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13_ncr:1_{D948826A-B980-4249-9CB6-4EFFA10EFBEA}" xr6:coauthVersionLast="47" xr6:coauthVersionMax="47" xr10:uidLastSave="{00000000-0000-0000-0000-000000000000}"/>
  <bookViews>
    <workbookView xWindow="-120" yWindow="-120" windowWidth="29040" windowHeight="15720" firstSheet="18" activeTab="23" xr2:uid="{00000000-000D-0000-FFFF-FFFF00000000}"/>
  </bookViews>
  <sheets>
    <sheet name="ProtectSettings" sheetId="593" state="veryHidden" r:id="rId1"/>
    <sheet name="הדרכה למשתמש" sheetId="453" r:id="rId2"/>
    <sheet name="פרמטרים לקריטריונים" sheetId="1" r:id="rId3"/>
    <sheet name="הוראת שעה" sheetId="537" state="hidden" r:id="rId4"/>
    <sheet name="תנאי סף" sheetId="477" r:id="rId5"/>
    <sheet name="מספר פרסומים" sheetId="469" r:id="rId6"/>
    <sheet name="תקציב" sheetId="471" r:id="rId7"/>
    <sheet name="מספר אירועים" sheetId="473" r:id="rId8"/>
    <sheet name="עובדים מקצועיים" sheetId="476" r:id="rId9"/>
    <sheet name="מלחינים בראשית דרכם" sheetId="475" r:id="rId10"/>
    <sheet name="התחשיב הבסיסי" sheetId="370" r:id="rId11"/>
    <sheet name="פרמטרים לעקרונות חישוב התמיכה" sheetId="519" r:id="rId12"/>
    <sheet name="ייצוב" sheetId="521" r:id="rId13"/>
    <sheet name="הגנה" sheetId="522" r:id="rId14"/>
    <sheet name="הרכב חברי הוועדה" sheetId="526" r:id="rId15"/>
    <sheet name="תמיכה מינימלית" sheetId="539" r:id="rId16"/>
    <sheet name="הגנה (הוראת שעה)" sheetId="574" state="hidden" r:id="rId17"/>
    <sheet name="סיכום" sheetId="527" r:id="rId18"/>
    <sheet name="הגבלה לסכום מבוקש (1)" sheetId="528" r:id="rId19"/>
    <sheet name="קיזוזים בגין איחורים" sheetId="529" r:id="rId20"/>
    <sheet name="קיזוזים- החלטות ועדה" sheetId="530" r:id="rId21"/>
    <sheet name="הגבלה לסכום מבוקש (2)" sheetId="531" r:id="rId22"/>
    <sheet name="סיכום לועדה- הזנת נתונים" sheetId="532" r:id="rId23"/>
    <sheet name="סיכום לועדה - תוצאות" sheetId="535" r:id="rId24"/>
    <sheet name="ריכוז גיליונות עזר" sheetId="470" r:id="rId25"/>
    <sheet name="איגוד הקומפוזיטורים" sheetId="500" r:id="rId26"/>
    <sheet name="המכון למוסיקה ישראלית" sheetId="584" r:id="rId27"/>
    <sheet name="3" sheetId="585" r:id="rId28"/>
    <sheet name="4" sheetId="586" r:id="rId29"/>
    <sheet name="5" sheetId="587" r:id="rId30"/>
    <sheet name="6" sheetId="588" r:id="rId31"/>
    <sheet name="7" sheetId="589" r:id="rId32"/>
    <sheet name="8" sheetId="590" r:id="rId33"/>
    <sheet name="9" sheetId="591" r:id="rId34"/>
    <sheet name="10" sheetId="592" r:id="rId35"/>
  </sheets>
  <definedNames>
    <definedName name="_xlnm._FilterDatabase" localSheetId="22" hidden="1">'סיכום לועדה- הזנת נתונים'!$B$30:$O$30</definedName>
    <definedName name="_xlnm._FilterDatabase" localSheetId="23" hidden="1">'סיכום לועדה - תוצאות'!$B$30:$V$130</definedName>
    <definedName name="solver_adj" localSheetId="12" hidden="1">ייצוב!#REF!</definedName>
    <definedName name="solver_cvg" localSheetId="12" hidden="1">0.0001</definedName>
    <definedName name="solver_drv" localSheetId="12" hidden="1">1</definedName>
    <definedName name="solver_est" localSheetId="12" hidden="1">1</definedName>
    <definedName name="solver_itr" localSheetId="12" hidden="1">100</definedName>
    <definedName name="solver_lhs1" localSheetId="12" hidden="1">ייצוב!#REF!</definedName>
    <definedName name="solver_lhs2" localSheetId="12" hidden="1">ייצוב!#REF!</definedName>
    <definedName name="solver_lhs3" localSheetId="12" hidden="1">ייצוב!#REF!</definedName>
    <definedName name="solver_lin" localSheetId="12" hidden="1">2</definedName>
    <definedName name="solver_neg" localSheetId="12" hidden="1">1</definedName>
    <definedName name="solver_num" localSheetId="12" hidden="1">3</definedName>
    <definedName name="solver_nwt" localSheetId="12" hidden="1">1</definedName>
    <definedName name="solver_opt" localSheetId="12" hidden="1">ייצוב!#REF!</definedName>
    <definedName name="solver_pre" localSheetId="12" hidden="1">0.000001</definedName>
    <definedName name="solver_rel1" localSheetId="12" hidden="1">3</definedName>
    <definedName name="solver_rel2" localSheetId="12" hidden="1">3</definedName>
    <definedName name="solver_rel3" localSheetId="12" hidden="1">3</definedName>
    <definedName name="solver_rhs1" localSheetId="12" hidden="1">0.8*AVERAGE(ייצוב!#REF!,ייצוב!#REF!)</definedName>
    <definedName name="solver_rhs2" localSheetId="12" hidden="1">0.8*AVERAGE(ייצוב!#REF!,ייצוב!#REF!)</definedName>
    <definedName name="solver_rhs3" localSheetId="12" hidden="1">0.8*AVERAGE(ייצוב!#REF!,ייצוב!#REF!)</definedName>
    <definedName name="solver_scl" localSheetId="12" hidden="1">2</definedName>
    <definedName name="solver_sho" localSheetId="12" hidden="1">2</definedName>
    <definedName name="solver_tim" localSheetId="12" hidden="1">100</definedName>
    <definedName name="solver_tol" localSheetId="12" hidden="1">0.05</definedName>
    <definedName name="solver_typ" localSheetId="12" hidden="1">3</definedName>
    <definedName name="solver_val" localSheetId="12" hidden="1">1</definedName>
    <definedName name="_xlnm.Print_Area" localSheetId="34">'10'!$B$1:$Z$131</definedName>
    <definedName name="_xlnm.Print_Area" localSheetId="27">'3'!$B$1:$Z$131</definedName>
    <definedName name="_xlnm.Print_Area" localSheetId="28">'4'!$B$1:$Z$131</definedName>
    <definedName name="_xlnm.Print_Area" localSheetId="29">'5'!$B$1:$Z$131</definedName>
    <definedName name="_xlnm.Print_Area" localSheetId="30">'6'!$B$1:$Z$131</definedName>
    <definedName name="_xlnm.Print_Area" localSheetId="31">'7'!$B$1:$Z$131</definedName>
    <definedName name="_xlnm.Print_Area" localSheetId="32">'8'!$B$1:$Z$131</definedName>
    <definedName name="_xlnm.Print_Area" localSheetId="33">'9'!$B$1:$Z$131</definedName>
    <definedName name="_xlnm.Print_Area" localSheetId="25">'איגוד הקומפוזיטורים'!$B$1:$Z$131</definedName>
    <definedName name="_xlnm.Print_Area" localSheetId="18">'הגבלה לסכום מבוקש (1)'!$B$1:$Z$131</definedName>
    <definedName name="_xlnm.Print_Area" localSheetId="21">'הגבלה לסכום מבוקש (2)'!$B$1:$X$131</definedName>
    <definedName name="_xlnm.Print_Area" localSheetId="13">הגנה!$B$1:$AW$131</definedName>
    <definedName name="_xlnm.Print_Area" localSheetId="16">'הגנה (הוראת שעה)'!$B$1:$AW$131</definedName>
    <definedName name="_xlnm.Print_Area" localSheetId="1">'הדרכה למשתמש'!$B$1:$H$18</definedName>
    <definedName name="_xlnm.Print_Area" localSheetId="26">'המכון למוסיקה ישראלית'!$B$1:$Z$131</definedName>
    <definedName name="_xlnm.Print_Area" localSheetId="14">'הרכב חברי הוועדה'!$B$1:$Z$131</definedName>
    <definedName name="_xlnm.Print_Area" localSheetId="10">'התחשיב הבסיסי'!$B$1:$AF$131</definedName>
    <definedName name="_xlnm.Print_Area" localSheetId="12">ייצוב!$B$1:$Z$131</definedName>
    <definedName name="_xlnm.Print_Area" localSheetId="9">'מלחינים בראשית דרכם'!$B$1:$Z$131</definedName>
    <definedName name="_xlnm.Print_Area" localSheetId="7">'מספר אירועים'!$B$1:$Z$131</definedName>
    <definedName name="_xlnm.Print_Area" localSheetId="5">'מספר פרסומים'!$B$1:$Z$131</definedName>
    <definedName name="_xlnm.Print_Area" localSheetId="17">סיכום!$B$1:$Z$131</definedName>
    <definedName name="_xlnm.Print_Area" localSheetId="22">'סיכום לועדה- הזנת נתונים'!$B$2:$V$131</definedName>
    <definedName name="_xlnm.Print_Area" localSheetId="23">'סיכום לועדה - תוצאות'!$B$1:$V$131</definedName>
    <definedName name="_xlnm.Print_Area" localSheetId="8">'עובדים מקצועיים'!$B$1:$Z$131</definedName>
    <definedName name="_xlnm.Print_Area" localSheetId="11">'פרמטרים לעקרונות חישוב התמיכה'!$B$1:$H$58</definedName>
    <definedName name="_xlnm.Print_Area" localSheetId="2">'פרמטרים לקריטריונים'!$B$1:$I$339</definedName>
    <definedName name="_xlnm.Print_Area" localSheetId="20">'קיזוזים- החלטות ועדה'!$B$1:$G$131</definedName>
    <definedName name="_xlnm.Print_Area" localSheetId="19">'קיזוזים בגין איחורים'!$B$1:$H$131</definedName>
    <definedName name="_xlnm.Print_Area" localSheetId="24">'ריכוז גיליונות עזר'!$B$1:$Y$131</definedName>
    <definedName name="_xlnm.Print_Area" localSheetId="15">'תמיכה מינימלית'!$B$1:$Z$131</definedName>
    <definedName name="_xlnm.Print_Area" localSheetId="4">'תנאי סף'!$B$1:$AP$130</definedName>
    <definedName name="_xlnm.Print_Area" localSheetId="6">תקציב!$B$1:$Z$131</definedName>
    <definedName name="_xlnm.Print_Titles" localSheetId="34">'10'!$29:$30</definedName>
    <definedName name="_xlnm.Print_Titles" localSheetId="27">'3'!$29:$30</definedName>
    <definedName name="_xlnm.Print_Titles" localSheetId="28">'4'!$29:$30</definedName>
    <definedName name="_xlnm.Print_Titles" localSheetId="29">'5'!$29:$30</definedName>
    <definedName name="_xlnm.Print_Titles" localSheetId="30">'6'!$29:$30</definedName>
    <definedName name="_xlnm.Print_Titles" localSheetId="31">'7'!$29:$30</definedName>
    <definedName name="_xlnm.Print_Titles" localSheetId="32">'8'!$29:$30</definedName>
    <definedName name="_xlnm.Print_Titles" localSheetId="33">'9'!$29:$30</definedName>
    <definedName name="_xlnm.Print_Titles" localSheetId="25">'איגוד הקומפוזיטורים'!$29:$30</definedName>
    <definedName name="_xlnm.Print_Titles" localSheetId="18">'הגבלה לסכום מבוקש (1)'!$29:$30</definedName>
    <definedName name="_xlnm.Print_Titles" localSheetId="21">'הגבלה לסכום מבוקש (2)'!$29:$30</definedName>
    <definedName name="_xlnm.Print_Titles" localSheetId="13">הגנה!$29:$30</definedName>
    <definedName name="_xlnm.Print_Titles" localSheetId="16">'הגנה (הוראת שעה)'!$29:$30</definedName>
    <definedName name="_xlnm.Print_Titles" localSheetId="26">'המכון למוסיקה ישראלית'!$29:$30</definedName>
    <definedName name="_xlnm.Print_Titles" localSheetId="14">'הרכב חברי הוועדה'!$29:$30</definedName>
    <definedName name="_xlnm.Print_Titles" localSheetId="12">ייצוב!$29:$30</definedName>
    <definedName name="_xlnm.Print_Titles" localSheetId="9">'מלחינים בראשית דרכם'!$29:$30</definedName>
    <definedName name="_xlnm.Print_Titles" localSheetId="7">'מספר אירועים'!$29:$30</definedName>
    <definedName name="_xlnm.Print_Titles" localSheetId="5">'מספר פרסומים'!$29:$30</definedName>
    <definedName name="_xlnm.Print_Titles" localSheetId="17">סיכום!$29:$30</definedName>
    <definedName name="_xlnm.Print_Titles" localSheetId="22">'סיכום לועדה- הזנת נתונים'!$29:$30</definedName>
    <definedName name="_xlnm.Print_Titles" localSheetId="23">'סיכום לועדה - תוצאות'!$B:$C,'סיכום לועדה - תוצאות'!$30:$30</definedName>
    <definedName name="_xlnm.Print_Titles" localSheetId="8">'עובדים מקצועיים'!$29:$30</definedName>
    <definedName name="_xlnm.Print_Titles" localSheetId="20">'קיזוזים- החלטות ועדה'!$29:$30</definedName>
    <definedName name="_xlnm.Print_Titles" localSheetId="19">'קיזוזים בגין איחורים'!$29:$30</definedName>
    <definedName name="_xlnm.Print_Titles" localSheetId="24">'ריכוז גיליונות עזר'!$29:$30</definedName>
    <definedName name="_xlnm.Print_Titles" localSheetId="15">'תמיכה מינימלית'!$29:$30</definedName>
    <definedName name="_xlnm.Print_Titles" localSheetId="4">'תנאי סף'!$29:$30</definedName>
    <definedName name="_xlnm.Print_Titles" localSheetId="6">תקציב!$29:$30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X131" i="469" l="1"/>
  <c r="V131" i="469"/>
  <c r="X131" i="471"/>
  <c r="V131" i="471"/>
  <c r="X131" i="473"/>
  <c r="V131" i="473"/>
  <c r="X131" i="476"/>
  <c r="V131" i="476"/>
  <c r="Y131" i="592"/>
  <c r="X131" i="592"/>
  <c r="W131" i="592"/>
  <c r="U131" i="592"/>
  <c r="T131" i="592"/>
  <c r="R131" i="592"/>
  <c r="Q131" i="592"/>
  <c r="P131" i="592"/>
  <c r="I131" i="592"/>
  <c r="H131" i="592"/>
  <c r="G131" i="592"/>
  <c r="BF130" i="592"/>
  <c r="BE130" i="592"/>
  <c r="BD130" i="592"/>
  <c r="BC130" i="592"/>
  <c r="BB130" i="592"/>
  <c r="AG130" i="592"/>
  <c r="AF130" i="592"/>
  <c r="AE130" i="592"/>
  <c r="AD130" i="592"/>
  <c r="AC130" i="592"/>
  <c r="AB130" i="592"/>
  <c r="Z130" i="592"/>
  <c r="V130" i="592"/>
  <c r="O130" i="592"/>
  <c r="N130" i="592"/>
  <c r="M130" i="592"/>
  <c r="L130" i="592"/>
  <c r="K130" i="592"/>
  <c r="J130" i="592"/>
  <c r="B130" i="592"/>
  <c r="BF129" i="592"/>
  <c r="BE129" i="592"/>
  <c r="BD129" i="592"/>
  <c r="BC129" i="592"/>
  <c r="BB129" i="592"/>
  <c r="AG129" i="592"/>
  <c r="AF129" i="592"/>
  <c r="AE129" i="592"/>
  <c r="AD129" i="592"/>
  <c r="AC129" i="592"/>
  <c r="AB129" i="592"/>
  <c r="Z129" i="592"/>
  <c r="V129" i="592"/>
  <c r="O129" i="592"/>
  <c r="N129" i="592"/>
  <c r="M129" i="592"/>
  <c r="L129" i="592"/>
  <c r="K129" i="592"/>
  <c r="J129" i="592"/>
  <c r="B129" i="592"/>
  <c r="BF128" i="592"/>
  <c r="BE128" i="592"/>
  <c r="BD128" i="592"/>
  <c r="BC128" i="592"/>
  <c r="BB128" i="592"/>
  <c r="AG128" i="592"/>
  <c r="AF128" i="592"/>
  <c r="AE128" i="592"/>
  <c r="AD128" i="592"/>
  <c r="AC128" i="592"/>
  <c r="AB128" i="592"/>
  <c r="Z128" i="592"/>
  <c r="V128" i="592"/>
  <c r="O128" i="592"/>
  <c r="N128" i="592"/>
  <c r="M128" i="592"/>
  <c r="L128" i="592"/>
  <c r="K128" i="592"/>
  <c r="J128" i="592"/>
  <c r="B128" i="592"/>
  <c r="BF127" i="592"/>
  <c r="BE127" i="592"/>
  <c r="BD127" i="592"/>
  <c r="BC127" i="592"/>
  <c r="BB127" i="592"/>
  <c r="AG127" i="592"/>
  <c r="AF127" i="592"/>
  <c r="AE127" i="592"/>
  <c r="AD127" i="592"/>
  <c r="AC127" i="592"/>
  <c r="AB127" i="592"/>
  <c r="Z127" i="592"/>
  <c r="V127" i="592"/>
  <c r="O127" i="592"/>
  <c r="N127" i="592"/>
  <c r="M127" i="592"/>
  <c r="BI127" i="592" s="1"/>
  <c r="L127" i="592"/>
  <c r="K127" i="592"/>
  <c r="J127" i="592"/>
  <c r="B127" i="592"/>
  <c r="BF126" i="592"/>
  <c r="BE126" i="592"/>
  <c r="BD126" i="592"/>
  <c r="BC126" i="592"/>
  <c r="BB126" i="592"/>
  <c r="AG126" i="592"/>
  <c r="AF126" i="592"/>
  <c r="AE126" i="592"/>
  <c r="AD126" i="592"/>
  <c r="AC126" i="592"/>
  <c r="AB126" i="592"/>
  <c r="Z126" i="592"/>
  <c r="V126" i="592"/>
  <c r="O126" i="592"/>
  <c r="N126" i="592"/>
  <c r="M126" i="592"/>
  <c r="L126" i="592"/>
  <c r="K126" i="592"/>
  <c r="J126" i="592"/>
  <c r="B126" i="592"/>
  <c r="BF125" i="592"/>
  <c r="BE125" i="592"/>
  <c r="BD125" i="592"/>
  <c r="BC125" i="592"/>
  <c r="BB125" i="592"/>
  <c r="AG125" i="592"/>
  <c r="AF125" i="592"/>
  <c r="AE125" i="592"/>
  <c r="AD125" i="592"/>
  <c r="AC125" i="592"/>
  <c r="AB125" i="592"/>
  <c r="Z125" i="592"/>
  <c r="V125" i="592"/>
  <c r="O125" i="592"/>
  <c r="N125" i="592"/>
  <c r="M125" i="592"/>
  <c r="L125" i="592"/>
  <c r="K125" i="592"/>
  <c r="J125" i="592"/>
  <c r="B125" i="592"/>
  <c r="BF124" i="592"/>
  <c r="BE124" i="592"/>
  <c r="BD124" i="592"/>
  <c r="BC124" i="592"/>
  <c r="BB124" i="592"/>
  <c r="AG124" i="592"/>
  <c r="AF124" i="592"/>
  <c r="AE124" i="592"/>
  <c r="AD124" i="592"/>
  <c r="AC124" i="592"/>
  <c r="AB124" i="592"/>
  <c r="Z124" i="592"/>
  <c r="V124" i="592"/>
  <c r="O124" i="592"/>
  <c r="N124" i="592"/>
  <c r="M124" i="592"/>
  <c r="L124" i="592"/>
  <c r="K124" i="592"/>
  <c r="J124" i="592"/>
  <c r="B124" i="592"/>
  <c r="BF123" i="592"/>
  <c r="BE123" i="592"/>
  <c r="BD123" i="592"/>
  <c r="BC123" i="592"/>
  <c r="BB123" i="592"/>
  <c r="AG123" i="592"/>
  <c r="AF123" i="592"/>
  <c r="AE123" i="592"/>
  <c r="AD123" i="592"/>
  <c r="AC123" i="592"/>
  <c r="AB123" i="592"/>
  <c r="Z123" i="592"/>
  <c r="V123" i="592"/>
  <c r="O123" i="592"/>
  <c r="N123" i="592"/>
  <c r="M123" i="592"/>
  <c r="L123" i="592"/>
  <c r="K123" i="592"/>
  <c r="J123" i="592"/>
  <c r="B123" i="592"/>
  <c r="BF122" i="592"/>
  <c r="BE122" i="592"/>
  <c r="BD122" i="592"/>
  <c r="BC122" i="592"/>
  <c r="BB122" i="592"/>
  <c r="AG122" i="592"/>
  <c r="AF122" i="592"/>
  <c r="AE122" i="592"/>
  <c r="AD122" i="592"/>
  <c r="AC122" i="592"/>
  <c r="AB122" i="592"/>
  <c r="Z122" i="592"/>
  <c r="V122" i="592"/>
  <c r="O122" i="592"/>
  <c r="N122" i="592"/>
  <c r="M122" i="592"/>
  <c r="L122" i="592"/>
  <c r="K122" i="592"/>
  <c r="J122" i="592"/>
  <c r="B122" i="592"/>
  <c r="BF121" i="592"/>
  <c r="BE121" i="592"/>
  <c r="BD121" i="592"/>
  <c r="BC121" i="592"/>
  <c r="BB121" i="592"/>
  <c r="AG121" i="592"/>
  <c r="AF121" i="592"/>
  <c r="AE121" i="592"/>
  <c r="AD121" i="592"/>
  <c r="AC121" i="592"/>
  <c r="AB121" i="592"/>
  <c r="Z121" i="592"/>
  <c r="V121" i="592"/>
  <c r="O121" i="592"/>
  <c r="N121" i="592"/>
  <c r="M121" i="592"/>
  <c r="L121" i="592"/>
  <c r="K121" i="592"/>
  <c r="J121" i="592"/>
  <c r="B121" i="592"/>
  <c r="BF120" i="592"/>
  <c r="BE120" i="592"/>
  <c r="BD120" i="592"/>
  <c r="BC120" i="592"/>
  <c r="BB120" i="592"/>
  <c r="AG120" i="592"/>
  <c r="AF120" i="592"/>
  <c r="AE120" i="592"/>
  <c r="AD120" i="592"/>
  <c r="AC120" i="592"/>
  <c r="AB120" i="592"/>
  <c r="Z120" i="592"/>
  <c r="V120" i="592"/>
  <c r="O120" i="592"/>
  <c r="N120" i="592"/>
  <c r="M120" i="592"/>
  <c r="L120" i="592"/>
  <c r="K120" i="592"/>
  <c r="J120" i="592"/>
  <c r="B120" i="592"/>
  <c r="BF119" i="592"/>
  <c r="BE119" i="592"/>
  <c r="BD119" i="592"/>
  <c r="BC119" i="592"/>
  <c r="BB119" i="592"/>
  <c r="AG119" i="592"/>
  <c r="AF119" i="592"/>
  <c r="AE119" i="592"/>
  <c r="AD119" i="592"/>
  <c r="AC119" i="592"/>
  <c r="AB119" i="592"/>
  <c r="Z119" i="592"/>
  <c r="V119" i="592"/>
  <c r="O119" i="592"/>
  <c r="N119" i="592"/>
  <c r="M119" i="592"/>
  <c r="L119" i="592"/>
  <c r="K119" i="592"/>
  <c r="J119" i="592"/>
  <c r="B119" i="592"/>
  <c r="BF118" i="592"/>
  <c r="BE118" i="592"/>
  <c r="BD118" i="592"/>
  <c r="BC118" i="592"/>
  <c r="BB118" i="592"/>
  <c r="AG118" i="592"/>
  <c r="AF118" i="592"/>
  <c r="AE118" i="592"/>
  <c r="AD118" i="592"/>
  <c r="AC118" i="592"/>
  <c r="AB118" i="592"/>
  <c r="Z118" i="592"/>
  <c r="V118" i="592"/>
  <c r="O118" i="592"/>
  <c r="N118" i="592"/>
  <c r="M118" i="592"/>
  <c r="L118" i="592"/>
  <c r="K118" i="592"/>
  <c r="J118" i="592"/>
  <c r="B118" i="592"/>
  <c r="BF117" i="592"/>
  <c r="BE117" i="592"/>
  <c r="BD117" i="592"/>
  <c r="BC117" i="592"/>
  <c r="BB117" i="592"/>
  <c r="AG117" i="592"/>
  <c r="AF117" i="592"/>
  <c r="AE117" i="592"/>
  <c r="AD117" i="592"/>
  <c r="AC117" i="592"/>
  <c r="AB117" i="592"/>
  <c r="Z117" i="592"/>
  <c r="V117" i="592"/>
  <c r="O117" i="592"/>
  <c r="N117" i="592"/>
  <c r="M117" i="592"/>
  <c r="L117" i="592"/>
  <c r="K117" i="592"/>
  <c r="J117" i="592"/>
  <c r="B117" i="592"/>
  <c r="BF116" i="592"/>
  <c r="BE116" i="592"/>
  <c r="BD116" i="592"/>
  <c r="BC116" i="592"/>
  <c r="BB116" i="592"/>
  <c r="AG116" i="592"/>
  <c r="AF116" i="592"/>
  <c r="AE116" i="592"/>
  <c r="AD116" i="592"/>
  <c r="AC116" i="592"/>
  <c r="AB116" i="592"/>
  <c r="Z116" i="592"/>
  <c r="V116" i="592"/>
  <c r="O116" i="592"/>
  <c r="N116" i="592"/>
  <c r="M116" i="592"/>
  <c r="L116" i="592"/>
  <c r="K116" i="592"/>
  <c r="J116" i="592"/>
  <c r="B116" i="592"/>
  <c r="BF115" i="592"/>
  <c r="BE115" i="592"/>
  <c r="BD115" i="592"/>
  <c r="BC115" i="592"/>
  <c r="BB115" i="592"/>
  <c r="AG115" i="592"/>
  <c r="AF115" i="592"/>
  <c r="AE115" i="592"/>
  <c r="AD115" i="592"/>
  <c r="AC115" i="592"/>
  <c r="AB115" i="592"/>
  <c r="Z115" i="592"/>
  <c r="V115" i="592"/>
  <c r="O115" i="592"/>
  <c r="N115" i="592"/>
  <c r="M115" i="592"/>
  <c r="BI115" i="592" s="1"/>
  <c r="L115" i="592"/>
  <c r="K115" i="592"/>
  <c r="J115" i="592"/>
  <c r="B115" i="592"/>
  <c r="BF114" i="592"/>
  <c r="BE114" i="592"/>
  <c r="BD114" i="592"/>
  <c r="BC114" i="592"/>
  <c r="BB114" i="592"/>
  <c r="AG114" i="592"/>
  <c r="AF114" i="592"/>
  <c r="AE114" i="592"/>
  <c r="AD114" i="592"/>
  <c r="AC114" i="592"/>
  <c r="AB114" i="592"/>
  <c r="Z114" i="592"/>
  <c r="V114" i="592"/>
  <c r="O114" i="592"/>
  <c r="N114" i="592"/>
  <c r="M114" i="592"/>
  <c r="L114" i="592"/>
  <c r="K114" i="592"/>
  <c r="J114" i="592"/>
  <c r="B114" i="592"/>
  <c r="BF113" i="592"/>
  <c r="BE113" i="592"/>
  <c r="BD113" i="592"/>
  <c r="BC113" i="592"/>
  <c r="BB113" i="592"/>
  <c r="AG113" i="592"/>
  <c r="AF113" i="592"/>
  <c r="AE113" i="592"/>
  <c r="AD113" i="592"/>
  <c r="AC113" i="592"/>
  <c r="AB113" i="592"/>
  <c r="Z113" i="592"/>
  <c r="V113" i="592"/>
  <c r="O113" i="592"/>
  <c r="N113" i="592"/>
  <c r="M113" i="592"/>
  <c r="L113" i="592"/>
  <c r="K113" i="592"/>
  <c r="J113" i="592"/>
  <c r="B113" i="592"/>
  <c r="BF112" i="592"/>
  <c r="BE112" i="592"/>
  <c r="BD112" i="592"/>
  <c r="BC112" i="592"/>
  <c r="BB112" i="592"/>
  <c r="AG112" i="592"/>
  <c r="AF112" i="592"/>
  <c r="AE112" i="592"/>
  <c r="AD112" i="592"/>
  <c r="AC112" i="592"/>
  <c r="AB112" i="592"/>
  <c r="Z112" i="592"/>
  <c r="V112" i="592"/>
  <c r="O112" i="592"/>
  <c r="N112" i="592"/>
  <c r="M112" i="592"/>
  <c r="L112" i="592"/>
  <c r="K112" i="592"/>
  <c r="J112" i="592"/>
  <c r="B112" i="592"/>
  <c r="BF111" i="592"/>
  <c r="BE111" i="592"/>
  <c r="BD111" i="592"/>
  <c r="BC111" i="592"/>
  <c r="BB111" i="592"/>
  <c r="AG111" i="592"/>
  <c r="AF111" i="592"/>
  <c r="AE111" i="592"/>
  <c r="AD111" i="592"/>
  <c r="AC111" i="592"/>
  <c r="AB111" i="592"/>
  <c r="Z111" i="592"/>
  <c r="V111" i="592"/>
  <c r="O111" i="592"/>
  <c r="N111" i="592"/>
  <c r="M111" i="592"/>
  <c r="L111" i="592"/>
  <c r="K111" i="592"/>
  <c r="J111" i="592"/>
  <c r="B111" i="592"/>
  <c r="BF110" i="592"/>
  <c r="BE110" i="592"/>
  <c r="BD110" i="592"/>
  <c r="BC110" i="592"/>
  <c r="BB110" i="592"/>
  <c r="AG110" i="592"/>
  <c r="AF110" i="592"/>
  <c r="AE110" i="592"/>
  <c r="AD110" i="592"/>
  <c r="AC110" i="592"/>
  <c r="AB110" i="592"/>
  <c r="Z110" i="592"/>
  <c r="V110" i="592"/>
  <c r="O110" i="592"/>
  <c r="N110" i="592"/>
  <c r="M110" i="592"/>
  <c r="L110" i="592"/>
  <c r="K110" i="592"/>
  <c r="J110" i="592"/>
  <c r="B110" i="592"/>
  <c r="BF109" i="592"/>
  <c r="BE109" i="592"/>
  <c r="BD109" i="592"/>
  <c r="BC109" i="592"/>
  <c r="BB109" i="592"/>
  <c r="AG109" i="592"/>
  <c r="AF109" i="592"/>
  <c r="AE109" i="592"/>
  <c r="AD109" i="592"/>
  <c r="AC109" i="592"/>
  <c r="AB109" i="592"/>
  <c r="Z109" i="592"/>
  <c r="V109" i="592"/>
  <c r="O109" i="592"/>
  <c r="N109" i="592"/>
  <c r="M109" i="592"/>
  <c r="L109" i="592"/>
  <c r="K109" i="592"/>
  <c r="J109" i="592"/>
  <c r="B109" i="592"/>
  <c r="BF108" i="592"/>
  <c r="BE108" i="592"/>
  <c r="BD108" i="592"/>
  <c r="BC108" i="592"/>
  <c r="BB108" i="592"/>
  <c r="AG108" i="592"/>
  <c r="AF108" i="592"/>
  <c r="AE108" i="592"/>
  <c r="AD108" i="592"/>
  <c r="AC108" i="592"/>
  <c r="AB108" i="592"/>
  <c r="Z108" i="592"/>
  <c r="V108" i="592"/>
  <c r="O108" i="592"/>
  <c r="N108" i="592"/>
  <c r="M108" i="592"/>
  <c r="L108" i="592"/>
  <c r="K108" i="592"/>
  <c r="J108" i="592"/>
  <c r="B108" i="592"/>
  <c r="BF107" i="592"/>
  <c r="BE107" i="592"/>
  <c r="BD107" i="592"/>
  <c r="BC107" i="592"/>
  <c r="BB107" i="592"/>
  <c r="AG107" i="592"/>
  <c r="AF107" i="592"/>
  <c r="AE107" i="592"/>
  <c r="AD107" i="592"/>
  <c r="AC107" i="592"/>
  <c r="AB107" i="592"/>
  <c r="Z107" i="592"/>
  <c r="V107" i="592"/>
  <c r="O107" i="592"/>
  <c r="N107" i="592"/>
  <c r="M107" i="592"/>
  <c r="L107" i="592"/>
  <c r="K107" i="592"/>
  <c r="J107" i="592"/>
  <c r="B107" i="592"/>
  <c r="BF106" i="592"/>
  <c r="BE106" i="592"/>
  <c r="BD106" i="592"/>
  <c r="BC106" i="592"/>
  <c r="BB106" i="592"/>
  <c r="AG106" i="592"/>
  <c r="AF106" i="592"/>
  <c r="AE106" i="592"/>
  <c r="AD106" i="592"/>
  <c r="AC106" i="592"/>
  <c r="AB106" i="592"/>
  <c r="Z106" i="592"/>
  <c r="V106" i="592"/>
  <c r="O106" i="592"/>
  <c r="N106" i="592"/>
  <c r="M106" i="592"/>
  <c r="L106" i="592"/>
  <c r="K106" i="592"/>
  <c r="J106" i="592"/>
  <c r="B106" i="592"/>
  <c r="BF105" i="592"/>
  <c r="BE105" i="592"/>
  <c r="BD105" i="592"/>
  <c r="BC105" i="592"/>
  <c r="BB105" i="592"/>
  <c r="AG105" i="592"/>
  <c r="AF105" i="592"/>
  <c r="AE105" i="592"/>
  <c r="AD105" i="592"/>
  <c r="AC105" i="592"/>
  <c r="AB105" i="592"/>
  <c r="Z105" i="592"/>
  <c r="V105" i="592"/>
  <c r="O105" i="592"/>
  <c r="N105" i="592"/>
  <c r="M105" i="592"/>
  <c r="L105" i="592"/>
  <c r="K105" i="592"/>
  <c r="J105" i="592"/>
  <c r="B105" i="592"/>
  <c r="BF104" i="592"/>
  <c r="BE104" i="592"/>
  <c r="BD104" i="592"/>
  <c r="BC104" i="592"/>
  <c r="BB104" i="592"/>
  <c r="AG104" i="592"/>
  <c r="AF104" i="592"/>
  <c r="AE104" i="592"/>
  <c r="AD104" i="592"/>
  <c r="AC104" i="592"/>
  <c r="AB104" i="592"/>
  <c r="Z104" i="592"/>
  <c r="V104" i="592"/>
  <c r="O104" i="592"/>
  <c r="N104" i="592"/>
  <c r="M104" i="592"/>
  <c r="L104" i="592"/>
  <c r="K104" i="592"/>
  <c r="J104" i="592"/>
  <c r="B104" i="592"/>
  <c r="BF103" i="592"/>
  <c r="BE103" i="592"/>
  <c r="BD103" i="592"/>
  <c r="BC103" i="592"/>
  <c r="BB103" i="592"/>
  <c r="AG103" i="592"/>
  <c r="AF103" i="592"/>
  <c r="AE103" i="592"/>
  <c r="AD103" i="592"/>
  <c r="AC103" i="592"/>
  <c r="AB103" i="592"/>
  <c r="Z103" i="592"/>
  <c r="V103" i="592"/>
  <c r="O103" i="592"/>
  <c r="N103" i="592"/>
  <c r="M103" i="592"/>
  <c r="L103" i="592"/>
  <c r="K103" i="592"/>
  <c r="J103" i="592"/>
  <c r="B103" i="592"/>
  <c r="BF102" i="592"/>
  <c r="BE102" i="592"/>
  <c r="BD102" i="592"/>
  <c r="BC102" i="592"/>
  <c r="BB102" i="592"/>
  <c r="AG102" i="592"/>
  <c r="AF102" i="592"/>
  <c r="AE102" i="592"/>
  <c r="AD102" i="592"/>
  <c r="AC102" i="592"/>
  <c r="AB102" i="592"/>
  <c r="Z102" i="592"/>
  <c r="V102" i="592"/>
  <c r="O102" i="592"/>
  <c r="N102" i="592"/>
  <c r="M102" i="592"/>
  <c r="L102" i="592"/>
  <c r="K102" i="592"/>
  <c r="J102" i="592"/>
  <c r="B102" i="592"/>
  <c r="BF101" i="592"/>
  <c r="BE101" i="592"/>
  <c r="BD101" i="592"/>
  <c r="BC101" i="592"/>
  <c r="BB101" i="592"/>
  <c r="AG101" i="592"/>
  <c r="AF101" i="592"/>
  <c r="AE101" i="592"/>
  <c r="AD101" i="592"/>
  <c r="AC101" i="592"/>
  <c r="AB101" i="592"/>
  <c r="Z101" i="592"/>
  <c r="V101" i="592"/>
  <c r="O101" i="592"/>
  <c r="N101" i="592"/>
  <c r="M101" i="592"/>
  <c r="L101" i="592"/>
  <c r="K101" i="592"/>
  <c r="J101" i="592"/>
  <c r="B101" i="592"/>
  <c r="BF100" i="592"/>
  <c r="BE100" i="592"/>
  <c r="BD100" i="592"/>
  <c r="BC100" i="592"/>
  <c r="BB100" i="592"/>
  <c r="AG100" i="592"/>
  <c r="AF100" i="592"/>
  <c r="AE100" i="592"/>
  <c r="AD100" i="592"/>
  <c r="AC100" i="592"/>
  <c r="AB100" i="592"/>
  <c r="Z100" i="592"/>
  <c r="V100" i="592"/>
  <c r="O100" i="592"/>
  <c r="N100" i="592"/>
  <c r="M100" i="592"/>
  <c r="L100" i="592"/>
  <c r="K100" i="592"/>
  <c r="J100" i="592"/>
  <c r="B100" i="592"/>
  <c r="BF99" i="592"/>
  <c r="BE99" i="592"/>
  <c r="BD99" i="592"/>
  <c r="BC99" i="592"/>
  <c r="BB99" i="592"/>
  <c r="AG99" i="592"/>
  <c r="AF99" i="592"/>
  <c r="AE99" i="592"/>
  <c r="AD99" i="592"/>
  <c r="AC99" i="592"/>
  <c r="AB99" i="592"/>
  <c r="Z99" i="592"/>
  <c r="V99" i="592"/>
  <c r="O99" i="592"/>
  <c r="N99" i="592"/>
  <c r="M99" i="592"/>
  <c r="L99" i="592"/>
  <c r="K99" i="592"/>
  <c r="J99" i="592"/>
  <c r="B99" i="592"/>
  <c r="BF98" i="592"/>
  <c r="BE98" i="592"/>
  <c r="BD98" i="592"/>
  <c r="BC98" i="592"/>
  <c r="BB98" i="592"/>
  <c r="AG98" i="592"/>
  <c r="AF98" i="592"/>
  <c r="AE98" i="592"/>
  <c r="AD98" i="592"/>
  <c r="AC98" i="592"/>
  <c r="AB98" i="592"/>
  <c r="Z98" i="592"/>
  <c r="V98" i="592"/>
  <c r="O98" i="592"/>
  <c r="N98" i="592"/>
  <c r="M98" i="592"/>
  <c r="L98" i="592"/>
  <c r="K98" i="592"/>
  <c r="J98" i="592"/>
  <c r="B98" i="592"/>
  <c r="BF97" i="592"/>
  <c r="BE97" i="592"/>
  <c r="BD97" i="592"/>
  <c r="BC97" i="592"/>
  <c r="BB97" i="592"/>
  <c r="AG97" i="592"/>
  <c r="AF97" i="592"/>
  <c r="AE97" i="592"/>
  <c r="AD97" i="592"/>
  <c r="AC97" i="592"/>
  <c r="AB97" i="592"/>
  <c r="Z97" i="592"/>
  <c r="V97" i="592"/>
  <c r="O97" i="592"/>
  <c r="N97" i="592"/>
  <c r="M97" i="592"/>
  <c r="L97" i="592"/>
  <c r="K97" i="592"/>
  <c r="J97" i="592"/>
  <c r="B97" i="592"/>
  <c r="BF96" i="592"/>
  <c r="BE96" i="592"/>
  <c r="BD96" i="592"/>
  <c r="BC96" i="592"/>
  <c r="BB96" i="592"/>
  <c r="AG96" i="592"/>
  <c r="AF96" i="592"/>
  <c r="AE96" i="592"/>
  <c r="AD96" i="592"/>
  <c r="AC96" i="592"/>
  <c r="AB96" i="592"/>
  <c r="Z96" i="592"/>
  <c r="V96" i="592"/>
  <c r="O96" i="592"/>
  <c r="N96" i="592"/>
  <c r="M96" i="592"/>
  <c r="L96" i="592"/>
  <c r="K96" i="592"/>
  <c r="J96" i="592"/>
  <c r="B96" i="592"/>
  <c r="BF95" i="592"/>
  <c r="BE95" i="592"/>
  <c r="BD95" i="592"/>
  <c r="BC95" i="592"/>
  <c r="BB95" i="592"/>
  <c r="AG95" i="592"/>
  <c r="AF95" i="592"/>
  <c r="AE95" i="592"/>
  <c r="AD95" i="592"/>
  <c r="AC95" i="592"/>
  <c r="AB95" i="592"/>
  <c r="Z95" i="592"/>
  <c r="V95" i="592"/>
  <c r="O95" i="592"/>
  <c r="N95" i="592"/>
  <c r="M95" i="592"/>
  <c r="L95" i="592"/>
  <c r="K95" i="592"/>
  <c r="J95" i="592"/>
  <c r="B95" i="592"/>
  <c r="BF94" i="592"/>
  <c r="BE94" i="592"/>
  <c r="BD94" i="592"/>
  <c r="BC94" i="592"/>
  <c r="BB94" i="592"/>
  <c r="AG94" i="592"/>
  <c r="AF94" i="592"/>
  <c r="AE94" i="592"/>
  <c r="AD94" i="592"/>
  <c r="AC94" i="592"/>
  <c r="AB94" i="592"/>
  <c r="Z94" i="592"/>
  <c r="V94" i="592"/>
  <c r="O94" i="592"/>
  <c r="N94" i="592"/>
  <c r="M94" i="592"/>
  <c r="L94" i="592"/>
  <c r="K94" i="592"/>
  <c r="J94" i="592"/>
  <c r="B94" i="592"/>
  <c r="BF93" i="592"/>
  <c r="BE93" i="592"/>
  <c r="BD93" i="592"/>
  <c r="BC93" i="592"/>
  <c r="BB93" i="592"/>
  <c r="AG93" i="592"/>
  <c r="AF93" i="592"/>
  <c r="AE93" i="592"/>
  <c r="AD93" i="592"/>
  <c r="AC93" i="592"/>
  <c r="AB93" i="592"/>
  <c r="Z93" i="592"/>
  <c r="V93" i="592"/>
  <c r="O93" i="592"/>
  <c r="N93" i="592"/>
  <c r="M93" i="592"/>
  <c r="L93" i="592"/>
  <c r="K93" i="592"/>
  <c r="J93" i="592"/>
  <c r="B93" i="592"/>
  <c r="BF92" i="592"/>
  <c r="BE92" i="592"/>
  <c r="BD92" i="592"/>
  <c r="BC92" i="592"/>
  <c r="BB92" i="592"/>
  <c r="AG92" i="592"/>
  <c r="AF92" i="592"/>
  <c r="AE92" i="592"/>
  <c r="AD92" i="592"/>
  <c r="AC92" i="592"/>
  <c r="AB92" i="592"/>
  <c r="Z92" i="592"/>
  <c r="V92" i="592"/>
  <c r="O92" i="592"/>
  <c r="N92" i="592"/>
  <c r="M92" i="592"/>
  <c r="L92" i="592"/>
  <c r="K92" i="592"/>
  <c r="J92" i="592"/>
  <c r="B92" i="592"/>
  <c r="BF91" i="592"/>
  <c r="BE91" i="592"/>
  <c r="BD91" i="592"/>
  <c r="BC91" i="592"/>
  <c r="BB91" i="592"/>
  <c r="AG91" i="592"/>
  <c r="AF91" i="592"/>
  <c r="AE91" i="592"/>
  <c r="AD91" i="592"/>
  <c r="AC91" i="592"/>
  <c r="AB91" i="592"/>
  <c r="Z91" i="592"/>
  <c r="V91" i="592"/>
  <c r="O91" i="592"/>
  <c r="N91" i="592"/>
  <c r="M91" i="592"/>
  <c r="L91" i="592"/>
  <c r="K91" i="592"/>
  <c r="J91" i="592"/>
  <c r="B91" i="592"/>
  <c r="BF90" i="592"/>
  <c r="BE90" i="592"/>
  <c r="BD90" i="592"/>
  <c r="BC90" i="592"/>
  <c r="BB90" i="592"/>
  <c r="AG90" i="592"/>
  <c r="AF90" i="592"/>
  <c r="AE90" i="592"/>
  <c r="AD90" i="592"/>
  <c r="AC90" i="592"/>
  <c r="AB90" i="592"/>
  <c r="Z90" i="592"/>
  <c r="V90" i="592"/>
  <c r="O90" i="592"/>
  <c r="N90" i="592"/>
  <c r="M90" i="592"/>
  <c r="L90" i="592"/>
  <c r="K90" i="592"/>
  <c r="J90" i="592"/>
  <c r="B90" i="592"/>
  <c r="BF89" i="592"/>
  <c r="BE89" i="592"/>
  <c r="BD89" i="592"/>
  <c r="BC89" i="592"/>
  <c r="BB89" i="592"/>
  <c r="AG89" i="592"/>
  <c r="AF89" i="592"/>
  <c r="AE89" i="592"/>
  <c r="AD89" i="592"/>
  <c r="AC89" i="592"/>
  <c r="AB89" i="592"/>
  <c r="Z89" i="592"/>
  <c r="V89" i="592"/>
  <c r="O89" i="592"/>
  <c r="N89" i="592"/>
  <c r="M89" i="592"/>
  <c r="L89" i="592"/>
  <c r="K89" i="592"/>
  <c r="J89" i="592"/>
  <c r="B89" i="592"/>
  <c r="BF88" i="592"/>
  <c r="BE88" i="592"/>
  <c r="BD88" i="592"/>
  <c r="BC88" i="592"/>
  <c r="BB88" i="592"/>
  <c r="AG88" i="592"/>
  <c r="AF88" i="592"/>
  <c r="AE88" i="592"/>
  <c r="AD88" i="592"/>
  <c r="AC88" i="592"/>
  <c r="AB88" i="592"/>
  <c r="Z88" i="592"/>
  <c r="V88" i="592"/>
  <c r="O88" i="592"/>
  <c r="N88" i="592"/>
  <c r="M88" i="592"/>
  <c r="L88" i="592"/>
  <c r="K88" i="592"/>
  <c r="J88" i="592"/>
  <c r="B88" i="592"/>
  <c r="BF87" i="592"/>
  <c r="BE87" i="592"/>
  <c r="BD87" i="592"/>
  <c r="BC87" i="592"/>
  <c r="BB87" i="592"/>
  <c r="AG87" i="592"/>
  <c r="AF87" i="592"/>
  <c r="AE87" i="592"/>
  <c r="AD87" i="592"/>
  <c r="AC87" i="592"/>
  <c r="AB87" i="592"/>
  <c r="Z87" i="592"/>
  <c r="V87" i="592"/>
  <c r="O87" i="592"/>
  <c r="N87" i="592"/>
  <c r="M87" i="592"/>
  <c r="L87" i="592"/>
  <c r="K87" i="592"/>
  <c r="J87" i="592"/>
  <c r="B87" i="592"/>
  <c r="BF86" i="592"/>
  <c r="BE86" i="592"/>
  <c r="BD86" i="592"/>
  <c r="BC86" i="592"/>
  <c r="BB86" i="592"/>
  <c r="AG86" i="592"/>
  <c r="AF86" i="592"/>
  <c r="AE86" i="592"/>
  <c r="AD86" i="592"/>
  <c r="AC86" i="592"/>
  <c r="AB86" i="592"/>
  <c r="Z86" i="592"/>
  <c r="V86" i="592"/>
  <c r="O86" i="592"/>
  <c r="N86" i="592"/>
  <c r="M86" i="592"/>
  <c r="L86" i="592"/>
  <c r="K86" i="592"/>
  <c r="J86" i="592"/>
  <c r="B86" i="592"/>
  <c r="BF85" i="592"/>
  <c r="BE85" i="592"/>
  <c r="BD85" i="592"/>
  <c r="BC85" i="592"/>
  <c r="BB85" i="592"/>
  <c r="AG85" i="592"/>
  <c r="AF85" i="592"/>
  <c r="AE85" i="592"/>
  <c r="AD85" i="592"/>
  <c r="AC85" i="592"/>
  <c r="AB85" i="592"/>
  <c r="Z85" i="592"/>
  <c r="V85" i="592"/>
  <c r="O85" i="592"/>
  <c r="N85" i="592"/>
  <c r="M85" i="592"/>
  <c r="L85" i="592"/>
  <c r="K85" i="592"/>
  <c r="J85" i="592"/>
  <c r="B85" i="592"/>
  <c r="BF84" i="592"/>
  <c r="BE84" i="592"/>
  <c r="BD84" i="592"/>
  <c r="BC84" i="592"/>
  <c r="BB84" i="592"/>
  <c r="AG84" i="592"/>
  <c r="AF84" i="592"/>
  <c r="AE84" i="592"/>
  <c r="AD84" i="592"/>
  <c r="AC84" i="592"/>
  <c r="AB84" i="592"/>
  <c r="Z84" i="592"/>
  <c r="V84" i="592"/>
  <c r="O84" i="592"/>
  <c r="N84" i="592"/>
  <c r="M84" i="592"/>
  <c r="L84" i="592"/>
  <c r="K84" i="592"/>
  <c r="J84" i="592"/>
  <c r="B84" i="592"/>
  <c r="BF83" i="592"/>
  <c r="BE83" i="592"/>
  <c r="BD83" i="592"/>
  <c r="BC83" i="592"/>
  <c r="BB83" i="592"/>
  <c r="AG83" i="592"/>
  <c r="AF83" i="592"/>
  <c r="AE83" i="592"/>
  <c r="AD83" i="592"/>
  <c r="AC83" i="592"/>
  <c r="AB83" i="592"/>
  <c r="Z83" i="592"/>
  <c r="V83" i="592"/>
  <c r="O83" i="592"/>
  <c r="N83" i="592"/>
  <c r="M83" i="592"/>
  <c r="L83" i="592"/>
  <c r="K83" i="592"/>
  <c r="J83" i="592"/>
  <c r="B83" i="592"/>
  <c r="BF82" i="592"/>
  <c r="BE82" i="592"/>
  <c r="BD82" i="592"/>
  <c r="BC82" i="592"/>
  <c r="BB82" i="592"/>
  <c r="AG82" i="592"/>
  <c r="AF82" i="592"/>
  <c r="AE82" i="592"/>
  <c r="AD82" i="592"/>
  <c r="AC82" i="592"/>
  <c r="AB82" i="592"/>
  <c r="Z82" i="592"/>
  <c r="V82" i="592"/>
  <c r="O82" i="592"/>
  <c r="N82" i="592"/>
  <c r="M82" i="592"/>
  <c r="L82" i="592"/>
  <c r="K82" i="592"/>
  <c r="J82" i="592"/>
  <c r="B82" i="592"/>
  <c r="BF81" i="592"/>
  <c r="BE81" i="592"/>
  <c r="BD81" i="592"/>
  <c r="BC81" i="592"/>
  <c r="BB81" i="592"/>
  <c r="AG81" i="592"/>
  <c r="AF81" i="592"/>
  <c r="AE81" i="592"/>
  <c r="AD81" i="592"/>
  <c r="AC81" i="592"/>
  <c r="AB81" i="592"/>
  <c r="Z81" i="592"/>
  <c r="V81" i="592"/>
  <c r="O81" i="592"/>
  <c r="N81" i="592"/>
  <c r="M81" i="592"/>
  <c r="L81" i="592"/>
  <c r="K81" i="592"/>
  <c r="J81" i="592"/>
  <c r="B81" i="592"/>
  <c r="BF80" i="592"/>
  <c r="BE80" i="592"/>
  <c r="BD80" i="592"/>
  <c r="BC80" i="592"/>
  <c r="BB80" i="592"/>
  <c r="AG80" i="592"/>
  <c r="AF80" i="592"/>
  <c r="AE80" i="592"/>
  <c r="AD80" i="592"/>
  <c r="AC80" i="592"/>
  <c r="AB80" i="592"/>
  <c r="Z80" i="592"/>
  <c r="V80" i="592"/>
  <c r="O80" i="592"/>
  <c r="N80" i="592"/>
  <c r="M80" i="592"/>
  <c r="L80" i="592"/>
  <c r="K80" i="592"/>
  <c r="J80" i="592"/>
  <c r="B80" i="592"/>
  <c r="BF79" i="592"/>
  <c r="BE79" i="592"/>
  <c r="BD79" i="592"/>
  <c r="BC79" i="592"/>
  <c r="BB79" i="592"/>
  <c r="AG79" i="592"/>
  <c r="AF79" i="592"/>
  <c r="AE79" i="592"/>
  <c r="AD79" i="592"/>
  <c r="AC79" i="592"/>
  <c r="AB79" i="592"/>
  <c r="Z79" i="592"/>
  <c r="V79" i="592"/>
  <c r="O79" i="592"/>
  <c r="N79" i="592"/>
  <c r="M79" i="592"/>
  <c r="BI79" i="592" s="1"/>
  <c r="L79" i="592"/>
  <c r="K79" i="592"/>
  <c r="J79" i="592"/>
  <c r="B79" i="592"/>
  <c r="BF78" i="592"/>
  <c r="BE78" i="592"/>
  <c r="BD78" i="592"/>
  <c r="BC78" i="592"/>
  <c r="BB78" i="592"/>
  <c r="AG78" i="592"/>
  <c r="AF78" i="592"/>
  <c r="AE78" i="592"/>
  <c r="AD78" i="592"/>
  <c r="AC78" i="592"/>
  <c r="AB78" i="592"/>
  <c r="Z78" i="592"/>
  <c r="V78" i="592"/>
  <c r="O78" i="592"/>
  <c r="N78" i="592"/>
  <c r="M78" i="592"/>
  <c r="L78" i="592"/>
  <c r="K78" i="592"/>
  <c r="J78" i="592"/>
  <c r="B78" i="592"/>
  <c r="BF77" i="592"/>
  <c r="BE77" i="592"/>
  <c r="BD77" i="592"/>
  <c r="BC77" i="592"/>
  <c r="BB77" i="592"/>
  <c r="AG77" i="592"/>
  <c r="AF77" i="592"/>
  <c r="AE77" i="592"/>
  <c r="AD77" i="592"/>
  <c r="AC77" i="592"/>
  <c r="AB77" i="592"/>
  <c r="Z77" i="592"/>
  <c r="V77" i="592"/>
  <c r="O77" i="592"/>
  <c r="N77" i="592"/>
  <c r="M77" i="592"/>
  <c r="L77" i="592"/>
  <c r="K77" i="592"/>
  <c r="J77" i="592"/>
  <c r="B77" i="592"/>
  <c r="BF76" i="592"/>
  <c r="BE76" i="592"/>
  <c r="BD76" i="592"/>
  <c r="BC76" i="592"/>
  <c r="BB76" i="592"/>
  <c r="AG76" i="592"/>
  <c r="AF76" i="592"/>
  <c r="AE76" i="592"/>
  <c r="AD76" i="592"/>
  <c r="AC76" i="592"/>
  <c r="AB76" i="592"/>
  <c r="Z76" i="592"/>
  <c r="V76" i="592"/>
  <c r="O76" i="592"/>
  <c r="N76" i="592"/>
  <c r="M76" i="592"/>
  <c r="L76" i="592"/>
  <c r="K76" i="592"/>
  <c r="J76" i="592"/>
  <c r="B76" i="592"/>
  <c r="BF75" i="592"/>
  <c r="BE75" i="592"/>
  <c r="BD75" i="592"/>
  <c r="BC75" i="592"/>
  <c r="BB75" i="592"/>
  <c r="AG75" i="592"/>
  <c r="AF75" i="592"/>
  <c r="AE75" i="592"/>
  <c r="AD75" i="592"/>
  <c r="AC75" i="592"/>
  <c r="AB75" i="592"/>
  <c r="Z75" i="592"/>
  <c r="V75" i="592"/>
  <c r="O75" i="592"/>
  <c r="N75" i="592"/>
  <c r="M75" i="592"/>
  <c r="L75" i="592"/>
  <c r="K75" i="592"/>
  <c r="J75" i="592"/>
  <c r="B75" i="592"/>
  <c r="BF74" i="592"/>
  <c r="BE74" i="592"/>
  <c r="BD74" i="592"/>
  <c r="BC74" i="592"/>
  <c r="BB74" i="592"/>
  <c r="AG74" i="592"/>
  <c r="AF74" i="592"/>
  <c r="AE74" i="592"/>
  <c r="AD74" i="592"/>
  <c r="AC74" i="592"/>
  <c r="AB74" i="592"/>
  <c r="Z74" i="592"/>
  <c r="V74" i="592"/>
  <c r="O74" i="592"/>
  <c r="N74" i="592"/>
  <c r="M74" i="592"/>
  <c r="L74" i="592"/>
  <c r="K74" i="592"/>
  <c r="J74" i="592"/>
  <c r="B74" i="592"/>
  <c r="BF73" i="592"/>
  <c r="BE73" i="592"/>
  <c r="BD73" i="592"/>
  <c r="BC73" i="592"/>
  <c r="BB73" i="592"/>
  <c r="AG73" i="592"/>
  <c r="AF73" i="592"/>
  <c r="AE73" i="592"/>
  <c r="AD73" i="592"/>
  <c r="AC73" i="592"/>
  <c r="AB73" i="592"/>
  <c r="Z73" i="592"/>
  <c r="V73" i="592"/>
  <c r="O73" i="592"/>
  <c r="N73" i="592"/>
  <c r="M73" i="592"/>
  <c r="L73" i="592"/>
  <c r="K73" i="592"/>
  <c r="J73" i="592"/>
  <c r="B73" i="592"/>
  <c r="BF72" i="592"/>
  <c r="BE72" i="592"/>
  <c r="BD72" i="592"/>
  <c r="BC72" i="592"/>
  <c r="BB72" i="592"/>
  <c r="AG72" i="592"/>
  <c r="AF72" i="592"/>
  <c r="AE72" i="592"/>
  <c r="AD72" i="592"/>
  <c r="AC72" i="592"/>
  <c r="AB72" i="592"/>
  <c r="Z72" i="592"/>
  <c r="V72" i="592"/>
  <c r="O72" i="592"/>
  <c r="N72" i="592"/>
  <c r="M72" i="592"/>
  <c r="L72" i="592"/>
  <c r="K72" i="592"/>
  <c r="J72" i="592"/>
  <c r="B72" i="592"/>
  <c r="BF71" i="592"/>
  <c r="BE71" i="592"/>
  <c r="BD71" i="592"/>
  <c r="BC71" i="592"/>
  <c r="BB71" i="592"/>
  <c r="AG71" i="592"/>
  <c r="AF71" i="592"/>
  <c r="AE71" i="592"/>
  <c r="AD71" i="592"/>
  <c r="AC71" i="592"/>
  <c r="AB71" i="592"/>
  <c r="Z71" i="592"/>
  <c r="V71" i="592"/>
  <c r="O71" i="592"/>
  <c r="N71" i="592"/>
  <c r="M71" i="592"/>
  <c r="L71" i="592"/>
  <c r="K71" i="592"/>
  <c r="J71" i="592"/>
  <c r="B71" i="592"/>
  <c r="BF70" i="592"/>
  <c r="BE70" i="592"/>
  <c r="BD70" i="592"/>
  <c r="BC70" i="592"/>
  <c r="BB70" i="592"/>
  <c r="AG70" i="592"/>
  <c r="AF70" i="592"/>
  <c r="AE70" i="592"/>
  <c r="AD70" i="592"/>
  <c r="AC70" i="592"/>
  <c r="AB70" i="592"/>
  <c r="Z70" i="592"/>
  <c r="V70" i="592"/>
  <c r="O70" i="592"/>
  <c r="N70" i="592"/>
  <c r="M70" i="592"/>
  <c r="L70" i="592"/>
  <c r="K70" i="592"/>
  <c r="J70" i="592"/>
  <c r="B70" i="592"/>
  <c r="BF69" i="592"/>
  <c r="BE69" i="592"/>
  <c r="BD69" i="592"/>
  <c r="BC69" i="592"/>
  <c r="BB69" i="592"/>
  <c r="AG69" i="592"/>
  <c r="AF69" i="592"/>
  <c r="AE69" i="592"/>
  <c r="AD69" i="592"/>
  <c r="AC69" i="592"/>
  <c r="AB69" i="592"/>
  <c r="Z69" i="592"/>
  <c r="V69" i="592"/>
  <c r="O69" i="592"/>
  <c r="N69" i="592"/>
  <c r="M69" i="592"/>
  <c r="L69" i="592"/>
  <c r="K69" i="592"/>
  <c r="J69" i="592"/>
  <c r="B69" i="592"/>
  <c r="BF68" i="592"/>
  <c r="BE68" i="592"/>
  <c r="BD68" i="592"/>
  <c r="BC68" i="592"/>
  <c r="BB68" i="592"/>
  <c r="AG68" i="592"/>
  <c r="AF68" i="592"/>
  <c r="AE68" i="592"/>
  <c r="AD68" i="592"/>
  <c r="AC68" i="592"/>
  <c r="AB68" i="592"/>
  <c r="Z68" i="592"/>
  <c r="V68" i="592"/>
  <c r="O68" i="592"/>
  <c r="N68" i="592"/>
  <c r="M68" i="592"/>
  <c r="L68" i="592"/>
  <c r="K68" i="592"/>
  <c r="J68" i="592"/>
  <c r="B68" i="592"/>
  <c r="BF67" i="592"/>
  <c r="BE67" i="592"/>
  <c r="BD67" i="592"/>
  <c r="BC67" i="592"/>
  <c r="BB67" i="592"/>
  <c r="AG67" i="592"/>
  <c r="AF67" i="592"/>
  <c r="AE67" i="592"/>
  <c r="AD67" i="592"/>
  <c r="AC67" i="592"/>
  <c r="AB67" i="592"/>
  <c r="Z67" i="592"/>
  <c r="V67" i="592"/>
  <c r="O67" i="592"/>
  <c r="N67" i="592"/>
  <c r="M67" i="592"/>
  <c r="BI67" i="592" s="1"/>
  <c r="L67" i="592"/>
  <c r="K67" i="592"/>
  <c r="J67" i="592"/>
  <c r="B67" i="592"/>
  <c r="BF66" i="592"/>
  <c r="BE66" i="592"/>
  <c r="BD66" i="592"/>
  <c r="BC66" i="592"/>
  <c r="BB66" i="592"/>
  <c r="AG66" i="592"/>
  <c r="AF66" i="592"/>
  <c r="AE66" i="592"/>
  <c r="AD66" i="592"/>
  <c r="AC66" i="592"/>
  <c r="AB66" i="592"/>
  <c r="Z66" i="592"/>
  <c r="V66" i="592"/>
  <c r="O66" i="592"/>
  <c r="N66" i="592"/>
  <c r="M66" i="592"/>
  <c r="L66" i="592"/>
  <c r="K66" i="592"/>
  <c r="J66" i="592"/>
  <c r="B66" i="592"/>
  <c r="BF65" i="592"/>
  <c r="BE65" i="592"/>
  <c r="BD65" i="592"/>
  <c r="BC65" i="592"/>
  <c r="BB65" i="592"/>
  <c r="AG65" i="592"/>
  <c r="AF65" i="592"/>
  <c r="AE65" i="592"/>
  <c r="AD65" i="592"/>
  <c r="AC65" i="592"/>
  <c r="AB65" i="592"/>
  <c r="Z65" i="592"/>
  <c r="V65" i="592"/>
  <c r="O65" i="592"/>
  <c r="N65" i="592"/>
  <c r="M65" i="592"/>
  <c r="L65" i="592"/>
  <c r="K65" i="592"/>
  <c r="J65" i="592"/>
  <c r="B65" i="592"/>
  <c r="BF64" i="592"/>
  <c r="BE64" i="592"/>
  <c r="BD64" i="592"/>
  <c r="BC64" i="592"/>
  <c r="BB64" i="592"/>
  <c r="AG64" i="592"/>
  <c r="AF64" i="592"/>
  <c r="AE64" i="592"/>
  <c r="AD64" i="592"/>
  <c r="AC64" i="592"/>
  <c r="AB64" i="592"/>
  <c r="Z64" i="592"/>
  <c r="V64" i="592"/>
  <c r="O64" i="592"/>
  <c r="N64" i="592"/>
  <c r="M64" i="592"/>
  <c r="L64" i="592"/>
  <c r="K64" i="592"/>
  <c r="J64" i="592"/>
  <c r="B64" i="592"/>
  <c r="BF63" i="592"/>
  <c r="BE63" i="592"/>
  <c r="BD63" i="592"/>
  <c r="BC63" i="592"/>
  <c r="BB63" i="592"/>
  <c r="AG63" i="592"/>
  <c r="AF63" i="592"/>
  <c r="AE63" i="592"/>
  <c r="AD63" i="592"/>
  <c r="AC63" i="592"/>
  <c r="AB63" i="592"/>
  <c r="Z63" i="592"/>
  <c r="V63" i="592"/>
  <c r="O63" i="592"/>
  <c r="N63" i="592"/>
  <c r="M63" i="592"/>
  <c r="L63" i="592"/>
  <c r="K63" i="592"/>
  <c r="J63" i="592"/>
  <c r="B63" i="592"/>
  <c r="BF62" i="592"/>
  <c r="BE62" i="592"/>
  <c r="BD62" i="592"/>
  <c r="BC62" i="592"/>
  <c r="BB62" i="592"/>
  <c r="AG62" i="592"/>
  <c r="AF62" i="592"/>
  <c r="AE62" i="592"/>
  <c r="AD62" i="592"/>
  <c r="AC62" i="592"/>
  <c r="AB62" i="592"/>
  <c r="Z62" i="592"/>
  <c r="V62" i="592"/>
  <c r="O62" i="592"/>
  <c r="N62" i="592"/>
  <c r="M62" i="592"/>
  <c r="L62" i="592"/>
  <c r="K62" i="592"/>
  <c r="J62" i="592"/>
  <c r="B62" i="592"/>
  <c r="BF61" i="592"/>
  <c r="BE61" i="592"/>
  <c r="BD61" i="592"/>
  <c r="BC61" i="592"/>
  <c r="BB61" i="592"/>
  <c r="AG61" i="592"/>
  <c r="AF61" i="592"/>
  <c r="AE61" i="592"/>
  <c r="AD61" i="592"/>
  <c r="AC61" i="592"/>
  <c r="AB61" i="592"/>
  <c r="Z61" i="592"/>
  <c r="V61" i="592"/>
  <c r="O61" i="592"/>
  <c r="N61" i="592"/>
  <c r="M61" i="592"/>
  <c r="L61" i="592"/>
  <c r="K61" i="592"/>
  <c r="J61" i="592"/>
  <c r="B61" i="592"/>
  <c r="BF60" i="592"/>
  <c r="BE60" i="592"/>
  <c r="BD60" i="592"/>
  <c r="BC60" i="592"/>
  <c r="BB60" i="592"/>
  <c r="AG60" i="592"/>
  <c r="AF60" i="592"/>
  <c r="AE60" i="592"/>
  <c r="AD60" i="592"/>
  <c r="AC60" i="592"/>
  <c r="AB60" i="592"/>
  <c r="Z60" i="592"/>
  <c r="V60" i="592"/>
  <c r="O60" i="592"/>
  <c r="N60" i="592"/>
  <c r="M60" i="592"/>
  <c r="L60" i="592"/>
  <c r="K60" i="592"/>
  <c r="J60" i="592"/>
  <c r="B60" i="592"/>
  <c r="BF59" i="592"/>
  <c r="BE59" i="592"/>
  <c r="BD59" i="592"/>
  <c r="BC59" i="592"/>
  <c r="BB59" i="592"/>
  <c r="AG59" i="592"/>
  <c r="AF59" i="592"/>
  <c r="AE59" i="592"/>
  <c r="AD59" i="592"/>
  <c r="AC59" i="592"/>
  <c r="AB59" i="592"/>
  <c r="Z59" i="592"/>
  <c r="V59" i="592"/>
  <c r="O59" i="592"/>
  <c r="N59" i="592"/>
  <c r="M59" i="592"/>
  <c r="L59" i="592"/>
  <c r="K59" i="592"/>
  <c r="J59" i="592"/>
  <c r="B59" i="592"/>
  <c r="BF58" i="592"/>
  <c r="BE58" i="592"/>
  <c r="BD58" i="592"/>
  <c r="BC58" i="592"/>
  <c r="BB58" i="592"/>
  <c r="AG58" i="592"/>
  <c r="AF58" i="592"/>
  <c r="AE58" i="592"/>
  <c r="AD58" i="592"/>
  <c r="AC58" i="592"/>
  <c r="AB58" i="592"/>
  <c r="Z58" i="592"/>
  <c r="V58" i="592"/>
  <c r="O58" i="592"/>
  <c r="N58" i="592"/>
  <c r="M58" i="592"/>
  <c r="L58" i="592"/>
  <c r="K58" i="592"/>
  <c r="J58" i="592"/>
  <c r="B58" i="592"/>
  <c r="BF57" i="592"/>
  <c r="BE57" i="592"/>
  <c r="BD57" i="592"/>
  <c r="BC57" i="592"/>
  <c r="BB57" i="592"/>
  <c r="AG57" i="592"/>
  <c r="AF57" i="592"/>
  <c r="AE57" i="592"/>
  <c r="AD57" i="592"/>
  <c r="AC57" i="592"/>
  <c r="AB57" i="592"/>
  <c r="Z57" i="592"/>
  <c r="V57" i="592"/>
  <c r="O57" i="592"/>
  <c r="N57" i="592"/>
  <c r="M57" i="592"/>
  <c r="L57" i="592"/>
  <c r="K57" i="592"/>
  <c r="J57" i="592"/>
  <c r="B57" i="592"/>
  <c r="BF56" i="592"/>
  <c r="BE56" i="592"/>
  <c r="BD56" i="592"/>
  <c r="BC56" i="592"/>
  <c r="BB56" i="592"/>
  <c r="AG56" i="592"/>
  <c r="AF56" i="592"/>
  <c r="AE56" i="592"/>
  <c r="AD56" i="592"/>
  <c r="AC56" i="592"/>
  <c r="AB56" i="592"/>
  <c r="Z56" i="592"/>
  <c r="V56" i="592"/>
  <c r="O56" i="592"/>
  <c r="N56" i="592"/>
  <c r="M56" i="592"/>
  <c r="L56" i="592"/>
  <c r="K56" i="592"/>
  <c r="J56" i="592"/>
  <c r="B56" i="592"/>
  <c r="BF55" i="592"/>
  <c r="BE55" i="592"/>
  <c r="BD55" i="592"/>
  <c r="BC55" i="592"/>
  <c r="BB55" i="592"/>
  <c r="AG55" i="592"/>
  <c r="AF55" i="592"/>
  <c r="AE55" i="592"/>
  <c r="AD55" i="592"/>
  <c r="AC55" i="592"/>
  <c r="AB55" i="592"/>
  <c r="Z55" i="592"/>
  <c r="V55" i="592"/>
  <c r="O55" i="592"/>
  <c r="N55" i="592"/>
  <c r="M55" i="592"/>
  <c r="BI55" i="592" s="1"/>
  <c r="L55" i="592"/>
  <c r="K55" i="592"/>
  <c r="J55" i="592"/>
  <c r="B55" i="592"/>
  <c r="BF54" i="592"/>
  <c r="BE54" i="592"/>
  <c r="BD54" i="592"/>
  <c r="BC54" i="592"/>
  <c r="BB54" i="592"/>
  <c r="AG54" i="592"/>
  <c r="AF54" i="592"/>
  <c r="AE54" i="592"/>
  <c r="AD54" i="592"/>
  <c r="AC54" i="592"/>
  <c r="AB54" i="592"/>
  <c r="Z54" i="592"/>
  <c r="V54" i="592"/>
  <c r="O54" i="592"/>
  <c r="N54" i="592"/>
  <c r="M54" i="592"/>
  <c r="L54" i="592"/>
  <c r="K54" i="592"/>
  <c r="J54" i="592"/>
  <c r="B54" i="592"/>
  <c r="BF53" i="592"/>
  <c r="BE53" i="592"/>
  <c r="BD53" i="592"/>
  <c r="BC53" i="592"/>
  <c r="BB53" i="592"/>
  <c r="AG53" i="592"/>
  <c r="AF53" i="592"/>
  <c r="AE53" i="592"/>
  <c r="AD53" i="592"/>
  <c r="AC53" i="592"/>
  <c r="AB53" i="592"/>
  <c r="Z53" i="592"/>
  <c r="V53" i="592"/>
  <c r="O53" i="592"/>
  <c r="N53" i="592"/>
  <c r="M53" i="592"/>
  <c r="L53" i="592"/>
  <c r="K53" i="592"/>
  <c r="J53" i="592"/>
  <c r="B53" i="592"/>
  <c r="BF52" i="592"/>
  <c r="BE52" i="592"/>
  <c r="BD52" i="592"/>
  <c r="BC52" i="592"/>
  <c r="BB52" i="592"/>
  <c r="AG52" i="592"/>
  <c r="AF52" i="592"/>
  <c r="AE52" i="592"/>
  <c r="AD52" i="592"/>
  <c r="AC52" i="592"/>
  <c r="AB52" i="592"/>
  <c r="Z52" i="592"/>
  <c r="V52" i="592"/>
  <c r="O52" i="592"/>
  <c r="N52" i="592"/>
  <c r="M52" i="592"/>
  <c r="L52" i="592"/>
  <c r="K52" i="592"/>
  <c r="J52" i="592"/>
  <c r="B52" i="592"/>
  <c r="BF51" i="592"/>
  <c r="BE51" i="592"/>
  <c r="BD51" i="592"/>
  <c r="BC51" i="592"/>
  <c r="BB51" i="592"/>
  <c r="AG51" i="592"/>
  <c r="AF51" i="592"/>
  <c r="AE51" i="592"/>
  <c r="AD51" i="592"/>
  <c r="AC51" i="592"/>
  <c r="AB51" i="592"/>
  <c r="Z51" i="592"/>
  <c r="V51" i="592"/>
  <c r="O51" i="592"/>
  <c r="N51" i="592"/>
  <c r="M51" i="592"/>
  <c r="L51" i="592"/>
  <c r="K51" i="592"/>
  <c r="J51" i="592"/>
  <c r="B51" i="592"/>
  <c r="BF50" i="592"/>
  <c r="BE50" i="592"/>
  <c r="BD50" i="592"/>
  <c r="BC50" i="592"/>
  <c r="BB50" i="592"/>
  <c r="AG50" i="592"/>
  <c r="AF50" i="592"/>
  <c r="AE50" i="592"/>
  <c r="AD50" i="592"/>
  <c r="AC50" i="592"/>
  <c r="AB50" i="592"/>
  <c r="Z50" i="592"/>
  <c r="V50" i="592"/>
  <c r="O50" i="592"/>
  <c r="N50" i="592"/>
  <c r="M50" i="592"/>
  <c r="L50" i="592"/>
  <c r="K50" i="592"/>
  <c r="J50" i="592"/>
  <c r="B50" i="592"/>
  <c r="BF49" i="592"/>
  <c r="BE49" i="592"/>
  <c r="BD49" i="592"/>
  <c r="BC49" i="592"/>
  <c r="BB49" i="592"/>
  <c r="AG49" i="592"/>
  <c r="AF49" i="592"/>
  <c r="AE49" i="592"/>
  <c r="AD49" i="592"/>
  <c r="AA49" i="592" s="1"/>
  <c r="AC49" i="592"/>
  <c r="AB49" i="592"/>
  <c r="Z49" i="592"/>
  <c r="V49" i="592"/>
  <c r="O49" i="592"/>
  <c r="N49" i="592"/>
  <c r="M49" i="592"/>
  <c r="L49" i="592"/>
  <c r="K49" i="592"/>
  <c r="J49" i="592"/>
  <c r="B49" i="592"/>
  <c r="BF48" i="592"/>
  <c r="BE48" i="592"/>
  <c r="BD48" i="592"/>
  <c r="BC48" i="592"/>
  <c r="BB48" i="592"/>
  <c r="AG48" i="592"/>
  <c r="AF48" i="592"/>
  <c r="AE48" i="592"/>
  <c r="AD48" i="592"/>
  <c r="AC48" i="592"/>
  <c r="AB48" i="592"/>
  <c r="Z48" i="592"/>
  <c r="V48" i="592"/>
  <c r="O48" i="592"/>
  <c r="N48" i="592"/>
  <c r="M48" i="592"/>
  <c r="L48" i="592"/>
  <c r="K48" i="592"/>
  <c r="J48" i="592"/>
  <c r="B48" i="592"/>
  <c r="BF47" i="592"/>
  <c r="BE47" i="592"/>
  <c r="BD47" i="592"/>
  <c r="BC47" i="592"/>
  <c r="BB47" i="592"/>
  <c r="AG47" i="592"/>
  <c r="AF47" i="592"/>
  <c r="AE47" i="592"/>
  <c r="AD47" i="592"/>
  <c r="AC47" i="592"/>
  <c r="AB47" i="592"/>
  <c r="Z47" i="592"/>
  <c r="V47" i="592"/>
  <c r="O47" i="592"/>
  <c r="N47" i="592"/>
  <c r="M47" i="592"/>
  <c r="L47" i="592"/>
  <c r="K47" i="592"/>
  <c r="J47" i="592"/>
  <c r="B47" i="592"/>
  <c r="BF46" i="592"/>
  <c r="BE46" i="592"/>
  <c r="BD46" i="592"/>
  <c r="BC46" i="592"/>
  <c r="BB46" i="592"/>
  <c r="AG46" i="592"/>
  <c r="AF46" i="592"/>
  <c r="AE46" i="592"/>
  <c r="AD46" i="592"/>
  <c r="AC46" i="592"/>
  <c r="AB46" i="592"/>
  <c r="Z46" i="592"/>
  <c r="V46" i="592"/>
  <c r="O46" i="592"/>
  <c r="N46" i="592"/>
  <c r="M46" i="592"/>
  <c r="L46" i="592"/>
  <c r="K46" i="592"/>
  <c r="J46" i="592"/>
  <c r="B46" i="592"/>
  <c r="BF45" i="592"/>
  <c r="BE45" i="592"/>
  <c r="BD45" i="592"/>
  <c r="BC45" i="592"/>
  <c r="BB45" i="592"/>
  <c r="AG45" i="592"/>
  <c r="AF45" i="592"/>
  <c r="AE45" i="592"/>
  <c r="AD45" i="592"/>
  <c r="AC45" i="592"/>
  <c r="AB45" i="592"/>
  <c r="Z45" i="592"/>
  <c r="V45" i="592"/>
  <c r="O45" i="592"/>
  <c r="N45" i="592"/>
  <c r="M45" i="592"/>
  <c r="L45" i="592"/>
  <c r="K45" i="592"/>
  <c r="J45" i="592"/>
  <c r="B45" i="592"/>
  <c r="BF44" i="592"/>
  <c r="BE44" i="592"/>
  <c r="BD44" i="592"/>
  <c r="BC44" i="592"/>
  <c r="BB44" i="592"/>
  <c r="AG44" i="592"/>
  <c r="AF44" i="592"/>
  <c r="AE44" i="592"/>
  <c r="AD44" i="592"/>
  <c r="AC44" i="592"/>
  <c r="AB44" i="592"/>
  <c r="Z44" i="592"/>
  <c r="V44" i="592"/>
  <c r="O44" i="592"/>
  <c r="N44" i="592"/>
  <c r="M44" i="592"/>
  <c r="L44" i="592"/>
  <c r="K44" i="592"/>
  <c r="J44" i="592"/>
  <c r="B44" i="592"/>
  <c r="BF43" i="592"/>
  <c r="BE43" i="592"/>
  <c r="BD43" i="592"/>
  <c r="BC43" i="592"/>
  <c r="BB43" i="592"/>
  <c r="AG43" i="592"/>
  <c r="AF43" i="592"/>
  <c r="AE43" i="592"/>
  <c r="AD43" i="592"/>
  <c r="AC43" i="592"/>
  <c r="AB43" i="592"/>
  <c r="Z43" i="592"/>
  <c r="V43" i="592"/>
  <c r="O43" i="592"/>
  <c r="N43" i="592"/>
  <c r="M43" i="592"/>
  <c r="L43" i="592"/>
  <c r="K43" i="592"/>
  <c r="J43" i="592"/>
  <c r="B43" i="592"/>
  <c r="BF42" i="592"/>
  <c r="BE42" i="592"/>
  <c r="BD42" i="592"/>
  <c r="BC42" i="592"/>
  <c r="BB42" i="592"/>
  <c r="AG42" i="592"/>
  <c r="AF42" i="592"/>
  <c r="AE42" i="592"/>
  <c r="AD42" i="592"/>
  <c r="AC42" i="592"/>
  <c r="AB42" i="592"/>
  <c r="Z42" i="592"/>
  <c r="V42" i="592"/>
  <c r="O42" i="592"/>
  <c r="N42" i="592"/>
  <c r="M42" i="592"/>
  <c r="L42" i="592"/>
  <c r="K42" i="592"/>
  <c r="J42" i="592"/>
  <c r="B42" i="592"/>
  <c r="BF41" i="592"/>
  <c r="BE41" i="592"/>
  <c r="BD41" i="592"/>
  <c r="BC41" i="592"/>
  <c r="BB41" i="592"/>
  <c r="AG41" i="592"/>
  <c r="AF41" i="592"/>
  <c r="AE41" i="592"/>
  <c r="AD41" i="592"/>
  <c r="AC41" i="592"/>
  <c r="AB41" i="592"/>
  <c r="Z41" i="592"/>
  <c r="V41" i="592"/>
  <c r="O41" i="592"/>
  <c r="N41" i="592"/>
  <c r="M41" i="592"/>
  <c r="L41" i="592"/>
  <c r="K41" i="592"/>
  <c r="J41" i="592"/>
  <c r="B41" i="592"/>
  <c r="AG40" i="592"/>
  <c r="AC40" i="592"/>
  <c r="AB40" i="592"/>
  <c r="B40" i="592"/>
  <c r="AG39" i="592"/>
  <c r="AC39" i="592"/>
  <c r="AB39" i="592"/>
  <c r="B39" i="592"/>
  <c r="AG38" i="592"/>
  <c r="AC38" i="592"/>
  <c r="AB38" i="592"/>
  <c r="B38" i="592"/>
  <c r="AG37" i="592"/>
  <c r="AC37" i="592"/>
  <c r="AB37" i="592"/>
  <c r="B37" i="592"/>
  <c r="AG36" i="592"/>
  <c r="AC36" i="592"/>
  <c r="AB36" i="592"/>
  <c r="B36" i="592"/>
  <c r="AG35" i="592"/>
  <c r="AC35" i="592"/>
  <c r="AB35" i="592"/>
  <c r="B35" i="592"/>
  <c r="AG34" i="592"/>
  <c r="AC34" i="592"/>
  <c r="AB34" i="592"/>
  <c r="B34" i="592"/>
  <c r="AG33" i="592"/>
  <c r="AC33" i="592"/>
  <c r="AB33" i="592"/>
  <c r="B33" i="592"/>
  <c r="AG32" i="592"/>
  <c r="AC32" i="592"/>
  <c r="AB32" i="592"/>
  <c r="B32" i="592"/>
  <c r="AG31" i="592"/>
  <c r="AC31" i="592"/>
  <c r="AB31" i="592"/>
  <c r="B31" i="592"/>
  <c r="BF30" i="592"/>
  <c r="BF39" i="592" s="1"/>
  <c r="BE30" i="592"/>
  <c r="BE40" i="592" s="1"/>
  <c r="BD30" i="592"/>
  <c r="BC30" i="592"/>
  <c r="BC37" i="592" s="1"/>
  <c r="BB30" i="592"/>
  <c r="AW30" i="592"/>
  <c r="AV30" i="592"/>
  <c r="AU30" i="592"/>
  <c r="AT30" i="592"/>
  <c r="AS30" i="592"/>
  <c r="AR30" i="592"/>
  <c r="AQ30" i="592"/>
  <c r="AP30" i="592"/>
  <c r="AO30" i="592"/>
  <c r="AN30" i="592"/>
  <c r="AM30" i="592"/>
  <c r="AL30" i="592"/>
  <c r="AK30" i="592"/>
  <c r="AJ30" i="592"/>
  <c r="AI30" i="592"/>
  <c r="AH30" i="592"/>
  <c r="AG30" i="592"/>
  <c r="AF30" i="592"/>
  <c r="AE30" i="592"/>
  <c r="AD30" i="592"/>
  <c r="AW29" i="592"/>
  <c r="AV29" i="592"/>
  <c r="AU29" i="592"/>
  <c r="AT29" i="592"/>
  <c r="AS29" i="592"/>
  <c r="AM29" i="592"/>
  <c r="AL29" i="592"/>
  <c r="AK29" i="592"/>
  <c r="AJ29" i="592"/>
  <c r="AI29" i="592"/>
  <c r="AH29" i="592"/>
  <c r="AG29" i="592"/>
  <c r="AF29" i="592"/>
  <c r="AE29" i="592"/>
  <c r="AD29" i="592"/>
  <c r="U29" i="592"/>
  <c r="AR29" i="592" s="1"/>
  <c r="T29" i="592"/>
  <c r="AQ29" i="592" s="1"/>
  <c r="S29" i="592"/>
  <c r="AP29" i="592" s="1"/>
  <c r="R29" i="592"/>
  <c r="AO29" i="592" s="1"/>
  <c r="Q29" i="592"/>
  <c r="AN29" i="592" s="1"/>
  <c r="E29" i="592"/>
  <c r="D29" i="592"/>
  <c r="C29" i="592"/>
  <c r="AX28" i="592"/>
  <c r="AW28" i="592"/>
  <c r="AV28" i="592"/>
  <c r="AU28" i="592"/>
  <c r="AT28" i="592"/>
  <c r="AS28" i="592"/>
  <c r="AR28" i="592"/>
  <c r="AQ28" i="592"/>
  <c r="AP28" i="592"/>
  <c r="AO28" i="592"/>
  <c r="AN28" i="592"/>
  <c r="AM28" i="592"/>
  <c r="AL28" i="592"/>
  <c r="AK28" i="592"/>
  <c r="AJ28" i="592"/>
  <c r="AI28" i="592"/>
  <c r="AH28" i="592"/>
  <c r="AG28" i="592"/>
  <c r="AF28" i="592"/>
  <c r="AF38" i="592" s="1"/>
  <c r="AE28" i="592"/>
  <c r="AE34" i="592" s="1"/>
  <c r="AD28" i="592"/>
  <c r="AD39" i="592" s="1"/>
  <c r="G9" i="592"/>
  <c r="G8" i="592"/>
  <c r="G7" i="592"/>
  <c r="F4" i="592"/>
  <c r="Z3" i="592"/>
  <c r="Y3" i="592"/>
  <c r="AK2" i="592"/>
  <c r="AJ2" i="592"/>
  <c r="AI2" i="592"/>
  <c r="AH2" i="592"/>
  <c r="AG2" i="592"/>
  <c r="AF2" i="592"/>
  <c r="AE2" i="592"/>
  <c r="Z2" i="592"/>
  <c r="Y2" i="592"/>
  <c r="F1" i="592"/>
  <c r="F40" i="477" s="1"/>
  <c r="F40" i="470" s="1"/>
  <c r="Y131" i="591"/>
  <c r="X131" i="591"/>
  <c r="W131" i="591"/>
  <c r="U131" i="591"/>
  <c r="T131" i="591"/>
  <c r="R131" i="591"/>
  <c r="Q131" i="591"/>
  <c r="P131" i="591"/>
  <c r="I131" i="591"/>
  <c r="H131" i="591"/>
  <c r="G131" i="591"/>
  <c r="BF130" i="591"/>
  <c r="BE130" i="591"/>
  <c r="BD130" i="591"/>
  <c r="BC130" i="591"/>
  <c r="BB130" i="591"/>
  <c r="AG130" i="591"/>
  <c r="AF130" i="591"/>
  <c r="AE130" i="591"/>
  <c r="AD130" i="591"/>
  <c r="AC130" i="591"/>
  <c r="AB130" i="591"/>
  <c r="Z130" i="591"/>
  <c r="V130" i="591"/>
  <c r="O130" i="591"/>
  <c r="N130" i="591"/>
  <c r="M130" i="591"/>
  <c r="L130" i="591"/>
  <c r="K130" i="591"/>
  <c r="J130" i="591"/>
  <c r="B130" i="591"/>
  <c r="BF129" i="591"/>
  <c r="BE129" i="591"/>
  <c r="BD129" i="591"/>
  <c r="BC129" i="591"/>
  <c r="BB129" i="591"/>
  <c r="AG129" i="591"/>
  <c r="AF129" i="591"/>
  <c r="AE129" i="591"/>
  <c r="AD129" i="591"/>
  <c r="AC129" i="591"/>
  <c r="AB129" i="591"/>
  <c r="Z129" i="591"/>
  <c r="V129" i="591"/>
  <c r="O129" i="591"/>
  <c r="N129" i="591"/>
  <c r="M129" i="591"/>
  <c r="L129" i="591"/>
  <c r="K129" i="591"/>
  <c r="J129" i="591"/>
  <c r="B129" i="591"/>
  <c r="BF128" i="591"/>
  <c r="BE128" i="591"/>
  <c r="BD128" i="591"/>
  <c r="BC128" i="591"/>
  <c r="BB128" i="591"/>
  <c r="AG128" i="591"/>
  <c r="AF128" i="591"/>
  <c r="AE128" i="591"/>
  <c r="AD128" i="591"/>
  <c r="AC128" i="591"/>
  <c r="AB128" i="591"/>
  <c r="Z128" i="591"/>
  <c r="V128" i="591"/>
  <c r="O128" i="591"/>
  <c r="N128" i="591"/>
  <c r="M128" i="591"/>
  <c r="L128" i="591"/>
  <c r="K128" i="591"/>
  <c r="J128" i="591"/>
  <c r="B128" i="591"/>
  <c r="BF127" i="591"/>
  <c r="BE127" i="591"/>
  <c r="BD127" i="591"/>
  <c r="BC127" i="591"/>
  <c r="BB127" i="591"/>
  <c r="AG127" i="591"/>
  <c r="AF127" i="591"/>
  <c r="AE127" i="591"/>
  <c r="AD127" i="591"/>
  <c r="AC127" i="591"/>
  <c r="AB127" i="591"/>
  <c r="Z127" i="591"/>
  <c r="V127" i="591"/>
  <c r="O127" i="591"/>
  <c r="N127" i="591"/>
  <c r="M127" i="591"/>
  <c r="L127" i="591"/>
  <c r="K127" i="591"/>
  <c r="J127" i="591"/>
  <c r="B127" i="591"/>
  <c r="BF126" i="591"/>
  <c r="BE126" i="591"/>
  <c r="BD126" i="591"/>
  <c r="BC126" i="591"/>
  <c r="BB126" i="591"/>
  <c r="AG126" i="591"/>
  <c r="AF126" i="591"/>
  <c r="AE126" i="591"/>
  <c r="AD126" i="591"/>
  <c r="AC126" i="591"/>
  <c r="AB126" i="591"/>
  <c r="Z126" i="591"/>
  <c r="V126" i="591"/>
  <c r="O126" i="591"/>
  <c r="N126" i="591"/>
  <c r="M126" i="591"/>
  <c r="L126" i="591"/>
  <c r="K126" i="591"/>
  <c r="J126" i="591"/>
  <c r="B126" i="591"/>
  <c r="BF125" i="591"/>
  <c r="BE125" i="591"/>
  <c r="BD125" i="591"/>
  <c r="BC125" i="591"/>
  <c r="BB125" i="591"/>
  <c r="AG125" i="591"/>
  <c r="AF125" i="591"/>
  <c r="AE125" i="591"/>
  <c r="AD125" i="591"/>
  <c r="AC125" i="591"/>
  <c r="AB125" i="591"/>
  <c r="Z125" i="591"/>
  <c r="V125" i="591"/>
  <c r="O125" i="591"/>
  <c r="N125" i="591"/>
  <c r="M125" i="591"/>
  <c r="L125" i="591"/>
  <c r="K125" i="591"/>
  <c r="J125" i="591"/>
  <c r="B125" i="591"/>
  <c r="BF124" i="591"/>
  <c r="BE124" i="591"/>
  <c r="BD124" i="591"/>
  <c r="BC124" i="591"/>
  <c r="BB124" i="591"/>
  <c r="AG124" i="591"/>
  <c r="AF124" i="591"/>
  <c r="AE124" i="591"/>
  <c r="AD124" i="591"/>
  <c r="AC124" i="591"/>
  <c r="AB124" i="591"/>
  <c r="Z124" i="591"/>
  <c r="V124" i="591"/>
  <c r="O124" i="591"/>
  <c r="N124" i="591"/>
  <c r="M124" i="591"/>
  <c r="L124" i="591"/>
  <c r="K124" i="591"/>
  <c r="J124" i="591"/>
  <c r="B124" i="591"/>
  <c r="BF123" i="591"/>
  <c r="BE123" i="591"/>
  <c r="BD123" i="591"/>
  <c r="BC123" i="591"/>
  <c r="BB123" i="591"/>
  <c r="AG123" i="591"/>
  <c r="AF123" i="591"/>
  <c r="AE123" i="591"/>
  <c r="AD123" i="591"/>
  <c r="AC123" i="591"/>
  <c r="AB123" i="591"/>
  <c r="Z123" i="591"/>
  <c r="V123" i="591"/>
  <c r="O123" i="591"/>
  <c r="N123" i="591"/>
  <c r="M123" i="591"/>
  <c r="L123" i="591"/>
  <c r="K123" i="591"/>
  <c r="J123" i="591"/>
  <c r="B123" i="591"/>
  <c r="BF122" i="591"/>
  <c r="BE122" i="591"/>
  <c r="BD122" i="591"/>
  <c r="BC122" i="591"/>
  <c r="BB122" i="591"/>
  <c r="AG122" i="591"/>
  <c r="AF122" i="591"/>
  <c r="AE122" i="591"/>
  <c r="AD122" i="591"/>
  <c r="AC122" i="591"/>
  <c r="AB122" i="591"/>
  <c r="Z122" i="591"/>
  <c r="V122" i="591"/>
  <c r="O122" i="591"/>
  <c r="N122" i="591"/>
  <c r="M122" i="591"/>
  <c r="L122" i="591"/>
  <c r="K122" i="591"/>
  <c r="J122" i="591"/>
  <c r="B122" i="591"/>
  <c r="BF121" i="591"/>
  <c r="BE121" i="591"/>
  <c r="BD121" i="591"/>
  <c r="BC121" i="591"/>
  <c r="BB121" i="591"/>
  <c r="AG121" i="591"/>
  <c r="AF121" i="591"/>
  <c r="AE121" i="591"/>
  <c r="AD121" i="591"/>
  <c r="AC121" i="591"/>
  <c r="AB121" i="591"/>
  <c r="Z121" i="591"/>
  <c r="V121" i="591"/>
  <c r="O121" i="591"/>
  <c r="N121" i="591"/>
  <c r="M121" i="591"/>
  <c r="L121" i="591"/>
  <c r="K121" i="591"/>
  <c r="J121" i="591"/>
  <c r="B121" i="591"/>
  <c r="BF120" i="591"/>
  <c r="BE120" i="591"/>
  <c r="BD120" i="591"/>
  <c r="BC120" i="591"/>
  <c r="BB120" i="591"/>
  <c r="AG120" i="591"/>
  <c r="AF120" i="591"/>
  <c r="AE120" i="591"/>
  <c r="AD120" i="591"/>
  <c r="AC120" i="591"/>
  <c r="AB120" i="591"/>
  <c r="Z120" i="591"/>
  <c r="V120" i="591"/>
  <c r="O120" i="591"/>
  <c r="N120" i="591"/>
  <c r="M120" i="591"/>
  <c r="L120" i="591"/>
  <c r="K120" i="591"/>
  <c r="J120" i="591"/>
  <c r="B120" i="591"/>
  <c r="BF119" i="591"/>
  <c r="BE119" i="591"/>
  <c r="BD119" i="591"/>
  <c r="BC119" i="591"/>
  <c r="BB119" i="591"/>
  <c r="AG119" i="591"/>
  <c r="AF119" i="591"/>
  <c r="AE119" i="591"/>
  <c r="AD119" i="591"/>
  <c r="AC119" i="591"/>
  <c r="AB119" i="591"/>
  <c r="Z119" i="591"/>
  <c r="V119" i="591"/>
  <c r="O119" i="591"/>
  <c r="N119" i="591"/>
  <c r="M119" i="591"/>
  <c r="L119" i="591"/>
  <c r="K119" i="591"/>
  <c r="J119" i="591"/>
  <c r="B119" i="591"/>
  <c r="BF118" i="591"/>
  <c r="BE118" i="591"/>
  <c r="BD118" i="591"/>
  <c r="BC118" i="591"/>
  <c r="BB118" i="591"/>
  <c r="AG118" i="591"/>
  <c r="AF118" i="591"/>
  <c r="AE118" i="591"/>
  <c r="AD118" i="591"/>
  <c r="AC118" i="591"/>
  <c r="AB118" i="591"/>
  <c r="Z118" i="591"/>
  <c r="V118" i="591"/>
  <c r="O118" i="591"/>
  <c r="N118" i="591"/>
  <c r="M118" i="591"/>
  <c r="L118" i="591"/>
  <c r="K118" i="591"/>
  <c r="J118" i="591"/>
  <c r="B118" i="591"/>
  <c r="BF117" i="591"/>
  <c r="BE117" i="591"/>
  <c r="BD117" i="591"/>
  <c r="BC117" i="591"/>
  <c r="BB117" i="591"/>
  <c r="AG117" i="591"/>
  <c r="AF117" i="591"/>
  <c r="AE117" i="591"/>
  <c r="AD117" i="591"/>
  <c r="AC117" i="591"/>
  <c r="AB117" i="591"/>
  <c r="Z117" i="591"/>
  <c r="V117" i="591"/>
  <c r="O117" i="591"/>
  <c r="N117" i="591"/>
  <c r="M117" i="591"/>
  <c r="L117" i="591"/>
  <c r="K117" i="591"/>
  <c r="J117" i="591"/>
  <c r="B117" i="591"/>
  <c r="BF116" i="591"/>
  <c r="BE116" i="591"/>
  <c r="BD116" i="591"/>
  <c r="BC116" i="591"/>
  <c r="BB116" i="591"/>
  <c r="AG116" i="591"/>
  <c r="AF116" i="591"/>
  <c r="AE116" i="591"/>
  <c r="AD116" i="591"/>
  <c r="AC116" i="591"/>
  <c r="AB116" i="591"/>
  <c r="Z116" i="591"/>
  <c r="V116" i="591"/>
  <c r="O116" i="591"/>
  <c r="N116" i="591"/>
  <c r="M116" i="591"/>
  <c r="L116" i="591"/>
  <c r="K116" i="591"/>
  <c r="J116" i="591"/>
  <c r="B116" i="591"/>
  <c r="BF115" i="591"/>
  <c r="BE115" i="591"/>
  <c r="BD115" i="591"/>
  <c r="BC115" i="591"/>
  <c r="BB115" i="591"/>
  <c r="AG115" i="591"/>
  <c r="AF115" i="591"/>
  <c r="AE115" i="591"/>
  <c r="AD115" i="591"/>
  <c r="AC115" i="591"/>
  <c r="AB115" i="591"/>
  <c r="Z115" i="591"/>
  <c r="V115" i="591"/>
  <c r="O115" i="591"/>
  <c r="N115" i="591"/>
  <c r="M115" i="591"/>
  <c r="L115" i="591"/>
  <c r="K115" i="591"/>
  <c r="J115" i="591"/>
  <c r="B115" i="591"/>
  <c r="BF114" i="591"/>
  <c r="BE114" i="591"/>
  <c r="BD114" i="591"/>
  <c r="BC114" i="591"/>
  <c r="BB114" i="591"/>
  <c r="AG114" i="591"/>
  <c r="AF114" i="591"/>
  <c r="AE114" i="591"/>
  <c r="AD114" i="591"/>
  <c r="AC114" i="591"/>
  <c r="AB114" i="591"/>
  <c r="Z114" i="591"/>
  <c r="V114" i="591"/>
  <c r="O114" i="591"/>
  <c r="N114" i="591"/>
  <c r="M114" i="591"/>
  <c r="L114" i="591"/>
  <c r="K114" i="591"/>
  <c r="J114" i="591"/>
  <c r="B114" i="591"/>
  <c r="BF113" i="591"/>
  <c r="BE113" i="591"/>
  <c r="BD113" i="591"/>
  <c r="BC113" i="591"/>
  <c r="BB113" i="591"/>
  <c r="AG113" i="591"/>
  <c r="AF113" i="591"/>
  <c r="AE113" i="591"/>
  <c r="AD113" i="591"/>
  <c r="AC113" i="591"/>
  <c r="AB113" i="591"/>
  <c r="Z113" i="591"/>
  <c r="V113" i="591"/>
  <c r="O113" i="591"/>
  <c r="N113" i="591"/>
  <c r="M113" i="591"/>
  <c r="L113" i="591"/>
  <c r="K113" i="591"/>
  <c r="J113" i="591"/>
  <c r="B113" i="591"/>
  <c r="BF112" i="591"/>
  <c r="BE112" i="591"/>
  <c r="BD112" i="591"/>
  <c r="BC112" i="591"/>
  <c r="BB112" i="591"/>
  <c r="AG112" i="591"/>
  <c r="AF112" i="591"/>
  <c r="AE112" i="591"/>
  <c r="AD112" i="591"/>
  <c r="AC112" i="591"/>
  <c r="AB112" i="591"/>
  <c r="Z112" i="591"/>
  <c r="V112" i="591"/>
  <c r="O112" i="591"/>
  <c r="N112" i="591"/>
  <c r="M112" i="591"/>
  <c r="L112" i="591"/>
  <c r="K112" i="591"/>
  <c r="J112" i="591"/>
  <c r="B112" i="591"/>
  <c r="BF111" i="591"/>
  <c r="BE111" i="591"/>
  <c r="BD111" i="591"/>
  <c r="BC111" i="591"/>
  <c r="BB111" i="591"/>
  <c r="AG111" i="591"/>
  <c r="AF111" i="591"/>
  <c r="AE111" i="591"/>
  <c r="AD111" i="591"/>
  <c r="AC111" i="591"/>
  <c r="AB111" i="591"/>
  <c r="Z111" i="591"/>
  <c r="V111" i="591"/>
  <c r="O111" i="591"/>
  <c r="N111" i="591"/>
  <c r="M111" i="591"/>
  <c r="L111" i="591"/>
  <c r="K111" i="591"/>
  <c r="J111" i="591"/>
  <c r="B111" i="591"/>
  <c r="BF110" i="591"/>
  <c r="BE110" i="591"/>
  <c r="BD110" i="591"/>
  <c r="BC110" i="591"/>
  <c r="BB110" i="591"/>
  <c r="AG110" i="591"/>
  <c r="AF110" i="591"/>
  <c r="AE110" i="591"/>
  <c r="AD110" i="591"/>
  <c r="AC110" i="591"/>
  <c r="AB110" i="591"/>
  <c r="Z110" i="591"/>
  <c r="V110" i="591"/>
  <c r="O110" i="591"/>
  <c r="N110" i="591"/>
  <c r="M110" i="591"/>
  <c r="L110" i="591"/>
  <c r="K110" i="591"/>
  <c r="J110" i="591"/>
  <c r="B110" i="591"/>
  <c r="BF109" i="591"/>
  <c r="BE109" i="591"/>
  <c r="BD109" i="591"/>
  <c r="BC109" i="591"/>
  <c r="BB109" i="591"/>
  <c r="AG109" i="591"/>
  <c r="AF109" i="591"/>
  <c r="AE109" i="591"/>
  <c r="AD109" i="591"/>
  <c r="AC109" i="591"/>
  <c r="AB109" i="591"/>
  <c r="Z109" i="591"/>
  <c r="V109" i="591"/>
  <c r="O109" i="591"/>
  <c r="N109" i="591"/>
  <c r="M109" i="591"/>
  <c r="L109" i="591"/>
  <c r="K109" i="591"/>
  <c r="J109" i="591"/>
  <c r="B109" i="591"/>
  <c r="BF108" i="591"/>
  <c r="BE108" i="591"/>
  <c r="BD108" i="591"/>
  <c r="BC108" i="591"/>
  <c r="BB108" i="591"/>
  <c r="AG108" i="591"/>
  <c r="AF108" i="591"/>
  <c r="AE108" i="591"/>
  <c r="AD108" i="591"/>
  <c r="AC108" i="591"/>
  <c r="AB108" i="591"/>
  <c r="Z108" i="591"/>
  <c r="V108" i="591"/>
  <c r="O108" i="591"/>
  <c r="N108" i="591"/>
  <c r="M108" i="591"/>
  <c r="L108" i="591"/>
  <c r="K108" i="591"/>
  <c r="J108" i="591"/>
  <c r="B108" i="591"/>
  <c r="BF107" i="591"/>
  <c r="BE107" i="591"/>
  <c r="BD107" i="591"/>
  <c r="BC107" i="591"/>
  <c r="BB107" i="591"/>
  <c r="AG107" i="591"/>
  <c r="AF107" i="591"/>
  <c r="AE107" i="591"/>
  <c r="AD107" i="591"/>
  <c r="AC107" i="591"/>
  <c r="AB107" i="591"/>
  <c r="Z107" i="591"/>
  <c r="V107" i="591"/>
  <c r="O107" i="591"/>
  <c r="N107" i="591"/>
  <c r="M107" i="591"/>
  <c r="L107" i="591"/>
  <c r="K107" i="591"/>
  <c r="J107" i="591"/>
  <c r="B107" i="591"/>
  <c r="BF106" i="591"/>
  <c r="BE106" i="591"/>
  <c r="BD106" i="591"/>
  <c r="BC106" i="591"/>
  <c r="BB106" i="591"/>
  <c r="AG106" i="591"/>
  <c r="AF106" i="591"/>
  <c r="AE106" i="591"/>
  <c r="AD106" i="591"/>
  <c r="AC106" i="591"/>
  <c r="AB106" i="591"/>
  <c r="Z106" i="591"/>
  <c r="V106" i="591"/>
  <c r="O106" i="591"/>
  <c r="N106" i="591"/>
  <c r="M106" i="591"/>
  <c r="L106" i="591"/>
  <c r="K106" i="591"/>
  <c r="J106" i="591"/>
  <c r="B106" i="591"/>
  <c r="BF105" i="591"/>
  <c r="BE105" i="591"/>
  <c r="BD105" i="591"/>
  <c r="BC105" i="591"/>
  <c r="BB105" i="591"/>
  <c r="AG105" i="591"/>
  <c r="AF105" i="591"/>
  <c r="AE105" i="591"/>
  <c r="AD105" i="591"/>
  <c r="AC105" i="591"/>
  <c r="AB105" i="591"/>
  <c r="Z105" i="591"/>
  <c r="V105" i="591"/>
  <c r="O105" i="591"/>
  <c r="N105" i="591"/>
  <c r="M105" i="591"/>
  <c r="L105" i="591"/>
  <c r="K105" i="591"/>
  <c r="J105" i="591"/>
  <c r="B105" i="591"/>
  <c r="BF104" i="591"/>
  <c r="BE104" i="591"/>
  <c r="BD104" i="591"/>
  <c r="BC104" i="591"/>
  <c r="BB104" i="591"/>
  <c r="AG104" i="591"/>
  <c r="AF104" i="591"/>
  <c r="AE104" i="591"/>
  <c r="AD104" i="591"/>
  <c r="AC104" i="591"/>
  <c r="AB104" i="591"/>
  <c r="Z104" i="591"/>
  <c r="V104" i="591"/>
  <c r="O104" i="591"/>
  <c r="N104" i="591"/>
  <c r="M104" i="591"/>
  <c r="L104" i="591"/>
  <c r="K104" i="591"/>
  <c r="J104" i="591"/>
  <c r="B104" i="591"/>
  <c r="BF103" i="591"/>
  <c r="BE103" i="591"/>
  <c r="BD103" i="591"/>
  <c r="BC103" i="591"/>
  <c r="BB103" i="591"/>
  <c r="AG103" i="591"/>
  <c r="AF103" i="591"/>
  <c r="AE103" i="591"/>
  <c r="AD103" i="591"/>
  <c r="AC103" i="591"/>
  <c r="AB103" i="591"/>
  <c r="Z103" i="591"/>
  <c r="V103" i="591"/>
  <c r="O103" i="591"/>
  <c r="N103" i="591"/>
  <c r="M103" i="591"/>
  <c r="L103" i="591"/>
  <c r="K103" i="591"/>
  <c r="J103" i="591"/>
  <c r="B103" i="591"/>
  <c r="BF102" i="591"/>
  <c r="BE102" i="591"/>
  <c r="BD102" i="591"/>
  <c r="BC102" i="591"/>
  <c r="BB102" i="591"/>
  <c r="AG102" i="591"/>
  <c r="AF102" i="591"/>
  <c r="AE102" i="591"/>
  <c r="AD102" i="591"/>
  <c r="AC102" i="591"/>
  <c r="AB102" i="591"/>
  <c r="Z102" i="591"/>
  <c r="V102" i="591"/>
  <c r="O102" i="591"/>
  <c r="N102" i="591"/>
  <c r="M102" i="591"/>
  <c r="L102" i="591"/>
  <c r="K102" i="591"/>
  <c r="J102" i="591"/>
  <c r="B102" i="591"/>
  <c r="BF101" i="591"/>
  <c r="BE101" i="591"/>
  <c r="BD101" i="591"/>
  <c r="BC101" i="591"/>
  <c r="BB101" i="591"/>
  <c r="AG101" i="591"/>
  <c r="AF101" i="591"/>
  <c r="AE101" i="591"/>
  <c r="AD101" i="591"/>
  <c r="AC101" i="591"/>
  <c r="AB101" i="591"/>
  <c r="Z101" i="591"/>
  <c r="V101" i="591"/>
  <c r="O101" i="591"/>
  <c r="N101" i="591"/>
  <c r="M101" i="591"/>
  <c r="L101" i="591"/>
  <c r="K101" i="591"/>
  <c r="J101" i="591"/>
  <c r="B101" i="591"/>
  <c r="BF100" i="591"/>
  <c r="BE100" i="591"/>
  <c r="BD100" i="591"/>
  <c r="BC100" i="591"/>
  <c r="BB100" i="591"/>
  <c r="AG100" i="591"/>
  <c r="AF100" i="591"/>
  <c r="AE100" i="591"/>
  <c r="AD100" i="591"/>
  <c r="AC100" i="591"/>
  <c r="AB100" i="591"/>
  <c r="Z100" i="591"/>
  <c r="V100" i="591"/>
  <c r="O100" i="591"/>
  <c r="N100" i="591"/>
  <c r="M100" i="591"/>
  <c r="L100" i="591"/>
  <c r="K100" i="591"/>
  <c r="J100" i="591"/>
  <c r="B100" i="591"/>
  <c r="BF99" i="591"/>
  <c r="BE99" i="591"/>
  <c r="BD99" i="591"/>
  <c r="BC99" i="591"/>
  <c r="BB99" i="591"/>
  <c r="AG99" i="591"/>
  <c r="AF99" i="591"/>
  <c r="AE99" i="591"/>
  <c r="AD99" i="591"/>
  <c r="AC99" i="591"/>
  <c r="AB99" i="591"/>
  <c r="Z99" i="591"/>
  <c r="V99" i="591"/>
  <c r="O99" i="591"/>
  <c r="N99" i="591"/>
  <c r="M99" i="591"/>
  <c r="L99" i="591"/>
  <c r="K99" i="591"/>
  <c r="J99" i="591"/>
  <c r="B99" i="591"/>
  <c r="BF98" i="591"/>
  <c r="BE98" i="591"/>
  <c r="BD98" i="591"/>
  <c r="BC98" i="591"/>
  <c r="BB98" i="591"/>
  <c r="AG98" i="591"/>
  <c r="AF98" i="591"/>
  <c r="AE98" i="591"/>
  <c r="AD98" i="591"/>
  <c r="AC98" i="591"/>
  <c r="AB98" i="591"/>
  <c r="Z98" i="591"/>
  <c r="V98" i="591"/>
  <c r="O98" i="591"/>
  <c r="N98" i="591"/>
  <c r="M98" i="591"/>
  <c r="L98" i="591"/>
  <c r="K98" i="591"/>
  <c r="J98" i="591"/>
  <c r="B98" i="591"/>
  <c r="BF97" i="591"/>
  <c r="BE97" i="591"/>
  <c r="BD97" i="591"/>
  <c r="BC97" i="591"/>
  <c r="BB97" i="591"/>
  <c r="AG97" i="591"/>
  <c r="AF97" i="591"/>
  <c r="AE97" i="591"/>
  <c r="AD97" i="591"/>
  <c r="AC97" i="591"/>
  <c r="AB97" i="591"/>
  <c r="Z97" i="591"/>
  <c r="V97" i="591"/>
  <c r="O97" i="591"/>
  <c r="N97" i="591"/>
  <c r="M97" i="591"/>
  <c r="L97" i="591"/>
  <c r="K97" i="591"/>
  <c r="J97" i="591"/>
  <c r="B97" i="591"/>
  <c r="BF96" i="591"/>
  <c r="BE96" i="591"/>
  <c r="BD96" i="591"/>
  <c r="BC96" i="591"/>
  <c r="BB96" i="591"/>
  <c r="AG96" i="591"/>
  <c r="AF96" i="591"/>
  <c r="AE96" i="591"/>
  <c r="AD96" i="591"/>
  <c r="AC96" i="591"/>
  <c r="AB96" i="591"/>
  <c r="Z96" i="591"/>
  <c r="V96" i="591"/>
  <c r="O96" i="591"/>
  <c r="N96" i="591"/>
  <c r="M96" i="591"/>
  <c r="L96" i="591"/>
  <c r="K96" i="591"/>
  <c r="J96" i="591"/>
  <c r="B96" i="591"/>
  <c r="BF95" i="591"/>
  <c r="BE95" i="591"/>
  <c r="BD95" i="591"/>
  <c r="BC95" i="591"/>
  <c r="BB95" i="591"/>
  <c r="AG95" i="591"/>
  <c r="AF95" i="591"/>
  <c r="AE95" i="591"/>
  <c r="AD95" i="591"/>
  <c r="AC95" i="591"/>
  <c r="AB95" i="591"/>
  <c r="Z95" i="591"/>
  <c r="V95" i="591"/>
  <c r="O95" i="591"/>
  <c r="N95" i="591"/>
  <c r="M95" i="591"/>
  <c r="L95" i="591"/>
  <c r="K95" i="591"/>
  <c r="J95" i="591"/>
  <c r="B95" i="591"/>
  <c r="BF94" i="591"/>
  <c r="BE94" i="591"/>
  <c r="BD94" i="591"/>
  <c r="BC94" i="591"/>
  <c r="BB94" i="591"/>
  <c r="AG94" i="591"/>
  <c r="AF94" i="591"/>
  <c r="AE94" i="591"/>
  <c r="AD94" i="591"/>
  <c r="AC94" i="591"/>
  <c r="AB94" i="591"/>
  <c r="Z94" i="591"/>
  <c r="V94" i="591"/>
  <c r="O94" i="591"/>
  <c r="N94" i="591"/>
  <c r="M94" i="591"/>
  <c r="L94" i="591"/>
  <c r="K94" i="591"/>
  <c r="J94" i="591"/>
  <c r="B94" i="591"/>
  <c r="BF93" i="591"/>
  <c r="BE93" i="591"/>
  <c r="BD93" i="591"/>
  <c r="BC93" i="591"/>
  <c r="BB93" i="591"/>
  <c r="AG93" i="591"/>
  <c r="AF93" i="591"/>
  <c r="AE93" i="591"/>
  <c r="AD93" i="591"/>
  <c r="AC93" i="591"/>
  <c r="AB93" i="591"/>
  <c r="Z93" i="591"/>
  <c r="V93" i="591"/>
  <c r="O93" i="591"/>
  <c r="N93" i="591"/>
  <c r="M93" i="591"/>
  <c r="L93" i="591"/>
  <c r="K93" i="591"/>
  <c r="J93" i="591"/>
  <c r="B93" i="591"/>
  <c r="BF92" i="591"/>
  <c r="BE92" i="591"/>
  <c r="BD92" i="591"/>
  <c r="BC92" i="591"/>
  <c r="BB92" i="591"/>
  <c r="AG92" i="591"/>
  <c r="AF92" i="591"/>
  <c r="AE92" i="591"/>
  <c r="AD92" i="591"/>
  <c r="AC92" i="591"/>
  <c r="AB92" i="591"/>
  <c r="Z92" i="591"/>
  <c r="V92" i="591"/>
  <c r="O92" i="591"/>
  <c r="N92" i="591"/>
  <c r="M92" i="591"/>
  <c r="L92" i="591"/>
  <c r="K92" i="591"/>
  <c r="J92" i="591"/>
  <c r="B92" i="591"/>
  <c r="BF91" i="591"/>
  <c r="BE91" i="591"/>
  <c r="BD91" i="591"/>
  <c r="BC91" i="591"/>
  <c r="BB91" i="591"/>
  <c r="AG91" i="591"/>
  <c r="AF91" i="591"/>
  <c r="AE91" i="591"/>
  <c r="AD91" i="591"/>
  <c r="AC91" i="591"/>
  <c r="AB91" i="591"/>
  <c r="Z91" i="591"/>
  <c r="V91" i="591"/>
  <c r="O91" i="591"/>
  <c r="N91" i="591"/>
  <c r="M91" i="591"/>
  <c r="L91" i="591"/>
  <c r="K91" i="591"/>
  <c r="J91" i="591"/>
  <c r="B91" i="591"/>
  <c r="BF90" i="591"/>
  <c r="BE90" i="591"/>
  <c r="BD90" i="591"/>
  <c r="BC90" i="591"/>
  <c r="BB90" i="591"/>
  <c r="AG90" i="591"/>
  <c r="AF90" i="591"/>
  <c r="AE90" i="591"/>
  <c r="AD90" i="591"/>
  <c r="AC90" i="591"/>
  <c r="AB90" i="591"/>
  <c r="Z90" i="591"/>
  <c r="V90" i="591"/>
  <c r="O90" i="591"/>
  <c r="N90" i="591"/>
  <c r="M90" i="591"/>
  <c r="L90" i="591"/>
  <c r="K90" i="591"/>
  <c r="J90" i="591"/>
  <c r="B90" i="591"/>
  <c r="BF89" i="591"/>
  <c r="BE89" i="591"/>
  <c r="BD89" i="591"/>
  <c r="BC89" i="591"/>
  <c r="BB89" i="591"/>
  <c r="AG89" i="591"/>
  <c r="AF89" i="591"/>
  <c r="AE89" i="591"/>
  <c r="AD89" i="591"/>
  <c r="AC89" i="591"/>
  <c r="AB89" i="591"/>
  <c r="Z89" i="591"/>
  <c r="V89" i="591"/>
  <c r="O89" i="591"/>
  <c r="N89" i="591"/>
  <c r="M89" i="591"/>
  <c r="L89" i="591"/>
  <c r="K89" i="591"/>
  <c r="J89" i="591"/>
  <c r="B89" i="591"/>
  <c r="BF88" i="591"/>
  <c r="BE88" i="591"/>
  <c r="BD88" i="591"/>
  <c r="BC88" i="591"/>
  <c r="BB88" i="591"/>
  <c r="AG88" i="591"/>
  <c r="AF88" i="591"/>
  <c r="AE88" i="591"/>
  <c r="AD88" i="591"/>
  <c r="AC88" i="591"/>
  <c r="AB88" i="591"/>
  <c r="Z88" i="591"/>
  <c r="V88" i="591"/>
  <c r="O88" i="591"/>
  <c r="N88" i="591"/>
  <c r="M88" i="591"/>
  <c r="L88" i="591"/>
  <c r="K88" i="591"/>
  <c r="J88" i="591"/>
  <c r="B88" i="591"/>
  <c r="BF87" i="591"/>
  <c r="BE87" i="591"/>
  <c r="BD87" i="591"/>
  <c r="BC87" i="591"/>
  <c r="BB87" i="591"/>
  <c r="AG87" i="591"/>
  <c r="AF87" i="591"/>
  <c r="AE87" i="591"/>
  <c r="AD87" i="591"/>
  <c r="AC87" i="591"/>
  <c r="AB87" i="591"/>
  <c r="Z87" i="591"/>
  <c r="V87" i="591"/>
  <c r="O87" i="591"/>
  <c r="N87" i="591"/>
  <c r="M87" i="591"/>
  <c r="L87" i="591"/>
  <c r="K87" i="591"/>
  <c r="J87" i="591"/>
  <c r="B87" i="591"/>
  <c r="BF86" i="591"/>
  <c r="BE86" i="591"/>
  <c r="BD86" i="591"/>
  <c r="BC86" i="591"/>
  <c r="BB86" i="591"/>
  <c r="AG86" i="591"/>
  <c r="AF86" i="591"/>
  <c r="AE86" i="591"/>
  <c r="AD86" i="591"/>
  <c r="AC86" i="591"/>
  <c r="AB86" i="591"/>
  <c r="Z86" i="591"/>
  <c r="V86" i="591"/>
  <c r="O86" i="591"/>
  <c r="N86" i="591"/>
  <c r="M86" i="591"/>
  <c r="L86" i="591"/>
  <c r="K86" i="591"/>
  <c r="J86" i="591"/>
  <c r="B86" i="591"/>
  <c r="BF85" i="591"/>
  <c r="BE85" i="591"/>
  <c r="BD85" i="591"/>
  <c r="BC85" i="591"/>
  <c r="BB85" i="591"/>
  <c r="AG85" i="591"/>
  <c r="AF85" i="591"/>
  <c r="AE85" i="591"/>
  <c r="AD85" i="591"/>
  <c r="AC85" i="591"/>
  <c r="AB85" i="591"/>
  <c r="Z85" i="591"/>
  <c r="V85" i="591"/>
  <c r="O85" i="591"/>
  <c r="N85" i="591"/>
  <c r="M85" i="591"/>
  <c r="L85" i="591"/>
  <c r="K85" i="591"/>
  <c r="J85" i="591"/>
  <c r="B85" i="591"/>
  <c r="BF84" i="591"/>
  <c r="BE84" i="591"/>
  <c r="BD84" i="591"/>
  <c r="BC84" i="591"/>
  <c r="BB84" i="591"/>
  <c r="AG84" i="591"/>
  <c r="AF84" i="591"/>
  <c r="AE84" i="591"/>
  <c r="AD84" i="591"/>
  <c r="AC84" i="591"/>
  <c r="AB84" i="591"/>
  <c r="Z84" i="591"/>
  <c r="V84" i="591"/>
  <c r="O84" i="591"/>
  <c r="N84" i="591"/>
  <c r="M84" i="591"/>
  <c r="L84" i="591"/>
  <c r="K84" i="591"/>
  <c r="J84" i="591"/>
  <c r="B84" i="591"/>
  <c r="BF83" i="591"/>
  <c r="BE83" i="591"/>
  <c r="BD83" i="591"/>
  <c r="BC83" i="591"/>
  <c r="BB83" i="591"/>
  <c r="AG83" i="591"/>
  <c r="AF83" i="591"/>
  <c r="AE83" i="591"/>
  <c r="AD83" i="591"/>
  <c r="AC83" i="591"/>
  <c r="AB83" i="591"/>
  <c r="Z83" i="591"/>
  <c r="V83" i="591"/>
  <c r="O83" i="591"/>
  <c r="N83" i="591"/>
  <c r="M83" i="591"/>
  <c r="L83" i="591"/>
  <c r="K83" i="591"/>
  <c r="J83" i="591"/>
  <c r="B83" i="591"/>
  <c r="BF82" i="591"/>
  <c r="BE82" i="591"/>
  <c r="BD82" i="591"/>
  <c r="BC82" i="591"/>
  <c r="BB82" i="591"/>
  <c r="AG82" i="591"/>
  <c r="AF82" i="591"/>
  <c r="AE82" i="591"/>
  <c r="AD82" i="591"/>
  <c r="AC82" i="591"/>
  <c r="AB82" i="591"/>
  <c r="Z82" i="591"/>
  <c r="V82" i="591"/>
  <c r="O82" i="591"/>
  <c r="N82" i="591"/>
  <c r="M82" i="591"/>
  <c r="L82" i="591"/>
  <c r="K82" i="591"/>
  <c r="J82" i="591"/>
  <c r="B82" i="591"/>
  <c r="BF81" i="591"/>
  <c r="BE81" i="591"/>
  <c r="BD81" i="591"/>
  <c r="BC81" i="591"/>
  <c r="BB81" i="591"/>
  <c r="AG81" i="591"/>
  <c r="AF81" i="591"/>
  <c r="AE81" i="591"/>
  <c r="AD81" i="591"/>
  <c r="AC81" i="591"/>
  <c r="AB81" i="591"/>
  <c r="Z81" i="591"/>
  <c r="V81" i="591"/>
  <c r="O81" i="591"/>
  <c r="N81" i="591"/>
  <c r="M81" i="591"/>
  <c r="L81" i="591"/>
  <c r="K81" i="591"/>
  <c r="J81" i="591"/>
  <c r="B81" i="591"/>
  <c r="BF80" i="591"/>
  <c r="BE80" i="591"/>
  <c r="BD80" i="591"/>
  <c r="BC80" i="591"/>
  <c r="BB80" i="591"/>
  <c r="AG80" i="591"/>
  <c r="AF80" i="591"/>
  <c r="AE80" i="591"/>
  <c r="AD80" i="591"/>
  <c r="AC80" i="591"/>
  <c r="AB80" i="591"/>
  <c r="Z80" i="591"/>
  <c r="V80" i="591"/>
  <c r="O80" i="591"/>
  <c r="N80" i="591"/>
  <c r="M80" i="591"/>
  <c r="L80" i="591"/>
  <c r="K80" i="591"/>
  <c r="J80" i="591"/>
  <c r="B80" i="591"/>
  <c r="BF79" i="591"/>
  <c r="BE79" i="591"/>
  <c r="BD79" i="591"/>
  <c r="BC79" i="591"/>
  <c r="BB79" i="591"/>
  <c r="AG79" i="591"/>
  <c r="AF79" i="591"/>
  <c r="AE79" i="591"/>
  <c r="AD79" i="591"/>
  <c r="AC79" i="591"/>
  <c r="AB79" i="591"/>
  <c r="Z79" i="591"/>
  <c r="V79" i="591"/>
  <c r="O79" i="591"/>
  <c r="N79" i="591"/>
  <c r="M79" i="591"/>
  <c r="L79" i="591"/>
  <c r="K79" i="591"/>
  <c r="J79" i="591"/>
  <c r="B79" i="591"/>
  <c r="BF78" i="591"/>
  <c r="BE78" i="591"/>
  <c r="BD78" i="591"/>
  <c r="BC78" i="591"/>
  <c r="BB78" i="591"/>
  <c r="AG78" i="591"/>
  <c r="AF78" i="591"/>
  <c r="AE78" i="591"/>
  <c r="AD78" i="591"/>
  <c r="AC78" i="591"/>
  <c r="AB78" i="591"/>
  <c r="Z78" i="591"/>
  <c r="V78" i="591"/>
  <c r="O78" i="591"/>
  <c r="N78" i="591"/>
  <c r="M78" i="591"/>
  <c r="L78" i="591"/>
  <c r="K78" i="591"/>
  <c r="J78" i="591"/>
  <c r="B78" i="591"/>
  <c r="BF77" i="591"/>
  <c r="BE77" i="591"/>
  <c r="BD77" i="591"/>
  <c r="BC77" i="591"/>
  <c r="BB77" i="591"/>
  <c r="AG77" i="591"/>
  <c r="AF77" i="591"/>
  <c r="AE77" i="591"/>
  <c r="AD77" i="591"/>
  <c r="AC77" i="591"/>
  <c r="AB77" i="591"/>
  <c r="Z77" i="591"/>
  <c r="V77" i="591"/>
  <c r="O77" i="591"/>
  <c r="N77" i="591"/>
  <c r="M77" i="591"/>
  <c r="L77" i="591"/>
  <c r="K77" i="591"/>
  <c r="J77" i="591"/>
  <c r="B77" i="591"/>
  <c r="BF76" i="591"/>
  <c r="BE76" i="591"/>
  <c r="BD76" i="591"/>
  <c r="BC76" i="591"/>
  <c r="BB76" i="591"/>
  <c r="AG76" i="591"/>
  <c r="AF76" i="591"/>
  <c r="AE76" i="591"/>
  <c r="AD76" i="591"/>
  <c r="AC76" i="591"/>
  <c r="AB76" i="591"/>
  <c r="Z76" i="591"/>
  <c r="V76" i="591"/>
  <c r="O76" i="591"/>
  <c r="N76" i="591"/>
  <c r="M76" i="591"/>
  <c r="L76" i="591"/>
  <c r="K76" i="591"/>
  <c r="J76" i="591"/>
  <c r="B76" i="591"/>
  <c r="BF75" i="591"/>
  <c r="BE75" i="591"/>
  <c r="BD75" i="591"/>
  <c r="BC75" i="591"/>
  <c r="BB75" i="591"/>
  <c r="AG75" i="591"/>
  <c r="AF75" i="591"/>
  <c r="AE75" i="591"/>
  <c r="AD75" i="591"/>
  <c r="AC75" i="591"/>
  <c r="AB75" i="591"/>
  <c r="Z75" i="591"/>
  <c r="V75" i="591"/>
  <c r="O75" i="591"/>
  <c r="N75" i="591"/>
  <c r="M75" i="591"/>
  <c r="L75" i="591"/>
  <c r="K75" i="591"/>
  <c r="J75" i="591"/>
  <c r="B75" i="591"/>
  <c r="BF74" i="591"/>
  <c r="BE74" i="591"/>
  <c r="BD74" i="591"/>
  <c r="BC74" i="591"/>
  <c r="BB74" i="591"/>
  <c r="AG74" i="591"/>
  <c r="AF74" i="591"/>
  <c r="AE74" i="591"/>
  <c r="AD74" i="591"/>
  <c r="AC74" i="591"/>
  <c r="AB74" i="591"/>
  <c r="Z74" i="591"/>
  <c r="V74" i="591"/>
  <c r="O74" i="591"/>
  <c r="N74" i="591"/>
  <c r="M74" i="591"/>
  <c r="L74" i="591"/>
  <c r="K74" i="591"/>
  <c r="J74" i="591"/>
  <c r="B74" i="591"/>
  <c r="BF73" i="591"/>
  <c r="BE73" i="591"/>
  <c r="BD73" i="591"/>
  <c r="BC73" i="591"/>
  <c r="BB73" i="591"/>
  <c r="AG73" i="591"/>
  <c r="AF73" i="591"/>
  <c r="AE73" i="591"/>
  <c r="AD73" i="591"/>
  <c r="AC73" i="591"/>
  <c r="AB73" i="591"/>
  <c r="Z73" i="591"/>
  <c r="V73" i="591"/>
  <c r="O73" i="591"/>
  <c r="N73" i="591"/>
  <c r="M73" i="591"/>
  <c r="L73" i="591"/>
  <c r="K73" i="591"/>
  <c r="J73" i="591"/>
  <c r="B73" i="591"/>
  <c r="BF72" i="591"/>
  <c r="BE72" i="591"/>
  <c r="BD72" i="591"/>
  <c r="BC72" i="591"/>
  <c r="BB72" i="591"/>
  <c r="AG72" i="591"/>
  <c r="AF72" i="591"/>
  <c r="AE72" i="591"/>
  <c r="AD72" i="591"/>
  <c r="AC72" i="591"/>
  <c r="AB72" i="591"/>
  <c r="Z72" i="591"/>
  <c r="V72" i="591"/>
  <c r="O72" i="591"/>
  <c r="N72" i="591"/>
  <c r="M72" i="591"/>
  <c r="L72" i="591"/>
  <c r="K72" i="591"/>
  <c r="J72" i="591"/>
  <c r="B72" i="591"/>
  <c r="BF71" i="591"/>
  <c r="BE71" i="591"/>
  <c r="BD71" i="591"/>
  <c r="BC71" i="591"/>
  <c r="BB71" i="591"/>
  <c r="AG71" i="591"/>
  <c r="AF71" i="591"/>
  <c r="AE71" i="591"/>
  <c r="AD71" i="591"/>
  <c r="AC71" i="591"/>
  <c r="AB71" i="591"/>
  <c r="Z71" i="591"/>
  <c r="V71" i="591"/>
  <c r="O71" i="591"/>
  <c r="N71" i="591"/>
  <c r="M71" i="591"/>
  <c r="L71" i="591"/>
  <c r="K71" i="591"/>
  <c r="J71" i="591"/>
  <c r="B71" i="591"/>
  <c r="BF70" i="591"/>
  <c r="BE70" i="591"/>
  <c r="BD70" i="591"/>
  <c r="BC70" i="591"/>
  <c r="BB70" i="591"/>
  <c r="AG70" i="591"/>
  <c r="AF70" i="591"/>
  <c r="AE70" i="591"/>
  <c r="AD70" i="591"/>
  <c r="AC70" i="591"/>
  <c r="AB70" i="591"/>
  <c r="Z70" i="591"/>
  <c r="V70" i="591"/>
  <c r="O70" i="591"/>
  <c r="N70" i="591"/>
  <c r="M70" i="591"/>
  <c r="L70" i="591"/>
  <c r="K70" i="591"/>
  <c r="J70" i="591"/>
  <c r="B70" i="591"/>
  <c r="BF69" i="591"/>
  <c r="BE69" i="591"/>
  <c r="BD69" i="591"/>
  <c r="BC69" i="591"/>
  <c r="BB69" i="591"/>
  <c r="AG69" i="591"/>
  <c r="AF69" i="591"/>
  <c r="AE69" i="591"/>
  <c r="AD69" i="591"/>
  <c r="AC69" i="591"/>
  <c r="AB69" i="591"/>
  <c r="Z69" i="591"/>
  <c r="V69" i="591"/>
  <c r="O69" i="591"/>
  <c r="N69" i="591"/>
  <c r="M69" i="591"/>
  <c r="L69" i="591"/>
  <c r="K69" i="591"/>
  <c r="J69" i="591"/>
  <c r="B69" i="591"/>
  <c r="BF68" i="591"/>
  <c r="BE68" i="591"/>
  <c r="BD68" i="591"/>
  <c r="BC68" i="591"/>
  <c r="BB68" i="591"/>
  <c r="AG68" i="591"/>
  <c r="AF68" i="591"/>
  <c r="AE68" i="591"/>
  <c r="AD68" i="591"/>
  <c r="AC68" i="591"/>
  <c r="AB68" i="591"/>
  <c r="Z68" i="591"/>
  <c r="V68" i="591"/>
  <c r="O68" i="591"/>
  <c r="N68" i="591"/>
  <c r="M68" i="591"/>
  <c r="L68" i="591"/>
  <c r="K68" i="591"/>
  <c r="J68" i="591"/>
  <c r="B68" i="591"/>
  <c r="BF67" i="591"/>
  <c r="BE67" i="591"/>
  <c r="BD67" i="591"/>
  <c r="BC67" i="591"/>
  <c r="BB67" i="591"/>
  <c r="AG67" i="591"/>
  <c r="AF67" i="591"/>
  <c r="AE67" i="591"/>
  <c r="AD67" i="591"/>
  <c r="AC67" i="591"/>
  <c r="AB67" i="591"/>
  <c r="Z67" i="591"/>
  <c r="V67" i="591"/>
  <c r="O67" i="591"/>
  <c r="N67" i="591"/>
  <c r="M67" i="591"/>
  <c r="L67" i="591"/>
  <c r="K67" i="591"/>
  <c r="J67" i="591"/>
  <c r="B67" i="591"/>
  <c r="BF66" i="591"/>
  <c r="BE66" i="591"/>
  <c r="BD66" i="591"/>
  <c r="BC66" i="591"/>
  <c r="BB66" i="591"/>
  <c r="AG66" i="591"/>
  <c r="AF66" i="591"/>
  <c r="AE66" i="591"/>
  <c r="AD66" i="591"/>
  <c r="AC66" i="591"/>
  <c r="AB66" i="591"/>
  <c r="Z66" i="591"/>
  <c r="V66" i="591"/>
  <c r="O66" i="591"/>
  <c r="N66" i="591"/>
  <c r="M66" i="591"/>
  <c r="L66" i="591"/>
  <c r="K66" i="591"/>
  <c r="J66" i="591"/>
  <c r="B66" i="591"/>
  <c r="BF65" i="591"/>
  <c r="BE65" i="591"/>
  <c r="BD65" i="591"/>
  <c r="BC65" i="591"/>
  <c r="BB65" i="591"/>
  <c r="AG65" i="591"/>
  <c r="AF65" i="591"/>
  <c r="AE65" i="591"/>
  <c r="AD65" i="591"/>
  <c r="AC65" i="591"/>
  <c r="AB65" i="591"/>
  <c r="Z65" i="591"/>
  <c r="V65" i="591"/>
  <c r="O65" i="591"/>
  <c r="N65" i="591"/>
  <c r="M65" i="591"/>
  <c r="L65" i="591"/>
  <c r="K65" i="591"/>
  <c r="J65" i="591"/>
  <c r="B65" i="591"/>
  <c r="BF64" i="591"/>
  <c r="BE64" i="591"/>
  <c r="BD64" i="591"/>
  <c r="BC64" i="591"/>
  <c r="BB64" i="591"/>
  <c r="AG64" i="591"/>
  <c r="AF64" i="591"/>
  <c r="AE64" i="591"/>
  <c r="AD64" i="591"/>
  <c r="AC64" i="591"/>
  <c r="AB64" i="591"/>
  <c r="Z64" i="591"/>
  <c r="V64" i="591"/>
  <c r="O64" i="591"/>
  <c r="N64" i="591"/>
  <c r="M64" i="591"/>
  <c r="L64" i="591"/>
  <c r="K64" i="591"/>
  <c r="J64" i="591"/>
  <c r="B64" i="591"/>
  <c r="BF63" i="591"/>
  <c r="BE63" i="591"/>
  <c r="BD63" i="591"/>
  <c r="BC63" i="591"/>
  <c r="BB63" i="591"/>
  <c r="AG63" i="591"/>
  <c r="AF63" i="591"/>
  <c r="AE63" i="591"/>
  <c r="AD63" i="591"/>
  <c r="AC63" i="591"/>
  <c r="AB63" i="591"/>
  <c r="Z63" i="591"/>
  <c r="V63" i="591"/>
  <c r="O63" i="591"/>
  <c r="N63" i="591"/>
  <c r="M63" i="591"/>
  <c r="L63" i="591"/>
  <c r="K63" i="591"/>
  <c r="J63" i="591"/>
  <c r="B63" i="591"/>
  <c r="BF62" i="591"/>
  <c r="BE62" i="591"/>
  <c r="BD62" i="591"/>
  <c r="BC62" i="591"/>
  <c r="BB62" i="591"/>
  <c r="AG62" i="591"/>
  <c r="AF62" i="591"/>
  <c r="AE62" i="591"/>
  <c r="AD62" i="591"/>
  <c r="AC62" i="591"/>
  <c r="AB62" i="591"/>
  <c r="Z62" i="591"/>
  <c r="V62" i="591"/>
  <c r="O62" i="591"/>
  <c r="N62" i="591"/>
  <c r="M62" i="591"/>
  <c r="L62" i="591"/>
  <c r="K62" i="591"/>
  <c r="J62" i="591"/>
  <c r="B62" i="591"/>
  <c r="BF61" i="591"/>
  <c r="BE61" i="591"/>
  <c r="BD61" i="591"/>
  <c r="BC61" i="591"/>
  <c r="BB61" i="591"/>
  <c r="AG61" i="591"/>
  <c r="AF61" i="591"/>
  <c r="AE61" i="591"/>
  <c r="AD61" i="591"/>
  <c r="AC61" i="591"/>
  <c r="AB61" i="591"/>
  <c r="Z61" i="591"/>
  <c r="V61" i="591"/>
  <c r="O61" i="591"/>
  <c r="N61" i="591"/>
  <c r="M61" i="591"/>
  <c r="L61" i="591"/>
  <c r="K61" i="591"/>
  <c r="J61" i="591"/>
  <c r="B61" i="591"/>
  <c r="BF60" i="591"/>
  <c r="BE60" i="591"/>
  <c r="BD60" i="591"/>
  <c r="BC60" i="591"/>
  <c r="BB60" i="591"/>
  <c r="AG60" i="591"/>
  <c r="AF60" i="591"/>
  <c r="AE60" i="591"/>
  <c r="AD60" i="591"/>
  <c r="AC60" i="591"/>
  <c r="AB60" i="591"/>
  <c r="Z60" i="591"/>
  <c r="V60" i="591"/>
  <c r="O60" i="591"/>
  <c r="N60" i="591"/>
  <c r="M60" i="591"/>
  <c r="L60" i="591"/>
  <c r="K60" i="591"/>
  <c r="J60" i="591"/>
  <c r="B60" i="591"/>
  <c r="BF59" i="591"/>
  <c r="BE59" i="591"/>
  <c r="BD59" i="591"/>
  <c r="BC59" i="591"/>
  <c r="BB59" i="591"/>
  <c r="AG59" i="591"/>
  <c r="AF59" i="591"/>
  <c r="AE59" i="591"/>
  <c r="AD59" i="591"/>
  <c r="AC59" i="591"/>
  <c r="AB59" i="591"/>
  <c r="Z59" i="591"/>
  <c r="V59" i="591"/>
  <c r="O59" i="591"/>
  <c r="N59" i="591"/>
  <c r="M59" i="591"/>
  <c r="L59" i="591"/>
  <c r="K59" i="591"/>
  <c r="J59" i="591"/>
  <c r="B59" i="591"/>
  <c r="BF58" i="591"/>
  <c r="BE58" i="591"/>
  <c r="BD58" i="591"/>
  <c r="BC58" i="591"/>
  <c r="BB58" i="591"/>
  <c r="AG58" i="591"/>
  <c r="AF58" i="591"/>
  <c r="AE58" i="591"/>
  <c r="AD58" i="591"/>
  <c r="AC58" i="591"/>
  <c r="AB58" i="591"/>
  <c r="Z58" i="591"/>
  <c r="V58" i="591"/>
  <c r="O58" i="591"/>
  <c r="N58" i="591"/>
  <c r="M58" i="591"/>
  <c r="L58" i="591"/>
  <c r="K58" i="591"/>
  <c r="J58" i="591"/>
  <c r="B58" i="591"/>
  <c r="BF57" i="591"/>
  <c r="BE57" i="591"/>
  <c r="BD57" i="591"/>
  <c r="BC57" i="591"/>
  <c r="BB57" i="591"/>
  <c r="AG57" i="591"/>
  <c r="AF57" i="591"/>
  <c r="AE57" i="591"/>
  <c r="AD57" i="591"/>
  <c r="AC57" i="591"/>
  <c r="AB57" i="591"/>
  <c r="Z57" i="591"/>
  <c r="V57" i="591"/>
  <c r="O57" i="591"/>
  <c r="N57" i="591"/>
  <c r="M57" i="591"/>
  <c r="L57" i="591"/>
  <c r="K57" i="591"/>
  <c r="J57" i="591"/>
  <c r="B57" i="591"/>
  <c r="BF56" i="591"/>
  <c r="BE56" i="591"/>
  <c r="BD56" i="591"/>
  <c r="BC56" i="591"/>
  <c r="BB56" i="591"/>
  <c r="AG56" i="591"/>
  <c r="AF56" i="591"/>
  <c r="AE56" i="591"/>
  <c r="AD56" i="591"/>
  <c r="AC56" i="591"/>
  <c r="AB56" i="591"/>
  <c r="Z56" i="591"/>
  <c r="V56" i="591"/>
  <c r="O56" i="591"/>
  <c r="N56" i="591"/>
  <c r="M56" i="591"/>
  <c r="L56" i="591"/>
  <c r="K56" i="591"/>
  <c r="J56" i="591"/>
  <c r="B56" i="591"/>
  <c r="BF55" i="591"/>
  <c r="BE55" i="591"/>
  <c r="BD55" i="591"/>
  <c r="BC55" i="591"/>
  <c r="BB55" i="591"/>
  <c r="AG55" i="591"/>
  <c r="AF55" i="591"/>
  <c r="AE55" i="591"/>
  <c r="AD55" i="591"/>
  <c r="AC55" i="591"/>
  <c r="AB55" i="591"/>
  <c r="Z55" i="591"/>
  <c r="V55" i="591"/>
  <c r="O55" i="591"/>
  <c r="N55" i="591"/>
  <c r="M55" i="591"/>
  <c r="L55" i="591"/>
  <c r="K55" i="591"/>
  <c r="J55" i="591"/>
  <c r="B55" i="591"/>
  <c r="BF54" i="591"/>
  <c r="BE54" i="591"/>
  <c r="BD54" i="591"/>
  <c r="BC54" i="591"/>
  <c r="BB54" i="591"/>
  <c r="AG54" i="591"/>
  <c r="AF54" i="591"/>
  <c r="AE54" i="591"/>
  <c r="AD54" i="591"/>
  <c r="AC54" i="591"/>
  <c r="AB54" i="591"/>
  <c r="Z54" i="591"/>
  <c r="V54" i="591"/>
  <c r="O54" i="591"/>
  <c r="N54" i="591"/>
  <c r="M54" i="591"/>
  <c r="L54" i="591"/>
  <c r="K54" i="591"/>
  <c r="J54" i="591"/>
  <c r="B54" i="591"/>
  <c r="BF53" i="591"/>
  <c r="BE53" i="591"/>
  <c r="BD53" i="591"/>
  <c r="BC53" i="591"/>
  <c r="BB53" i="591"/>
  <c r="AG53" i="591"/>
  <c r="AF53" i="591"/>
  <c r="AE53" i="591"/>
  <c r="AD53" i="591"/>
  <c r="AC53" i="591"/>
  <c r="AB53" i="591"/>
  <c r="Z53" i="591"/>
  <c r="V53" i="591"/>
  <c r="O53" i="591"/>
  <c r="N53" i="591"/>
  <c r="M53" i="591"/>
  <c r="L53" i="591"/>
  <c r="K53" i="591"/>
  <c r="J53" i="591"/>
  <c r="B53" i="591"/>
  <c r="BF52" i="591"/>
  <c r="BE52" i="591"/>
  <c r="BD52" i="591"/>
  <c r="BC52" i="591"/>
  <c r="BB52" i="591"/>
  <c r="AG52" i="591"/>
  <c r="AF52" i="591"/>
  <c r="AE52" i="591"/>
  <c r="AD52" i="591"/>
  <c r="AC52" i="591"/>
  <c r="AB52" i="591"/>
  <c r="Z52" i="591"/>
  <c r="V52" i="591"/>
  <c r="O52" i="591"/>
  <c r="N52" i="591"/>
  <c r="M52" i="591"/>
  <c r="L52" i="591"/>
  <c r="K52" i="591"/>
  <c r="J52" i="591"/>
  <c r="B52" i="591"/>
  <c r="BF51" i="591"/>
  <c r="BE51" i="591"/>
  <c r="BD51" i="591"/>
  <c r="BC51" i="591"/>
  <c r="BB51" i="591"/>
  <c r="AG51" i="591"/>
  <c r="AF51" i="591"/>
  <c r="AE51" i="591"/>
  <c r="AD51" i="591"/>
  <c r="AC51" i="591"/>
  <c r="AB51" i="591"/>
  <c r="Z51" i="591"/>
  <c r="V51" i="591"/>
  <c r="O51" i="591"/>
  <c r="N51" i="591"/>
  <c r="M51" i="591"/>
  <c r="L51" i="591"/>
  <c r="K51" i="591"/>
  <c r="J51" i="591"/>
  <c r="B51" i="591"/>
  <c r="BF50" i="591"/>
  <c r="BE50" i="591"/>
  <c r="BD50" i="591"/>
  <c r="BC50" i="591"/>
  <c r="BB50" i="591"/>
  <c r="AG50" i="591"/>
  <c r="AF50" i="591"/>
  <c r="AE50" i="591"/>
  <c r="AD50" i="591"/>
  <c r="AC50" i="591"/>
  <c r="AB50" i="591"/>
  <c r="Z50" i="591"/>
  <c r="V50" i="591"/>
  <c r="O50" i="591"/>
  <c r="N50" i="591"/>
  <c r="M50" i="591"/>
  <c r="L50" i="591"/>
  <c r="K50" i="591"/>
  <c r="J50" i="591"/>
  <c r="B50" i="591"/>
  <c r="BF49" i="591"/>
  <c r="BE49" i="591"/>
  <c r="BD49" i="591"/>
  <c r="BC49" i="591"/>
  <c r="BB49" i="591"/>
  <c r="AG49" i="591"/>
  <c r="AF49" i="591"/>
  <c r="AE49" i="591"/>
  <c r="AD49" i="591"/>
  <c r="AC49" i="591"/>
  <c r="AB49" i="591"/>
  <c r="Z49" i="591"/>
  <c r="V49" i="591"/>
  <c r="O49" i="591"/>
  <c r="N49" i="591"/>
  <c r="M49" i="591"/>
  <c r="L49" i="591"/>
  <c r="K49" i="591"/>
  <c r="J49" i="591"/>
  <c r="B49" i="591"/>
  <c r="BF48" i="591"/>
  <c r="BE48" i="591"/>
  <c r="BD48" i="591"/>
  <c r="BC48" i="591"/>
  <c r="BB48" i="591"/>
  <c r="AG48" i="591"/>
  <c r="AF48" i="591"/>
  <c r="AE48" i="591"/>
  <c r="AD48" i="591"/>
  <c r="AC48" i="591"/>
  <c r="AB48" i="591"/>
  <c r="Z48" i="591"/>
  <c r="V48" i="591"/>
  <c r="O48" i="591"/>
  <c r="N48" i="591"/>
  <c r="M48" i="591"/>
  <c r="L48" i="591"/>
  <c r="K48" i="591"/>
  <c r="J48" i="591"/>
  <c r="B48" i="591"/>
  <c r="BF47" i="591"/>
  <c r="BE47" i="591"/>
  <c r="BD47" i="591"/>
  <c r="BC47" i="591"/>
  <c r="BB47" i="591"/>
  <c r="AG47" i="591"/>
  <c r="AF47" i="591"/>
  <c r="AE47" i="591"/>
  <c r="AD47" i="591"/>
  <c r="AC47" i="591"/>
  <c r="AB47" i="591"/>
  <c r="Z47" i="591"/>
  <c r="V47" i="591"/>
  <c r="O47" i="591"/>
  <c r="N47" i="591"/>
  <c r="M47" i="591"/>
  <c r="L47" i="591"/>
  <c r="K47" i="591"/>
  <c r="J47" i="591"/>
  <c r="B47" i="591"/>
  <c r="BF46" i="591"/>
  <c r="BE46" i="591"/>
  <c r="BD46" i="591"/>
  <c r="BC46" i="591"/>
  <c r="BB46" i="591"/>
  <c r="AG46" i="591"/>
  <c r="AF46" i="591"/>
  <c r="AE46" i="591"/>
  <c r="AD46" i="591"/>
  <c r="AC46" i="591"/>
  <c r="AB46" i="591"/>
  <c r="Z46" i="591"/>
  <c r="V46" i="591"/>
  <c r="O46" i="591"/>
  <c r="N46" i="591"/>
  <c r="M46" i="591"/>
  <c r="L46" i="591"/>
  <c r="K46" i="591"/>
  <c r="J46" i="591"/>
  <c r="B46" i="591"/>
  <c r="BF45" i="591"/>
  <c r="BE45" i="591"/>
  <c r="BD45" i="591"/>
  <c r="BC45" i="591"/>
  <c r="BB45" i="591"/>
  <c r="AG45" i="591"/>
  <c r="AF45" i="591"/>
  <c r="AE45" i="591"/>
  <c r="AD45" i="591"/>
  <c r="AC45" i="591"/>
  <c r="AB45" i="591"/>
  <c r="Z45" i="591"/>
  <c r="V45" i="591"/>
  <c r="O45" i="591"/>
  <c r="N45" i="591"/>
  <c r="M45" i="591"/>
  <c r="L45" i="591"/>
  <c r="K45" i="591"/>
  <c r="J45" i="591"/>
  <c r="B45" i="591"/>
  <c r="BF44" i="591"/>
  <c r="BE44" i="591"/>
  <c r="BD44" i="591"/>
  <c r="BC44" i="591"/>
  <c r="BB44" i="591"/>
  <c r="AG44" i="591"/>
  <c r="AF44" i="591"/>
  <c r="AE44" i="591"/>
  <c r="AD44" i="591"/>
  <c r="AC44" i="591"/>
  <c r="AB44" i="591"/>
  <c r="Z44" i="591"/>
  <c r="V44" i="591"/>
  <c r="O44" i="591"/>
  <c r="N44" i="591"/>
  <c r="M44" i="591"/>
  <c r="L44" i="591"/>
  <c r="K44" i="591"/>
  <c r="J44" i="591"/>
  <c r="B44" i="591"/>
  <c r="BF43" i="591"/>
  <c r="BE43" i="591"/>
  <c r="BD43" i="591"/>
  <c r="BC43" i="591"/>
  <c r="BB43" i="591"/>
  <c r="AG43" i="591"/>
  <c r="AF43" i="591"/>
  <c r="AE43" i="591"/>
  <c r="AD43" i="591"/>
  <c r="AC43" i="591"/>
  <c r="AB43" i="591"/>
  <c r="Z43" i="591"/>
  <c r="V43" i="591"/>
  <c r="O43" i="591"/>
  <c r="N43" i="591"/>
  <c r="M43" i="591"/>
  <c r="L43" i="591"/>
  <c r="K43" i="591"/>
  <c r="J43" i="591"/>
  <c r="B43" i="591"/>
  <c r="BF42" i="591"/>
  <c r="BE42" i="591"/>
  <c r="BD42" i="591"/>
  <c r="BC42" i="591"/>
  <c r="BB42" i="591"/>
  <c r="AG42" i="591"/>
  <c r="AF42" i="591"/>
  <c r="AE42" i="591"/>
  <c r="AD42" i="591"/>
  <c r="AC42" i="591"/>
  <c r="AB42" i="591"/>
  <c r="Z42" i="591"/>
  <c r="V42" i="591"/>
  <c r="O42" i="591"/>
  <c r="N42" i="591"/>
  <c r="M42" i="591"/>
  <c r="L42" i="591"/>
  <c r="K42" i="591"/>
  <c r="J42" i="591"/>
  <c r="B42" i="591"/>
  <c r="BF41" i="591"/>
  <c r="BE41" i="591"/>
  <c r="BD41" i="591"/>
  <c r="BC41" i="591"/>
  <c r="BB41" i="591"/>
  <c r="AG41" i="591"/>
  <c r="AF41" i="591"/>
  <c r="AE41" i="591"/>
  <c r="AD41" i="591"/>
  <c r="AC41" i="591"/>
  <c r="AB41" i="591"/>
  <c r="Z41" i="591"/>
  <c r="V41" i="591"/>
  <c r="O41" i="591"/>
  <c r="N41" i="591"/>
  <c r="M41" i="591"/>
  <c r="L41" i="591"/>
  <c r="K41" i="591"/>
  <c r="J41" i="591"/>
  <c r="B41" i="591"/>
  <c r="BD40" i="591"/>
  <c r="AG40" i="591"/>
  <c r="AC40" i="591"/>
  <c r="AB40" i="591"/>
  <c r="B40" i="591"/>
  <c r="AG39" i="591"/>
  <c r="AD39" i="591"/>
  <c r="AC39" i="591"/>
  <c r="AB39" i="591"/>
  <c r="B39" i="591"/>
  <c r="BF38" i="591"/>
  <c r="BE38" i="591"/>
  <c r="AG38" i="591"/>
  <c r="AC38" i="591"/>
  <c r="AB38" i="591"/>
  <c r="B38" i="591"/>
  <c r="BD37" i="591"/>
  <c r="AG37" i="591"/>
  <c r="AC37" i="591"/>
  <c r="AB37" i="591"/>
  <c r="B37" i="591"/>
  <c r="AG36" i="591"/>
  <c r="AC36" i="591"/>
  <c r="AB36" i="591"/>
  <c r="B36" i="591"/>
  <c r="BF35" i="591"/>
  <c r="BE35" i="591"/>
  <c r="BB35" i="591"/>
  <c r="AG35" i="591"/>
  <c r="AD35" i="591"/>
  <c r="AC35" i="591"/>
  <c r="AB35" i="591"/>
  <c r="B35" i="591"/>
  <c r="BE34" i="591"/>
  <c r="BD34" i="591"/>
  <c r="AG34" i="591"/>
  <c r="AC34" i="591"/>
  <c r="AB34" i="591"/>
  <c r="B34" i="591"/>
  <c r="BD33" i="591"/>
  <c r="AG33" i="591"/>
  <c r="AC33" i="591"/>
  <c r="AB33" i="591"/>
  <c r="B33" i="591"/>
  <c r="AG32" i="591"/>
  <c r="AC32" i="591"/>
  <c r="AB32" i="591"/>
  <c r="B32" i="591"/>
  <c r="BF31" i="591"/>
  <c r="BE31" i="591"/>
  <c r="BB31" i="591"/>
  <c r="AG31" i="591"/>
  <c r="AD31" i="591"/>
  <c r="AC31" i="591"/>
  <c r="AB31" i="591"/>
  <c r="B31" i="591"/>
  <c r="BF30" i="591"/>
  <c r="BF40" i="591" s="1"/>
  <c r="BE30" i="591"/>
  <c r="BE40" i="591" s="1"/>
  <c r="BD30" i="591"/>
  <c r="BD39" i="591" s="1"/>
  <c r="BC30" i="591"/>
  <c r="BC38" i="591" s="1"/>
  <c r="BB30" i="591"/>
  <c r="BB39" i="591" s="1"/>
  <c r="AW30" i="591"/>
  <c r="AV30" i="591"/>
  <c r="AU30" i="591"/>
  <c r="AT30" i="591"/>
  <c r="AS30" i="591"/>
  <c r="AR30" i="591"/>
  <c r="AQ30" i="591"/>
  <c r="AP30" i="591"/>
  <c r="AO30" i="591"/>
  <c r="AN30" i="591"/>
  <c r="AM30" i="591"/>
  <c r="AL30" i="591"/>
  <c r="AK30" i="591"/>
  <c r="AJ30" i="591"/>
  <c r="AI30" i="591"/>
  <c r="AH30" i="591"/>
  <c r="AG30" i="591"/>
  <c r="AF30" i="591"/>
  <c r="AE30" i="591"/>
  <c r="AD30" i="591"/>
  <c r="AW29" i="591"/>
  <c r="AV29" i="591"/>
  <c r="AU29" i="591"/>
  <c r="AT29" i="591"/>
  <c r="AS29" i="591"/>
  <c r="AM29" i="591"/>
  <c r="AL29" i="591"/>
  <c r="AK29" i="591"/>
  <c r="AJ29" i="591"/>
  <c r="AI29" i="591"/>
  <c r="AH29" i="591"/>
  <c r="AG29" i="591"/>
  <c r="AF29" i="591"/>
  <c r="AE29" i="591"/>
  <c r="AD29" i="591"/>
  <c r="U29" i="591"/>
  <c r="AR29" i="591" s="1"/>
  <c r="T29" i="591"/>
  <c r="AQ29" i="591" s="1"/>
  <c r="S29" i="591"/>
  <c r="AP29" i="591" s="1"/>
  <c r="R29" i="591"/>
  <c r="AO29" i="591" s="1"/>
  <c r="Q29" i="591"/>
  <c r="AN29" i="591" s="1"/>
  <c r="E29" i="591"/>
  <c r="D29" i="591"/>
  <c r="C29" i="591"/>
  <c r="AX28" i="591"/>
  <c r="AW28" i="591"/>
  <c r="AV28" i="591"/>
  <c r="AU28" i="591"/>
  <c r="AT28" i="591"/>
  <c r="AS28" i="591"/>
  <c r="AR28" i="591"/>
  <c r="AQ28" i="591"/>
  <c r="AP28" i="591"/>
  <c r="AO28" i="591"/>
  <c r="AN28" i="591"/>
  <c r="AM28" i="591"/>
  <c r="AL28" i="591"/>
  <c r="AK28" i="591"/>
  <c r="AJ28" i="591"/>
  <c r="AI28" i="591"/>
  <c r="AH28" i="591"/>
  <c r="AG28" i="591"/>
  <c r="AF28" i="591"/>
  <c r="AF39" i="591" s="1"/>
  <c r="AE28" i="591"/>
  <c r="AE38" i="591" s="1"/>
  <c r="AD28" i="591"/>
  <c r="AD36" i="591" s="1"/>
  <c r="G9" i="591"/>
  <c r="G8" i="591"/>
  <c r="G7" i="591"/>
  <c r="F4" i="591"/>
  <c r="Z3" i="591"/>
  <c r="Y3" i="591"/>
  <c r="AK2" i="591"/>
  <c r="AJ2" i="591"/>
  <c r="AI2" i="591"/>
  <c r="AH2" i="591"/>
  <c r="AG2" i="591"/>
  <c r="AF2" i="591"/>
  <c r="AE2" i="591"/>
  <c r="Z2" i="591"/>
  <c r="Y2" i="591"/>
  <c r="F1" i="591"/>
  <c r="F39" i="477" s="1"/>
  <c r="F39" i="470" s="1"/>
  <c r="Y131" i="590"/>
  <c r="X131" i="590"/>
  <c r="W131" i="590"/>
  <c r="U131" i="590"/>
  <c r="T131" i="590"/>
  <c r="R131" i="590"/>
  <c r="Q131" i="590"/>
  <c r="P131" i="590"/>
  <c r="I131" i="590"/>
  <c r="H131" i="590"/>
  <c r="G131" i="590"/>
  <c r="BF130" i="590"/>
  <c r="BE130" i="590"/>
  <c r="BD130" i="590"/>
  <c r="BC130" i="590"/>
  <c r="BB130" i="590"/>
  <c r="AG130" i="590"/>
  <c r="AF130" i="590"/>
  <c r="AE130" i="590"/>
  <c r="AD130" i="590"/>
  <c r="AC130" i="590"/>
  <c r="AB130" i="590"/>
  <c r="Z130" i="590"/>
  <c r="V130" i="590"/>
  <c r="O130" i="590"/>
  <c r="N130" i="590"/>
  <c r="M130" i="590"/>
  <c r="L130" i="590"/>
  <c r="K130" i="590"/>
  <c r="J130" i="590"/>
  <c r="B130" i="590"/>
  <c r="BF129" i="590"/>
  <c r="BE129" i="590"/>
  <c r="BD129" i="590"/>
  <c r="BC129" i="590"/>
  <c r="BB129" i="590"/>
  <c r="AG129" i="590"/>
  <c r="AF129" i="590"/>
  <c r="AE129" i="590"/>
  <c r="AD129" i="590"/>
  <c r="AC129" i="590"/>
  <c r="AB129" i="590"/>
  <c r="Z129" i="590"/>
  <c r="V129" i="590"/>
  <c r="O129" i="590"/>
  <c r="N129" i="590"/>
  <c r="M129" i="590"/>
  <c r="L129" i="590"/>
  <c r="K129" i="590"/>
  <c r="J129" i="590"/>
  <c r="B129" i="590"/>
  <c r="BF128" i="590"/>
  <c r="BE128" i="590"/>
  <c r="BD128" i="590"/>
  <c r="BC128" i="590"/>
  <c r="BB128" i="590"/>
  <c r="AG128" i="590"/>
  <c r="AF128" i="590"/>
  <c r="AE128" i="590"/>
  <c r="AD128" i="590"/>
  <c r="AC128" i="590"/>
  <c r="AB128" i="590"/>
  <c r="Z128" i="590"/>
  <c r="V128" i="590"/>
  <c r="O128" i="590"/>
  <c r="N128" i="590"/>
  <c r="M128" i="590"/>
  <c r="L128" i="590"/>
  <c r="K128" i="590"/>
  <c r="J128" i="590"/>
  <c r="B128" i="590"/>
  <c r="BF127" i="590"/>
  <c r="BE127" i="590"/>
  <c r="BD127" i="590"/>
  <c r="BC127" i="590"/>
  <c r="BB127" i="590"/>
  <c r="AG127" i="590"/>
  <c r="AF127" i="590"/>
  <c r="AE127" i="590"/>
  <c r="AD127" i="590"/>
  <c r="AC127" i="590"/>
  <c r="AB127" i="590"/>
  <c r="Z127" i="590"/>
  <c r="V127" i="590"/>
  <c r="O127" i="590"/>
  <c r="N127" i="590"/>
  <c r="M127" i="590"/>
  <c r="L127" i="590"/>
  <c r="K127" i="590"/>
  <c r="J127" i="590"/>
  <c r="B127" i="590"/>
  <c r="BF126" i="590"/>
  <c r="BE126" i="590"/>
  <c r="BD126" i="590"/>
  <c r="BC126" i="590"/>
  <c r="BB126" i="590"/>
  <c r="AG126" i="590"/>
  <c r="AF126" i="590"/>
  <c r="AE126" i="590"/>
  <c r="AD126" i="590"/>
  <c r="AC126" i="590"/>
  <c r="AB126" i="590"/>
  <c r="Z126" i="590"/>
  <c r="V126" i="590"/>
  <c r="O126" i="590"/>
  <c r="N126" i="590"/>
  <c r="M126" i="590"/>
  <c r="L126" i="590"/>
  <c r="K126" i="590"/>
  <c r="J126" i="590"/>
  <c r="B126" i="590"/>
  <c r="BF125" i="590"/>
  <c r="BE125" i="590"/>
  <c r="BD125" i="590"/>
  <c r="BC125" i="590"/>
  <c r="BB125" i="590"/>
  <c r="AG125" i="590"/>
  <c r="AF125" i="590"/>
  <c r="AE125" i="590"/>
  <c r="AD125" i="590"/>
  <c r="AC125" i="590"/>
  <c r="AB125" i="590"/>
  <c r="Z125" i="590"/>
  <c r="V125" i="590"/>
  <c r="O125" i="590"/>
  <c r="N125" i="590"/>
  <c r="M125" i="590"/>
  <c r="L125" i="590"/>
  <c r="K125" i="590"/>
  <c r="J125" i="590"/>
  <c r="B125" i="590"/>
  <c r="BF124" i="590"/>
  <c r="BE124" i="590"/>
  <c r="BD124" i="590"/>
  <c r="BC124" i="590"/>
  <c r="BB124" i="590"/>
  <c r="AG124" i="590"/>
  <c r="AF124" i="590"/>
  <c r="AE124" i="590"/>
  <c r="AD124" i="590"/>
  <c r="AC124" i="590"/>
  <c r="AB124" i="590"/>
  <c r="Z124" i="590"/>
  <c r="V124" i="590"/>
  <c r="O124" i="590"/>
  <c r="N124" i="590"/>
  <c r="M124" i="590"/>
  <c r="L124" i="590"/>
  <c r="K124" i="590"/>
  <c r="J124" i="590"/>
  <c r="B124" i="590"/>
  <c r="BF123" i="590"/>
  <c r="BE123" i="590"/>
  <c r="BD123" i="590"/>
  <c r="BC123" i="590"/>
  <c r="BB123" i="590"/>
  <c r="AG123" i="590"/>
  <c r="AF123" i="590"/>
  <c r="AE123" i="590"/>
  <c r="AD123" i="590"/>
  <c r="AC123" i="590"/>
  <c r="AB123" i="590"/>
  <c r="Z123" i="590"/>
  <c r="V123" i="590"/>
  <c r="O123" i="590"/>
  <c r="N123" i="590"/>
  <c r="M123" i="590"/>
  <c r="L123" i="590"/>
  <c r="K123" i="590"/>
  <c r="J123" i="590"/>
  <c r="B123" i="590"/>
  <c r="BF122" i="590"/>
  <c r="BE122" i="590"/>
  <c r="BD122" i="590"/>
  <c r="BC122" i="590"/>
  <c r="BB122" i="590"/>
  <c r="AG122" i="590"/>
  <c r="AF122" i="590"/>
  <c r="AE122" i="590"/>
  <c r="AD122" i="590"/>
  <c r="AC122" i="590"/>
  <c r="AB122" i="590"/>
  <c r="Z122" i="590"/>
  <c r="V122" i="590"/>
  <c r="O122" i="590"/>
  <c r="N122" i="590"/>
  <c r="M122" i="590"/>
  <c r="L122" i="590"/>
  <c r="K122" i="590"/>
  <c r="J122" i="590"/>
  <c r="B122" i="590"/>
  <c r="BF121" i="590"/>
  <c r="BE121" i="590"/>
  <c r="BD121" i="590"/>
  <c r="BC121" i="590"/>
  <c r="BB121" i="590"/>
  <c r="AG121" i="590"/>
  <c r="AF121" i="590"/>
  <c r="AE121" i="590"/>
  <c r="AD121" i="590"/>
  <c r="AC121" i="590"/>
  <c r="AB121" i="590"/>
  <c r="Z121" i="590"/>
  <c r="V121" i="590"/>
  <c r="O121" i="590"/>
  <c r="N121" i="590"/>
  <c r="M121" i="590"/>
  <c r="L121" i="590"/>
  <c r="K121" i="590"/>
  <c r="J121" i="590"/>
  <c r="B121" i="590"/>
  <c r="BF120" i="590"/>
  <c r="BE120" i="590"/>
  <c r="BD120" i="590"/>
  <c r="BC120" i="590"/>
  <c r="BB120" i="590"/>
  <c r="AG120" i="590"/>
  <c r="AF120" i="590"/>
  <c r="AE120" i="590"/>
  <c r="AD120" i="590"/>
  <c r="AC120" i="590"/>
  <c r="AB120" i="590"/>
  <c r="Z120" i="590"/>
  <c r="V120" i="590"/>
  <c r="O120" i="590"/>
  <c r="N120" i="590"/>
  <c r="M120" i="590"/>
  <c r="L120" i="590"/>
  <c r="K120" i="590"/>
  <c r="J120" i="590"/>
  <c r="B120" i="590"/>
  <c r="BF119" i="590"/>
  <c r="BE119" i="590"/>
  <c r="BD119" i="590"/>
  <c r="BC119" i="590"/>
  <c r="BB119" i="590"/>
  <c r="AG119" i="590"/>
  <c r="AF119" i="590"/>
  <c r="AE119" i="590"/>
  <c r="AD119" i="590"/>
  <c r="AC119" i="590"/>
  <c r="AB119" i="590"/>
  <c r="Z119" i="590"/>
  <c r="V119" i="590"/>
  <c r="O119" i="590"/>
  <c r="N119" i="590"/>
  <c r="M119" i="590"/>
  <c r="L119" i="590"/>
  <c r="K119" i="590"/>
  <c r="J119" i="590"/>
  <c r="B119" i="590"/>
  <c r="BF118" i="590"/>
  <c r="BE118" i="590"/>
  <c r="BD118" i="590"/>
  <c r="BC118" i="590"/>
  <c r="BB118" i="590"/>
  <c r="AG118" i="590"/>
  <c r="AF118" i="590"/>
  <c r="AE118" i="590"/>
  <c r="AD118" i="590"/>
  <c r="AC118" i="590"/>
  <c r="AB118" i="590"/>
  <c r="Z118" i="590"/>
  <c r="V118" i="590"/>
  <c r="O118" i="590"/>
  <c r="N118" i="590"/>
  <c r="M118" i="590"/>
  <c r="L118" i="590"/>
  <c r="K118" i="590"/>
  <c r="J118" i="590"/>
  <c r="B118" i="590"/>
  <c r="BF117" i="590"/>
  <c r="BE117" i="590"/>
  <c r="BD117" i="590"/>
  <c r="BC117" i="590"/>
  <c r="BB117" i="590"/>
  <c r="AG117" i="590"/>
  <c r="AF117" i="590"/>
  <c r="AE117" i="590"/>
  <c r="AD117" i="590"/>
  <c r="AC117" i="590"/>
  <c r="AB117" i="590"/>
  <c r="Z117" i="590"/>
  <c r="V117" i="590"/>
  <c r="O117" i="590"/>
  <c r="N117" i="590"/>
  <c r="M117" i="590"/>
  <c r="L117" i="590"/>
  <c r="K117" i="590"/>
  <c r="J117" i="590"/>
  <c r="B117" i="590"/>
  <c r="BF116" i="590"/>
  <c r="BE116" i="590"/>
  <c r="BD116" i="590"/>
  <c r="BC116" i="590"/>
  <c r="BB116" i="590"/>
  <c r="AG116" i="590"/>
  <c r="AF116" i="590"/>
  <c r="AE116" i="590"/>
  <c r="AD116" i="590"/>
  <c r="AC116" i="590"/>
  <c r="AB116" i="590"/>
  <c r="Z116" i="590"/>
  <c r="V116" i="590"/>
  <c r="O116" i="590"/>
  <c r="N116" i="590"/>
  <c r="M116" i="590"/>
  <c r="L116" i="590"/>
  <c r="K116" i="590"/>
  <c r="J116" i="590"/>
  <c r="B116" i="590"/>
  <c r="BF115" i="590"/>
  <c r="BE115" i="590"/>
  <c r="BD115" i="590"/>
  <c r="BC115" i="590"/>
  <c r="BB115" i="590"/>
  <c r="AG115" i="590"/>
  <c r="AF115" i="590"/>
  <c r="AE115" i="590"/>
  <c r="AD115" i="590"/>
  <c r="AC115" i="590"/>
  <c r="AB115" i="590"/>
  <c r="Z115" i="590"/>
  <c r="V115" i="590"/>
  <c r="O115" i="590"/>
  <c r="N115" i="590"/>
  <c r="M115" i="590"/>
  <c r="L115" i="590"/>
  <c r="K115" i="590"/>
  <c r="J115" i="590"/>
  <c r="B115" i="590"/>
  <c r="BF114" i="590"/>
  <c r="BE114" i="590"/>
  <c r="BD114" i="590"/>
  <c r="BC114" i="590"/>
  <c r="BB114" i="590"/>
  <c r="AG114" i="590"/>
  <c r="AF114" i="590"/>
  <c r="AE114" i="590"/>
  <c r="AD114" i="590"/>
  <c r="AC114" i="590"/>
  <c r="AB114" i="590"/>
  <c r="Z114" i="590"/>
  <c r="V114" i="590"/>
  <c r="O114" i="590"/>
  <c r="N114" i="590"/>
  <c r="M114" i="590"/>
  <c r="L114" i="590"/>
  <c r="K114" i="590"/>
  <c r="J114" i="590"/>
  <c r="B114" i="590"/>
  <c r="BF113" i="590"/>
  <c r="BE113" i="590"/>
  <c r="BD113" i="590"/>
  <c r="BC113" i="590"/>
  <c r="BB113" i="590"/>
  <c r="AG113" i="590"/>
  <c r="AF113" i="590"/>
  <c r="AE113" i="590"/>
  <c r="AD113" i="590"/>
  <c r="AC113" i="590"/>
  <c r="AB113" i="590"/>
  <c r="Z113" i="590"/>
  <c r="V113" i="590"/>
  <c r="O113" i="590"/>
  <c r="N113" i="590"/>
  <c r="M113" i="590"/>
  <c r="L113" i="590"/>
  <c r="K113" i="590"/>
  <c r="J113" i="590"/>
  <c r="B113" i="590"/>
  <c r="BF112" i="590"/>
  <c r="BE112" i="590"/>
  <c r="BD112" i="590"/>
  <c r="BC112" i="590"/>
  <c r="BB112" i="590"/>
  <c r="AG112" i="590"/>
  <c r="AF112" i="590"/>
  <c r="AE112" i="590"/>
  <c r="AD112" i="590"/>
  <c r="AC112" i="590"/>
  <c r="AB112" i="590"/>
  <c r="Z112" i="590"/>
  <c r="V112" i="590"/>
  <c r="O112" i="590"/>
  <c r="N112" i="590"/>
  <c r="M112" i="590"/>
  <c r="L112" i="590"/>
  <c r="K112" i="590"/>
  <c r="J112" i="590"/>
  <c r="B112" i="590"/>
  <c r="BF111" i="590"/>
  <c r="BE111" i="590"/>
  <c r="BD111" i="590"/>
  <c r="BC111" i="590"/>
  <c r="BB111" i="590"/>
  <c r="AG111" i="590"/>
  <c r="AF111" i="590"/>
  <c r="AE111" i="590"/>
  <c r="AD111" i="590"/>
  <c r="AC111" i="590"/>
  <c r="AB111" i="590"/>
  <c r="Z111" i="590"/>
  <c r="V111" i="590"/>
  <c r="O111" i="590"/>
  <c r="N111" i="590"/>
  <c r="M111" i="590"/>
  <c r="L111" i="590"/>
  <c r="K111" i="590"/>
  <c r="J111" i="590"/>
  <c r="B111" i="590"/>
  <c r="BF110" i="590"/>
  <c r="BE110" i="590"/>
  <c r="BD110" i="590"/>
  <c r="BC110" i="590"/>
  <c r="BB110" i="590"/>
  <c r="AG110" i="590"/>
  <c r="AF110" i="590"/>
  <c r="AE110" i="590"/>
  <c r="AD110" i="590"/>
  <c r="AC110" i="590"/>
  <c r="AB110" i="590"/>
  <c r="Z110" i="590"/>
  <c r="V110" i="590"/>
  <c r="O110" i="590"/>
  <c r="N110" i="590"/>
  <c r="M110" i="590"/>
  <c r="L110" i="590"/>
  <c r="K110" i="590"/>
  <c r="J110" i="590"/>
  <c r="B110" i="590"/>
  <c r="BF109" i="590"/>
  <c r="BE109" i="590"/>
  <c r="BD109" i="590"/>
  <c r="BC109" i="590"/>
  <c r="BB109" i="590"/>
  <c r="AG109" i="590"/>
  <c r="AF109" i="590"/>
  <c r="AE109" i="590"/>
  <c r="AD109" i="590"/>
  <c r="AC109" i="590"/>
  <c r="AB109" i="590"/>
  <c r="Z109" i="590"/>
  <c r="V109" i="590"/>
  <c r="O109" i="590"/>
  <c r="N109" i="590"/>
  <c r="M109" i="590"/>
  <c r="L109" i="590"/>
  <c r="K109" i="590"/>
  <c r="J109" i="590"/>
  <c r="B109" i="590"/>
  <c r="BF108" i="590"/>
  <c r="BE108" i="590"/>
  <c r="BD108" i="590"/>
  <c r="BC108" i="590"/>
  <c r="BB108" i="590"/>
  <c r="AG108" i="590"/>
  <c r="AF108" i="590"/>
  <c r="AE108" i="590"/>
  <c r="AD108" i="590"/>
  <c r="AC108" i="590"/>
  <c r="AB108" i="590"/>
  <c r="Z108" i="590"/>
  <c r="V108" i="590"/>
  <c r="O108" i="590"/>
  <c r="N108" i="590"/>
  <c r="M108" i="590"/>
  <c r="L108" i="590"/>
  <c r="K108" i="590"/>
  <c r="J108" i="590"/>
  <c r="B108" i="590"/>
  <c r="BF107" i="590"/>
  <c r="BE107" i="590"/>
  <c r="BD107" i="590"/>
  <c r="BC107" i="590"/>
  <c r="BB107" i="590"/>
  <c r="AG107" i="590"/>
  <c r="AF107" i="590"/>
  <c r="AE107" i="590"/>
  <c r="AD107" i="590"/>
  <c r="AC107" i="590"/>
  <c r="AB107" i="590"/>
  <c r="Z107" i="590"/>
  <c r="V107" i="590"/>
  <c r="O107" i="590"/>
  <c r="N107" i="590"/>
  <c r="M107" i="590"/>
  <c r="L107" i="590"/>
  <c r="K107" i="590"/>
  <c r="J107" i="590"/>
  <c r="B107" i="590"/>
  <c r="BF106" i="590"/>
  <c r="BE106" i="590"/>
  <c r="BD106" i="590"/>
  <c r="BC106" i="590"/>
  <c r="BB106" i="590"/>
  <c r="AG106" i="590"/>
  <c r="AF106" i="590"/>
  <c r="AE106" i="590"/>
  <c r="AD106" i="590"/>
  <c r="AC106" i="590"/>
  <c r="AB106" i="590"/>
  <c r="Z106" i="590"/>
  <c r="V106" i="590"/>
  <c r="O106" i="590"/>
  <c r="N106" i="590"/>
  <c r="M106" i="590"/>
  <c r="L106" i="590"/>
  <c r="K106" i="590"/>
  <c r="J106" i="590"/>
  <c r="B106" i="590"/>
  <c r="BF105" i="590"/>
  <c r="BE105" i="590"/>
  <c r="BD105" i="590"/>
  <c r="BC105" i="590"/>
  <c r="BB105" i="590"/>
  <c r="AG105" i="590"/>
  <c r="AF105" i="590"/>
  <c r="AE105" i="590"/>
  <c r="AD105" i="590"/>
  <c r="AC105" i="590"/>
  <c r="AB105" i="590"/>
  <c r="Z105" i="590"/>
  <c r="V105" i="590"/>
  <c r="O105" i="590"/>
  <c r="N105" i="590"/>
  <c r="M105" i="590"/>
  <c r="L105" i="590"/>
  <c r="K105" i="590"/>
  <c r="J105" i="590"/>
  <c r="B105" i="590"/>
  <c r="BF104" i="590"/>
  <c r="BE104" i="590"/>
  <c r="BD104" i="590"/>
  <c r="BC104" i="590"/>
  <c r="BB104" i="590"/>
  <c r="AG104" i="590"/>
  <c r="AF104" i="590"/>
  <c r="AE104" i="590"/>
  <c r="AD104" i="590"/>
  <c r="AC104" i="590"/>
  <c r="AB104" i="590"/>
  <c r="Z104" i="590"/>
  <c r="V104" i="590"/>
  <c r="O104" i="590"/>
  <c r="N104" i="590"/>
  <c r="M104" i="590"/>
  <c r="L104" i="590"/>
  <c r="K104" i="590"/>
  <c r="J104" i="590"/>
  <c r="B104" i="590"/>
  <c r="BF103" i="590"/>
  <c r="BE103" i="590"/>
  <c r="BD103" i="590"/>
  <c r="BC103" i="590"/>
  <c r="BB103" i="590"/>
  <c r="AG103" i="590"/>
  <c r="AF103" i="590"/>
  <c r="AE103" i="590"/>
  <c r="AD103" i="590"/>
  <c r="AC103" i="590"/>
  <c r="AB103" i="590"/>
  <c r="Z103" i="590"/>
  <c r="V103" i="590"/>
  <c r="O103" i="590"/>
  <c r="N103" i="590"/>
  <c r="M103" i="590"/>
  <c r="L103" i="590"/>
  <c r="K103" i="590"/>
  <c r="J103" i="590"/>
  <c r="B103" i="590"/>
  <c r="BF102" i="590"/>
  <c r="BE102" i="590"/>
  <c r="BD102" i="590"/>
  <c r="BC102" i="590"/>
  <c r="BB102" i="590"/>
  <c r="AG102" i="590"/>
  <c r="AF102" i="590"/>
  <c r="AE102" i="590"/>
  <c r="AD102" i="590"/>
  <c r="AC102" i="590"/>
  <c r="AB102" i="590"/>
  <c r="Z102" i="590"/>
  <c r="V102" i="590"/>
  <c r="O102" i="590"/>
  <c r="N102" i="590"/>
  <c r="M102" i="590"/>
  <c r="L102" i="590"/>
  <c r="K102" i="590"/>
  <c r="J102" i="590"/>
  <c r="B102" i="590"/>
  <c r="BF101" i="590"/>
  <c r="BE101" i="590"/>
  <c r="BD101" i="590"/>
  <c r="BC101" i="590"/>
  <c r="BB101" i="590"/>
  <c r="AG101" i="590"/>
  <c r="AF101" i="590"/>
  <c r="AE101" i="590"/>
  <c r="AD101" i="590"/>
  <c r="AC101" i="590"/>
  <c r="AB101" i="590"/>
  <c r="Z101" i="590"/>
  <c r="V101" i="590"/>
  <c r="O101" i="590"/>
  <c r="N101" i="590"/>
  <c r="M101" i="590"/>
  <c r="L101" i="590"/>
  <c r="K101" i="590"/>
  <c r="J101" i="590"/>
  <c r="B101" i="590"/>
  <c r="BF100" i="590"/>
  <c r="BE100" i="590"/>
  <c r="BD100" i="590"/>
  <c r="BC100" i="590"/>
  <c r="BB100" i="590"/>
  <c r="AG100" i="590"/>
  <c r="AF100" i="590"/>
  <c r="AE100" i="590"/>
  <c r="AD100" i="590"/>
  <c r="AC100" i="590"/>
  <c r="AB100" i="590"/>
  <c r="Z100" i="590"/>
  <c r="V100" i="590"/>
  <c r="O100" i="590"/>
  <c r="N100" i="590"/>
  <c r="M100" i="590"/>
  <c r="L100" i="590"/>
  <c r="K100" i="590"/>
  <c r="J100" i="590"/>
  <c r="B100" i="590"/>
  <c r="BF99" i="590"/>
  <c r="BE99" i="590"/>
  <c r="BD99" i="590"/>
  <c r="BC99" i="590"/>
  <c r="BB99" i="590"/>
  <c r="AG99" i="590"/>
  <c r="AF99" i="590"/>
  <c r="AE99" i="590"/>
  <c r="AD99" i="590"/>
  <c r="AC99" i="590"/>
  <c r="AB99" i="590"/>
  <c r="Z99" i="590"/>
  <c r="V99" i="590"/>
  <c r="O99" i="590"/>
  <c r="N99" i="590"/>
  <c r="M99" i="590"/>
  <c r="L99" i="590"/>
  <c r="K99" i="590"/>
  <c r="J99" i="590"/>
  <c r="B99" i="590"/>
  <c r="BF98" i="590"/>
  <c r="BE98" i="590"/>
  <c r="BD98" i="590"/>
  <c r="BC98" i="590"/>
  <c r="BB98" i="590"/>
  <c r="AG98" i="590"/>
  <c r="AF98" i="590"/>
  <c r="AE98" i="590"/>
  <c r="AD98" i="590"/>
  <c r="AC98" i="590"/>
  <c r="AB98" i="590"/>
  <c r="Z98" i="590"/>
  <c r="V98" i="590"/>
  <c r="O98" i="590"/>
  <c r="N98" i="590"/>
  <c r="M98" i="590"/>
  <c r="L98" i="590"/>
  <c r="K98" i="590"/>
  <c r="J98" i="590"/>
  <c r="B98" i="590"/>
  <c r="BF97" i="590"/>
  <c r="BE97" i="590"/>
  <c r="BD97" i="590"/>
  <c r="BC97" i="590"/>
  <c r="BB97" i="590"/>
  <c r="AG97" i="590"/>
  <c r="AF97" i="590"/>
  <c r="AE97" i="590"/>
  <c r="AD97" i="590"/>
  <c r="AC97" i="590"/>
  <c r="AB97" i="590"/>
  <c r="Z97" i="590"/>
  <c r="V97" i="590"/>
  <c r="O97" i="590"/>
  <c r="N97" i="590"/>
  <c r="M97" i="590"/>
  <c r="L97" i="590"/>
  <c r="K97" i="590"/>
  <c r="J97" i="590"/>
  <c r="B97" i="590"/>
  <c r="BF96" i="590"/>
  <c r="BE96" i="590"/>
  <c r="BD96" i="590"/>
  <c r="BC96" i="590"/>
  <c r="BB96" i="590"/>
  <c r="AG96" i="590"/>
  <c r="AF96" i="590"/>
  <c r="AE96" i="590"/>
  <c r="AD96" i="590"/>
  <c r="AC96" i="590"/>
  <c r="AB96" i="590"/>
  <c r="Z96" i="590"/>
  <c r="V96" i="590"/>
  <c r="O96" i="590"/>
  <c r="N96" i="590"/>
  <c r="M96" i="590"/>
  <c r="L96" i="590"/>
  <c r="K96" i="590"/>
  <c r="J96" i="590"/>
  <c r="B96" i="590"/>
  <c r="BF95" i="590"/>
  <c r="BE95" i="590"/>
  <c r="BD95" i="590"/>
  <c r="BC95" i="590"/>
  <c r="BB95" i="590"/>
  <c r="AG95" i="590"/>
  <c r="AF95" i="590"/>
  <c r="AE95" i="590"/>
  <c r="AD95" i="590"/>
  <c r="AC95" i="590"/>
  <c r="AB95" i="590"/>
  <c r="Z95" i="590"/>
  <c r="V95" i="590"/>
  <c r="O95" i="590"/>
  <c r="N95" i="590"/>
  <c r="M95" i="590"/>
  <c r="L95" i="590"/>
  <c r="K95" i="590"/>
  <c r="J95" i="590"/>
  <c r="B95" i="590"/>
  <c r="BF94" i="590"/>
  <c r="BE94" i="590"/>
  <c r="BD94" i="590"/>
  <c r="BC94" i="590"/>
  <c r="BB94" i="590"/>
  <c r="AG94" i="590"/>
  <c r="AF94" i="590"/>
  <c r="AE94" i="590"/>
  <c r="AD94" i="590"/>
  <c r="AC94" i="590"/>
  <c r="AB94" i="590"/>
  <c r="Z94" i="590"/>
  <c r="V94" i="590"/>
  <c r="O94" i="590"/>
  <c r="N94" i="590"/>
  <c r="M94" i="590"/>
  <c r="L94" i="590"/>
  <c r="K94" i="590"/>
  <c r="J94" i="590"/>
  <c r="B94" i="590"/>
  <c r="BF93" i="590"/>
  <c r="BE93" i="590"/>
  <c r="BD93" i="590"/>
  <c r="BC93" i="590"/>
  <c r="BB93" i="590"/>
  <c r="AG93" i="590"/>
  <c r="AF93" i="590"/>
  <c r="AE93" i="590"/>
  <c r="AD93" i="590"/>
  <c r="AC93" i="590"/>
  <c r="AB93" i="590"/>
  <c r="Z93" i="590"/>
  <c r="V93" i="590"/>
  <c r="O93" i="590"/>
  <c r="N93" i="590"/>
  <c r="M93" i="590"/>
  <c r="L93" i="590"/>
  <c r="K93" i="590"/>
  <c r="J93" i="590"/>
  <c r="B93" i="590"/>
  <c r="BF92" i="590"/>
  <c r="BE92" i="590"/>
  <c r="BD92" i="590"/>
  <c r="BC92" i="590"/>
  <c r="BB92" i="590"/>
  <c r="AG92" i="590"/>
  <c r="AF92" i="590"/>
  <c r="AE92" i="590"/>
  <c r="AD92" i="590"/>
  <c r="AC92" i="590"/>
  <c r="AB92" i="590"/>
  <c r="Z92" i="590"/>
  <c r="V92" i="590"/>
  <c r="O92" i="590"/>
  <c r="N92" i="590"/>
  <c r="M92" i="590"/>
  <c r="L92" i="590"/>
  <c r="K92" i="590"/>
  <c r="J92" i="590"/>
  <c r="B92" i="590"/>
  <c r="BF91" i="590"/>
  <c r="BE91" i="590"/>
  <c r="BD91" i="590"/>
  <c r="BC91" i="590"/>
  <c r="BB91" i="590"/>
  <c r="AG91" i="590"/>
  <c r="AF91" i="590"/>
  <c r="AE91" i="590"/>
  <c r="AD91" i="590"/>
  <c r="AC91" i="590"/>
  <c r="AB91" i="590"/>
  <c r="Z91" i="590"/>
  <c r="V91" i="590"/>
  <c r="O91" i="590"/>
  <c r="N91" i="590"/>
  <c r="M91" i="590"/>
  <c r="L91" i="590"/>
  <c r="K91" i="590"/>
  <c r="J91" i="590"/>
  <c r="B91" i="590"/>
  <c r="BF90" i="590"/>
  <c r="BE90" i="590"/>
  <c r="BD90" i="590"/>
  <c r="BC90" i="590"/>
  <c r="BB90" i="590"/>
  <c r="AG90" i="590"/>
  <c r="AF90" i="590"/>
  <c r="AE90" i="590"/>
  <c r="AD90" i="590"/>
  <c r="AC90" i="590"/>
  <c r="AB90" i="590"/>
  <c r="Z90" i="590"/>
  <c r="V90" i="590"/>
  <c r="O90" i="590"/>
  <c r="N90" i="590"/>
  <c r="M90" i="590"/>
  <c r="L90" i="590"/>
  <c r="K90" i="590"/>
  <c r="J90" i="590"/>
  <c r="B90" i="590"/>
  <c r="BF89" i="590"/>
  <c r="BE89" i="590"/>
  <c r="BD89" i="590"/>
  <c r="BC89" i="590"/>
  <c r="BB89" i="590"/>
  <c r="AG89" i="590"/>
  <c r="AF89" i="590"/>
  <c r="AE89" i="590"/>
  <c r="AD89" i="590"/>
  <c r="AC89" i="590"/>
  <c r="AB89" i="590"/>
  <c r="Z89" i="590"/>
  <c r="V89" i="590"/>
  <c r="O89" i="590"/>
  <c r="N89" i="590"/>
  <c r="M89" i="590"/>
  <c r="L89" i="590"/>
  <c r="K89" i="590"/>
  <c r="J89" i="590"/>
  <c r="B89" i="590"/>
  <c r="BF88" i="590"/>
  <c r="BE88" i="590"/>
  <c r="BD88" i="590"/>
  <c r="BC88" i="590"/>
  <c r="BB88" i="590"/>
  <c r="AG88" i="590"/>
  <c r="AF88" i="590"/>
  <c r="AE88" i="590"/>
  <c r="AD88" i="590"/>
  <c r="AC88" i="590"/>
  <c r="AB88" i="590"/>
  <c r="Z88" i="590"/>
  <c r="V88" i="590"/>
  <c r="O88" i="590"/>
  <c r="N88" i="590"/>
  <c r="M88" i="590"/>
  <c r="L88" i="590"/>
  <c r="K88" i="590"/>
  <c r="J88" i="590"/>
  <c r="B88" i="590"/>
  <c r="BF87" i="590"/>
  <c r="BE87" i="590"/>
  <c r="BD87" i="590"/>
  <c r="BC87" i="590"/>
  <c r="BB87" i="590"/>
  <c r="AG87" i="590"/>
  <c r="AF87" i="590"/>
  <c r="AE87" i="590"/>
  <c r="AD87" i="590"/>
  <c r="AC87" i="590"/>
  <c r="AB87" i="590"/>
  <c r="Z87" i="590"/>
  <c r="V87" i="590"/>
  <c r="O87" i="590"/>
  <c r="N87" i="590"/>
  <c r="M87" i="590"/>
  <c r="L87" i="590"/>
  <c r="K87" i="590"/>
  <c r="J87" i="590"/>
  <c r="B87" i="590"/>
  <c r="BF86" i="590"/>
  <c r="BE86" i="590"/>
  <c r="BD86" i="590"/>
  <c r="BC86" i="590"/>
  <c r="BB86" i="590"/>
  <c r="AG86" i="590"/>
  <c r="AF86" i="590"/>
  <c r="AE86" i="590"/>
  <c r="AD86" i="590"/>
  <c r="AC86" i="590"/>
  <c r="AB86" i="590"/>
  <c r="Z86" i="590"/>
  <c r="V86" i="590"/>
  <c r="O86" i="590"/>
  <c r="N86" i="590"/>
  <c r="M86" i="590"/>
  <c r="L86" i="590"/>
  <c r="K86" i="590"/>
  <c r="J86" i="590"/>
  <c r="B86" i="590"/>
  <c r="BF85" i="590"/>
  <c r="BE85" i="590"/>
  <c r="BD85" i="590"/>
  <c r="BC85" i="590"/>
  <c r="BB85" i="590"/>
  <c r="AG85" i="590"/>
  <c r="AF85" i="590"/>
  <c r="AE85" i="590"/>
  <c r="AD85" i="590"/>
  <c r="AC85" i="590"/>
  <c r="AB85" i="590"/>
  <c r="Z85" i="590"/>
  <c r="V85" i="590"/>
  <c r="O85" i="590"/>
  <c r="N85" i="590"/>
  <c r="M85" i="590"/>
  <c r="L85" i="590"/>
  <c r="K85" i="590"/>
  <c r="J85" i="590"/>
  <c r="B85" i="590"/>
  <c r="BF84" i="590"/>
  <c r="BE84" i="590"/>
  <c r="BD84" i="590"/>
  <c r="BC84" i="590"/>
  <c r="BB84" i="590"/>
  <c r="AG84" i="590"/>
  <c r="AF84" i="590"/>
  <c r="AE84" i="590"/>
  <c r="AD84" i="590"/>
  <c r="AC84" i="590"/>
  <c r="AB84" i="590"/>
  <c r="Z84" i="590"/>
  <c r="V84" i="590"/>
  <c r="O84" i="590"/>
  <c r="N84" i="590"/>
  <c r="M84" i="590"/>
  <c r="L84" i="590"/>
  <c r="K84" i="590"/>
  <c r="J84" i="590"/>
  <c r="B84" i="590"/>
  <c r="BF83" i="590"/>
  <c r="BE83" i="590"/>
  <c r="BD83" i="590"/>
  <c r="BC83" i="590"/>
  <c r="BB83" i="590"/>
  <c r="AG83" i="590"/>
  <c r="AF83" i="590"/>
  <c r="AE83" i="590"/>
  <c r="AD83" i="590"/>
  <c r="AC83" i="590"/>
  <c r="AB83" i="590"/>
  <c r="Z83" i="590"/>
  <c r="V83" i="590"/>
  <c r="O83" i="590"/>
  <c r="N83" i="590"/>
  <c r="M83" i="590"/>
  <c r="L83" i="590"/>
  <c r="K83" i="590"/>
  <c r="J83" i="590"/>
  <c r="B83" i="590"/>
  <c r="BF82" i="590"/>
  <c r="BE82" i="590"/>
  <c r="BD82" i="590"/>
  <c r="BC82" i="590"/>
  <c r="BB82" i="590"/>
  <c r="AG82" i="590"/>
  <c r="AF82" i="590"/>
  <c r="AE82" i="590"/>
  <c r="AD82" i="590"/>
  <c r="AC82" i="590"/>
  <c r="AB82" i="590"/>
  <c r="Z82" i="590"/>
  <c r="V82" i="590"/>
  <c r="O82" i="590"/>
  <c r="N82" i="590"/>
  <c r="M82" i="590"/>
  <c r="L82" i="590"/>
  <c r="K82" i="590"/>
  <c r="J82" i="590"/>
  <c r="B82" i="590"/>
  <c r="BF81" i="590"/>
  <c r="BE81" i="590"/>
  <c r="BD81" i="590"/>
  <c r="BC81" i="590"/>
  <c r="BB81" i="590"/>
  <c r="AG81" i="590"/>
  <c r="AF81" i="590"/>
  <c r="AE81" i="590"/>
  <c r="AD81" i="590"/>
  <c r="AC81" i="590"/>
  <c r="AB81" i="590"/>
  <c r="Z81" i="590"/>
  <c r="V81" i="590"/>
  <c r="O81" i="590"/>
  <c r="N81" i="590"/>
  <c r="M81" i="590"/>
  <c r="L81" i="590"/>
  <c r="K81" i="590"/>
  <c r="J81" i="590"/>
  <c r="B81" i="590"/>
  <c r="BF80" i="590"/>
  <c r="BE80" i="590"/>
  <c r="BD80" i="590"/>
  <c r="BC80" i="590"/>
  <c r="BB80" i="590"/>
  <c r="AG80" i="590"/>
  <c r="AF80" i="590"/>
  <c r="AE80" i="590"/>
  <c r="AD80" i="590"/>
  <c r="AC80" i="590"/>
  <c r="AB80" i="590"/>
  <c r="Z80" i="590"/>
  <c r="V80" i="590"/>
  <c r="O80" i="590"/>
  <c r="N80" i="590"/>
  <c r="M80" i="590"/>
  <c r="L80" i="590"/>
  <c r="K80" i="590"/>
  <c r="J80" i="590"/>
  <c r="B80" i="590"/>
  <c r="BF79" i="590"/>
  <c r="BE79" i="590"/>
  <c r="BD79" i="590"/>
  <c r="BC79" i="590"/>
  <c r="BB79" i="590"/>
  <c r="AG79" i="590"/>
  <c r="AF79" i="590"/>
  <c r="AE79" i="590"/>
  <c r="AD79" i="590"/>
  <c r="AC79" i="590"/>
  <c r="AB79" i="590"/>
  <c r="Z79" i="590"/>
  <c r="V79" i="590"/>
  <c r="O79" i="590"/>
  <c r="N79" i="590"/>
  <c r="M79" i="590"/>
  <c r="L79" i="590"/>
  <c r="K79" i="590"/>
  <c r="J79" i="590"/>
  <c r="B79" i="590"/>
  <c r="BF78" i="590"/>
  <c r="BE78" i="590"/>
  <c r="BD78" i="590"/>
  <c r="BC78" i="590"/>
  <c r="BB78" i="590"/>
  <c r="AG78" i="590"/>
  <c r="AF78" i="590"/>
  <c r="AE78" i="590"/>
  <c r="AD78" i="590"/>
  <c r="AC78" i="590"/>
  <c r="AB78" i="590"/>
  <c r="Z78" i="590"/>
  <c r="V78" i="590"/>
  <c r="O78" i="590"/>
  <c r="N78" i="590"/>
  <c r="M78" i="590"/>
  <c r="L78" i="590"/>
  <c r="K78" i="590"/>
  <c r="J78" i="590"/>
  <c r="B78" i="590"/>
  <c r="BF77" i="590"/>
  <c r="BE77" i="590"/>
  <c r="BD77" i="590"/>
  <c r="BC77" i="590"/>
  <c r="BB77" i="590"/>
  <c r="AG77" i="590"/>
  <c r="AF77" i="590"/>
  <c r="AE77" i="590"/>
  <c r="AD77" i="590"/>
  <c r="AC77" i="590"/>
  <c r="AB77" i="590"/>
  <c r="Z77" i="590"/>
  <c r="V77" i="590"/>
  <c r="O77" i="590"/>
  <c r="N77" i="590"/>
  <c r="M77" i="590"/>
  <c r="L77" i="590"/>
  <c r="K77" i="590"/>
  <c r="J77" i="590"/>
  <c r="B77" i="590"/>
  <c r="BF76" i="590"/>
  <c r="BE76" i="590"/>
  <c r="BD76" i="590"/>
  <c r="BC76" i="590"/>
  <c r="BB76" i="590"/>
  <c r="AG76" i="590"/>
  <c r="AF76" i="590"/>
  <c r="AE76" i="590"/>
  <c r="AD76" i="590"/>
  <c r="AC76" i="590"/>
  <c r="AB76" i="590"/>
  <c r="Z76" i="590"/>
  <c r="V76" i="590"/>
  <c r="O76" i="590"/>
  <c r="N76" i="590"/>
  <c r="M76" i="590"/>
  <c r="L76" i="590"/>
  <c r="K76" i="590"/>
  <c r="J76" i="590"/>
  <c r="B76" i="590"/>
  <c r="BF75" i="590"/>
  <c r="BE75" i="590"/>
  <c r="BD75" i="590"/>
  <c r="BC75" i="590"/>
  <c r="BB75" i="590"/>
  <c r="AG75" i="590"/>
  <c r="AF75" i="590"/>
  <c r="AE75" i="590"/>
  <c r="AD75" i="590"/>
  <c r="AC75" i="590"/>
  <c r="AB75" i="590"/>
  <c r="Z75" i="590"/>
  <c r="V75" i="590"/>
  <c r="O75" i="590"/>
  <c r="N75" i="590"/>
  <c r="M75" i="590"/>
  <c r="L75" i="590"/>
  <c r="K75" i="590"/>
  <c r="J75" i="590"/>
  <c r="B75" i="590"/>
  <c r="BF74" i="590"/>
  <c r="BE74" i="590"/>
  <c r="BD74" i="590"/>
  <c r="BC74" i="590"/>
  <c r="BB74" i="590"/>
  <c r="AG74" i="590"/>
  <c r="AF74" i="590"/>
  <c r="AE74" i="590"/>
  <c r="AD74" i="590"/>
  <c r="AC74" i="590"/>
  <c r="AB74" i="590"/>
  <c r="Z74" i="590"/>
  <c r="V74" i="590"/>
  <c r="O74" i="590"/>
  <c r="N74" i="590"/>
  <c r="M74" i="590"/>
  <c r="L74" i="590"/>
  <c r="K74" i="590"/>
  <c r="J74" i="590"/>
  <c r="B74" i="590"/>
  <c r="BF73" i="590"/>
  <c r="BE73" i="590"/>
  <c r="BD73" i="590"/>
  <c r="BC73" i="590"/>
  <c r="BB73" i="590"/>
  <c r="AG73" i="590"/>
  <c r="AF73" i="590"/>
  <c r="AE73" i="590"/>
  <c r="AD73" i="590"/>
  <c r="AC73" i="590"/>
  <c r="AB73" i="590"/>
  <c r="Z73" i="590"/>
  <c r="V73" i="590"/>
  <c r="O73" i="590"/>
  <c r="N73" i="590"/>
  <c r="M73" i="590"/>
  <c r="L73" i="590"/>
  <c r="K73" i="590"/>
  <c r="J73" i="590"/>
  <c r="B73" i="590"/>
  <c r="BF72" i="590"/>
  <c r="BE72" i="590"/>
  <c r="BD72" i="590"/>
  <c r="BC72" i="590"/>
  <c r="BB72" i="590"/>
  <c r="AG72" i="590"/>
  <c r="AF72" i="590"/>
  <c r="AE72" i="590"/>
  <c r="AD72" i="590"/>
  <c r="AC72" i="590"/>
  <c r="AB72" i="590"/>
  <c r="Z72" i="590"/>
  <c r="V72" i="590"/>
  <c r="O72" i="590"/>
  <c r="N72" i="590"/>
  <c r="M72" i="590"/>
  <c r="L72" i="590"/>
  <c r="K72" i="590"/>
  <c r="J72" i="590"/>
  <c r="B72" i="590"/>
  <c r="BF71" i="590"/>
  <c r="BE71" i="590"/>
  <c r="BD71" i="590"/>
  <c r="BC71" i="590"/>
  <c r="BB71" i="590"/>
  <c r="AG71" i="590"/>
  <c r="AF71" i="590"/>
  <c r="AE71" i="590"/>
  <c r="AD71" i="590"/>
  <c r="AC71" i="590"/>
  <c r="AB71" i="590"/>
  <c r="Z71" i="590"/>
  <c r="V71" i="590"/>
  <c r="O71" i="590"/>
  <c r="N71" i="590"/>
  <c r="M71" i="590"/>
  <c r="L71" i="590"/>
  <c r="K71" i="590"/>
  <c r="J71" i="590"/>
  <c r="B71" i="590"/>
  <c r="BF70" i="590"/>
  <c r="BE70" i="590"/>
  <c r="BD70" i="590"/>
  <c r="BC70" i="590"/>
  <c r="BB70" i="590"/>
  <c r="AG70" i="590"/>
  <c r="AF70" i="590"/>
  <c r="AE70" i="590"/>
  <c r="AD70" i="590"/>
  <c r="AC70" i="590"/>
  <c r="AB70" i="590"/>
  <c r="Z70" i="590"/>
  <c r="V70" i="590"/>
  <c r="O70" i="590"/>
  <c r="N70" i="590"/>
  <c r="M70" i="590"/>
  <c r="L70" i="590"/>
  <c r="K70" i="590"/>
  <c r="J70" i="590"/>
  <c r="B70" i="590"/>
  <c r="BF69" i="590"/>
  <c r="BE69" i="590"/>
  <c r="BD69" i="590"/>
  <c r="BC69" i="590"/>
  <c r="BB69" i="590"/>
  <c r="AG69" i="590"/>
  <c r="AF69" i="590"/>
  <c r="AE69" i="590"/>
  <c r="AD69" i="590"/>
  <c r="AC69" i="590"/>
  <c r="AB69" i="590"/>
  <c r="Z69" i="590"/>
  <c r="V69" i="590"/>
  <c r="O69" i="590"/>
  <c r="N69" i="590"/>
  <c r="M69" i="590"/>
  <c r="L69" i="590"/>
  <c r="K69" i="590"/>
  <c r="J69" i="590"/>
  <c r="B69" i="590"/>
  <c r="BF68" i="590"/>
  <c r="BE68" i="590"/>
  <c r="BD68" i="590"/>
  <c r="BC68" i="590"/>
  <c r="BB68" i="590"/>
  <c r="AG68" i="590"/>
  <c r="AF68" i="590"/>
  <c r="AE68" i="590"/>
  <c r="AD68" i="590"/>
  <c r="AC68" i="590"/>
  <c r="AB68" i="590"/>
  <c r="Z68" i="590"/>
  <c r="V68" i="590"/>
  <c r="O68" i="590"/>
  <c r="N68" i="590"/>
  <c r="M68" i="590"/>
  <c r="L68" i="590"/>
  <c r="K68" i="590"/>
  <c r="J68" i="590"/>
  <c r="B68" i="590"/>
  <c r="BF67" i="590"/>
  <c r="BE67" i="590"/>
  <c r="BD67" i="590"/>
  <c r="BC67" i="590"/>
  <c r="BB67" i="590"/>
  <c r="AG67" i="590"/>
  <c r="AF67" i="590"/>
  <c r="AE67" i="590"/>
  <c r="AD67" i="590"/>
  <c r="AC67" i="590"/>
  <c r="AB67" i="590"/>
  <c r="Z67" i="590"/>
  <c r="V67" i="590"/>
  <c r="O67" i="590"/>
  <c r="N67" i="590"/>
  <c r="M67" i="590"/>
  <c r="L67" i="590"/>
  <c r="K67" i="590"/>
  <c r="J67" i="590"/>
  <c r="B67" i="590"/>
  <c r="BF66" i="590"/>
  <c r="BE66" i="590"/>
  <c r="BD66" i="590"/>
  <c r="BC66" i="590"/>
  <c r="BB66" i="590"/>
  <c r="AG66" i="590"/>
  <c r="AF66" i="590"/>
  <c r="AE66" i="590"/>
  <c r="AD66" i="590"/>
  <c r="AC66" i="590"/>
  <c r="AB66" i="590"/>
  <c r="Z66" i="590"/>
  <c r="V66" i="590"/>
  <c r="O66" i="590"/>
  <c r="N66" i="590"/>
  <c r="M66" i="590"/>
  <c r="L66" i="590"/>
  <c r="K66" i="590"/>
  <c r="J66" i="590"/>
  <c r="B66" i="590"/>
  <c r="BF65" i="590"/>
  <c r="BE65" i="590"/>
  <c r="BD65" i="590"/>
  <c r="BC65" i="590"/>
  <c r="BB65" i="590"/>
  <c r="AG65" i="590"/>
  <c r="AF65" i="590"/>
  <c r="AE65" i="590"/>
  <c r="AD65" i="590"/>
  <c r="AC65" i="590"/>
  <c r="AB65" i="590"/>
  <c r="Z65" i="590"/>
  <c r="V65" i="590"/>
  <c r="O65" i="590"/>
  <c r="N65" i="590"/>
  <c r="M65" i="590"/>
  <c r="L65" i="590"/>
  <c r="K65" i="590"/>
  <c r="J65" i="590"/>
  <c r="B65" i="590"/>
  <c r="BF64" i="590"/>
  <c r="BE64" i="590"/>
  <c r="BD64" i="590"/>
  <c r="BC64" i="590"/>
  <c r="BB64" i="590"/>
  <c r="AG64" i="590"/>
  <c r="AF64" i="590"/>
  <c r="AE64" i="590"/>
  <c r="AD64" i="590"/>
  <c r="AC64" i="590"/>
  <c r="AB64" i="590"/>
  <c r="Z64" i="590"/>
  <c r="V64" i="590"/>
  <c r="O64" i="590"/>
  <c r="N64" i="590"/>
  <c r="M64" i="590"/>
  <c r="L64" i="590"/>
  <c r="K64" i="590"/>
  <c r="J64" i="590"/>
  <c r="B64" i="590"/>
  <c r="BF63" i="590"/>
  <c r="BE63" i="590"/>
  <c r="BD63" i="590"/>
  <c r="BC63" i="590"/>
  <c r="BB63" i="590"/>
  <c r="AG63" i="590"/>
  <c r="AF63" i="590"/>
  <c r="AE63" i="590"/>
  <c r="AD63" i="590"/>
  <c r="AC63" i="590"/>
  <c r="AB63" i="590"/>
  <c r="Z63" i="590"/>
  <c r="V63" i="590"/>
  <c r="O63" i="590"/>
  <c r="N63" i="590"/>
  <c r="M63" i="590"/>
  <c r="L63" i="590"/>
  <c r="K63" i="590"/>
  <c r="J63" i="590"/>
  <c r="B63" i="590"/>
  <c r="BF62" i="590"/>
  <c r="BE62" i="590"/>
  <c r="BD62" i="590"/>
  <c r="BC62" i="590"/>
  <c r="BB62" i="590"/>
  <c r="AG62" i="590"/>
  <c r="AF62" i="590"/>
  <c r="AE62" i="590"/>
  <c r="AD62" i="590"/>
  <c r="AC62" i="590"/>
  <c r="AB62" i="590"/>
  <c r="Z62" i="590"/>
  <c r="V62" i="590"/>
  <c r="O62" i="590"/>
  <c r="N62" i="590"/>
  <c r="M62" i="590"/>
  <c r="L62" i="590"/>
  <c r="K62" i="590"/>
  <c r="J62" i="590"/>
  <c r="B62" i="590"/>
  <c r="BF61" i="590"/>
  <c r="BE61" i="590"/>
  <c r="BD61" i="590"/>
  <c r="BC61" i="590"/>
  <c r="BB61" i="590"/>
  <c r="AG61" i="590"/>
  <c r="AF61" i="590"/>
  <c r="AE61" i="590"/>
  <c r="AD61" i="590"/>
  <c r="AC61" i="590"/>
  <c r="AB61" i="590"/>
  <c r="Z61" i="590"/>
  <c r="V61" i="590"/>
  <c r="O61" i="590"/>
  <c r="N61" i="590"/>
  <c r="M61" i="590"/>
  <c r="L61" i="590"/>
  <c r="K61" i="590"/>
  <c r="J61" i="590"/>
  <c r="B61" i="590"/>
  <c r="BF60" i="590"/>
  <c r="BE60" i="590"/>
  <c r="BD60" i="590"/>
  <c r="BC60" i="590"/>
  <c r="BB60" i="590"/>
  <c r="AG60" i="590"/>
  <c r="AF60" i="590"/>
  <c r="AE60" i="590"/>
  <c r="AD60" i="590"/>
  <c r="AC60" i="590"/>
  <c r="AB60" i="590"/>
  <c r="Z60" i="590"/>
  <c r="V60" i="590"/>
  <c r="O60" i="590"/>
  <c r="N60" i="590"/>
  <c r="M60" i="590"/>
  <c r="L60" i="590"/>
  <c r="K60" i="590"/>
  <c r="J60" i="590"/>
  <c r="B60" i="590"/>
  <c r="BF59" i="590"/>
  <c r="BE59" i="590"/>
  <c r="BD59" i="590"/>
  <c r="BC59" i="590"/>
  <c r="BB59" i="590"/>
  <c r="AG59" i="590"/>
  <c r="AF59" i="590"/>
  <c r="AE59" i="590"/>
  <c r="AD59" i="590"/>
  <c r="AC59" i="590"/>
  <c r="AB59" i="590"/>
  <c r="Z59" i="590"/>
  <c r="V59" i="590"/>
  <c r="O59" i="590"/>
  <c r="N59" i="590"/>
  <c r="M59" i="590"/>
  <c r="L59" i="590"/>
  <c r="K59" i="590"/>
  <c r="J59" i="590"/>
  <c r="B59" i="590"/>
  <c r="BF58" i="590"/>
  <c r="BE58" i="590"/>
  <c r="BD58" i="590"/>
  <c r="BC58" i="590"/>
  <c r="BB58" i="590"/>
  <c r="AG58" i="590"/>
  <c r="AF58" i="590"/>
  <c r="AE58" i="590"/>
  <c r="AD58" i="590"/>
  <c r="AC58" i="590"/>
  <c r="AB58" i="590"/>
  <c r="Z58" i="590"/>
  <c r="V58" i="590"/>
  <c r="O58" i="590"/>
  <c r="N58" i="590"/>
  <c r="M58" i="590"/>
  <c r="L58" i="590"/>
  <c r="K58" i="590"/>
  <c r="J58" i="590"/>
  <c r="B58" i="590"/>
  <c r="BF57" i="590"/>
  <c r="BE57" i="590"/>
  <c r="BD57" i="590"/>
  <c r="BC57" i="590"/>
  <c r="BB57" i="590"/>
  <c r="AG57" i="590"/>
  <c r="AF57" i="590"/>
  <c r="AE57" i="590"/>
  <c r="AD57" i="590"/>
  <c r="AC57" i="590"/>
  <c r="AB57" i="590"/>
  <c r="Z57" i="590"/>
  <c r="V57" i="590"/>
  <c r="O57" i="590"/>
  <c r="N57" i="590"/>
  <c r="M57" i="590"/>
  <c r="L57" i="590"/>
  <c r="K57" i="590"/>
  <c r="J57" i="590"/>
  <c r="B57" i="590"/>
  <c r="BF56" i="590"/>
  <c r="BE56" i="590"/>
  <c r="BD56" i="590"/>
  <c r="BC56" i="590"/>
  <c r="BB56" i="590"/>
  <c r="AG56" i="590"/>
  <c r="AF56" i="590"/>
  <c r="AE56" i="590"/>
  <c r="AD56" i="590"/>
  <c r="AC56" i="590"/>
  <c r="AB56" i="590"/>
  <c r="Z56" i="590"/>
  <c r="V56" i="590"/>
  <c r="O56" i="590"/>
  <c r="N56" i="590"/>
  <c r="M56" i="590"/>
  <c r="L56" i="590"/>
  <c r="K56" i="590"/>
  <c r="J56" i="590"/>
  <c r="B56" i="590"/>
  <c r="BF55" i="590"/>
  <c r="BE55" i="590"/>
  <c r="BD55" i="590"/>
  <c r="BC55" i="590"/>
  <c r="BB55" i="590"/>
  <c r="AG55" i="590"/>
  <c r="AF55" i="590"/>
  <c r="AE55" i="590"/>
  <c r="AD55" i="590"/>
  <c r="AC55" i="590"/>
  <c r="AB55" i="590"/>
  <c r="Z55" i="590"/>
  <c r="V55" i="590"/>
  <c r="O55" i="590"/>
  <c r="N55" i="590"/>
  <c r="M55" i="590"/>
  <c r="L55" i="590"/>
  <c r="K55" i="590"/>
  <c r="J55" i="590"/>
  <c r="B55" i="590"/>
  <c r="BF54" i="590"/>
  <c r="BE54" i="590"/>
  <c r="BD54" i="590"/>
  <c r="BC54" i="590"/>
  <c r="BB54" i="590"/>
  <c r="AG54" i="590"/>
  <c r="AF54" i="590"/>
  <c r="AE54" i="590"/>
  <c r="AD54" i="590"/>
  <c r="AC54" i="590"/>
  <c r="AB54" i="590"/>
  <c r="Z54" i="590"/>
  <c r="V54" i="590"/>
  <c r="O54" i="590"/>
  <c r="N54" i="590"/>
  <c r="M54" i="590"/>
  <c r="L54" i="590"/>
  <c r="K54" i="590"/>
  <c r="J54" i="590"/>
  <c r="B54" i="590"/>
  <c r="BF53" i="590"/>
  <c r="BE53" i="590"/>
  <c r="BD53" i="590"/>
  <c r="BC53" i="590"/>
  <c r="BB53" i="590"/>
  <c r="AG53" i="590"/>
  <c r="AF53" i="590"/>
  <c r="AE53" i="590"/>
  <c r="AD53" i="590"/>
  <c r="AC53" i="590"/>
  <c r="AB53" i="590"/>
  <c r="Z53" i="590"/>
  <c r="V53" i="590"/>
  <c r="O53" i="590"/>
  <c r="N53" i="590"/>
  <c r="M53" i="590"/>
  <c r="L53" i="590"/>
  <c r="K53" i="590"/>
  <c r="J53" i="590"/>
  <c r="B53" i="590"/>
  <c r="BF52" i="590"/>
  <c r="BE52" i="590"/>
  <c r="BD52" i="590"/>
  <c r="BC52" i="590"/>
  <c r="BB52" i="590"/>
  <c r="AG52" i="590"/>
  <c r="AF52" i="590"/>
  <c r="AE52" i="590"/>
  <c r="AD52" i="590"/>
  <c r="AC52" i="590"/>
  <c r="AB52" i="590"/>
  <c r="Z52" i="590"/>
  <c r="V52" i="590"/>
  <c r="O52" i="590"/>
  <c r="N52" i="590"/>
  <c r="M52" i="590"/>
  <c r="L52" i="590"/>
  <c r="K52" i="590"/>
  <c r="J52" i="590"/>
  <c r="B52" i="590"/>
  <c r="BF51" i="590"/>
  <c r="BE51" i="590"/>
  <c r="BD51" i="590"/>
  <c r="BC51" i="590"/>
  <c r="BB51" i="590"/>
  <c r="AG51" i="590"/>
  <c r="AF51" i="590"/>
  <c r="AE51" i="590"/>
  <c r="AD51" i="590"/>
  <c r="AC51" i="590"/>
  <c r="AB51" i="590"/>
  <c r="Z51" i="590"/>
  <c r="V51" i="590"/>
  <c r="O51" i="590"/>
  <c r="N51" i="590"/>
  <c r="M51" i="590"/>
  <c r="L51" i="590"/>
  <c r="K51" i="590"/>
  <c r="J51" i="590"/>
  <c r="B51" i="590"/>
  <c r="BF50" i="590"/>
  <c r="BE50" i="590"/>
  <c r="BD50" i="590"/>
  <c r="BC50" i="590"/>
  <c r="BB50" i="590"/>
  <c r="AG50" i="590"/>
  <c r="AF50" i="590"/>
  <c r="AE50" i="590"/>
  <c r="AD50" i="590"/>
  <c r="AC50" i="590"/>
  <c r="AB50" i="590"/>
  <c r="Z50" i="590"/>
  <c r="V50" i="590"/>
  <c r="O50" i="590"/>
  <c r="N50" i="590"/>
  <c r="M50" i="590"/>
  <c r="L50" i="590"/>
  <c r="K50" i="590"/>
  <c r="J50" i="590"/>
  <c r="B50" i="590"/>
  <c r="BF49" i="590"/>
  <c r="BE49" i="590"/>
  <c r="BD49" i="590"/>
  <c r="BC49" i="590"/>
  <c r="BB49" i="590"/>
  <c r="AG49" i="590"/>
  <c r="AF49" i="590"/>
  <c r="AE49" i="590"/>
  <c r="AD49" i="590"/>
  <c r="AC49" i="590"/>
  <c r="AB49" i="590"/>
  <c r="Z49" i="590"/>
  <c r="V49" i="590"/>
  <c r="O49" i="590"/>
  <c r="N49" i="590"/>
  <c r="M49" i="590"/>
  <c r="L49" i="590"/>
  <c r="K49" i="590"/>
  <c r="J49" i="590"/>
  <c r="B49" i="590"/>
  <c r="BF48" i="590"/>
  <c r="BE48" i="590"/>
  <c r="BD48" i="590"/>
  <c r="BC48" i="590"/>
  <c r="BB48" i="590"/>
  <c r="AG48" i="590"/>
  <c r="AF48" i="590"/>
  <c r="AE48" i="590"/>
  <c r="AD48" i="590"/>
  <c r="AC48" i="590"/>
  <c r="AB48" i="590"/>
  <c r="Z48" i="590"/>
  <c r="V48" i="590"/>
  <c r="O48" i="590"/>
  <c r="N48" i="590"/>
  <c r="M48" i="590"/>
  <c r="L48" i="590"/>
  <c r="K48" i="590"/>
  <c r="J48" i="590"/>
  <c r="B48" i="590"/>
  <c r="BF47" i="590"/>
  <c r="BE47" i="590"/>
  <c r="BD47" i="590"/>
  <c r="BC47" i="590"/>
  <c r="BB47" i="590"/>
  <c r="AG47" i="590"/>
  <c r="AF47" i="590"/>
  <c r="AE47" i="590"/>
  <c r="AD47" i="590"/>
  <c r="AC47" i="590"/>
  <c r="AB47" i="590"/>
  <c r="Z47" i="590"/>
  <c r="V47" i="590"/>
  <c r="O47" i="590"/>
  <c r="N47" i="590"/>
  <c r="M47" i="590"/>
  <c r="L47" i="590"/>
  <c r="K47" i="590"/>
  <c r="J47" i="590"/>
  <c r="B47" i="590"/>
  <c r="BF46" i="590"/>
  <c r="BE46" i="590"/>
  <c r="BD46" i="590"/>
  <c r="BC46" i="590"/>
  <c r="BB46" i="590"/>
  <c r="AG46" i="590"/>
  <c r="AF46" i="590"/>
  <c r="AE46" i="590"/>
  <c r="AD46" i="590"/>
  <c r="AC46" i="590"/>
  <c r="AB46" i="590"/>
  <c r="Z46" i="590"/>
  <c r="V46" i="590"/>
  <c r="O46" i="590"/>
  <c r="N46" i="590"/>
  <c r="M46" i="590"/>
  <c r="L46" i="590"/>
  <c r="K46" i="590"/>
  <c r="J46" i="590"/>
  <c r="B46" i="590"/>
  <c r="BF45" i="590"/>
  <c r="BE45" i="590"/>
  <c r="BD45" i="590"/>
  <c r="BC45" i="590"/>
  <c r="BB45" i="590"/>
  <c r="AG45" i="590"/>
  <c r="AF45" i="590"/>
  <c r="AE45" i="590"/>
  <c r="AD45" i="590"/>
  <c r="AC45" i="590"/>
  <c r="AB45" i="590"/>
  <c r="Z45" i="590"/>
  <c r="V45" i="590"/>
  <c r="O45" i="590"/>
  <c r="N45" i="590"/>
  <c r="M45" i="590"/>
  <c r="L45" i="590"/>
  <c r="K45" i="590"/>
  <c r="J45" i="590"/>
  <c r="B45" i="590"/>
  <c r="BF44" i="590"/>
  <c r="BE44" i="590"/>
  <c r="BD44" i="590"/>
  <c r="BC44" i="590"/>
  <c r="BB44" i="590"/>
  <c r="AG44" i="590"/>
  <c r="AF44" i="590"/>
  <c r="AE44" i="590"/>
  <c r="AD44" i="590"/>
  <c r="AC44" i="590"/>
  <c r="AB44" i="590"/>
  <c r="Z44" i="590"/>
  <c r="V44" i="590"/>
  <c r="O44" i="590"/>
  <c r="N44" i="590"/>
  <c r="M44" i="590"/>
  <c r="L44" i="590"/>
  <c r="K44" i="590"/>
  <c r="J44" i="590"/>
  <c r="B44" i="590"/>
  <c r="BF43" i="590"/>
  <c r="BE43" i="590"/>
  <c r="BD43" i="590"/>
  <c r="BC43" i="590"/>
  <c r="BB43" i="590"/>
  <c r="AG43" i="590"/>
  <c r="AF43" i="590"/>
  <c r="AE43" i="590"/>
  <c r="AD43" i="590"/>
  <c r="AC43" i="590"/>
  <c r="AB43" i="590"/>
  <c r="Z43" i="590"/>
  <c r="V43" i="590"/>
  <c r="O43" i="590"/>
  <c r="N43" i="590"/>
  <c r="M43" i="590"/>
  <c r="L43" i="590"/>
  <c r="K43" i="590"/>
  <c r="J43" i="590"/>
  <c r="B43" i="590"/>
  <c r="BF42" i="590"/>
  <c r="BE42" i="590"/>
  <c r="BD42" i="590"/>
  <c r="BC42" i="590"/>
  <c r="BB42" i="590"/>
  <c r="AG42" i="590"/>
  <c r="AF42" i="590"/>
  <c r="AE42" i="590"/>
  <c r="AD42" i="590"/>
  <c r="AC42" i="590"/>
  <c r="AB42" i="590"/>
  <c r="Z42" i="590"/>
  <c r="V42" i="590"/>
  <c r="O42" i="590"/>
  <c r="N42" i="590"/>
  <c r="M42" i="590"/>
  <c r="L42" i="590"/>
  <c r="K42" i="590"/>
  <c r="J42" i="590"/>
  <c r="B42" i="590"/>
  <c r="BF41" i="590"/>
  <c r="BE41" i="590"/>
  <c r="BD41" i="590"/>
  <c r="BC41" i="590"/>
  <c r="BB41" i="590"/>
  <c r="AG41" i="590"/>
  <c r="AF41" i="590"/>
  <c r="AE41" i="590"/>
  <c r="AD41" i="590"/>
  <c r="AC41" i="590"/>
  <c r="AB41" i="590"/>
  <c r="Z41" i="590"/>
  <c r="V41" i="590"/>
  <c r="O41" i="590"/>
  <c r="N41" i="590"/>
  <c r="M41" i="590"/>
  <c r="L41" i="590"/>
  <c r="K41" i="590"/>
  <c r="J41" i="590"/>
  <c r="B41" i="590"/>
  <c r="AG40" i="590"/>
  <c r="AC40" i="590"/>
  <c r="AB40" i="590"/>
  <c r="B40" i="590"/>
  <c r="AG39" i="590"/>
  <c r="AC39" i="590"/>
  <c r="AB39" i="590"/>
  <c r="B39" i="590"/>
  <c r="BE38" i="590"/>
  <c r="AG38" i="590"/>
  <c r="AC38" i="590"/>
  <c r="AB38" i="590"/>
  <c r="B38" i="590"/>
  <c r="BD37" i="590"/>
  <c r="AG37" i="590"/>
  <c r="AC37" i="590"/>
  <c r="AB37" i="590"/>
  <c r="B37" i="590"/>
  <c r="AG36" i="590"/>
  <c r="AC36" i="590"/>
  <c r="AB36" i="590"/>
  <c r="B36" i="590"/>
  <c r="BE35" i="590"/>
  <c r="AG35" i="590"/>
  <c r="AC35" i="590"/>
  <c r="AB35" i="590"/>
  <c r="B35" i="590"/>
  <c r="BE34" i="590"/>
  <c r="BD34" i="590"/>
  <c r="AG34" i="590"/>
  <c r="AC34" i="590"/>
  <c r="AB34" i="590"/>
  <c r="B34" i="590"/>
  <c r="BD33" i="590"/>
  <c r="BC33" i="590"/>
  <c r="AG33" i="590"/>
  <c r="AC33" i="590"/>
  <c r="AB33" i="590"/>
  <c r="B33" i="590"/>
  <c r="AG32" i="590"/>
  <c r="AC32" i="590"/>
  <c r="AB32" i="590"/>
  <c r="B32" i="590"/>
  <c r="BE31" i="590"/>
  <c r="BD31" i="590"/>
  <c r="AG31" i="590"/>
  <c r="AC31" i="590"/>
  <c r="AB31" i="590"/>
  <c r="B31" i="590"/>
  <c r="BF30" i="590"/>
  <c r="BF38" i="590" s="1"/>
  <c r="BE30" i="590"/>
  <c r="BE40" i="590" s="1"/>
  <c r="BD30" i="590"/>
  <c r="BD39" i="590" s="1"/>
  <c r="BC30" i="590"/>
  <c r="BC38" i="590" s="1"/>
  <c r="BB30" i="590"/>
  <c r="BB35" i="590" s="1"/>
  <c r="AW30" i="590"/>
  <c r="AV30" i="590"/>
  <c r="AU30" i="590"/>
  <c r="AT30" i="590"/>
  <c r="AS30" i="590"/>
  <c r="AR30" i="590"/>
  <c r="AQ30" i="590"/>
  <c r="AP30" i="590"/>
  <c r="AO30" i="590"/>
  <c r="AN30" i="590"/>
  <c r="AM30" i="590"/>
  <c r="AL30" i="590"/>
  <c r="AK30" i="590"/>
  <c r="AJ30" i="590"/>
  <c r="AI30" i="590"/>
  <c r="AH30" i="590"/>
  <c r="AG30" i="590"/>
  <c r="AF30" i="590"/>
  <c r="AE30" i="590"/>
  <c r="AD30" i="590"/>
  <c r="AW29" i="590"/>
  <c r="AV29" i="590"/>
  <c r="AU29" i="590"/>
  <c r="AT29" i="590"/>
  <c r="AS29" i="590"/>
  <c r="AM29" i="590"/>
  <c r="AL29" i="590"/>
  <c r="AK29" i="590"/>
  <c r="AJ29" i="590"/>
  <c r="AI29" i="590"/>
  <c r="AH29" i="590"/>
  <c r="AG29" i="590"/>
  <c r="AF29" i="590"/>
  <c r="AE29" i="590"/>
  <c r="AD29" i="590"/>
  <c r="U29" i="590"/>
  <c r="AR29" i="590" s="1"/>
  <c r="T29" i="590"/>
  <c r="AQ29" i="590" s="1"/>
  <c r="S29" i="590"/>
  <c r="AP29" i="590" s="1"/>
  <c r="R29" i="590"/>
  <c r="AO29" i="590" s="1"/>
  <c r="Q29" i="590"/>
  <c r="AN29" i="590" s="1"/>
  <c r="E29" i="590"/>
  <c r="D29" i="590"/>
  <c r="C29" i="590"/>
  <c r="AX28" i="590"/>
  <c r="AW28" i="590"/>
  <c r="AV28" i="590"/>
  <c r="AU28" i="590"/>
  <c r="AT28" i="590"/>
  <c r="AS28" i="590"/>
  <c r="AR28" i="590"/>
  <c r="AQ28" i="590"/>
  <c r="AP28" i="590"/>
  <c r="AO28" i="590"/>
  <c r="AN28" i="590"/>
  <c r="AM28" i="590"/>
  <c r="AL28" i="590"/>
  <c r="AK28" i="590"/>
  <c r="AJ28" i="590"/>
  <c r="AI28" i="590"/>
  <c r="AH28" i="590"/>
  <c r="AG28" i="590"/>
  <c r="AF28" i="590"/>
  <c r="AF39" i="590" s="1"/>
  <c r="AE28" i="590"/>
  <c r="AE38" i="590" s="1"/>
  <c r="AD28" i="590"/>
  <c r="AD39" i="590" s="1"/>
  <c r="G9" i="590"/>
  <c r="G8" i="590"/>
  <c r="G7" i="590"/>
  <c r="F4" i="590"/>
  <c r="Z3" i="590"/>
  <c r="Y3" i="590"/>
  <c r="AK2" i="590"/>
  <c r="AJ2" i="590"/>
  <c r="AI2" i="590"/>
  <c r="AH2" i="590"/>
  <c r="AG2" i="590"/>
  <c r="AF2" i="590"/>
  <c r="AE2" i="590"/>
  <c r="Z2" i="590"/>
  <c r="Y2" i="590"/>
  <c r="F1" i="590"/>
  <c r="F38" i="477" s="1"/>
  <c r="F38" i="470" s="1"/>
  <c r="Y131" i="589"/>
  <c r="X131" i="589"/>
  <c r="W131" i="589"/>
  <c r="U131" i="589"/>
  <c r="T131" i="589"/>
  <c r="R131" i="589"/>
  <c r="Q131" i="589"/>
  <c r="P131" i="589"/>
  <c r="I131" i="589"/>
  <c r="H131" i="589"/>
  <c r="G131" i="589"/>
  <c r="BF130" i="589"/>
  <c r="BE130" i="589"/>
  <c r="BD130" i="589"/>
  <c r="BC130" i="589"/>
  <c r="BB130" i="589"/>
  <c r="AG130" i="589"/>
  <c r="AF130" i="589"/>
  <c r="AE130" i="589"/>
  <c r="AD130" i="589"/>
  <c r="AC130" i="589"/>
  <c r="AB130" i="589"/>
  <c r="Z130" i="589"/>
  <c r="V130" i="589"/>
  <c r="O130" i="589"/>
  <c r="N130" i="589"/>
  <c r="M130" i="589"/>
  <c r="L130" i="589"/>
  <c r="K130" i="589"/>
  <c r="J130" i="589"/>
  <c r="B130" i="589"/>
  <c r="BF129" i="589"/>
  <c r="BE129" i="589"/>
  <c r="BD129" i="589"/>
  <c r="BC129" i="589"/>
  <c r="BB129" i="589"/>
  <c r="AG129" i="589"/>
  <c r="AF129" i="589"/>
  <c r="AE129" i="589"/>
  <c r="AD129" i="589"/>
  <c r="AC129" i="589"/>
  <c r="AB129" i="589"/>
  <c r="Z129" i="589"/>
  <c r="V129" i="589"/>
  <c r="O129" i="589"/>
  <c r="N129" i="589"/>
  <c r="M129" i="589"/>
  <c r="L129" i="589"/>
  <c r="K129" i="589"/>
  <c r="J129" i="589"/>
  <c r="B129" i="589"/>
  <c r="BF128" i="589"/>
  <c r="BE128" i="589"/>
  <c r="BD128" i="589"/>
  <c r="BC128" i="589"/>
  <c r="BB128" i="589"/>
  <c r="AG128" i="589"/>
  <c r="AF128" i="589"/>
  <c r="AE128" i="589"/>
  <c r="AD128" i="589"/>
  <c r="AC128" i="589"/>
  <c r="AB128" i="589"/>
  <c r="Z128" i="589"/>
  <c r="V128" i="589"/>
  <c r="O128" i="589"/>
  <c r="N128" i="589"/>
  <c r="M128" i="589"/>
  <c r="L128" i="589"/>
  <c r="K128" i="589"/>
  <c r="J128" i="589"/>
  <c r="B128" i="589"/>
  <c r="BF127" i="589"/>
  <c r="BE127" i="589"/>
  <c r="BD127" i="589"/>
  <c r="BC127" i="589"/>
  <c r="BB127" i="589"/>
  <c r="AG127" i="589"/>
  <c r="AF127" i="589"/>
  <c r="AE127" i="589"/>
  <c r="AD127" i="589"/>
  <c r="AC127" i="589"/>
  <c r="AB127" i="589"/>
  <c r="Z127" i="589"/>
  <c r="V127" i="589"/>
  <c r="O127" i="589"/>
  <c r="N127" i="589"/>
  <c r="M127" i="589"/>
  <c r="L127" i="589"/>
  <c r="K127" i="589"/>
  <c r="J127" i="589"/>
  <c r="B127" i="589"/>
  <c r="BF126" i="589"/>
  <c r="BE126" i="589"/>
  <c r="BD126" i="589"/>
  <c r="BC126" i="589"/>
  <c r="BB126" i="589"/>
  <c r="AG126" i="589"/>
  <c r="AF126" i="589"/>
  <c r="AE126" i="589"/>
  <c r="AD126" i="589"/>
  <c r="AC126" i="589"/>
  <c r="AB126" i="589"/>
  <c r="Z126" i="589"/>
  <c r="V126" i="589"/>
  <c r="O126" i="589"/>
  <c r="N126" i="589"/>
  <c r="M126" i="589"/>
  <c r="L126" i="589"/>
  <c r="K126" i="589"/>
  <c r="J126" i="589"/>
  <c r="B126" i="589"/>
  <c r="BF125" i="589"/>
  <c r="BE125" i="589"/>
  <c r="BD125" i="589"/>
  <c r="BC125" i="589"/>
  <c r="BB125" i="589"/>
  <c r="AG125" i="589"/>
  <c r="AF125" i="589"/>
  <c r="AE125" i="589"/>
  <c r="AD125" i="589"/>
  <c r="AC125" i="589"/>
  <c r="AB125" i="589"/>
  <c r="Z125" i="589"/>
  <c r="V125" i="589"/>
  <c r="O125" i="589"/>
  <c r="N125" i="589"/>
  <c r="M125" i="589"/>
  <c r="L125" i="589"/>
  <c r="K125" i="589"/>
  <c r="J125" i="589"/>
  <c r="B125" i="589"/>
  <c r="BF124" i="589"/>
  <c r="BE124" i="589"/>
  <c r="BD124" i="589"/>
  <c r="BC124" i="589"/>
  <c r="BB124" i="589"/>
  <c r="AG124" i="589"/>
  <c r="AF124" i="589"/>
  <c r="AE124" i="589"/>
  <c r="AD124" i="589"/>
  <c r="AC124" i="589"/>
  <c r="AB124" i="589"/>
  <c r="Z124" i="589"/>
  <c r="V124" i="589"/>
  <c r="O124" i="589"/>
  <c r="N124" i="589"/>
  <c r="M124" i="589"/>
  <c r="L124" i="589"/>
  <c r="K124" i="589"/>
  <c r="J124" i="589"/>
  <c r="B124" i="589"/>
  <c r="BF123" i="589"/>
  <c r="BE123" i="589"/>
  <c r="BD123" i="589"/>
  <c r="BC123" i="589"/>
  <c r="BB123" i="589"/>
  <c r="AG123" i="589"/>
  <c r="AF123" i="589"/>
  <c r="AE123" i="589"/>
  <c r="AD123" i="589"/>
  <c r="AC123" i="589"/>
  <c r="AB123" i="589"/>
  <c r="Z123" i="589"/>
  <c r="V123" i="589"/>
  <c r="O123" i="589"/>
  <c r="N123" i="589"/>
  <c r="M123" i="589"/>
  <c r="L123" i="589"/>
  <c r="K123" i="589"/>
  <c r="J123" i="589"/>
  <c r="B123" i="589"/>
  <c r="BF122" i="589"/>
  <c r="BE122" i="589"/>
  <c r="BD122" i="589"/>
  <c r="BC122" i="589"/>
  <c r="BB122" i="589"/>
  <c r="AG122" i="589"/>
  <c r="AF122" i="589"/>
  <c r="AE122" i="589"/>
  <c r="AD122" i="589"/>
  <c r="AC122" i="589"/>
  <c r="AB122" i="589"/>
  <c r="Z122" i="589"/>
  <c r="V122" i="589"/>
  <c r="O122" i="589"/>
  <c r="N122" i="589"/>
  <c r="M122" i="589"/>
  <c r="L122" i="589"/>
  <c r="K122" i="589"/>
  <c r="J122" i="589"/>
  <c r="B122" i="589"/>
  <c r="BF121" i="589"/>
  <c r="BE121" i="589"/>
  <c r="BD121" i="589"/>
  <c r="BC121" i="589"/>
  <c r="BB121" i="589"/>
  <c r="AG121" i="589"/>
  <c r="AF121" i="589"/>
  <c r="AE121" i="589"/>
  <c r="AD121" i="589"/>
  <c r="AC121" i="589"/>
  <c r="AB121" i="589"/>
  <c r="Z121" i="589"/>
  <c r="V121" i="589"/>
  <c r="O121" i="589"/>
  <c r="N121" i="589"/>
  <c r="M121" i="589"/>
  <c r="L121" i="589"/>
  <c r="K121" i="589"/>
  <c r="J121" i="589"/>
  <c r="B121" i="589"/>
  <c r="BF120" i="589"/>
  <c r="BE120" i="589"/>
  <c r="BD120" i="589"/>
  <c r="BC120" i="589"/>
  <c r="BB120" i="589"/>
  <c r="AG120" i="589"/>
  <c r="AF120" i="589"/>
  <c r="AE120" i="589"/>
  <c r="AD120" i="589"/>
  <c r="AC120" i="589"/>
  <c r="AB120" i="589"/>
  <c r="Z120" i="589"/>
  <c r="V120" i="589"/>
  <c r="O120" i="589"/>
  <c r="N120" i="589"/>
  <c r="M120" i="589"/>
  <c r="L120" i="589"/>
  <c r="K120" i="589"/>
  <c r="J120" i="589"/>
  <c r="B120" i="589"/>
  <c r="BF119" i="589"/>
  <c r="BE119" i="589"/>
  <c r="BD119" i="589"/>
  <c r="BC119" i="589"/>
  <c r="BB119" i="589"/>
  <c r="AG119" i="589"/>
  <c r="AF119" i="589"/>
  <c r="AE119" i="589"/>
  <c r="AD119" i="589"/>
  <c r="AC119" i="589"/>
  <c r="AB119" i="589"/>
  <c r="Z119" i="589"/>
  <c r="V119" i="589"/>
  <c r="O119" i="589"/>
  <c r="N119" i="589"/>
  <c r="M119" i="589"/>
  <c r="L119" i="589"/>
  <c r="K119" i="589"/>
  <c r="J119" i="589"/>
  <c r="B119" i="589"/>
  <c r="BF118" i="589"/>
  <c r="BE118" i="589"/>
  <c r="BD118" i="589"/>
  <c r="BC118" i="589"/>
  <c r="BB118" i="589"/>
  <c r="AG118" i="589"/>
  <c r="AF118" i="589"/>
  <c r="AE118" i="589"/>
  <c r="AD118" i="589"/>
  <c r="AC118" i="589"/>
  <c r="AB118" i="589"/>
  <c r="Z118" i="589"/>
  <c r="V118" i="589"/>
  <c r="O118" i="589"/>
  <c r="N118" i="589"/>
  <c r="M118" i="589"/>
  <c r="L118" i="589"/>
  <c r="K118" i="589"/>
  <c r="J118" i="589"/>
  <c r="B118" i="589"/>
  <c r="BF117" i="589"/>
  <c r="BE117" i="589"/>
  <c r="BD117" i="589"/>
  <c r="BC117" i="589"/>
  <c r="BB117" i="589"/>
  <c r="AG117" i="589"/>
  <c r="AF117" i="589"/>
  <c r="AE117" i="589"/>
  <c r="AD117" i="589"/>
  <c r="AC117" i="589"/>
  <c r="AB117" i="589"/>
  <c r="Z117" i="589"/>
  <c r="V117" i="589"/>
  <c r="O117" i="589"/>
  <c r="N117" i="589"/>
  <c r="M117" i="589"/>
  <c r="L117" i="589"/>
  <c r="K117" i="589"/>
  <c r="J117" i="589"/>
  <c r="B117" i="589"/>
  <c r="BF116" i="589"/>
  <c r="BE116" i="589"/>
  <c r="BD116" i="589"/>
  <c r="BC116" i="589"/>
  <c r="BB116" i="589"/>
  <c r="AG116" i="589"/>
  <c r="AF116" i="589"/>
  <c r="AE116" i="589"/>
  <c r="AD116" i="589"/>
  <c r="AC116" i="589"/>
  <c r="AB116" i="589"/>
  <c r="Z116" i="589"/>
  <c r="V116" i="589"/>
  <c r="O116" i="589"/>
  <c r="N116" i="589"/>
  <c r="M116" i="589"/>
  <c r="L116" i="589"/>
  <c r="K116" i="589"/>
  <c r="J116" i="589"/>
  <c r="B116" i="589"/>
  <c r="BF115" i="589"/>
  <c r="BE115" i="589"/>
  <c r="BD115" i="589"/>
  <c r="BC115" i="589"/>
  <c r="BB115" i="589"/>
  <c r="AG115" i="589"/>
  <c r="AF115" i="589"/>
  <c r="AE115" i="589"/>
  <c r="AD115" i="589"/>
  <c r="AC115" i="589"/>
  <c r="AB115" i="589"/>
  <c r="Z115" i="589"/>
  <c r="V115" i="589"/>
  <c r="O115" i="589"/>
  <c r="N115" i="589"/>
  <c r="M115" i="589"/>
  <c r="L115" i="589"/>
  <c r="K115" i="589"/>
  <c r="J115" i="589"/>
  <c r="B115" i="589"/>
  <c r="BF114" i="589"/>
  <c r="BE114" i="589"/>
  <c r="BD114" i="589"/>
  <c r="BC114" i="589"/>
  <c r="BB114" i="589"/>
  <c r="AG114" i="589"/>
  <c r="AF114" i="589"/>
  <c r="AE114" i="589"/>
  <c r="AD114" i="589"/>
  <c r="AC114" i="589"/>
  <c r="AB114" i="589"/>
  <c r="Z114" i="589"/>
  <c r="V114" i="589"/>
  <c r="O114" i="589"/>
  <c r="N114" i="589"/>
  <c r="M114" i="589"/>
  <c r="L114" i="589"/>
  <c r="K114" i="589"/>
  <c r="J114" i="589"/>
  <c r="B114" i="589"/>
  <c r="BF113" i="589"/>
  <c r="BE113" i="589"/>
  <c r="BD113" i="589"/>
  <c r="BC113" i="589"/>
  <c r="BB113" i="589"/>
  <c r="AG113" i="589"/>
  <c r="AF113" i="589"/>
  <c r="AE113" i="589"/>
  <c r="AD113" i="589"/>
  <c r="AC113" i="589"/>
  <c r="AB113" i="589"/>
  <c r="Z113" i="589"/>
  <c r="V113" i="589"/>
  <c r="O113" i="589"/>
  <c r="N113" i="589"/>
  <c r="M113" i="589"/>
  <c r="L113" i="589"/>
  <c r="K113" i="589"/>
  <c r="J113" i="589"/>
  <c r="B113" i="589"/>
  <c r="BF112" i="589"/>
  <c r="BE112" i="589"/>
  <c r="BD112" i="589"/>
  <c r="BC112" i="589"/>
  <c r="BB112" i="589"/>
  <c r="AG112" i="589"/>
  <c r="AF112" i="589"/>
  <c r="AE112" i="589"/>
  <c r="AD112" i="589"/>
  <c r="AC112" i="589"/>
  <c r="AB112" i="589"/>
  <c r="Z112" i="589"/>
  <c r="V112" i="589"/>
  <c r="O112" i="589"/>
  <c r="N112" i="589"/>
  <c r="M112" i="589"/>
  <c r="L112" i="589"/>
  <c r="K112" i="589"/>
  <c r="J112" i="589"/>
  <c r="B112" i="589"/>
  <c r="BF111" i="589"/>
  <c r="BE111" i="589"/>
  <c r="BD111" i="589"/>
  <c r="BC111" i="589"/>
  <c r="BB111" i="589"/>
  <c r="AG111" i="589"/>
  <c r="AF111" i="589"/>
  <c r="AE111" i="589"/>
  <c r="AD111" i="589"/>
  <c r="AC111" i="589"/>
  <c r="AB111" i="589"/>
  <c r="Z111" i="589"/>
  <c r="V111" i="589"/>
  <c r="O111" i="589"/>
  <c r="N111" i="589"/>
  <c r="M111" i="589"/>
  <c r="L111" i="589"/>
  <c r="K111" i="589"/>
  <c r="J111" i="589"/>
  <c r="B111" i="589"/>
  <c r="BF110" i="589"/>
  <c r="BE110" i="589"/>
  <c r="BD110" i="589"/>
  <c r="BC110" i="589"/>
  <c r="BB110" i="589"/>
  <c r="AG110" i="589"/>
  <c r="AF110" i="589"/>
  <c r="AE110" i="589"/>
  <c r="AD110" i="589"/>
  <c r="AC110" i="589"/>
  <c r="AB110" i="589"/>
  <c r="Z110" i="589"/>
  <c r="V110" i="589"/>
  <c r="O110" i="589"/>
  <c r="N110" i="589"/>
  <c r="M110" i="589"/>
  <c r="L110" i="589"/>
  <c r="K110" i="589"/>
  <c r="J110" i="589"/>
  <c r="B110" i="589"/>
  <c r="BF109" i="589"/>
  <c r="BE109" i="589"/>
  <c r="BD109" i="589"/>
  <c r="BC109" i="589"/>
  <c r="BB109" i="589"/>
  <c r="AG109" i="589"/>
  <c r="AF109" i="589"/>
  <c r="AE109" i="589"/>
  <c r="AD109" i="589"/>
  <c r="AC109" i="589"/>
  <c r="AB109" i="589"/>
  <c r="Z109" i="589"/>
  <c r="V109" i="589"/>
  <c r="O109" i="589"/>
  <c r="N109" i="589"/>
  <c r="M109" i="589"/>
  <c r="L109" i="589"/>
  <c r="K109" i="589"/>
  <c r="J109" i="589"/>
  <c r="B109" i="589"/>
  <c r="BF108" i="589"/>
  <c r="BE108" i="589"/>
  <c r="BD108" i="589"/>
  <c r="BC108" i="589"/>
  <c r="BB108" i="589"/>
  <c r="AG108" i="589"/>
  <c r="AF108" i="589"/>
  <c r="AE108" i="589"/>
  <c r="AD108" i="589"/>
  <c r="AC108" i="589"/>
  <c r="AB108" i="589"/>
  <c r="Z108" i="589"/>
  <c r="V108" i="589"/>
  <c r="O108" i="589"/>
  <c r="N108" i="589"/>
  <c r="M108" i="589"/>
  <c r="L108" i="589"/>
  <c r="K108" i="589"/>
  <c r="J108" i="589"/>
  <c r="B108" i="589"/>
  <c r="BF107" i="589"/>
  <c r="BE107" i="589"/>
  <c r="BD107" i="589"/>
  <c r="BC107" i="589"/>
  <c r="BB107" i="589"/>
  <c r="AG107" i="589"/>
  <c r="AF107" i="589"/>
  <c r="AE107" i="589"/>
  <c r="AD107" i="589"/>
  <c r="AC107" i="589"/>
  <c r="AB107" i="589"/>
  <c r="Z107" i="589"/>
  <c r="V107" i="589"/>
  <c r="O107" i="589"/>
  <c r="N107" i="589"/>
  <c r="M107" i="589"/>
  <c r="L107" i="589"/>
  <c r="K107" i="589"/>
  <c r="J107" i="589"/>
  <c r="B107" i="589"/>
  <c r="BF106" i="589"/>
  <c r="BE106" i="589"/>
  <c r="BD106" i="589"/>
  <c r="BC106" i="589"/>
  <c r="BB106" i="589"/>
  <c r="AG106" i="589"/>
  <c r="AF106" i="589"/>
  <c r="AE106" i="589"/>
  <c r="AD106" i="589"/>
  <c r="AC106" i="589"/>
  <c r="AB106" i="589"/>
  <c r="Z106" i="589"/>
  <c r="V106" i="589"/>
  <c r="O106" i="589"/>
  <c r="N106" i="589"/>
  <c r="M106" i="589"/>
  <c r="L106" i="589"/>
  <c r="K106" i="589"/>
  <c r="J106" i="589"/>
  <c r="B106" i="589"/>
  <c r="BF105" i="589"/>
  <c r="BE105" i="589"/>
  <c r="BD105" i="589"/>
  <c r="BC105" i="589"/>
  <c r="BB105" i="589"/>
  <c r="AG105" i="589"/>
  <c r="AF105" i="589"/>
  <c r="AE105" i="589"/>
  <c r="AD105" i="589"/>
  <c r="AC105" i="589"/>
  <c r="AB105" i="589"/>
  <c r="Z105" i="589"/>
  <c r="V105" i="589"/>
  <c r="O105" i="589"/>
  <c r="N105" i="589"/>
  <c r="M105" i="589"/>
  <c r="L105" i="589"/>
  <c r="K105" i="589"/>
  <c r="J105" i="589"/>
  <c r="B105" i="589"/>
  <c r="BF104" i="589"/>
  <c r="BE104" i="589"/>
  <c r="BD104" i="589"/>
  <c r="BC104" i="589"/>
  <c r="BB104" i="589"/>
  <c r="AG104" i="589"/>
  <c r="AF104" i="589"/>
  <c r="AE104" i="589"/>
  <c r="AD104" i="589"/>
  <c r="AC104" i="589"/>
  <c r="AB104" i="589"/>
  <c r="Z104" i="589"/>
  <c r="V104" i="589"/>
  <c r="O104" i="589"/>
  <c r="N104" i="589"/>
  <c r="M104" i="589"/>
  <c r="L104" i="589"/>
  <c r="K104" i="589"/>
  <c r="J104" i="589"/>
  <c r="B104" i="589"/>
  <c r="BF103" i="589"/>
  <c r="BE103" i="589"/>
  <c r="BD103" i="589"/>
  <c r="BC103" i="589"/>
  <c r="BB103" i="589"/>
  <c r="AG103" i="589"/>
  <c r="AF103" i="589"/>
  <c r="AE103" i="589"/>
  <c r="AD103" i="589"/>
  <c r="AC103" i="589"/>
  <c r="AB103" i="589"/>
  <c r="Z103" i="589"/>
  <c r="V103" i="589"/>
  <c r="O103" i="589"/>
  <c r="N103" i="589"/>
  <c r="M103" i="589"/>
  <c r="L103" i="589"/>
  <c r="K103" i="589"/>
  <c r="J103" i="589"/>
  <c r="B103" i="589"/>
  <c r="BF102" i="589"/>
  <c r="BE102" i="589"/>
  <c r="BD102" i="589"/>
  <c r="BC102" i="589"/>
  <c r="BB102" i="589"/>
  <c r="AG102" i="589"/>
  <c r="AF102" i="589"/>
  <c r="AE102" i="589"/>
  <c r="AD102" i="589"/>
  <c r="AC102" i="589"/>
  <c r="AB102" i="589"/>
  <c r="Z102" i="589"/>
  <c r="V102" i="589"/>
  <c r="O102" i="589"/>
  <c r="N102" i="589"/>
  <c r="M102" i="589"/>
  <c r="L102" i="589"/>
  <c r="K102" i="589"/>
  <c r="J102" i="589"/>
  <c r="B102" i="589"/>
  <c r="BF101" i="589"/>
  <c r="BE101" i="589"/>
  <c r="BD101" i="589"/>
  <c r="BC101" i="589"/>
  <c r="BB101" i="589"/>
  <c r="AG101" i="589"/>
  <c r="AF101" i="589"/>
  <c r="AE101" i="589"/>
  <c r="AD101" i="589"/>
  <c r="AC101" i="589"/>
  <c r="AB101" i="589"/>
  <c r="Z101" i="589"/>
  <c r="V101" i="589"/>
  <c r="O101" i="589"/>
  <c r="N101" i="589"/>
  <c r="M101" i="589"/>
  <c r="L101" i="589"/>
  <c r="K101" i="589"/>
  <c r="J101" i="589"/>
  <c r="B101" i="589"/>
  <c r="BF100" i="589"/>
  <c r="BE100" i="589"/>
  <c r="BD100" i="589"/>
  <c r="BC100" i="589"/>
  <c r="BB100" i="589"/>
  <c r="AG100" i="589"/>
  <c r="AF100" i="589"/>
  <c r="AE100" i="589"/>
  <c r="AD100" i="589"/>
  <c r="AC100" i="589"/>
  <c r="AB100" i="589"/>
  <c r="Z100" i="589"/>
  <c r="V100" i="589"/>
  <c r="O100" i="589"/>
  <c r="N100" i="589"/>
  <c r="M100" i="589"/>
  <c r="L100" i="589"/>
  <c r="K100" i="589"/>
  <c r="J100" i="589"/>
  <c r="B100" i="589"/>
  <c r="BF99" i="589"/>
  <c r="BE99" i="589"/>
  <c r="BD99" i="589"/>
  <c r="BC99" i="589"/>
  <c r="BB99" i="589"/>
  <c r="AG99" i="589"/>
  <c r="AF99" i="589"/>
  <c r="AE99" i="589"/>
  <c r="AD99" i="589"/>
  <c r="AC99" i="589"/>
  <c r="AB99" i="589"/>
  <c r="Z99" i="589"/>
  <c r="V99" i="589"/>
  <c r="O99" i="589"/>
  <c r="N99" i="589"/>
  <c r="M99" i="589"/>
  <c r="L99" i="589"/>
  <c r="K99" i="589"/>
  <c r="J99" i="589"/>
  <c r="B99" i="589"/>
  <c r="BF98" i="589"/>
  <c r="BE98" i="589"/>
  <c r="BD98" i="589"/>
  <c r="BC98" i="589"/>
  <c r="BB98" i="589"/>
  <c r="AG98" i="589"/>
  <c r="AF98" i="589"/>
  <c r="AE98" i="589"/>
  <c r="AD98" i="589"/>
  <c r="AC98" i="589"/>
  <c r="AB98" i="589"/>
  <c r="Z98" i="589"/>
  <c r="V98" i="589"/>
  <c r="O98" i="589"/>
  <c r="N98" i="589"/>
  <c r="M98" i="589"/>
  <c r="L98" i="589"/>
  <c r="K98" i="589"/>
  <c r="J98" i="589"/>
  <c r="B98" i="589"/>
  <c r="BF97" i="589"/>
  <c r="BE97" i="589"/>
  <c r="BD97" i="589"/>
  <c r="BC97" i="589"/>
  <c r="BB97" i="589"/>
  <c r="AG97" i="589"/>
  <c r="AF97" i="589"/>
  <c r="AE97" i="589"/>
  <c r="AD97" i="589"/>
  <c r="AC97" i="589"/>
  <c r="AB97" i="589"/>
  <c r="Z97" i="589"/>
  <c r="V97" i="589"/>
  <c r="O97" i="589"/>
  <c r="N97" i="589"/>
  <c r="M97" i="589"/>
  <c r="L97" i="589"/>
  <c r="K97" i="589"/>
  <c r="J97" i="589"/>
  <c r="B97" i="589"/>
  <c r="BF96" i="589"/>
  <c r="BE96" i="589"/>
  <c r="BD96" i="589"/>
  <c r="BC96" i="589"/>
  <c r="BB96" i="589"/>
  <c r="AG96" i="589"/>
  <c r="AF96" i="589"/>
  <c r="AE96" i="589"/>
  <c r="AD96" i="589"/>
  <c r="AC96" i="589"/>
  <c r="AB96" i="589"/>
  <c r="Z96" i="589"/>
  <c r="V96" i="589"/>
  <c r="O96" i="589"/>
  <c r="N96" i="589"/>
  <c r="M96" i="589"/>
  <c r="L96" i="589"/>
  <c r="K96" i="589"/>
  <c r="J96" i="589"/>
  <c r="B96" i="589"/>
  <c r="BF95" i="589"/>
  <c r="BE95" i="589"/>
  <c r="BD95" i="589"/>
  <c r="BC95" i="589"/>
  <c r="BB95" i="589"/>
  <c r="AG95" i="589"/>
  <c r="AF95" i="589"/>
  <c r="AE95" i="589"/>
  <c r="AD95" i="589"/>
  <c r="AC95" i="589"/>
  <c r="AB95" i="589"/>
  <c r="Z95" i="589"/>
  <c r="V95" i="589"/>
  <c r="O95" i="589"/>
  <c r="N95" i="589"/>
  <c r="M95" i="589"/>
  <c r="L95" i="589"/>
  <c r="K95" i="589"/>
  <c r="J95" i="589"/>
  <c r="B95" i="589"/>
  <c r="BF94" i="589"/>
  <c r="BE94" i="589"/>
  <c r="BD94" i="589"/>
  <c r="BC94" i="589"/>
  <c r="BB94" i="589"/>
  <c r="AG94" i="589"/>
  <c r="AF94" i="589"/>
  <c r="AE94" i="589"/>
  <c r="AD94" i="589"/>
  <c r="AC94" i="589"/>
  <c r="AB94" i="589"/>
  <c r="Z94" i="589"/>
  <c r="V94" i="589"/>
  <c r="O94" i="589"/>
  <c r="N94" i="589"/>
  <c r="M94" i="589"/>
  <c r="L94" i="589"/>
  <c r="K94" i="589"/>
  <c r="J94" i="589"/>
  <c r="B94" i="589"/>
  <c r="BF93" i="589"/>
  <c r="BE93" i="589"/>
  <c r="BD93" i="589"/>
  <c r="BC93" i="589"/>
  <c r="BB93" i="589"/>
  <c r="AG93" i="589"/>
  <c r="AF93" i="589"/>
  <c r="AE93" i="589"/>
  <c r="AD93" i="589"/>
  <c r="AC93" i="589"/>
  <c r="AB93" i="589"/>
  <c r="Z93" i="589"/>
  <c r="V93" i="589"/>
  <c r="O93" i="589"/>
  <c r="N93" i="589"/>
  <c r="M93" i="589"/>
  <c r="L93" i="589"/>
  <c r="K93" i="589"/>
  <c r="J93" i="589"/>
  <c r="B93" i="589"/>
  <c r="BF92" i="589"/>
  <c r="BE92" i="589"/>
  <c r="BD92" i="589"/>
  <c r="BC92" i="589"/>
  <c r="BB92" i="589"/>
  <c r="AG92" i="589"/>
  <c r="AF92" i="589"/>
  <c r="AE92" i="589"/>
  <c r="AD92" i="589"/>
  <c r="AC92" i="589"/>
  <c r="AB92" i="589"/>
  <c r="Z92" i="589"/>
  <c r="V92" i="589"/>
  <c r="O92" i="589"/>
  <c r="N92" i="589"/>
  <c r="M92" i="589"/>
  <c r="L92" i="589"/>
  <c r="K92" i="589"/>
  <c r="J92" i="589"/>
  <c r="B92" i="589"/>
  <c r="BF91" i="589"/>
  <c r="BE91" i="589"/>
  <c r="BD91" i="589"/>
  <c r="BC91" i="589"/>
  <c r="BB91" i="589"/>
  <c r="AG91" i="589"/>
  <c r="AF91" i="589"/>
  <c r="AE91" i="589"/>
  <c r="AD91" i="589"/>
  <c r="AC91" i="589"/>
  <c r="AB91" i="589"/>
  <c r="Z91" i="589"/>
  <c r="V91" i="589"/>
  <c r="O91" i="589"/>
  <c r="N91" i="589"/>
  <c r="M91" i="589"/>
  <c r="L91" i="589"/>
  <c r="K91" i="589"/>
  <c r="J91" i="589"/>
  <c r="B91" i="589"/>
  <c r="BF90" i="589"/>
  <c r="BE90" i="589"/>
  <c r="BD90" i="589"/>
  <c r="BC90" i="589"/>
  <c r="BB90" i="589"/>
  <c r="AG90" i="589"/>
  <c r="AF90" i="589"/>
  <c r="AE90" i="589"/>
  <c r="AD90" i="589"/>
  <c r="AC90" i="589"/>
  <c r="AB90" i="589"/>
  <c r="Z90" i="589"/>
  <c r="V90" i="589"/>
  <c r="O90" i="589"/>
  <c r="N90" i="589"/>
  <c r="M90" i="589"/>
  <c r="L90" i="589"/>
  <c r="K90" i="589"/>
  <c r="J90" i="589"/>
  <c r="B90" i="589"/>
  <c r="BF89" i="589"/>
  <c r="BE89" i="589"/>
  <c r="BD89" i="589"/>
  <c r="BC89" i="589"/>
  <c r="BB89" i="589"/>
  <c r="AG89" i="589"/>
  <c r="AF89" i="589"/>
  <c r="AE89" i="589"/>
  <c r="AD89" i="589"/>
  <c r="AC89" i="589"/>
  <c r="AB89" i="589"/>
  <c r="Z89" i="589"/>
  <c r="V89" i="589"/>
  <c r="O89" i="589"/>
  <c r="N89" i="589"/>
  <c r="M89" i="589"/>
  <c r="L89" i="589"/>
  <c r="K89" i="589"/>
  <c r="J89" i="589"/>
  <c r="B89" i="589"/>
  <c r="BF88" i="589"/>
  <c r="BE88" i="589"/>
  <c r="BD88" i="589"/>
  <c r="BC88" i="589"/>
  <c r="BB88" i="589"/>
  <c r="AG88" i="589"/>
  <c r="AF88" i="589"/>
  <c r="AE88" i="589"/>
  <c r="AD88" i="589"/>
  <c r="AC88" i="589"/>
  <c r="AB88" i="589"/>
  <c r="Z88" i="589"/>
  <c r="V88" i="589"/>
  <c r="O88" i="589"/>
  <c r="N88" i="589"/>
  <c r="M88" i="589"/>
  <c r="L88" i="589"/>
  <c r="K88" i="589"/>
  <c r="J88" i="589"/>
  <c r="B88" i="589"/>
  <c r="BF87" i="589"/>
  <c r="BE87" i="589"/>
  <c r="BD87" i="589"/>
  <c r="BC87" i="589"/>
  <c r="BB87" i="589"/>
  <c r="AG87" i="589"/>
  <c r="AF87" i="589"/>
  <c r="AE87" i="589"/>
  <c r="AD87" i="589"/>
  <c r="AC87" i="589"/>
  <c r="AB87" i="589"/>
  <c r="Z87" i="589"/>
  <c r="V87" i="589"/>
  <c r="O87" i="589"/>
  <c r="N87" i="589"/>
  <c r="M87" i="589"/>
  <c r="L87" i="589"/>
  <c r="K87" i="589"/>
  <c r="J87" i="589"/>
  <c r="B87" i="589"/>
  <c r="BF86" i="589"/>
  <c r="BE86" i="589"/>
  <c r="BD86" i="589"/>
  <c r="BC86" i="589"/>
  <c r="BB86" i="589"/>
  <c r="AG86" i="589"/>
  <c r="AF86" i="589"/>
  <c r="AE86" i="589"/>
  <c r="AD86" i="589"/>
  <c r="AC86" i="589"/>
  <c r="AB86" i="589"/>
  <c r="Z86" i="589"/>
  <c r="V86" i="589"/>
  <c r="O86" i="589"/>
  <c r="N86" i="589"/>
  <c r="M86" i="589"/>
  <c r="L86" i="589"/>
  <c r="K86" i="589"/>
  <c r="J86" i="589"/>
  <c r="B86" i="589"/>
  <c r="BF85" i="589"/>
  <c r="BE85" i="589"/>
  <c r="BD85" i="589"/>
  <c r="BC85" i="589"/>
  <c r="BB85" i="589"/>
  <c r="AG85" i="589"/>
  <c r="AF85" i="589"/>
  <c r="AE85" i="589"/>
  <c r="AD85" i="589"/>
  <c r="AC85" i="589"/>
  <c r="AB85" i="589"/>
  <c r="Z85" i="589"/>
  <c r="V85" i="589"/>
  <c r="O85" i="589"/>
  <c r="N85" i="589"/>
  <c r="M85" i="589"/>
  <c r="L85" i="589"/>
  <c r="K85" i="589"/>
  <c r="J85" i="589"/>
  <c r="B85" i="589"/>
  <c r="BF84" i="589"/>
  <c r="BE84" i="589"/>
  <c r="BD84" i="589"/>
  <c r="BC84" i="589"/>
  <c r="BB84" i="589"/>
  <c r="AG84" i="589"/>
  <c r="AF84" i="589"/>
  <c r="AE84" i="589"/>
  <c r="AD84" i="589"/>
  <c r="AC84" i="589"/>
  <c r="AB84" i="589"/>
  <c r="Z84" i="589"/>
  <c r="V84" i="589"/>
  <c r="O84" i="589"/>
  <c r="N84" i="589"/>
  <c r="M84" i="589"/>
  <c r="L84" i="589"/>
  <c r="K84" i="589"/>
  <c r="J84" i="589"/>
  <c r="B84" i="589"/>
  <c r="BF83" i="589"/>
  <c r="BE83" i="589"/>
  <c r="BD83" i="589"/>
  <c r="BC83" i="589"/>
  <c r="BB83" i="589"/>
  <c r="AG83" i="589"/>
  <c r="AF83" i="589"/>
  <c r="AE83" i="589"/>
  <c r="AD83" i="589"/>
  <c r="AC83" i="589"/>
  <c r="AB83" i="589"/>
  <c r="Z83" i="589"/>
  <c r="V83" i="589"/>
  <c r="O83" i="589"/>
  <c r="N83" i="589"/>
  <c r="M83" i="589"/>
  <c r="L83" i="589"/>
  <c r="K83" i="589"/>
  <c r="J83" i="589"/>
  <c r="B83" i="589"/>
  <c r="BF82" i="589"/>
  <c r="BE82" i="589"/>
  <c r="BD82" i="589"/>
  <c r="BC82" i="589"/>
  <c r="BB82" i="589"/>
  <c r="AG82" i="589"/>
  <c r="AF82" i="589"/>
  <c r="AE82" i="589"/>
  <c r="AD82" i="589"/>
  <c r="AC82" i="589"/>
  <c r="AB82" i="589"/>
  <c r="Z82" i="589"/>
  <c r="V82" i="589"/>
  <c r="O82" i="589"/>
  <c r="N82" i="589"/>
  <c r="M82" i="589"/>
  <c r="L82" i="589"/>
  <c r="K82" i="589"/>
  <c r="J82" i="589"/>
  <c r="B82" i="589"/>
  <c r="BF81" i="589"/>
  <c r="BE81" i="589"/>
  <c r="BD81" i="589"/>
  <c r="BC81" i="589"/>
  <c r="BB81" i="589"/>
  <c r="AG81" i="589"/>
  <c r="AF81" i="589"/>
  <c r="AE81" i="589"/>
  <c r="AD81" i="589"/>
  <c r="AC81" i="589"/>
  <c r="AB81" i="589"/>
  <c r="Z81" i="589"/>
  <c r="V81" i="589"/>
  <c r="O81" i="589"/>
  <c r="N81" i="589"/>
  <c r="M81" i="589"/>
  <c r="L81" i="589"/>
  <c r="K81" i="589"/>
  <c r="J81" i="589"/>
  <c r="B81" i="589"/>
  <c r="BF80" i="589"/>
  <c r="BE80" i="589"/>
  <c r="BD80" i="589"/>
  <c r="BC80" i="589"/>
  <c r="BB80" i="589"/>
  <c r="AG80" i="589"/>
  <c r="AF80" i="589"/>
  <c r="AE80" i="589"/>
  <c r="AD80" i="589"/>
  <c r="AC80" i="589"/>
  <c r="AB80" i="589"/>
  <c r="Z80" i="589"/>
  <c r="V80" i="589"/>
  <c r="O80" i="589"/>
  <c r="N80" i="589"/>
  <c r="M80" i="589"/>
  <c r="L80" i="589"/>
  <c r="K80" i="589"/>
  <c r="J80" i="589"/>
  <c r="B80" i="589"/>
  <c r="BF79" i="589"/>
  <c r="BE79" i="589"/>
  <c r="BD79" i="589"/>
  <c r="BC79" i="589"/>
  <c r="BB79" i="589"/>
  <c r="AG79" i="589"/>
  <c r="AF79" i="589"/>
  <c r="AE79" i="589"/>
  <c r="AD79" i="589"/>
  <c r="AC79" i="589"/>
  <c r="AB79" i="589"/>
  <c r="Z79" i="589"/>
  <c r="V79" i="589"/>
  <c r="O79" i="589"/>
  <c r="N79" i="589"/>
  <c r="M79" i="589"/>
  <c r="L79" i="589"/>
  <c r="K79" i="589"/>
  <c r="J79" i="589"/>
  <c r="B79" i="589"/>
  <c r="BF78" i="589"/>
  <c r="BE78" i="589"/>
  <c r="BD78" i="589"/>
  <c r="BC78" i="589"/>
  <c r="BB78" i="589"/>
  <c r="AG78" i="589"/>
  <c r="AF78" i="589"/>
  <c r="AE78" i="589"/>
  <c r="AD78" i="589"/>
  <c r="AC78" i="589"/>
  <c r="AB78" i="589"/>
  <c r="Z78" i="589"/>
  <c r="V78" i="589"/>
  <c r="O78" i="589"/>
  <c r="N78" i="589"/>
  <c r="M78" i="589"/>
  <c r="L78" i="589"/>
  <c r="K78" i="589"/>
  <c r="J78" i="589"/>
  <c r="B78" i="589"/>
  <c r="BF77" i="589"/>
  <c r="BE77" i="589"/>
  <c r="BD77" i="589"/>
  <c r="BC77" i="589"/>
  <c r="BB77" i="589"/>
  <c r="AG77" i="589"/>
  <c r="AF77" i="589"/>
  <c r="AE77" i="589"/>
  <c r="AD77" i="589"/>
  <c r="AC77" i="589"/>
  <c r="AB77" i="589"/>
  <c r="Z77" i="589"/>
  <c r="V77" i="589"/>
  <c r="O77" i="589"/>
  <c r="N77" i="589"/>
  <c r="M77" i="589"/>
  <c r="L77" i="589"/>
  <c r="K77" i="589"/>
  <c r="J77" i="589"/>
  <c r="B77" i="589"/>
  <c r="BF76" i="589"/>
  <c r="BE76" i="589"/>
  <c r="BD76" i="589"/>
  <c r="BC76" i="589"/>
  <c r="BB76" i="589"/>
  <c r="AG76" i="589"/>
  <c r="AF76" i="589"/>
  <c r="AE76" i="589"/>
  <c r="AD76" i="589"/>
  <c r="AC76" i="589"/>
  <c r="AB76" i="589"/>
  <c r="Z76" i="589"/>
  <c r="V76" i="589"/>
  <c r="O76" i="589"/>
  <c r="N76" i="589"/>
  <c r="M76" i="589"/>
  <c r="L76" i="589"/>
  <c r="K76" i="589"/>
  <c r="J76" i="589"/>
  <c r="B76" i="589"/>
  <c r="BF75" i="589"/>
  <c r="BE75" i="589"/>
  <c r="BD75" i="589"/>
  <c r="BC75" i="589"/>
  <c r="BB75" i="589"/>
  <c r="AG75" i="589"/>
  <c r="AF75" i="589"/>
  <c r="AE75" i="589"/>
  <c r="AD75" i="589"/>
  <c r="AC75" i="589"/>
  <c r="AB75" i="589"/>
  <c r="Z75" i="589"/>
  <c r="V75" i="589"/>
  <c r="O75" i="589"/>
  <c r="N75" i="589"/>
  <c r="M75" i="589"/>
  <c r="L75" i="589"/>
  <c r="K75" i="589"/>
  <c r="J75" i="589"/>
  <c r="B75" i="589"/>
  <c r="BF74" i="589"/>
  <c r="BE74" i="589"/>
  <c r="BD74" i="589"/>
  <c r="BC74" i="589"/>
  <c r="BB74" i="589"/>
  <c r="AG74" i="589"/>
  <c r="AF74" i="589"/>
  <c r="AE74" i="589"/>
  <c r="AD74" i="589"/>
  <c r="AC74" i="589"/>
  <c r="AB74" i="589"/>
  <c r="Z74" i="589"/>
  <c r="V74" i="589"/>
  <c r="O74" i="589"/>
  <c r="N74" i="589"/>
  <c r="M74" i="589"/>
  <c r="L74" i="589"/>
  <c r="K74" i="589"/>
  <c r="J74" i="589"/>
  <c r="B74" i="589"/>
  <c r="BF73" i="589"/>
  <c r="BE73" i="589"/>
  <c r="BD73" i="589"/>
  <c r="BC73" i="589"/>
  <c r="BB73" i="589"/>
  <c r="AG73" i="589"/>
  <c r="AF73" i="589"/>
  <c r="AE73" i="589"/>
  <c r="AD73" i="589"/>
  <c r="AC73" i="589"/>
  <c r="AB73" i="589"/>
  <c r="Z73" i="589"/>
  <c r="V73" i="589"/>
  <c r="O73" i="589"/>
  <c r="N73" i="589"/>
  <c r="M73" i="589"/>
  <c r="L73" i="589"/>
  <c r="K73" i="589"/>
  <c r="J73" i="589"/>
  <c r="B73" i="589"/>
  <c r="BF72" i="589"/>
  <c r="BE72" i="589"/>
  <c r="BD72" i="589"/>
  <c r="BC72" i="589"/>
  <c r="BB72" i="589"/>
  <c r="AG72" i="589"/>
  <c r="AF72" i="589"/>
  <c r="AE72" i="589"/>
  <c r="AD72" i="589"/>
  <c r="AC72" i="589"/>
  <c r="AB72" i="589"/>
  <c r="Z72" i="589"/>
  <c r="V72" i="589"/>
  <c r="O72" i="589"/>
  <c r="N72" i="589"/>
  <c r="M72" i="589"/>
  <c r="L72" i="589"/>
  <c r="K72" i="589"/>
  <c r="J72" i="589"/>
  <c r="B72" i="589"/>
  <c r="BF71" i="589"/>
  <c r="BE71" i="589"/>
  <c r="BD71" i="589"/>
  <c r="BC71" i="589"/>
  <c r="BB71" i="589"/>
  <c r="AG71" i="589"/>
  <c r="AF71" i="589"/>
  <c r="AE71" i="589"/>
  <c r="AD71" i="589"/>
  <c r="AC71" i="589"/>
  <c r="AB71" i="589"/>
  <c r="Z71" i="589"/>
  <c r="V71" i="589"/>
  <c r="O71" i="589"/>
  <c r="N71" i="589"/>
  <c r="M71" i="589"/>
  <c r="L71" i="589"/>
  <c r="K71" i="589"/>
  <c r="J71" i="589"/>
  <c r="B71" i="589"/>
  <c r="BF70" i="589"/>
  <c r="BE70" i="589"/>
  <c r="BD70" i="589"/>
  <c r="BC70" i="589"/>
  <c r="BB70" i="589"/>
  <c r="AG70" i="589"/>
  <c r="AF70" i="589"/>
  <c r="AE70" i="589"/>
  <c r="AD70" i="589"/>
  <c r="AC70" i="589"/>
  <c r="AB70" i="589"/>
  <c r="Z70" i="589"/>
  <c r="V70" i="589"/>
  <c r="O70" i="589"/>
  <c r="N70" i="589"/>
  <c r="M70" i="589"/>
  <c r="L70" i="589"/>
  <c r="K70" i="589"/>
  <c r="J70" i="589"/>
  <c r="B70" i="589"/>
  <c r="BF69" i="589"/>
  <c r="BE69" i="589"/>
  <c r="BD69" i="589"/>
  <c r="BC69" i="589"/>
  <c r="BB69" i="589"/>
  <c r="AG69" i="589"/>
  <c r="AF69" i="589"/>
  <c r="AE69" i="589"/>
  <c r="AD69" i="589"/>
  <c r="AC69" i="589"/>
  <c r="AB69" i="589"/>
  <c r="Z69" i="589"/>
  <c r="V69" i="589"/>
  <c r="O69" i="589"/>
  <c r="N69" i="589"/>
  <c r="M69" i="589"/>
  <c r="L69" i="589"/>
  <c r="K69" i="589"/>
  <c r="J69" i="589"/>
  <c r="B69" i="589"/>
  <c r="BF68" i="589"/>
  <c r="BE68" i="589"/>
  <c r="BD68" i="589"/>
  <c r="BC68" i="589"/>
  <c r="BB68" i="589"/>
  <c r="AG68" i="589"/>
  <c r="AF68" i="589"/>
  <c r="AE68" i="589"/>
  <c r="AD68" i="589"/>
  <c r="AC68" i="589"/>
  <c r="AB68" i="589"/>
  <c r="Z68" i="589"/>
  <c r="V68" i="589"/>
  <c r="O68" i="589"/>
  <c r="N68" i="589"/>
  <c r="M68" i="589"/>
  <c r="L68" i="589"/>
  <c r="K68" i="589"/>
  <c r="J68" i="589"/>
  <c r="B68" i="589"/>
  <c r="BF67" i="589"/>
  <c r="BE67" i="589"/>
  <c r="BD67" i="589"/>
  <c r="BC67" i="589"/>
  <c r="BB67" i="589"/>
  <c r="AG67" i="589"/>
  <c r="AF67" i="589"/>
  <c r="AE67" i="589"/>
  <c r="AD67" i="589"/>
  <c r="AC67" i="589"/>
  <c r="AB67" i="589"/>
  <c r="Z67" i="589"/>
  <c r="V67" i="589"/>
  <c r="O67" i="589"/>
  <c r="N67" i="589"/>
  <c r="M67" i="589"/>
  <c r="L67" i="589"/>
  <c r="K67" i="589"/>
  <c r="J67" i="589"/>
  <c r="B67" i="589"/>
  <c r="BF66" i="589"/>
  <c r="BE66" i="589"/>
  <c r="BD66" i="589"/>
  <c r="BC66" i="589"/>
  <c r="BB66" i="589"/>
  <c r="AG66" i="589"/>
  <c r="AF66" i="589"/>
  <c r="AE66" i="589"/>
  <c r="AD66" i="589"/>
  <c r="AC66" i="589"/>
  <c r="AB66" i="589"/>
  <c r="Z66" i="589"/>
  <c r="V66" i="589"/>
  <c r="O66" i="589"/>
  <c r="N66" i="589"/>
  <c r="M66" i="589"/>
  <c r="L66" i="589"/>
  <c r="K66" i="589"/>
  <c r="J66" i="589"/>
  <c r="B66" i="589"/>
  <c r="BF65" i="589"/>
  <c r="BE65" i="589"/>
  <c r="BD65" i="589"/>
  <c r="BC65" i="589"/>
  <c r="BB65" i="589"/>
  <c r="AG65" i="589"/>
  <c r="AF65" i="589"/>
  <c r="AE65" i="589"/>
  <c r="AD65" i="589"/>
  <c r="AC65" i="589"/>
  <c r="AB65" i="589"/>
  <c r="Z65" i="589"/>
  <c r="V65" i="589"/>
  <c r="O65" i="589"/>
  <c r="N65" i="589"/>
  <c r="M65" i="589"/>
  <c r="L65" i="589"/>
  <c r="K65" i="589"/>
  <c r="J65" i="589"/>
  <c r="B65" i="589"/>
  <c r="BF64" i="589"/>
  <c r="BE64" i="589"/>
  <c r="BD64" i="589"/>
  <c r="BC64" i="589"/>
  <c r="BB64" i="589"/>
  <c r="AG64" i="589"/>
  <c r="AF64" i="589"/>
  <c r="AE64" i="589"/>
  <c r="AD64" i="589"/>
  <c r="AC64" i="589"/>
  <c r="AB64" i="589"/>
  <c r="Z64" i="589"/>
  <c r="V64" i="589"/>
  <c r="O64" i="589"/>
  <c r="N64" i="589"/>
  <c r="M64" i="589"/>
  <c r="L64" i="589"/>
  <c r="K64" i="589"/>
  <c r="J64" i="589"/>
  <c r="B64" i="589"/>
  <c r="BF63" i="589"/>
  <c r="BE63" i="589"/>
  <c r="BD63" i="589"/>
  <c r="BC63" i="589"/>
  <c r="BB63" i="589"/>
  <c r="AG63" i="589"/>
  <c r="AF63" i="589"/>
  <c r="AE63" i="589"/>
  <c r="AD63" i="589"/>
  <c r="AC63" i="589"/>
  <c r="AB63" i="589"/>
  <c r="Z63" i="589"/>
  <c r="V63" i="589"/>
  <c r="O63" i="589"/>
  <c r="N63" i="589"/>
  <c r="M63" i="589"/>
  <c r="L63" i="589"/>
  <c r="K63" i="589"/>
  <c r="J63" i="589"/>
  <c r="B63" i="589"/>
  <c r="BF62" i="589"/>
  <c r="BE62" i="589"/>
  <c r="BD62" i="589"/>
  <c r="BC62" i="589"/>
  <c r="BB62" i="589"/>
  <c r="AG62" i="589"/>
  <c r="AF62" i="589"/>
  <c r="AE62" i="589"/>
  <c r="AD62" i="589"/>
  <c r="AC62" i="589"/>
  <c r="AB62" i="589"/>
  <c r="Z62" i="589"/>
  <c r="V62" i="589"/>
  <c r="O62" i="589"/>
  <c r="N62" i="589"/>
  <c r="M62" i="589"/>
  <c r="L62" i="589"/>
  <c r="K62" i="589"/>
  <c r="J62" i="589"/>
  <c r="B62" i="589"/>
  <c r="BF61" i="589"/>
  <c r="BE61" i="589"/>
  <c r="BD61" i="589"/>
  <c r="BC61" i="589"/>
  <c r="BB61" i="589"/>
  <c r="AG61" i="589"/>
  <c r="AF61" i="589"/>
  <c r="AE61" i="589"/>
  <c r="AD61" i="589"/>
  <c r="AC61" i="589"/>
  <c r="AB61" i="589"/>
  <c r="Z61" i="589"/>
  <c r="V61" i="589"/>
  <c r="O61" i="589"/>
  <c r="N61" i="589"/>
  <c r="M61" i="589"/>
  <c r="L61" i="589"/>
  <c r="K61" i="589"/>
  <c r="J61" i="589"/>
  <c r="B61" i="589"/>
  <c r="BF60" i="589"/>
  <c r="BE60" i="589"/>
  <c r="BD60" i="589"/>
  <c r="BC60" i="589"/>
  <c r="BB60" i="589"/>
  <c r="AG60" i="589"/>
  <c r="AF60" i="589"/>
  <c r="AE60" i="589"/>
  <c r="AD60" i="589"/>
  <c r="AC60" i="589"/>
  <c r="AB60" i="589"/>
  <c r="Z60" i="589"/>
  <c r="V60" i="589"/>
  <c r="O60" i="589"/>
  <c r="N60" i="589"/>
  <c r="M60" i="589"/>
  <c r="L60" i="589"/>
  <c r="K60" i="589"/>
  <c r="J60" i="589"/>
  <c r="B60" i="589"/>
  <c r="BF59" i="589"/>
  <c r="BE59" i="589"/>
  <c r="BD59" i="589"/>
  <c r="BC59" i="589"/>
  <c r="BB59" i="589"/>
  <c r="AG59" i="589"/>
  <c r="AF59" i="589"/>
  <c r="AE59" i="589"/>
  <c r="AD59" i="589"/>
  <c r="AC59" i="589"/>
  <c r="AB59" i="589"/>
  <c r="Z59" i="589"/>
  <c r="V59" i="589"/>
  <c r="O59" i="589"/>
  <c r="N59" i="589"/>
  <c r="M59" i="589"/>
  <c r="L59" i="589"/>
  <c r="K59" i="589"/>
  <c r="J59" i="589"/>
  <c r="B59" i="589"/>
  <c r="BF58" i="589"/>
  <c r="BE58" i="589"/>
  <c r="BD58" i="589"/>
  <c r="BC58" i="589"/>
  <c r="BB58" i="589"/>
  <c r="AG58" i="589"/>
  <c r="AF58" i="589"/>
  <c r="AE58" i="589"/>
  <c r="AD58" i="589"/>
  <c r="AC58" i="589"/>
  <c r="AB58" i="589"/>
  <c r="Z58" i="589"/>
  <c r="V58" i="589"/>
  <c r="O58" i="589"/>
  <c r="N58" i="589"/>
  <c r="M58" i="589"/>
  <c r="L58" i="589"/>
  <c r="K58" i="589"/>
  <c r="J58" i="589"/>
  <c r="B58" i="589"/>
  <c r="BF57" i="589"/>
  <c r="BE57" i="589"/>
  <c r="BD57" i="589"/>
  <c r="BC57" i="589"/>
  <c r="BB57" i="589"/>
  <c r="AG57" i="589"/>
  <c r="AF57" i="589"/>
  <c r="AE57" i="589"/>
  <c r="AD57" i="589"/>
  <c r="AC57" i="589"/>
  <c r="AB57" i="589"/>
  <c r="Z57" i="589"/>
  <c r="V57" i="589"/>
  <c r="O57" i="589"/>
  <c r="N57" i="589"/>
  <c r="M57" i="589"/>
  <c r="L57" i="589"/>
  <c r="K57" i="589"/>
  <c r="J57" i="589"/>
  <c r="B57" i="589"/>
  <c r="BF56" i="589"/>
  <c r="BE56" i="589"/>
  <c r="BD56" i="589"/>
  <c r="BC56" i="589"/>
  <c r="BB56" i="589"/>
  <c r="AG56" i="589"/>
  <c r="AF56" i="589"/>
  <c r="AE56" i="589"/>
  <c r="AD56" i="589"/>
  <c r="AC56" i="589"/>
  <c r="AB56" i="589"/>
  <c r="Z56" i="589"/>
  <c r="V56" i="589"/>
  <c r="O56" i="589"/>
  <c r="N56" i="589"/>
  <c r="M56" i="589"/>
  <c r="L56" i="589"/>
  <c r="K56" i="589"/>
  <c r="J56" i="589"/>
  <c r="B56" i="589"/>
  <c r="BF55" i="589"/>
  <c r="BE55" i="589"/>
  <c r="BD55" i="589"/>
  <c r="BC55" i="589"/>
  <c r="BB55" i="589"/>
  <c r="AG55" i="589"/>
  <c r="AF55" i="589"/>
  <c r="AE55" i="589"/>
  <c r="AD55" i="589"/>
  <c r="AC55" i="589"/>
  <c r="AB55" i="589"/>
  <c r="Z55" i="589"/>
  <c r="V55" i="589"/>
  <c r="O55" i="589"/>
  <c r="N55" i="589"/>
  <c r="M55" i="589"/>
  <c r="L55" i="589"/>
  <c r="K55" i="589"/>
  <c r="J55" i="589"/>
  <c r="B55" i="589"/>
  <c r="BF54" i="589"/>
  <c r="BE54" i="589"/>
  <c r="BD54" i="589"/>
  <c r="BC54" i="589"/>
  <c r="BB54" i="589"/>
  <c r="AG54" i="589"/>
  <c r="AF54" i="589"/>
  <c r="AE54" i="589"/>
  <c r="AD54" i="589"/>
  <c r="AC54" i="589"/>
  <c r="AB54" i="589"/>
  <c r="Z54" i="589"/>
  <c r="V54" i="589"/>
  <c r="O54" i="589"/>
  <c r="N54" i="589"/>
  <c r="M54" i="589"/>
  <c r="L54" i="589"/>
  <c r="K54" i="589"/>
  <c r="J54" i="589"/>
  <c r="B54" i="589"/>
  <c r="BF53" i="589"/>
  <c r="BE53" i="589"/>
  <c r="BD53" i="589"/>
  <c r="BC53" i="589"/>
  <c r="BB53" i="589"/>
  <c r="AG53" i="589"/>
  <c r="AF53" i="589"/>
  <c r="AE53" i="589"/>
  <c r="AD53" i="589"/>
  <c r="AC53" i="589"/>
  <c r="AB53" i="589"/>
  <c r="Z53" i="589"/>
  <c r="V53" i="589"/>
  <c r="O53" i="589"/>
  <c r="N53" i="589"/>
  <c r="M53" i="589"/>
  <c r="L53" i="589"/>
  <c r="K53" i="589"/>
  <c r="J53" i="589"/>
  <c r="B53" i="589"/>
  <c r="BF52" i="589"/>
  <c r="BE52" i="589"/>
  <c r="BD52" i="589"/>
  <c r="BC52" i="589"/>
  <c r="BB52" i="589"/>
  <c r="AG52" i="589"/>
  <c r="AF52" i="589"/>
  <c r="AE52" i="589"/>
  <c r="AD52" i="589"/>
  <c r="AC52" i="589"/>
  <c r="AB52" i="589"/>
  <c r="Z52" i="589"/>
  <c r="V52" i="589"/>
  <c r="O52" i="589"/>
  <c r="N52" i="589"/>
  <c r="M52" i="589"/>
  <c r="L52" i="589"/>
  <c r="K52" i="589"/>
  <c r="J52" i="589"/>
  <c r="B52" i="589"/>
  <c r="BF51" i="589"/>
  <c r="BE51" i="589"/>
  <c r="BD51" i="589"/>
  <c r="BC51" i="589"/>
  <c r="BB51" i="589"/>
  <c r="AG51" i="589"/>
  <c r="AF51" i="589"/>
  <c r="AE51" i="589"/>
  <c r="AD51" i="589"/>
  <c r="AC51" i="589"/>
  <c r="AB51" i="589"/>
  <c r="Z51" i="589"/>
  <c r="V51" i="589"/>
  <c r="O51" i="589"/>
  <c r="N51" i="589"/>
  <c r="M51" i="589"/>
  <c r="L51" i="589"/>
  <c r="K51" i="589"/>
  <c r="J51" i="589"/>
  <c r="B51" i="589"/>
  <c r="BF50" i="589"/>
  <c r="BE50" i="589"/>
  <c r="BD50" i="589"/>
  <c r="BC50" i="589"/>
  <c r="BB50" i="589"/>
  <c r="AG50" i="589"/>
  <c r="AF50" i="589"/>
  <c r="AE50" i="589"/>
  <c r="AD50" i="589"/>
  <c r="AC50" i="589"/>
  <c r="AB50" i="589"/>
  <c r="Z50" i="589"/>
  <c r="V50" i="589"/>
  <c r="O50" i="589"/>
  <c r="N50" i="589"/>
  <c r="M50" i="589"/>
  <c r="L50" i="589"/>
  <c r="K50" i="589"/>
  <c r="J50" i="589"/>
  <c r="B50" i="589"/>
  <c r="BF49" i="589"/>
  <c r="BE49" i="589"/>
  <c r="BD49" i="589"/>
  <c r="BC49" i="589"/>
  <c r="BB49" i="589"/>
  <c r="AG49" i="589"/>
  <c r="AF49" i="589"/>
  <c r="AE49" i="589"/>
  <c r="AD49" i="589"/>
  <c r="AC49" i="589"/>
  <c r="AB49" i="589"/>
  <c r="Z49" i="589"/>
  <c r="V49" i="589"/>
  <c r="O49" i="589"/>
  <c r="N49" i="589"/>
  <c r="M49" i="589"/>
  <c r="L49" i="589"/>
  <c r="K49" i="589"/>
  <c r="J49" i="589"/>
  <c r="B49" i="589"/>
  <c r="BF48" i="589"/>
  <c r="BE48" i="589"/>
  <c r="BD48" i="589"/>
  <c r="BC48" i="589"/>
  <c r="BB48" i="589"/>
  <c r="AG48" i="589"/>
  <c r="AF48" i="589"/>
  <c r="AE48" i="589"/>
  <c r="AD48" i="589"/>
  <c r="AC48" i="589"/>
  <c r="AB48" i="589"/>
  <c r="Z48" i="589"/>
  <c r="V48" i="589"/>
  <c r="O48" i="589"/>
  <c r="N48" i="589"/>
  <c r="M48" i="589"/>
  <c r="L48" i="589"/>
  <c r="K48" i="589"/>
  <c r="J48" i="589"/>
  <c r="B48" i="589"/>
  <c r="BF47" i="589"/>
  <c r="BE47" i="589"/>
  <c r="BD47" i="589"/>
  <c r="BC47" i="589"/>
  <c r="BB47" i="589"/>
  <c r="AG47" i="589"/>
  <c r="AF47" i="589"/>
  <c r="AE47" i="589"/>
  <c r="AD47" i="589"/>
  <c r="AC47" i="589"/>
  <c r="AB47" i="589"/>
  <c r="Z47" i="589"/>
  <c r="V47" i="589"/>
  <c r="O47" i="589"/>
  <c r="N47" i="589"/>
  <c r="M47" i="589"/>
  <c r="L47" i="589"/>
  <c r="K47" i="589"/>
  <c r="J47" i="589"/>
  <c r="B47" i="589"/>
  <c r="BF46" i="589"/>
  <c r="BE46" i="589"/>
  <c r="BD46" i="589"/>
  <c r="BC46" i="589"/>
  <c r="BB46" i="589"/>
  <c r="AG46" i="589"/>
  <c r="AF46" i="589"/>
  <c r="AE46" i="589"/>
  <c r="AD46" i="589"/>
  <c r="AC46" i="589"/>
  <c r="AB46" i="589"/>
  <c r="Z46" i="589"/>
  <c r="V46" i="589"/>
  <c r="O46" i="589"/>
  <c r="N46" i="589"/>
  <c r="M46" i="589"/>
  <c r="L46" i="589"/>
  <c r="K46" i="589"/>
  <c r="J46" i="589"/>
  <c r="B46" i="589"/>
  <c r="BF45" i="589"/>
  <c r="BE45" i="589"/>
  <c r="BD45" i="589"/>
  <c r="BC45" i="589"/>
  <c r="BB45" i="589"/>
  <c r="AG45" i="589"/>
  <c r="AF45" i="589"/>
  <c r="AE45" i="589"/>
  <c r="AD45" i="589"/>
  <c r="AC45" i="589"/>
  <c r="AB45" i="589"/>
  <c r="Z45" i="589"/>
  <c r="V45" i="589"/>
  <c r="O45" i="589"/>
  <c r="N45" i="589"/>
  <c r="M45" i="589"/>
  <c r="L45" i="589"/>
  <c r="K45" i="589"/>
  <c r="J45" i="589"/>
  <c r="B45" i="589"/>
  <c r="BF44" i="589"/>
  <c r="BE44" i="589"/>
  <c r="BD44" i="589"/>
  <c r="BC44" i="589"/>
  <c r="BB44" i="589"/>
  <c r="AG44" i="589"/>
  <c r="AF44" i="589"/>
  <c r="AE44" i="589"/>
  <c r="AD44" i="589"/>
  <c r="AC44" i="589"/>
  <c r="AB44" i="589"/>
  <c r="Z44" i="589"/>
  <c r="V44" i="589"/>
  <c r="O44" i="589"/>
  <c r="N44" i="589"/>
  <c r="M44" i="589"/>
  <c r="L44" i="589"/>
  <c r="K44" i="589"/>
  <c r="J44" i="589"/>
  <c r="B44" i="589"/>
  <c r="BF43" i="589"/>
  <c r="BE43" i="589"/>
  <c r="BD43" i="589"/>
  <c r="BC43" i="589"/>
  <c r="BB43" i="589"/>
  <c r="AG43" i="589"/>
  <c r="AF43" i="589"/>
  <c r="AE43" i="589"/>
  <c r="AD43" i="589"/>
  <c r="AC43" i="589"/>
  <c r="AB43" i="589"/>
  <c r="Z43" i="589"/>
  <c r="V43" i="589"/>
  <c r="O43" i="589"/>
  <c r="N43" i="589"/>
  <c r="M43" i="589"/>
  <c r="L43" i="589"/>
  <c r="K43" i="589"/>
  <c r="J43" i="589"/>
  <c r="B43" i="589"/>
  <c r="BF42" i="589"/>
  <c r="BE42" i="589"/>
  <c r="BD42" i="589"/>
  <c r="BC42" i="589"/>
  <c r="BB42" i="589"/>
  <c r="AG42" i="589"/>
  <c r="AF42" i="589"/>
  <c r="AE42" i="589"/>
  <c r="AD42" i="589"/>
  <c r="AC42" i="589"/>
  <c r="AB42" i="589"/>
  <c r="Z42" i="589"/>
  <c r="V42" i="589"/>
  <c r="O42" i="589"/>
  <c r="N42" i="589"/>
  <c r="M42" i="589"/>
  <c r="L42" i="589"/>
  <c r="K42" i="589"/>
  <c r="J42" i="589"/>
  <c r="B42" i="589"/>
  <c r="BF41" i="589"/>
  <c r="BE41" i="589"/>
  <c r="BD41" i="589"/>
  <c r="BC41" i="589"/>
  <c r="BB41" i="589"/>
  <c r="AG41" i="589"/>
  <c r="AF41" i="589"/>
  <c r="AE41" i="589"/>
  <c r="AD41" i="589"/>
  <c r="AC41" i="589"/>
  <c r="AB41" i="589"/>
  <c r="Z41" i="589"/>
  <c r="V41" i="589"/>
  <c r="O41" i="589"/>
  <c r="N41" i="589"/>
  <c r="M41" i="589"/>
  <c r="L41" i="589"/>
  <c r="K41" i="589"/>
  <c r="J41" i="589"/>
  <c r="B41" i="589"/>
  <c r="BC40" i="589"/>
  <c r="AG40" i="589"/>
  <c r="AF40" i="589"/>
  <c r="AC40" i="589"/>
  <c r="AB40" i="589"/>
  <c r="B40" i="589"/>
  <c r="BC39" i="589"/>
  <c r="AG39" i="589"/>
  <c r="AC39" i="589"/>
  <c r="AB39" i="589"/>
  <c r="B39" i="589"/>
  <c r="BE38" i="589"/>
  <c r="BC38" i="589"/>
  <c r="AG38" i="589"/>
  <c r="AC38" i="589"/>
  <c r="AB38" i="589"/>
  <c r="B38" i="589"/>
  <c r="BC37" i="589"/>
  <c r="AG37" i="589"/>
  <c r="AC37" i="589"/>
  <c r="AB37" i="589"/>
  <c r="B37" i="589"/>
  <c r="AG36" i="589"/>
  <c r="AF36" i="589"/>
  <c r="AD36" i="589"/>
  <c r="AC36" i="589"/>
  <c r="AB36" i="589"/>
  <c r="B36" i="589"/>
  <c r="BE35" i="589"/>
  <c r="BC35" i="589"/>
  <c r="AG35" i="589"/>
  <c r="AF35" i="589"/>
  <c r="AC35" i="589"/>
  <c r="AB35" i="589"/>
  <c r="B35" i="589"/>
  <c r="BD34" i="589"/>
  <c r="BC34" i="589"/>
  <c r="AG34" i="589"/>
  <c r="AF34" i="589"/>
  <c r="AC34" i="589"/>
  <c r="AB34" i="589"/>
  <c r="B34" i="589"/>
  <c r="BE33" i="589"/>
  <c r="BC33" i="589"/>
  <c r="AG33" i="589"/>
  <c r="AC33" i="589"/>
  <c r="AB33" i="589"/>
  <c r="B33" i="589"/>
  <c r="AG32" i="589"/>
  <c r="AF32" i="589"/>
  <c r="AD32" i="589"/>
  <c r="AC32" i="589"/>
  <c r="AB32" i="589"/>
  <c r="B32" i="589"/>
  <c r="BE31" i="589"/>
  <c r="BC31" i="589"/>
  <c r="AG31" i="589"/>
  <c r="AF31" i="589"/>
  <c r="AC31" i="589"/>
  <c r="AB31" i="589"/>
  <c r="B31" i="589"/>
  <c r="BF30" i="589"/>
  <c r="BF40" i="589" s="1"/>
  <c r="BE30" i="589"/>
  <c r="BE39" i="589" s="1"/>
  <c r="BD30" i="589"/>
  <c r="BD38" i="589" s="1"/>
  <c r="BC30" i="589"/>
  <c r="BC36" i="589" s="1"/>
  <c r="BB30" i="589"/>
  <c r="BB40" i="589" s="1"/>
  <c r="AW30" i="589"/>
  <c r="AV30" i="589"/>
  <c r="AU30" i="589"/>
  <c r="AT30" i="589"/>
  <c r="AS30" i="589"/>
  <c r="AR30" i="589"/>
  <c r="AQ30" i="589"/>
  <c r="AP30" i="589"/>
  <c r="AO30" i="589"/>
  <c r="AN30" i="589"/>
  <c r="AM30" i="589"/>
  <c r="AL30" i="589"/>
  <c r="AK30" i="589"/>
  <c r="AJ30" i="589"/>
  <c r="AI30" i="589"/>
  <c r="AH30" i="589"/>
  <c r="AG30" i="589"/>
  <c r="AF30" i="589"/>
  <c r="AE30" i="589"/>
  <c r="AD30" i="589"/>
  <c r="AW29" i="589"/>
  <c r="AV29" i="589"/>
  <c r="AU29" i="589"/>
  <c r="AT29" i="589"/>
  <c r="AS29" i="589"/>
  <c r="AM29" i="589"/>
  <c r="AL29" i="589"/>
  <c r="AK29" i="589"/>
  <c r="AJ29" i="589"/>
  <c r="AI29" i="589"/>
  <c r="AH29" i="589"/>
  <c r="AG29" i="589"/>
  <c r="AF29" i="589"/>
  <c r="AE29" i="589"/>
  <c r="AD29" i="589"/>
  <c r="U29" i="589"/>
  <c r="AR29" i="589" s="1"/>
  <c r="T29" i="589"/>
  <c r="AQ29" i="589" s="1"/>
  <c r="S29" i="589"/>
  <c r="AP29" i="589" s="1"/>
  <c r="R29" i="589"/>
  <c r="AO29" i="589" s="1"/>
  <c r="Q29" i="589"/>
  <c r="AN29" i="589" s="1"/>
  <c r="E29" i="589"/>
  <c r="D29" i="589"/>
  <c r="C29" i="589"/>
  <c r="AX28" i="589"/>
  <c r="AW28" i="589"/>
  <c r="AV28" i="589"/>
  <c r="AU28" i="589"/>
  <c r="AT28" i="589"/>
  <c r="AS28" i="589"/>
  <c r="AR28" i="589"/>
  <c r="AQ28" i="589"/>
  <c r="AP28" i="589"/>
  <c r="AO28" i="589"/>
  <c r="AN28" i="589"/>
  <c r="AM28" i="589"/>
  <c r="AL28" i="589"/>
  <c r="AK28" i="589"/>
  <c r="AJ28" i="589"/>
  <c r="AI28" i="589"/>
  <c r="AH28" i="589"/>
  <c r="AG28" i="589"/>
  <c r="AF28" i="589"/>
  <c r="AF38" i="589" s="1"/>
  <c r="AE28" i="589"/>
  <c r="AE34" i="589" s="1"/>
  <c r="AD28" i="589"/>
  <c r="AD40" i="589" s="1"/>
  <c r="G9" i="589"/>
  <c r="G8" i="589"/>
  <c r="G7" i="589"/>
  <c r="F4" i="589"/>
  <c r="Z3" i="589"/>
  <c r="Y3" i="589"/>
  <c r="AK2" i="589"/>
  <c r="AJ2" i="589"/>
  <c r="AI2" i="589"/>
  <c r="AH2" i="589"/>
  <c r="AG2" i="589"/>
  <c r="AF2" i="589"/>
  <c r="AE2" i="589"/>
  <c r="Z2" i="589"/>
  <c r="Y2" i="589"/>
  <c r="F1" i="589"/>
  <c r="F37" i="477" s="1"/>
  <c r="F37" i="470" s="1"/>
  <c r="Y131" i="588"/>
  <c r="X131" i="588"/>
  <c r="W131" i="588"/>
  <c r="U131" i="588"/>
  <c r="T131" i="588"/>
  <c r="R131" i="588"/>
  <c r="Q131" i="588"/>
  <c r="P131" i="588"/>
  <c r="I131" i="588"/>
  <c r="H131" i="588"/>
  <c r="G131" i="588"/>
  <c r="BF130" i="588"/>
  <c r="BE130" i="588"/>
  <c r="BD130" i="588"/>
  <c r="BC130" i="588"/>
  <c r="BB130" i="588"/>
  <c r="AG130" i="588"/>
  <c r="AF130" i="588"/>
  <c r="AE130" i="588"/>
  <c r="AD130" i="588"/>
  <c r="AC130" i="588"/>
  <c r="AB130" i="588"/>
  <c r="Z130" i="588"/>
  <c r="V130" i="588"/>
  <c r="O130" i="588"/>
  <c r="N130" i="588"/>
  <c r="M130" i="588"/>
  <c r="L130" i="588"/>
  <c r="K130" i="588"/>
  <c r="J130" i="588"/>
  <c r="B130" i="588"/>
  <c r="BF129" i="588"/>
  <c r="BE129" i="588"/>
  <c r="BD129" i="588"/>
  <c r="BC129" i="588"/>
  <c r="BB129" i="588"/>
  <c r="AG129" i="588"/>
  <c r="AF129" i="588"/>
  <c r="AE129" i="588"/>
  <c r="AD129" i="588"/>
  <c r="AC129" i="588"/>
  <c r="AB129" i="588"/>
  <c r="Z129" i="588"/>
  <c r="V129" i="588"/>
  <c r="O129" i="588"/>
  <c r="N129" i="588"/>
  <c r="M129" i="588"/>
  <c r="L129" i="588"/>
  <c r="K129" i="588"/>
  <c r="J129" i="588"/>
  <c r="B129" i="588"/>
  <c r="BF128" i="588"/>
  <c r="BE128" i="588"/>
  <c r="BD128" i="588"/>
  <c r="BC128" i="588"/>
  <c r="BB128" i="588"/>
  <c r="AG128" i="588"/>
  <c r="AF128" i="588"/>
  <c r="AE128" i="588"/>
  <c r="AD128" i="588"/>
  <c r="AC128" i="588"/>
  <c r="AB128" i="588"/>
  <c r="Z128" i="588"/>
  <c r="V128" i="588"/>
  <c r="O128" i="588"/>
  <c r="N128" i="588"/>
  <c r="M128" i="588"/>
  <c r="L128" i="588"/>
  <c r="K128" i="588"/>
  <c r="J128" i="588"/>
  <c r="B128" i="588"/>
  <c r="BF127" i="588"/>
  <c r="BE127" i="588"/>
  <c r="BD127" i="588"/>
  <c r="BC127" i="588"/>
  <c r="BB127" i="588"/>
  <c r="AG127" i="588"/>
  <c r="AF127" i="588"/>
  <c r="AE127" i="588"/>
  <c r="AD127" i="588"/>
  <c r="AC127" i="588"/>
  <c r="AB127" i="588"/>
  <c r="Z127" i="588"/>
  <c r="V127" i="588"/>
  <c r="O127" i="588"/>
  <c r="N127" i="588"/>
  <c r="M127" i="588"/>
  <c r="L127" i="588"/>
  <c r="K127" i="588"/>
  <c r="J127" i="588"/>
  <c r="B127" i="588"/>
  <c r="BF126" i="588"/>
  <c r="BE126" i="588"/>
  <c r="BD126" i="588"/>
  <c r="BC126" i="588"/>
  <c r="BB126" i="588"/>
  <c r="AG126" i="588"/>
  <c r="AF126" i="588"/>
  <c r="AE126" i="588"/>
  <c r="AD126" i="588"/>
  <c r="AC126" i="588"/>
  <c r="AB126" i="588"/>
  <c r="Z126" i="588"/>
  <c r="V126" i="588"/>
  <c r="O126" i="588"/>
  <c r="N126" i="588"/>
  <c r="M126" i="588"/>
  <c r="L126" i="588"/>
  <c r="K126" i="588"/>
  <c r="J126" i="588"/>
  <c r="B126" i="588"/>
  <c r="BF125" i="588"/>
  <c r="BE125" i="588"/>
  <c r="BD125" i="588"/>
  <c r="BC125" i="588"/>
  <c r="BB125" i="588"/>
  <c r="AG125" i="588"/>
  <c r="AF125" i="588"/>
  <c r="AE125" i="588"/>
  <c r="AD125" i="588"/>
  <c r="AC125" i="588"/>
  <c r="AB125" i="588"/>
  <c r="Z125" i="588"/>
  <c r="V125" i="588"/>
  <c r="O125" i="588"/>
  <c r="N125" i="588"/>
  <c r="M125" i="588"/>
  <c r="L125" i="588"/>
  <c r="K125" i="588"/>
  <c r="J125" i="588"/>
  <c r="B125" i="588"/>
  <c r="BF124" i="588"/>
  <c r="BE124" i="588"/>
  <c r="BD124" i="588"/>
  <c r="BC124" i="588"/>
  <c r="BB124" i="588"/>
  <c r="AG124" i="588"/>
  <c r="AF124" i="588"/>
  <c r="AE124" i="588"/>
  <c r="AD124" i="588"/>
  <c r="AC124" i="588"/>
  <c r="AB124" i="588"/>
  <c r="Z124" i="588"/>
  <c r="V124" i="588"/>
  <c r="O124" i="588"/>
  <c r="N124" i="588"/>
  <c r="M124" i="588"/>
  <c r="L124" i="588"/>
  <c r="K124" i="588"/>
  <c r="J124" i="588"/>
  <c r="B124" i="588"/>
  <c r="BF123" i="588"/>
  <c r="BE123" i="588"/>
  <c r="BD123" i="588"/>
  <c r="BC123" i="588"/>
  <c r="BB123" i="588"/>
  <c r="AG123" i="588"/>
  <c r="AF123" i="588"/>
  <c r="AE123" i="588"/>
  <c r="AD123" i="588"/>
  <c r="AC123" i="588"/>
  <c r="AB123" i="588"/>
  <c r="Z123" i="588"/>
  <c r="V123" i="588"/>
  <c r="O123" i="588"/>
  <c r="N123" i="588"/>
  <c r="M123" i="588"/>
  <c r="L123" i="588"/>
  <c r="K123" i="588"/>
  <c r="J123" i="588"/>
  <c r="B123" i="588"/>
  <c r="BF122" i="588"/>
  <c r="BE122" i="588"/>
  <c r="BD122" i="588"/>
  <c r="BC122" i="588"/>
  <c r="BB122" i="588"/>
  <c r="AG122" i="588"/>
  <c r="AF122" i="588"/>
  <c r="AE122" i="588"/>
  <c r="AD122" i="588"/>
  <c r="AC122" i="588"/>
  <c r="AB122" i="588"/>
  <c r="Z122" i="588"/>
  <c r="V122" i="588"/>
  <c r="O122" i="588"/>
  <c r="N122" i="588"/>
  <c r="M122" i="588"/>
  <c r="L122" i="588"/>
  <c r="K122" i="588"/>
  <c r="J122" i="588"/>
  <c r="B122" i="588"/>
  <c r="BF121" i="588"/>
  <c r="BE121" i="588"/>
  <c r="BD121" i="588"/>
  <c r="BC121" i="588"/>
  <c r="BB121" i="588"/>
  <c r="AG121" i="588"/>
  <c r="AF121" i="588"/>
  <c r="AE121" i="588"/>
  <c r="AD121" i="588"/>
  <c r="AC121" i="588"/>
  <c r="AB121" i="588"/>
  <c r="Z121" i="588"/>
  <c r="V121" i="588"/>
  <c r="O121" i="588"/>
  <c r="N121" i="588"/>
  <c r="M121" i="588"/>
  <c r="L121" i="588"/>
  <c r="K121" i="588"/>
  <c r="J121" i="588"/>
  <c r="B121" i="588"/>
  <c r="BF120" i="588"/>
  <c r="BE120" i="588"/>
  <c r="BD120" i="588"/>
  <c r="BC120" i="588"/>
  <c r="BB120" i="588"/>
  <c r="AG120" i="588"/>
  <c r="AF120" i="588"/>
  <c r="AE120" i="588"/>
  <c r="AD120" i="588"/>
  <c r="AC120" i="588"/>
  <c r="AB120" i="588"/>
  <c r="Z120" i="588"/>
  <c r="V120" i="588"/>
  <c r="O120" i="588"/>
  <c r="N120" i="588"/>
  <c r="M120" i="588"/>
  <c r="L120" i="588"/>
  <c r="K120" i="588"/>
  <c r="J120" i="588"/>
  <c r="B120" i="588"/>
  <c r="BF119" i="588"/>
  <c r="BE119" i="588"/>
  <c r="BD119" i="588"/>
  <c r="BC119" i="588"/>
  <c r="BB119" i="588"/>
  <c r="AG119" i="588"/>
  <c r="AF119" i="588"/>
  <c r="AE119" i="588"/>
  <c r="AD119" i="588"/>
  <c r="AC119" i="588"/>
  <c r="AB119" i="588"/>
  <c r="Z119" i="588"/>
  <c r="V119" i="588"/>
  <c r="O119" i="588"/>
  <c r="N119" i="588"/>
  <c r="M119" i="588"/>
  <c r="L119" i="588"/>
  <c r="K119" i="588"/>
  <c r="J119" i="588"/>
  <c r="B119" i="588"/>
  <c r="BF118" i="588"/>
  <c r="BE118" i="588"/>
  <c r="BD118" i="588"/>
  <c r="BC118" i="588"/>
  <c r="BB118" i="588"/>
  <c r="AG118" i="588"/>
  <c r="AF118" i="588"/>
  <c r="AE118" i="588"/>
  <c r="AD118" i="588"/>
  <c r="AC118" i="588"/>
  <c r="AB118" i="588"/>
  <c r="Z118" i="588"/>
  <c r="V118" i="588"/>
  <c r="O118" i="588"/>
  <c r="N118" i="588"/>
  <c r="M118" i="588"/>
  <c r="L118" i="588"/>
  <c r="K118" i="588"/>
  <c r="J118" i="588"/>
  <c r="B118" i="588"/>
  <c r="BF117" i="588"/>
  <c r="BE117" i="588"/>
  <c r="BD117" i="588"/>
  <c r="BC117" i="588"/>
  <c r="BB117" i="588"/>
  <c r="AG117" i="588"/>
  <c r="AF117" i="588"/>
  <c r="AE117" i="588"/>
  <c r="AD117" i="588"/>
  <c r="AC117" i="588"/>
  <c r="AB117" i="588"/>
  <c r="Z117" i="588"/>
  <c r="V117" i="588"/>
  <c r="O117" i="588"/>
  <c r="N117" i="588"/>
  <c r="M117" i="588"/>
  <c r="L117" i="588"/>
  <c r="K117" i="588"/>
  <c r="J117" i="588"/>
  <c r="B117" i="588"/>
  <c r="BF116" i="588"/>
  <c r="BE116" i="588"/>
  <c r="BD116" i="588"/>
  <c r="BC116" i="588"/>
  <c r="BB116" i="588"/>
  <c r="AG116" i="588"/>
  <c r="AF116" i="588"/>
  <c r="AE116" i="588"/>
  <c r="AD116" i="588"/>
  <c r="AC116" i="588"/>
  <c r="AB116" i="588"/>
  <c r="Z116" i="588"/>
  <c r="V116" i="588"/>
  <c r="O116" i="588"/>
  <c r="N116" i="588"/>
  <c r="M116" i="588"/>
  <c r="L116" i="588"/>
  <c r="K116" i="588"/>
  <c r="J116" i="588"/>
  <c r="B116" i="588"/>
  <c r="BF115" i="588"/>
  <c r="BE115" i="588"/>
  <c r="BD115" i="588"/>
  <c r="BC115" i="588"/>
  <c r="BB115" i="588"/>
  <c r="AG115" i="588"/>
  <c r="AF115" i="588"/>
  <c r="AE115" i="588"/>
  <c r="AD115" i="588"/>
  <c r="AC115" i="588"/>
  <c r="AB115" i="588"/>
  <c r="Z115" i="588"/>
  <c r="V115" i="588"/>
  <c r="O115" i="588"/>
  <c r="N115" i="588"/>
  <c r="M115" i="588"/>
  <c r="L115" i="588"/>
  <c r="K115" i="588"/>
  <c r="J115" i="588"/>
  <c r="B115" i="588"/>
  <c r="BF114" i="588"/>
  <c r="BE114" i="588"/>
  <c r="BD114" i="588"/>
  <c r="BC114" i="588"/>
  <c r="BB114" i="588"/>
  <c r="AG114" i="588"/>
  <c r="AF114" i="588"/>
  <c r="AE114" i="588"/>
  <c r="AD114" i="588"/>
  <c r="AC114" i="588"/>
  <c r="AB114" i="588"/>
  <c r="Z114" i="588"/>
  <c r="V114" i="588"/>
  <c r="O114" i="588"/>
  <c r="N114" i="588"/>
  <c r="M114" i="588"/>
  <c r="L114" i="588"/>
  <c r="K114" i="588"/>
  <c r="J114" i="588"/>
  <c r="B114" i="588"/>
  <c r="BF113" i="588"/>
  <c r="BE113" i="588"/>
  <c r="BD113" i="588"/>
  <c r="BC113" i="588"/>
  <c r="BB113" i="588"/>
  <c r="AG113" i="588"/>
  <c r="AF113" i="588"/>
  <c r="AE113" i="588"/>
  <c r="AD113" i="588"/>
  <c r="AC113" i="588"/>
  <c r="AB113" i="588"/>
  <c r="Z113" i="588"/>
  <c r="V113" i="588"/>
  <c r="O113" i="588"/>
  <c r="N113" i="588"/>
  <c r="M113" i="588"/>
  <c r="L113" i="588"/>
  <c r="K113" i="588"/>
  <c r="J113" i="588"/>
  <c r="B113" i="588"/>
  <c r="BF112" i="588"/>
  <c r="BE112" i="588"/>
  <c r="BD112" i="588"/>
  <c r="BC112" i="588"/>
  <c r="BB112" i="588"/>
  <c r="AG112" i="588"/>
  <c r="AF112" i="588"/>
  <c r="AE112" i="588"/>
  <c r="AD112" i="588"/>
  <c r="AC112" i="588"/>
  <c r="AB112" i="588"/>
  <c r="Z112" i="588"/>
  <c r="V112" i="588"/>
  <c r="O112" i="588"/>
  <c r="N112" i="588"/>
  <c r="M112" i="588"/>
  <c r="L112" i="588"/>
  <c r="K112" i="588"/>
  <c r="J112" i="588"/>
  <c r="B112" i="588"/>
  <c r="BF111" i="588"/>
  <c r="BE111" i="588"/>
  <c r="BD111" i="588"/>
  <c r="BC111" i="588"/>
  <c r="BB111" i="588"/>
  <c r="AG111" i="588"/>
  <c r="AF111" i="588"/>
  <c r="AE111" i="588"/>
  <c r="AD111" i="588"/>
  <c r="AC111" i="588"/>
  <c r="AB111" i="588"/>
  <c r="Z111" i="588"/>
  <c r="V111" i="588"/>
  <c r="O111" i="588"/>
  <c r="N111" i="588"/>
  <c r="M111" i="588"/>
  <c r="L111" i="588"/>
  <c r="K111" i="588"/>
  <c r="J111" i="588"/>
  <c r="B111" i="588"/>
  <c r="BF110" i="588"/>
  <c r="BE110" i="588"/>
  <c r="BD110" i="588"/>
  <c r="BC110" i="588"/>
  <c r="BB110" i="588"/>
  <c r="AG110" i="588"/>
  <c r="AF110" i="588"/>
  <c r="AE110" i="588"/>
  <c r="AD110" i="588"/>
  <c r="AC110" i="588"/>
  <c r="AB110" i="588"/>
  <c r="Z110" i="588"/>
  <c r="V110" i="588"/>
  <c r="O110" i="588"/>
  <c r="N110" i="588"/>
  <c r="M110" i="588"/>
  <c r="L110" i="588"/>
  <c r="K110" i="588"/>
  <c r="J110" i="588"/>
  <c r="B110" i="588"/>
  <c r="BF109" i="588"/>
  <c r="BE109" i="588"/>
  <c r="BD109" i="588"/>
  <c r="BC109" i="588"/>
  <c r="BB109" i="588"/>
  <c r="AG109" i="588"/>
  <c r="AF109" i="588"/>
  <c r="AE109" i="588"/>
  <c r="AD109" i="588"/>
  <c r="AC109" i="588"/>
  <c r="AB109" i="588"/>
  <c r="Z109" i="588"/>
  <c r="V109" i="588"/>
  <c r="O109" i="588"/>
  <c r="N109" i="588"/>
  <c r="M109" i="588"/>
  <c r="L109" i="588"/>
  <c r="K109" i="588"/>
  <c r="J109" i="588"/>
  <c r="B109" i="588"/>
  <c r="BF108" i="588"/>
  <c r="BE108" i="588"/>
  <c r="BD108" i="588"/>
  <c r="BC108" i="588"/>
  <c r="BB108" i="588"/>
  <c r="AG108" i="588"/>
  <c r="AF108" i="588"/>
  <c r="AE108" i="588"/>
  <c r="AD108" i="588"/>
  <c r="AC108" i="588"/>
  <c r="AB108" i="588"/>
  <c r="Z108" i="588"/>
  <c r="V108" i="588"/>
  <c r="O108" i="588"/>
  <c r="N108" i="588"/>
  <c r="M108" i="588"/>
  <c r="L108" i="588"/>
  <c r="K108" i="588"/>
  <c r="J108" i="588"/>
  <c r="B108" i="588"/>
  <c r="BF107" i="588"/>
  <c r="BE107" i="588"/>
  <c r="BD107" i="588"/>
  <c r="BC107" i="588"/>
  <c r="BB107" i="588"/>
  <c r="AG107" i="588"/>
  <c r="AF107" i="588"/>
  <c r="AE107" i="588"/>
  <c r="AD107" i="588"/>
  <c r="AC107" i="588"/>
  <c r="AB107" i="588"/>
  <c r="Z107" i="588"/>
  <c r="V107" i="588"/>
  <c r="O107" i="588"/>
  <c r="N107" i="588"/>
  <c r="M107" i="588"/>
  <c r="L107" i="588"/>
  <c r="K107" i="588"/>
  <c r="J107" i="588"/>
  <c r="B107" i="588"/>
  <c r="BF106" i="588"/>
  <c r="BE106" i="588"/>
  <c r="BD106" i="588"/>
  <c r="BC106" i="588"/>
  <c r="BB106" i="588"/>
  <c r="AG106" i="588"/>
  <c r="AF106" i="588"/>
  <c r="AE106" i="588"/>
  <c r="AD106" i="588"/>
  <c r="AC106" i="588"/>
  <c r="AB106" i="588"/>
  <c r="Z106" i="588"/>
  <c r="V106" i="588"/>
  <c r="O106" i="588"/>
  <c r="N106" i="588"/>
  <c r="M106" i="588"/>
  <c r="L106" i="588"/>
  <c r="K106" i="588"/>
  <c r="J106" i="588"/>
  <c r="B106" i="588"/>
  <c r="BF105" i="588"/>
  <c r="BE105" i="588"/>
  <c r="BD105" i="588"/>
  <c r="BC105" i="588"/>
  <c r="BB105" i="588"/>
  <c r="AG105" i="588"/>
  <c r="AF105" i="588"/>
  <c r="AE105" i="588"/>
  <c r="AD105" i="588"/>
  <c r="AC105" i="588"/>
  <c r="AB105" i="588"/>
  <c r="Z105" i="588"/>
  <c r="V105" i="588"/>
  <c r="O105" i="588"/>
  <c r="N105" i="588"/>
  <c r="M105" i="588"/>
  <c r="L105" i="588"/>
  <c r="K105" i="588"/>
  <c r="J105" i="588"/>
  <c r="B105" i="588"/>
  <c r="BF104" i="588"/>
  <c r="BE104" i="588"/>
  <c r="BD104" i="588"/>
  <c r="BC104" i="588"/>
  <c r="BB104" i="588"/>
  <c r="AG104" i="588"/>
  <c r="AF104" i="588"/>
  <c r="AE104" i="588"/>
  <c r="AD104" i="588"/>
  <c r="AC104" i="588"/>
  <c r="AB104" i="588"/>
  <c r="Z104" i="588"/>
  <c r="V104" i="588"/>
  <c r="O104" i="588"/>
  <c r="N104" i="588"/>
  <c r="M104" i="588"/>
  <c r="L104" i="588"/>
  <c r="K104" i="588"/>
  <c r="J104" i="588"/>
  <c r="B104" i="588"/>
  <c r="BF103" i="588"/>
  <c r="BE103" i="588"/>
  <c r="BD103" i="588"/>
  <c r="BC103" i="588"/>
  <c r="BB103" i="588"/>
  <c r="AG103" i="588"/>
  <c r="AF103" i="588"/>
  <c r="AE103" i="588"/>
  <c r="AD103" i="588"/>
  <c r="AC103" i="588"/>
  <c r="AB103" i="588"/>
  <c r="Z103" i="588"/>
  <c r="V103" i="588"/>
  <c r="O103" i="588"/>
  <c r="N103" i="588"/>
  <c r="M103" i="588"/>
  <c r="L103" i="588"/>
  <c r="K103" i="588"/>
  <c r="J103" i="588"/>
  <c r="B103" i="588"/>
  <c r="BF102" i="588"/>
  <c r="BE102" i="588"/>
  <c r="BD102" i="588"/>
  <c r="BC102" i="588"/>
  <c r="BB102" i="588"/>
  <c r="AG102" i="588"/>
  <c r="AF102" i="588"/>
  <c r="AE102" i="588"/>
  <c r="AD102" i="588"/>
  <c r="AC102" i="588"/>
  <c r="AB102" i="588"/>
  <c r="Z102" i="588"/>
  <c r="V102" i="588"/>
  <c r="O102" i="588"/>
  <c r="N102" i="588"/>
  <c r="M102" i="588"/>
  <c r="L102" i="588"/>
  <c r="K102" i="588"/>
  <c r="J102" i="588"/>
  <c r="B102" i="588"/>
  <c r="BF101" i="588"/>
  <c r="BE101" i="588"/>
  <c r="BD101" i="588"/>
  <c r="BC101" i="588"/>
  <c r="BB101" i="588"/>
  <c r="AG101" i="588"/>
  <c r="AF101" i="588"/>
  <c r="AE101" i="588"/>
  <c r="AD101" i="588"/>
  <c r="AC101" i="588"/>
  <c r="AB101" i="588"/>
  <c r="Z101" i="588"/>
  <c r="V101" i="588"/>
  <c r="O101" i="588"/>
  <c r="N101" i="588"/>
  <c r="M101" i="588"/>
  <c r="L101" i="588"/>
  <c r="K101" i="588"/>
  <c r="J101" i="588"/>
  <c r="B101" i="588"/>
  <c r="BF100" i="588"/>
  <c r="BE100" i="588"/>
  <c r="BD100" i="588"/>
  <c r="BC100" i="588"/>
  <c r="BB100" i="588"/>
  <c r="AG100" i="588"/>
  <c r="AF100" i="588"/>
  <c r="AE100" i="588"/>
  <c r="AD100" i="588"/>
  <c r="AC100" i="588"/>
  <c r="AB100" i="588"/>
  <c r="Z100" i="588"/>
  <c r="V100" i="588"/>
  <c r="O100" i="588"/>
  <c r="N100" i="588"/>
  <c r="M100" i="588"/>
  <c r="L100" i="588"/>
  <c r="K100" i="588"/>
  <c r="J100" i="588"/>
  <c r="B100" i="588"/>
  <c r="BF99" i="588"/>
  <c r="BE99" i="588"/>
  <c r="BD99" i="588"/>
  <c r="BC99" i="588"/>
  <c r="BB99" i="588"/>
  <c r="AG99" i="588"/>
  <c r="AF99" i="588"/>
  <c r="AE99" i="588"/>
  <c r="AD99" i="588"/>
  <c r="AC99" i="588"/>
  <c r="AB99" i="588"/>
  <c r="Z99" i="588"/>
  <c r="V99" i="588"/>
  <c r="O99" i="588"/>
  <c r="N99" i="588"/>
  <c r="M99" i="588"/>
  <c r="L99" i="588"/>
  <c r="K99" i="588"/>
  <c r="J99" i="588"/>
  <c r="B99" i="588"/>
  <c r="BF98" i="588"/>
  <c r="BE98" i="588"/>
  <c r="BD98" i="588"/>
  <c r="BC98" i="588"/>
  <c r="BB98" i="588"/>
  <c r="AG98" i="588"/>
  <c r="AF98" i="588"/>
  <c r="AE98" i="588"/>
  <c r="AD98" i="588"/>
  <c r="AC98" i="588"/>
  <c r="AB98" i="588"/>
  <c r="Z98" i="588"/>
  <c r="V98" i="588"/>
  <c r="O98" i="588"/>
  <c r="N98" i="588"/>
  <c r="M98" i="588"/>
  <c r="L98" i="588"/>
  <c r="K98" i="588"/>
  <c r="J98" i="588"/>
  <c r="B98" i="588"/>
  <c r="BF97" i="588"/>
  <c r="BE97" i="588"/>
  <c r="BD97" i="588"/>
  <c r="BC97" i="588"/>
  <c r="BB97" i="588"/>
  <c r="AG97" i="588"/>
  <c r="AF97" i="588"/>
  <c r="AE97" i="588"/>
  <c r="AD97" i="588"/>
  <c r="AC97" i="588"/>
  <c r="AB97" i="588"/>
  <c r="Z97" i="588"/>
  <c r="V97" i="588"/>
  <c r="O97" i="588"/>
  <c r="N97" i="588"/>
  <c r="M97" i="588"/>
  <c r="L97" i="588"/>
  <c r="K97" i="588"/>
  <c r="J97" i="588"/>
  <c r="B97" i="588"/>
  <c r="BF96" i="588"/>
  <c r="BE96" i="588"/>
  <c r="BD96" i="588"/>
  <c r="BC96" i="588"/>
  <c r="BB96" i="588"/>
  <c r="AG96" i="588"/>
  <c r="AF96" i="588"/>
  <c r="AE96" i="588"/>
  <c r="AD96" i="588"/>
  <c r="AC96" i="588"/>
  <c r="AB96" i="588"/>
  <c r="Z96" i="588"/>
  <c r="V96" i="588"/>
  <c r="O96" i="588"/>
  <c r="N96" i="588"/>
  <c r="M96" i="588"/>
  <c r="L96" i="588"/>
  <c r="K96" i="588"/>
  <c r="J96" i="588"/>
  <c r="B96" i="588"/>
  <c r="BF95" i="588"/>
  <c r="BE95" i="588"/>
  <c r="BD95" i="588"/>
  <c r="BC95" i="588"/>
  <c r="BB95" i="588"/>
  <c r="AG95" i="588"/>
  <c r="AF95" i="588"/>
  <c r="AE95" i="588"/>
  <c r="AD95" i="588"/>
  <c r="AC95" i="588"/>
  <c r="AB95" i="588"/>
  <c r="Z95" i="588"/>
  <c r="V95" i="588"/>
  <c r="O95" i="588"/>
  <c r="N95" i="588"/>
  <c r="M95" i="588"/>
  <c r="L95" i="588"/>
  <c r="K95" i="588"/>
  <c r="J95" i="588"/>
  <c r="B95" i="588"/>
  <c r="BF94" i="588"/>
  <c r="BE94" i="588"/>
  <c r="BD94" i="588"/>
  <c r="BC94" i="588"/>
  <c r="BB94" i="588"/>
  <c r="AG94" i="588"/>
  <c r="AF94" i="588"/>
  <c r="AE94" i="588"/>
  <c r="AD94" i="588"/>
  <c r="AC94" i="588"/>
  <c r="AB94" i="588"/>
  <c r="Z94" i="588"/>
  <c r="V94" i="588"/>
  <c r="O94" i="588"/>
  <c r="N94" i="588"/>
  <c r="M94" i="588"/>
  <c r="L94" i="588"/>
  <c r="K94" i="588"/>
  <c r="J94" i="588"/>
  <c r="B94" i="588"/>
  <c r="BF93" i="588"/>
  <c r="BE93" i="588"/>
  <c r="BD93" i="588"/>
  <c r="BC93" i="588"/>
  <c r="BB93" i="588"/>
  <c r="AG93" i="588"/>
  <c r="AF93" i="588"/>
  <c r="AE93" i="588"/>
  <c r="AD93" i="588"/>
  <c r="AC93" i="588"/>
  <c r="AB93" i="588"/>
  <c r="Z93" i="588"/>
  <c r="V93" i="588"/>
  <c r="O93" i="588"/>
  <c r="N93" i="588"/>
  <c r="M93" i="588"/>
  <c r="L93" i="588"/>
  <c r="K93" i="588"/>
  <c r="J93" i="588"/>
  <c r="B93" i="588"/>
  <c r="BF92" i="588"/>
  <c r="BE92" i="588"/>
  <c r="BD92" i="588"/>
  <c r="BC92" i="588"/>
  <c r="BB92" i="588"/>
  <c r="AG92" i="588"/>
  <c r="AF92" i="588"/>
  <c r="AE92" i="588"/>
  <c r="AD92" i="588"/>
  <c r="AC92" i="588"/>
  <c r="AB92" i="588"/>
  <c r="Z92" i="588"/>
  <c r="V92" i="588"/>
  <c r="O92" i="588"/>
  <c r="N92" i="588"/>
  <c r="M92" i="588"/>
  <c r="L92" i="588"/>
  <c r="K92" i="588"/>
  <c r="J92" i="588"/>
  <c r="B92" i="588"/>
  <c r="BF91" i="588"/>
  <c r="BE91" i="588"/>
  <c r="BD91" i="588"/>
  <c r="BC91" i="588"/>
  <c r="BB91" i="588"/>
  <c r="AG91" i="588"/>
  <c r="AF91" i="588"/>
  <c r="AE91" i="588"/>
  <c r="AD91" i="588"/>
  <c r="AC91" i="588"/>
  <c r="AB91" i="588"/>
  <c r="Z91" i="588"/>
  <c r="V91" i="588"/>
  <c r="O91" i="588"/>
  <c r="N91" i="588"/>
  <c r="M91" i="588"/>
  <c r="L91" i="588"/>
  <c r="K91" i="588"/>
  <c r="J91" i="588"/>
  <c r="B91" i="588"/>
  <c r="BF90" i="588"/>
  <c r="BE90" i="588"/>
  <c r="BD90" i="588"/>
  <c r="BC90" i="588"/>
  <c r="BB90" i="588"/>
  <c r="AG90" i="588"/>
  <c r="AF90" i="588"/>
  <c r="AE90" i="588"/>
  <c r="AD90" i="588"/>
  <c r="AC90" i="588"/>
  <c r="AB90" i="588"/>
  <c r="Z90" i="588"/>
  <c r="V90" i="588"/>
  <c r="O90" i="588"/>
  <c r="N90" i="588"/>
  <c r="M90" i="588"/>
  <c r="L90" i="588"/>
  <c r="K90" i="588"/>
  <c r="J90" i="588"/>
  <c r="B90" i="588"/>
  <c r="BF89" i="588"/>
  <c r="BE89" i="588"/>
  <c r="BD89" i="588"/>
  <c r="BC89" i="588"/>
  <c r="BB89" i="588"/>
  <c r="AG89" i="588"/>
  <c r="AF89" i="588"/>
  <c r="AE89" i="588"/>
  <c r="AD89" i="588"/>
  <c r="AC89" i="588"/>
  <c r="AB89" i="588"/>
  <c r="Z89" i="588"/>
  <c r="V89" i="588"/>
  <c r="O89" i="588"/>
  <c r="N89" i="588"/>
  <c r="M89" i="588"/>
  <c r="L89" i="588"/>
  <c r="K89" i="588"/>
  <c r="J89" i="588"/>
  <c r="B89" i="588"/>
  <c r="BF88" i="588"/>
  <c r="BE88" i="588"/>
  <c r="BD88" i="588"/>
  <c r="BC88" i="588"/>
  <c r="BB88" i="588"/>
  <c r="AG88" i="588"/>
  <c r="AF88" i="588"/>
  <c r="AE88" i="588"/>
  <c r="AD88" i="588"/>
  <c r="AC88" i="588"/>
  <c r="AB88" i="588"/>
  <c r="Z88" i="588"/>
  <c r="V88" i="588"/>
  <c r="O88" i="588"/>
  <c r="N88" i="588"/>
  <c r="M88" i="588"/>
  <c r="L88" i="588"/>
  <c r="K88" i="588"/>
  <c r="J88" i="588"/>
  <c r="B88" i="588"/>
  <c r="BF87" i="588"/>
  <c r="BE87" i="588"/>
  <c r="BD87" i="588"/>
  <c r="BC87" i="588"/>
  <c r="BB87" i="588"/>
  <c r="AG87" i="588"/>
  <c r="AF87" i="588"/>
  <c r="AE87" i="588"/>
  <c r="AD87" i="588"/>
  <c r="AC87" i="588"/>
  <c r="AB87" i="588"/>
  <c r="Z87" i="588"/>
  <c r="V87" i="588"/>
  <c r="O87" i="588"/>
  <c r="N87" i="588"/>
  <c r="M87" i="588"/>
  <c r="L87" i="588"/>
  <c r="K87" i="588"/>
  <c r="J87" i="588"/>
  <c r="B87" i="588"/>
  <c r="BF86" i="588"/>
  <c r="BE86" i="588"/>
  <c r="BD86" i="588"/>
  <c r="BC86" i="588"/>
  <c r="BB86" i="588"/>
  <c r="AG86" i="588"/>
  <c r="AF86" i="588"/>
  <c r="AE86" i="588"/>
  <c r="AD86" i="588"/>
  <c r="AC86" i="588"/>
  <c r="AB86" i="588"/>
  <c r="Z86" i="588"/>
  <c r="V86" i="588"/>
  <c r="O86" i="588"/>
  <c r="N86" i="588"/>
  <c r="M86" i="588"/>
  <c r="L86" i="588"/>
  <c r="K86" i="588"/>
  <c r="J86" i="588"/>
  <c r="B86" i="588"/>
  <c r="BF85" i="588"/>
  <c r="BE85" i="588"/>
  <c r="BD85" i="588"/>
  <c r="BC85" i="588"/>
  <c r="BB85" i="588"/>
  <c r="AG85" i="588"/>
  <c r="AF85" i="588"/>
  <c r="AE85" i="588"/>
  <c r="AD85" i="588"/>
  <c r="AC85" i="588"/>
  <c r="AB85" i="588"/>
  <c r="Z85" i="588"/>
  <c r="V85" i="588"/>
  <c r="O85" i="588"/>
  <c r="N85" i="588"/>
  <c r="M85" i="588"/>
  <c r="L85" i="588"/>
  <c r="K85" i="588"/>
  <c r="J85" i="588"/>
  <c r="B85" i="588"/>
  <c r="BF84" i="588"/>
  <c r="BE84" i="588"/>
  <c r="BD84" i="588"/>
  <c r="BC84" i="588"/>
  <c r="BB84" i="588"/>
  <c r="AG84" i="588"/>
  <c r="AF84" i="588"/>
  <c r="AE84" i="588"/>
  <c r="AD84" i="588"/>
  <c r="AC84" i="588"/>
  <c r="AB84" i="588"/>
  <c r="Z84" i="588"/>
  <c r="V84" i="588"/>
  <c r="O84" i="588"/>
  <c r="N84" i="588"/>
  <c r="M84" i="588"/>
  <c r="L84" i="588"/>
  <c r="K84" i="588"/>
  <c r="J84" i="588"/>
  <c r="B84" i="588"/>
  <c r="BF83" i="588"/>
  <c r="BE83" i="588"/>
  <c r="BD83" i="588"/>
  <c r="BC83" i="588"/>
  <c r="BB83" i="588"/>
  <c r="AG83" i="588"/>
  <c r="AF83" i="588"/>
  <c r="AE83" i="588"/>
  <c r="AD83" i="588"/>
  <c r="AC83" i="588"/>
  <c r="AB83" i="588"/>
  <c r="Z83" i="588"/>
  <c r="V83" i="588"/>
  <c r="O83" i="588"/>
  <c r="N83" i="588"/>
  <c r="M83" i="588"/>
  <c r="L83" i="588"/>
  <c r="K83" i="588"/>
  <c r="J83" i="588"/>
  <c r="B83" i="588"/>
  <c r="BF82" i="588"/>
  <c r="BE82" i="588"/>
  <c r="BD82" i="588"/>
  <c r="BC82" i="588"/>
  <c r="BB82" i="588"/>
  <c r="AG82" i="588"/>
  <c r="AF82" i="588"/>
  <c r="AE82" i="588"/>
  <c r="AD82" i="588"/>
  <c r="AC82" i="588"/>
  <c r="AB82" i="588"/>
  <c r="Z82" i="588"/>
  <c r="V82" i="588"/>
  <c r="O82" i="588"/>
  <c r="N82" i="588"/>
  <c r="M82" i="588"/>
  <c r="L82" i="588"/>
  <c r="K82" i="588"/>
  <c r="J82" i="588"/>
  <c r="B82" i="588"/>
  <c r="BF81" i="588"/>
  <c r="BE81" i="588"/>
  <c r="BD81" i="588"/>
  <c r="BC81" i="588"/>
  <c r="BB81" i="588"/>
  <c r="AG81" i="588"/>
  <c r="AF81" i="588"/>
  <c r="AE81" i="588"/>
  <c r="AD81" i="588"/>
  <c r="AC81" i="588"/>
  <c r="AB81" i="588"/>
  <c r="Z81" i="588"/>
  <c r="V81" i="588"/>
  <c r="O81" i="588"/>
  <c r="N81" i="588"/>
  <c r="M81" i="588"/>
  <c r="L81" i="588"/>
  <c r="K81" i="588"/>
  <c r="J81" i="588"/>
  <c r="B81" i="588"/>
  <c r="BF80" i="588"/>
  <c r="BE80" i="588"/>
  <c r="BD80" i="588"/>
  <c r="BC80" i="588"/>
  <c r="BB80" i="588"/>
  <c r="AG80" i="588"/>
  <c r="AF80" i="588"/>
  <c r="AE80" i="588"/>
  <c r="AD80" i="588"/>
  <c r="AC80" i="588"/>
  <c r="AB80" i="588"/>
  <c r="Z80" i="588"/>
  <c r="V80" i="588"/>
  <c r="O80" i="588"/>
  <c r="N80" i="588"/>
  <c r="M80" i="588"/>
  <c r="L80" i="588"/>
  <c r="K80" i="588"/>
  <c r="J80" i="588"/>
  <c r="B80" i="588"/>
  <c r="BF79" i="588"/>
  <c r="BE79" i="588"/>
  <c r="BD79" i="588"/>
  <c r="BC79" i="588"/>
  <c r="BB79" i="588"/>
  <c r="AG79" i="588"/>
  <c r="AF79" i="588"/>
  <c r="AE79" i="588"/>
  <c r="AD79" i="588"/>
  <c r="AC79" i="588"/>
  <c r="AB79" i="588"/>
  <c r="Z79" i="588"/>
  <c r="V79" i="588"/>
  <c r="O79" i="588"/>
  <c r="N79" i="588"/>
  <c r="M79" i="588"/>
  <c r="L79" i="588"/>
  <c r="K79" i="588"/>
  <c r="J79" i="588"/>
  <c r="B79" i="588"/>
  <c r="BF78" i="588"/>
  <c r="BE78" i="588"/>
  <c r="BD78" i="588"/>
  <c r="BC78" i="588"/>
  <c r="BB78" i="588"/>
  <c r="AG78" i="588"/>
  <c r="AF78" i="588"/>
  <c r="AE78" i="588"/>
  <c r="AD78" i="588"/>
  <c r="AC78" i="588"/>
  <c r="AB78" i="588"/>
  <c r="Z78" i="588"/>
  <c r="V78" i="588"/>
  <c r="O78" i="588"/>
  <c r="N78" i="588"/>
  <c r="M78" i="588"/>
  <c r="L78" i="588"/>
  <c r="K78" i="588"/>
  <c r="J78" i="588"/>
  <c r="B78" i="588"/>
  <c r="BF77" i="588"/>
  <c r="BE77" i="588"/>
  <c r="BD77" i="588"/>
  <c r="BC77" i="588"/>
  <c r="BB77" i="588"/>
  <c r="AG77" i="588"/>
  <c r="AF77" i="588"/>
  <c r="AE77" i="588"/>
  <c r="AD77" i="588"/>
  <c r="AC77" i="588"/>
  <c r="AB77" i="588"/>
  <c r="Z77" i="588"/>
  <c r="V77" i="588"/>
  <c r="O77" i="588"/>
  <c r="N77" i="588"/>
  <c r="M77" i="588"/>
  <c r="L77" i="588"/>
  <c r="K77" i="588"/>
  <c r="J77" i="588"/>
  <c r="B77" i="588"/>
  <c r="BF76" i="588"/>
  <c r="BE76" i="588"/>
  <c r="BD76" i="588"/>
  <c r="BC76" i="588"/>
  <c r="BB76" i="588"/>
  <c r="AG76" i="588"/>
  <c r="AF76" i="588"/>
  <c r="AE76" i="588"/>
  <c r="AD76" i="588"/>
  <c r="AC76" i="588"/>
  <c r="AB76" i="588"/>
  <c r="Z76" i="588"/>
  <c r="V76" i="588"/>
  <c r="O76" i="588"/>
  <c r="N76" i="588"/>
  <c r="M76" i="588"/>
  <c r="L76" i="588"/>
  <c r="K76" i="588"/>
  <c r="J76" i="588"/>
  <c r="B76" i="588"/>
  <c r="BF75" i="588"/>
  <c r="BE75" i="588"/>
  <c r="BD75" i="588"/>
  <c r="BC75" i="588"/>
  <c r="BB75" i="588"/>
  <c r="AG75" i="588"/>
  <c r="AF75" i="588"/>
  <c r="AE75" i="588"/>
  <c r="AD75" i="588"/>
  <c r="AC75" i="588"/>
  <c r="AB75" i="588"/>
  <c r="Z75" i="588"/>
  <c r="V75" i="588"/>
  <c r="O75" i="588"/>
  <c r="N75" i="588"/>
  <c r="M75" i="588"/>
  <c r="L75" i="588"/>
  <c r="K75" i="588"/>
  <c r="J75" i="588"/>
  <c r="B75" i="588"/>
  <c r="BF74" i="588"/>
  <c r="BE74" i="588"/>
  <c r="BD74" i="588"/>
  <c r="BC74" i="588"/>
  <c r="BB74" i="588"/>
  <c r="AG74" i="588"/>
  <c r="AF74" i="588"/>
  <c r="AE74" i="588"/>
  <c r="AD74" i="588"/>
  <c r="AC74" i="588"/>
  <c r="AB74" i="588"/>
  <c r="Z74" i="588"/>
  <c r="V74" i="588"/>
  <c r="O74" i="588"/>
  <c r="N74" i="588"/>
  <c r="M74" i="588"/>
  <c r="L74" i="588"/>
  <c r="K74" i="588"/>
  <c r="J74" i="588"/>
  <c r="B74" i="588"/>
  <c r="BF73" i="588"/>
  <c r="BE73" i="588"/>
  <c r="BD73" i="588"/>
  <c r="BC73" i="588"/>
  <c r="BB73" i="588"/>
  <c r="AG73" i="588"/>
  <c r="AF73" i="588"/>
  <c r="AE73" i="588"/>
  <c r="AD73" i="588"/>
  <c r="AC73" i="588"/>
  <c r="AB73" i="588"/>
  <c r="Z73" i="588"/>
  <c r="V73" i="588"/>
  <c r="O73" i="588"/>
  <c r="N73" i="588"/>
  <c r="M73" i="588"/>
  <c r="L73" i="588"/>
  <c r="K73" i="588"/>
  <c r="J73" i="588"/>
  <c r="B73" i="588"/>
  <c r="BF72" i="588"/>
  <c r="BE72" i="588"/>
  <c r="BD72" i="588"/>
  <c r="BC72" i="588"/>
  <c r="BB72" i="588"/>
  <c r="AG72" i="588"/>
  <c r="AF72" i="588"/>
  <c r="AE72" i="588"/>
  <c r="AD72" i="588"/>
  <c r="AC72" i="588"/>
  <c r="AB72" i="588"/>
  <c r="Z72" i="588"/>
  <c r="V72" i="588"/>
  <c r="O72" i="588"/>
  <c r="N72" i="588"/>
  <c r="M72" i="588"/>
  <c r="L72" i="588"/>
  <c r="K72" i="588"/>
  <c r="J72" i="588"/>
  <c r="B72" i="588"/>
  <c r="BF71" i="588"/>
  <c r="BE71" i="588"/>
  <c r="BD71" i="588"/>
  <c r="BC71" i="588"/>
  <c r="BB71" i="588"/>
  <c r="AG71" i="588"/>
  <c r="AF71" i="588"/>
  <c r="AE71" i="588"/>
  <c r="AD71" i="588"/>
  <c r="AC71" i="588"/>
  <c r="AB71" i="588"/>
  <c r="Z71" i="588"/>
  <c r="V71" i="588"/>
  <c r="O71" i="588"/>
  <c r="N71" i="588"/>
  <c r="M71" i="588"/>
  <c r="L71" i="588"/>
  <c r="K71" i="588"/>
  <c r="J71" i="588"/>
  <c r="B71" i="588"/>
  <c r="BF70" i="588"/>
  <c r="BE70" i="588"/>
  <c r="BD70" i="588"/>
  <c r="BC70" i="588"/>
  <c r="BB70" i="588"/>
  <c r="AG70" i="588"/>
  <c r="AF70" i="588"/>
  <c r="AE70" i="588"/>
  <c r="AD70" i="588"/>
  <c r="AC70" i="588"/>
  <c r="AB70" i="588"/>
  <c r="Z70" i="588"/>
  <c r="V70" i="588"/>
  <c r="O70" i="588"/>
  <c r="N70" i="588"/>
  <c r="M70" i="588"/>
  <c r="L70" i="588"/>
  <c r="K70" i="588"/>
  <c r="J70" i="588"/>
  <c r="B70" i="588"/>
  <c r="BF69" i="588"/>
  <c r="BE69" i="588"/>
  <c r="BD69" i="588"/>
  <c r="BC69" i="588"/>
  <c r="BB69" i="588"/>
  <c r="AG69" i="588"/>
  <c r="AF69" i="588"/>
  <c r="AE69" i="588"/>
  <c r="AD69" i="588"/>
  <c r="AC69" i="588"/>
  <c r="AB69" i="588"/>
  <c r="Z69" i="588"/>
  <c r="V69" i="588"/>
  <c r="O69" i="588"/>
  <c r="N69" i="588"/>
  <c r="M69" i="588"/>
  <c r="L69" i="588"/>
  <c r="K69" i="588"/>
  <c r="J69" i="588"/>
  <c r="B69" i="588"/>
  <c r="BF68" i="588"/>
  <c r="BE68" i="588"/>
  <c r="BD68" i="588"/>
  <c r="BC68" i="588"/>
  <c r="BB68" i="588"/>
  <c r="AG68" i="588"/>
  <c r="AF68" i="588"/>
  <c r="AE68" i="588"/>
  <c r="AD68" i="588"/>
  <c r="AC68" i="588"/>
  <c r="AB68" i="588"/>
  <c r="Z68" i="588"/>
  <c r="V68" i="588"/>
  <c r="O68" i="588"/>
  <c r="N68" i="588"/>
  <c r="M68" i="588"/>
  <c r="L68" i="588"/>
  <c r="K68" i="588"/>
  <c r="J68" i="588"/>
  <c r="B68" i="588"/>
  <c r="BF67" i="588"/>
  <c r="BE67" i="588"/>
  <c r="BD67" i="588"/>
  <c r="BC67" i="588"/>
  <c r="BB67" i="588"/>
  <c r="AG67" i="588"/>
  <c r="AF67" i="588"/>
  <c r="AE67" i="588"/>
  <c r="AD67" i="588"/>
  <c r="AC67" i="588"/>
  <c r="AB67" i="588"/>
  <c r="Z67" i="588"/>
  <c r="V67" i="588"/>
  <c r="O67" i="588"/>
  <c r="N67" i="588"/>
  <c r="M67" i="588"/>
  <c r="L67" i="588"/>
  <c r="K67" i="588"/>
  <c r="J67" i="588"/>
  <c r="B67" i="588"/>
  <c r="BF66" i="588"/>
  <c r="BE66" i="588"/>
  <c r="BD66" i="588"/>
  <c r="BC66" i="588"/>
  <c r="BB66" i="588"/>
  <c r="AG66" i="588"/>
  <c r="AF66" i="588"/>
  <c r="AE66" i="588"/>
  <c r="AD66" i="588"/>
  <c r="AC66" i="588"/>
  <c r="AB66" i="588"/>
  <c r="Z66" i="588"/>
  <c r="V66" i="588"/>
  <c r="O66" i="588"/>
  <c r="N66" i="588"/>
  <c r="M66" i="588"/>
  <c r="L66" i="588"/>
  <c r="K66" i="588"/>
  <c r="J66" i="588"/>
  <c r="B66" i="588"/>
  <c r="BF65" i="588"/>
  <c r="BE65" i="588"/>
  <c r="BD65" i="588"/>
  <c r="BC65" i="588"/>
  <c r="BB65" i="588"/>
  <c r="AG65" i="588"/>
  <c r="AF65" i="588"/>
  <c r="AE65" i="588"/>
  <c r="AD65" i="588"/>
  <c r="AC65" i="588"/>
  <c r="AB65" i="588"/>
  <c r="Z65" i="588"/>
  <c r="V65" i="588"/>
  <c r="O65" i="588"/>
  <c r="N65" i="588"/>
  <c r="M65" i="588"/>
  <c r="L65" i="588"/>
  <c r="K65" i="588"/>
  <c r="J65" i="588"/>
  <c r="B65" i="588"/>
  <c r="BF64" i="588"/>
  <c r="BE64" i="588"/>
  <c r="BD64" i="588"/>
  <c r="BC64" i="588"/>
  <c r="BB64" i="588"/>
  <c r="AG64" i="588"/>
  <c r="AF64" i="588"/>
  <c r="AE64" i="588"/>
  <c r="AD64" i="588"/>
  <c r="AC64" i="588"/>
  <c r="AB64" i="588"/>
  <c r="Z64" i="588"/>
  <c r="V64" i="588"/>
  <c r="O64" i="588"/>
  <c r="N64" i="588"/>
  <c r="M64" i="588"/>
  <c r="L64" i="588"/>
  <c r="K64" i="588"/>
  <c r="J64" i="588"/>
  <c r="B64" i="588"/>
  <c r="BF63" i="588"/>
  <c r="BE63" i="588"/>
  <c r="BD63" i="588"/>
  <c r="BC63" i="588"/>
  <c r="BB63" i="588"/>
  <c r="AG63" i="588"/>
  <c r="AF63" i="588"/>
  <c r="AE63" i="588"/>
  <c r="AD63" i="588"/>
  <c r="AC63" i="588"/>
  <c r="AB63" i="588"/>
  <c r="Z63" i="588"/>
  <c r="V63" i="588"/>
  <c r="O63" i="588"/>
  <c r="N63" i="588"/>
  <c r="M63" i="588"/>
  <c r="L63" i="588"/>
  <c r="K63" i="588"/>
  <c r="J63" i="588"/>
  <c r="B63" i="588"/>
  <c r="BF62" i="588"/>
  <c r="BE62" i="588"/>
  <c r="BD62" i="588"/>
  <c r="BC62" i="588"/>
  <c r="BB62" i="588"/>
  <c r="AG62" i="588"/>
  <c r="AF62" i="588"/>
  <c r="AE62" i="588"/>
  <c r="AD62" i="588"/>
  <c r="AC62" i="588"/>
  <c r="AB62" i="588"/>
  <c r="Z62" i="588"/>
  <c r="V62" i="588"/>
  <c r="O62" i="588"/>
  <c r="N62" i="588"/>
  <c r="M62" i="588"/>
  <c r="L62" i="588"/>
  <c r="K62" i="588"/>
  <c r="J62" i="588"/>
  <c r="B62" i="588"/>
  <c r="BF61" i="588"/>
  <c r="BE61" i="588"/>
  <c r="BD61" i="588"/>
  <c r="BC61" i="588"/>
  <c r="BB61" i="588"/>
  <c r="AG61" i="588"/>
  <c r="AF61" i="588"/>
  <c r="AE61" i="588"/>
  <c r="AD61" i="588"/>
  <c r="AC61" i="588"/>
  <c r="AB61" i="588"/>
  <c r="Z61" i="588"/>
  <c r="V61" i="588"/>
  <c r="O61" i="588"/>
  <c r="N61" i="588"/>
  <c r="M61" i="588"/>
  <c r="L61" i="588"/>
  <c r="K61" i="588"/>
  <c r="J61" i="588"/>
  <c r="B61" i="588"/>
  <c r="BF60" i="588"/>
  <c r="BE60" i="588"/>
  <c r="BD60" i="588"/>
  <c r="BC60" i="588"/>
  <c r="BB60" i="588"/>
  <c r="AG60" i="588"/>
  <c r="AF60" i="588"/>
  <c r="AE60" i="588"/>
  <c r="AD60" i="588"/>
  <c r="AC60" i="588"/>
  <c r="AB60" i="588"/>
  <c r="Z60" i="588"/>
  <c r="V60" i="588"/>
  <c r="O60" i="588"/>
  <c r="N60" i="588"/>
  <c r="M60" i="588"/>
  <c r="L60" i="588"/>
  <c r="K60" i="588"/>
  <c r="J60" i="588"/>
  <c r="B60" i="588"/>
  <c r="BF59" i="588"/>
  <c r="BE59" i="588"/>
  <c r="BD59" i="588"/>
  <c r="BC59" i="588"/>
  <c r="BB59" i="588"/>
  <c r="AG59" i="588"/>
  <c r="AF59" i="588"/>
  <c r="AE59" i="588"/>
  <c r="AD59" i="588"/>
  <c r="AC59" i="588"/>
  <c r="AB59" i="588"/>
  <c r="Z59" i="588"/>
  <c r="V59" i="588"/>
  <c r="O59" i="588"/>
  <c r="N59" i="588"/>
  <c r="M59" i="588"/>
  <c r="L59" i="588"/>
  <c r="K59" i="588"/>
  <c r="J59" i="588"/>
  <c r="B59" i="588"/>
  <c r="BF58" i="588"/>
  <c r="BE58" i="588"/>
  <c r="BD58" i="588"/>
  <c r="BC58" i="588"/>
  <c r="BB58" i="588"/>
  <c r="AG58" i="588"/>
  <c r="AF58" i="588"/>
  <c r="AE58" i="588"/>
  <c r="AD58" i="588"/>
  <c r="AC58" i="588"/>
  <c r="AB58" i="588"/>
  <c r="Z58" i="588"/>
  <c r="V58" i="588"/>
  <c r="O58" i="588"/>
  <c r="N58" i="588"/>
  <c r="M58" i="588"/>
  <c r="L58" i="588"/>
  <c r="K58" i="588"/>
  <c r="J58" i="588"/>
  <c r="B58" i="588"/>
  <c r="BF57" i="588"/>
  <c r="BE57" i="588"/>
  <c r="BD57" i="588"/>
  <c r="BC57" i="588"/>
  <c r="BB57" i="588"/>
  <c r="AG57" i="588"/>
  <c r="AF57" i="588"/>
  <c r="AE57" i="588"/>
  <c r="AD57" i="588"/>
  <c r="AC57" i="588"/>
  <c r="AB57" i="588"/>
  <c r="Z57" i="588"/>
  <c r="V57" i="588"/>
  <c r="O57" i="588"/>
  <c r="N57" i="588"/>
  <c r="M57" i="588"/>
  <c r="L57" i="588"/>
  <c r="K57" i="588"/>
  <c r="J57" i="588"/>
  <c r="B57" i="588"/>
  <c r="BF56" i="588"/>
  <c r="BE56" i="588"/>
  <c r="BD56" i="588"/>
  <c r="BC56" i="588"/>
  <c r="BB56" i="588"/>
  <c r="AG56" i="588"/>
  <c r="AF56" i="588"/>
  <c r="AE56" i="588"/>
  <c r="AD56" i="588"/>
  <c r="AC56" i="588"/>
  <c r="AB56" i="588"/>
  <c r="Z56" i="588"/>
  <c r="V56" i="588"/>
  <c r="O56" i="588"/>
  <c r="N56" i="588"/>
  <c r="M56" i="588"/>
  <c r="L56" i="588"/>
  <c r="K56" i="588"/>
  <c r="J56" i="588"/>
  <c r="B56" i="588"/>
  <c r="BF55" i="588"/>
  <c r="BE55" i="588"/>
  <c r="BD55" i="588"/>
  <c r="BC55" i="588"/>
  <c r="BB55" i="588"/>
  <c r="AG55" i="588"/>
  <c r="AF55" i="588"/>
  <c r="AE55" i="588"/>
  <c r="AD55" i="588"/>
  <c r="AC55" i="588"/>
  <c r="AB55" i="588"/>
  <c r="Z55" i="588"/>
  <c r="V55" i="588"/>
  <c r="O55" i="588"/>
  <c r="N55" i="588"/>
  <c r="M55" i="588"/>
  <c r="L55" i="588"/>
  <c r="K55" i="588"/>
  <c r="J55" i="588"/>
  <c r="B55" i="588"/>
  <c r="BF54" i="588"/>
  <c r="BE54" i="588"/>
  <c r="BD54" i="588"/>
  <c r="BC54" i="588"/>
  <c r="BB54" i="588"/>
  <c r="AG54" i="588"/>
  <c r="AF54" i="588"/>
  <c r="AE54" i="588"/>
  <c r="AD54" i="588"/>
  <c r="AC54" i="588"/>
  <c r="AB54" i="588"/>
  <c r="Z54" i="588"/>
  <c r="V54" i="588"/>
  <c r="O54" i="588"/>
  <c r="N54" i="588"/>
  <c r="M54" i="588"/>
  <c r="L54" i="588"/>
  <c r="K54" i="588"/>
  <c r="J54" i="588"/>
  <c r="B54" i="588"/>
  <c r="BF53" i="588"/>
  <c r="BE53" i="588"/>
  <c r="BD53" i="588"/>
  <c r="BC53" i="588"/>
  <c r="BB53" i="588"/>
  <c r="AG53" i="588"/>
  <c r="AF53" i="588"/>
  <c r="AE53" i="588"/>
  <c r="AD53" i="588"/>
  <c r="AC53" i="588"/>
  <c r="AB53" i="588"/>
  <c r="Z53" i="588"/>
  <c r="V53" i="588"/>
  <c r="O53" i="588"/>
  <c r="N53" i="588"/>
  <c r="M53" i="588"/>
  <c r="L53" i="588"/>
  <c r="K53" i="588"/>
  <c r="J53" i="588"/>
  <c r="B53" i="588"/>
  <c r="BF52" i="588"/>
  <c r="BE52" i="588"/>
  <c r="BD52" i="588"/>
  <c r="BC52" i="588"/>
  <c r="BB52" i="588"/>
  <c r="AG52" i="588"/>
  <c r="AF52" i="588"/>
  <c r="AE52" i="588"/>
  <c r="AD52" i="588"/>
  <c r="AC52" i="588"/>
  <c r="AB52" i="588"/>
  <c r="Z52" i="588"/>
  <c r="V52" i="588"/>
  <c r="O52" i="588"/>
  <c r="N52" i="588"/>
  <c r="M52" i="588"/>
  <c r="L52" i="588"/>
  <c r="K52" i="588"/>
  <c r="J52" i="588"/>
  <c r="B52" i="588"/>
  <c r="BF51" i="588"/>
  <c r="BE51" i="588"/>
  <c r="BD51" i="588"/>
  <c r="BC51" i="588"/>
  <c r="BB51" i="588"/>
  <c r="AG51" i="588"/>
  <c r="AF51" i="588"/>
  <c r="AE51" i="588"/>
  <c r="AD51" i="588"/>
  <c r="AC51" i="588"/>
  <c r="AB51" i="588"/>
  <c r="Z51" i="588"/>
  <c r="V51" i="588"/>
  <c r="O51" i="588"/>
  <c r="N51" i="588"/>
  <c r="M51" i="588"/>
  <c r="L51" i="588"/>
  <c r="K51" i="588"/>
  <c r="J51" i="588"/>
  <c r="B51" i="588"/>
  <c r="BF50" i="588"/>
  <c r="BE50" i="588"/>
  <c r="BD50" i="588"/>
  <c r="BC50" i="588"/>
  <c r="BB50" i="588"/>
  <c r="AG50" i="588"/>
  <c r="AF50" i="588"/>
  <c r="AE50" i="588"/>
  <c r="AD50" i="588"/>
  <c r="AC50" i="588"/>
  <c r="AB50" i="588"/>
  <c r="Z50" i="588"/>
  <c r="V50" i="588"/>
  <c r="O50" i="588"/>
  <c r="N50" i="588"/>
  <c r="M50" i="588"/>
  <c r="L50" i="588"/>
  <c r="K50" i="588"/>
  <c r="J50" i="588"/>
  <c r="B50" i="588"/>
  <c r="BF49" i="588"/>
  <c r="BE49" i="588"/>
  <c r="BD49" i="588"/>
  <c r="BC49" i="588"/>
  <c r="BB49" i="588"/>
  <c r="AG49" i="588"/>
  <c r="AF49" i="588"/>
  <c r="AE49" i="588"/>
  <c r="AD49" i="588"/>
  <c r="AC49" i="588"/>
  <c r="AB49" i="588"/>
  <c r="Z49" i="588"/>
  <c r="V49" i="588"/>
  <c r="O49" i="588"/>
  <c r="N49" i="588"/>
  <c r="M49" i="588"/>
  <c r="L49" i="588"/>
  <c r="K49" i="588"/>
  <c r="J49" i="588"/>
  <c r="B49" i="588"/>
  <c r="BF48" i="588"/>
  <c r="BE48" i="588"/>
  <c r="BD48" i="588"/>
  <c r="BC48" i="588"/>
  <c r="BB48" i="588"/>
  <c r="AG48" i="588"/>
  <c r="AF48" i="588"/>
  <c r="AE48" i="588"/>
  <c r="AD48" i="588"/>
  <c r="AC48" i="588"/>
  <c r="AB48" i="588"/>
  <c r="Z48" i="588"/>
  <c r="V48" i="588"/>
  <c r="O48" i="588"/>
  <c r="N48" i="588"/>
  <c r="M48" i="588"/>
  <c r="L48" i="588"/>
  <c r="K48" i="588"/>
  <c r="J48" i="588"/>
  <c r="B48" i="588"/>
  <c r="BF47" i="588"/>
  <c r="BE47" i="588"/>
  <c r="BD47" i="588"/>
  <c r="BC47" i="588"/>
  <c r="BB47" i="588"/>
  <c r="AG47" i="588"/>
  <c r="AF47" i="588"/>
  <c r="AE47" i="588"/>
  <c r="AD47" i="588"/>
  <c r="AC47" i="588"/>
  <c r="AB47" i="588"/>
  <c r="Z47" i="588"/>
  <c r="V47" i="588"/>
  <c r="O47" i="588"/>
  <c r="N47" i="588"/>
  <c r="M47" i="588"/>
  <c r="L47" i="588"/>
  <c r="K47" i="588"/>
  <c r="J47" i="588"/>
  <c r="B47" i="588"/>
  <c r="BF46" i="588"/>
  <c r="BE46" i="588"/>
  <c r="BD46" i="588"/>
  <c r="BC46" i="588"/>
  <c r="BB46" i="588"/>
  <c r="AG46" i="588"/>
  <c r="AF46" i="588"/>
  <c r="AE46" i="588"/>
  <c r="AD46" i="588"/>
  <c r="AC46" i="588"/>
  <c r="AB46" i="588"/>
  <c r="Z46" i="588"/>
  <c r="V46" i="588"/>
  <c r="O46" i="588"/>
  <c r="N46" i="588"/>
  <c r="M46" i="588"/>
  <c r="L46" i="588"/>
  <c r="K46" i="588"/>
  <c r="J46" i="588"/>
  <c r="B46" i="588"/>
  <c r="BF45" i="588"/>
  <c r="BE45" i="588"/>
  <c r="BD45" i="588"/>
  <c r="BC45" i="588"/>
  <c r="BB45" i="588"/>
  <c r="AG45" i="588"/>
  <c r="AF45" i="588"/>
  <c r="AE45" i="588"/>
  <c r="AD45" i="588"/>
  <c r="AC45" i="588"/>
  <c r="AB45" i="588"/>
  <c r="Z45" i="588"/>
  <c r="V45" i="588"/>
  <c r="O45" i="588"/>
  <c r="N45" i="588"/>
  <c r="M45" i="588"/>
  <c r="L45" i="588"/>
  <c r="K45" i="588"/>
  <c r="J45" i="588"/>
  <c r="B45" i="588"/>
  <c r="BF44" i="588"/>
  <c r="BE44" i="588"/>
  <c r="BD44" i="588"/>
  <c r="BC44" i="588"/>
  <c r="BB44" i="588"/>
  <c r="AG44" i="588"/>
  <c r="AF44" i="588"/>
  <c r="AE44" i="588"/>
  <c r="AD44" i="588"/>
  <c r="AC44" i="588"/>
  <c r="AB44" i="588"/>
  <c r="Z44" i="588"/>
  <c r="V44" i="588"/>
  <c r="O44" i="588"/>
  <c r="N44" i="588"/>
  <c r="M44" i="588"/>
  <c r="L44" i="588"/>
  <c r="K44" i="588"/>
  <c r="J44" i="588"/>
  <c r="B44" i="588"/>
  <c r="BF43" i="588"/>
  <c r="BE43" i="588"/>
  <c r="BD43" i="588"/>
  <c r="BC43" i="588"/>
  <c r="BB43" i="588"/>
  <c r="AG43" i="588"/>
  <c r="AF43" i="588"/>
  <c r="AE43" i="588"/>
  <c r="AD43" i="588"/>
  <c r="AC43" i="588"/>
  <c r="AB43" i="588"/>
  <c r="Z43" i="588"/>
  <c r="V43" i="588"/>
  <c r="O43" i="588"/>
  <c r="N43" i="588"/>
  <c r="M43" i="588"/>
  <c r="L43" i="588"/>
  <c r="K43" i="588"/>
  <c r="J43" i="588"/>
  <c r="B43" i="588"/>
  <c r="BF42" i="588"/>
  <c r="BE42" i="588"/>
  <c r="BD42" i="588"/>
  <c r="BC42" i="588"/>
  <c r="BB42" i="588"/>
  <c r="AG42" i="588"/>
  <c r="AF42" i="588"/>
  <c r="AE42" i="588"/>
  <c r="AD42" i="588"/>
  <c r="AC42" i="588"/>
  <c r="AB42" i="588"/>
  <c r="Z42" i="588"/>
  <c r="V42" i="588"/>
  <c r="O42" i="588"/>
  <c r="N42" i="588"/>
  <c r="M42" i="588"/>
  <c r="L42" i="588"/>
  <c r="K42" i="588"/>
  <c r="J42" i="588"/>
  <c r="B42" i="588"/>
  <c r="BF41" i="588"/>
  <c r="BE41" i="588"/>
  <c r="BD41" i="588"/>
  <c r="BC41" i="588"/>
  <c r="BB41" i="588"/>
  <c r="AG41" i="588"/>
  <c r="AF41" i="588"/>
  <c r="AE41" i="588"/>
  <c r="AD41" i="588"/>
  <c r="AC41" i="588"/>
  <c r="AB41" i="588"/>
  <c r="Z41" i="588"/>
  <c r="V41" i="588"/>
  <c r="O41" i="588"/>
  <c r="N41" i="588"/>
  <c r="M41" i="588"/>
  <c r="L41" i="588"/>
  <c r="K41" i="588"/>
  <c r="J41" i="588"/>
  <c r="B41" i="588"/>
  <c r="BC40" i="588"/>
  <c r="AG40" i="588"/>
  <c r="AC40" i="588"/>
  <c r="AB40" i="588"/>
  <c r="B40" i="588"/>
  <c r="AG39" i="588"/>
  <c r="AC39" i="588"/>
  <c r="AB39" i="588"/>
  <c r="B39" i="588"/>
  <c r="AG38" i="588"/>
  <c r="AF38" i="588"/>
  <c r="AC38" i="588"/>
  <c r="AB38" i="588"/>
  <c r="B38" i="588"/>
  <c r="BC37" i="588"/>
  <c r="AG37" i="588"/>
  <c r="AC37" i="588"/>
  <c r="AB37" i="588"/>
  <c r="B37" i="588"/>
  <c r="AG36" i="588"/>
  <c r="AF36" i="588"/>
  <c r="AC36" i="588"/>
  <c r="AB36" i="588"/>
  <c r="B36" i="588"/>
  <c r="BE35" i="588"/>
  <c r="BC35" i="588"/>
  <c r="AG35" i="588"/>
  <c r="AF35" i="588"/>
  <c r="AC35" i="588"/>
  <c r="AB35" i="588"/>
  <c r="B35" i="588"/>
  <c r="BD34" i="588"/>
  <c r="BC34" i="588"/>
  <c r="AG34" i="588"/>
  <c r="AF34" i="588"/>
  <c r="AC34" i="588"/>
  <c r="AB34" i="588"/>
  <c r="B34" i="588"/>
  <c r="BC33" i="588"/>
  <c r="AG33" i="588"/>
  <c r="AC33" i="588"/>
  <c r="AB33" i="588"/>
  <c r="B33" i="588"/>
  <c r="AG32" i="588"/>
  <c r="AF32" i="588"/>
  <c r="AC32" i="588"/>
  <c r="AB32" i="588"/>
  <c r="B32" i="588"/>
  <c r="BE31" i="588"/>
  <c r="BC31" i="588"/>
  <c r="AG31" i="588"/>
  <c r="AF31" i="588"/>
  <c r="AC31" i="588"/>
  <c r="AB31" i="588"/>
  <c r="B31" i="588"/>
  <c r="BF30" i="588"/>
  <c r="BF39" i="588" s="1"/>
  <c r="BE30" i="588"/>
  <c r="BE40" i="588" s="1"/>
  <c r="BD30" i="588"/>
  <c r="BD39" i="588" s="1"/>
  <c r="BC30" i="588"/>
  <c r="BC38" i="588" s="1"/>
  <c r="BB30" i="588"/>
  <c r="BB40" i="588" s="1"/>
  <c r="AW30" i="588"/>
  <c r="AV30" i="588"/>
  <c r="AU30" i="588"/>
  <c r="AT30" i="588"/>
  <c r="AS30" i="588"/>
  <c r="AR30" i="588"/>
  <c r="AQ30" i="588"/>
  <c r="AP30" i="588"/>
  <c r="AO30" i="588"/>
  <c r="AN30" i="588"/>
  <c r="AM30" i="588"/>
  <c r="AL30" i="588"/>
  <c r="AK30" i="588"/>
  <c r="AJ30" i="588"/>
  <c r="AI30" i="588"/>
  <c r="AH30" i="588"/>
  <c r="AG30" i="588"/>
  <c r="AF30" i="588"/>
  <c r="AE30" i="588"/>
  <c r="AD30" i="588"/>
  <c r="AW29" i="588"/>
  <c r="AV29" i="588"/>
  <c r="AU29" i="588"/>
  <c r="AT29" i="588"/>
  <c r="AS29" i="588"/>
  <c r="AM29" i="588"/>
  <c r="AL29" i="588"/>
  <c r="AK29" i="588"/>
  <c r="AJ29" i="588"/>
  <c r="AI29" i="588"/>
  <c r="AH29" i="588"/>
  <c r="AG29" i="588"/>
  <c r="AF29" i="588"/>
  <c r="AE29" i="588"/>
  <c r="AD29" i="588"/>
  <c r="U29" i="588"/>
  <c r="AR29" i="588" s="1"/>
  <c r="T29" i="588"/>
  <c r="AQ29" i="588" s="1"/>
  <c r="S29" i="588"/>
  <c r="AP29" i="588" s="1"/>
  <c r="R29" i="588"/>
  <c r="AO29" i="588" s="1"/>
  <c r="Q29" i="588"/>
  <c r="AN29" i="588" s="1"/>
  <c r="E29" i="588"/>
  <c r="D29" i="588"/>
  <c r="C29" i="588"/>
  <c r="AX28" i="588"/>
  <c r="AW28" i="588"/>
  <c r="AV28" i="588"/>
  <c r="AU28" i="588"/>
  <c r="AT28" i="588"/>
  <c r="AS28" i="588"/>
  <c r="AR28" i="588"/>
  <c r="AQ28" i="588"/>
  <c r="AP28" i="588"/>
  <c r="AO28" i="588"/>
  <c r="AN28" i="588"/>
  <c r="AM28" i="588"/>
  <c r="AL28" i="588"/>
  <c r="AK28" i="588"/>
  <c r="AJ28" i="588"/>
  <c r="AI28" i="588"/>
  <c r="AH28" i="588"/>
  <c r="AG28" i="588"/>
  <c r="AF28" i="588"/>
  <c r="AF39" i="588" s="1"/>
  <c r="AE28" i="588"/>
  <c r="AE38" i="588" s="1"/>
  <c r="AD28" i="588"/>
  <c r="AD40" i="588" s="1"/>
  <c r="G9" i="588"/>
  <c r="G8" i="588"/>
  <c r="G7" i="588"/>
  <c r="F4" i="588"/>
  <c r="Z3" i="588"/>
  <c r="Y3" i="588"/>
  <c r="AK2" i="588"/>
  <c r="AJ2" i="588"/>
  <c r="AI2" i="588"/>
  <c r="AH2" i="588"/>
  <c r="AG2" i="588"/>
  <c r="AF2" i="588"/>
  <c r="AE2" i="588"/>
  <c r="Z2" i="588"/>
  <c r="Y2" i="588"/>
  <c r="F1" i="588"/>
  <c r="F36" i="477" s="1"/>
  <c r="F36" i="470" s="1"/>
  <c r="Y131" i="587"/>
  <c r="X131" i="587"/>
  <c r="W131" i="587"/>
  <c r="U131" i="587"/>
  <c r="T131" i="587"/>
  <c r="R131" i="587"/>
  <c r="Q131" i="587"/>
  <c r="P131" i="587"/>
  <c r="I131" i="587"/>
  <c r="H131" i="587"/>
  <c r="G131" i="587"/>
  <c r="BF130" i="587"/>
  <c r="BE130" i="587"/>
  <c r="BD130" i="587"/>
  <c r="BC130" i="587"/>
  <c r="BB130" i="587"/>
  <c r="AG130" i="587"/>
  <c r="AF130" i="587"/>
  <c r="AE130" i="587"/>
  <c r="AD130" i="587"/>
  <c r="AC130" i="587"/>
  <c r="AB130" i="587"/>
  <c r="Z130" i="587"/>
  <c r="V130" i="587"/>
  <c r="O130" i="587"/>
  <c r="N130" i="587"/>
  <c r="M130" i="587"/>
  <c r="L130" i="587"/>
  <c r="K130" i="587"/>
  <c r="J130" i="587"/>
  <c r="B130" i="587"/>
  <c r="BF129" i="587"/>
  <c r="BE129" i="587"/>
  <c r="BD129" i="587"/>
  <c r="BC129" i="587"/>
  <c r="BB129" i="587"/>
  <c r="AG129" i="587"/>
  <c r="AF129" i="587"/>
  <c r="AE129" i="587"/>
  <c r="AD129" i="587"/>
  <c r="AC129" i="587"/>
  <c r="AB129" i="587"/>
  <c r="Z129" i="587"/>
  <c r="V129" i="587"/>
  <c r="O129" i="587"/>
  <c r="N129" i="587"/>
  <c r="M129" i="587"/>
  <c r="L129" i="587"/>
  <c r="K129" i="587"/>
  <c r="J129" i="587"/>
  <c r="B129" i="587"/>
  <c r="BF128" i="587"/>
  <c r="BE128" i="587"/>
  <c r="BD128" i="587"/>
  <c r="BC128" i="587"/>
  <c r="BB128" i="587"/>
  <c r="AG128" i="587"/>
  <c r="AF128" i="587"/>
  <c r="AE128" i="587"/>
  <c r="AD128" i="587"/>
  <c r="AC128" i="587"/>
  <c r="AB128" i="587"/>
  <c r="Z128" i="587"/>
  <c r="V128" i="587"/>
  <c r="O128" i="587"/>
  <c r="N128" i="587"/>
  <c r="M128" i="587"/>
  <c r="L128" i="587"/>
  <c r="K128" i="587"/>
  <c r="J128" i="587"/>
  <c r="B128" i="587"/>
  <c r="BF127" i="587"/>
  <c r="BE127" i="587"/>
  <c r="BD127" i="587"/>
  <c r="BC127" i="587"/>
  <c r="BB127" i="587"/>
  <c r="AG127" i="587"/>
  <c r="AF127" i="587"/>
  <c r="AE127" i="587"/>
  <c r="AD127" i="587"/>
  <c r="AC127" i="587"/>
  <c r="AB127" i="587"/>
  <c r="Z127" i="587"/>
  <c r="V127" i="587"/>
  <c r="O127" i="587"/>
  <c r="N127" i="587"/>
  <c r="M127" i="587"/>
  <c r="L127" i="587"/>
  <c r="K127" i="587"/>
  <c r="J127" i="587"/>
  <c r="B127" i="587"/>
  <c r="BF126" i="587"/>
  <c r="BE126" i="587"/>
  <c r="BD126" i="587"/>
  <c r="BC126" i="587"/>
  <c r="BB126" i="587"/>
  <c r="AG126" i="587"/>
  <c r="AF126" i="587"/>
  <c r="AE126" i="587"/>
  <c r="AD126" i="587"/>
  <c r="AC126" i="587"/>
  <c r="AB126" i="587"/>
  <c r="Z126" i="587"/>
  <c r="V126" i="587"/>
  <c r="O126" i="587"/>
  <c r="N126" i="587"/>
  <c r="M126" i="587"/>
  <c r="L126" i="587"/>
  <c r="K126" i="587"/>
  <c r="J126" i="587"/>
  <c r="B126" i="587"/>
  <c r="BF125" i="587"/>
  <c r="BE125" i="587"/>
  <c r="BD125" i="587"/>
  <c r="BC125" i="587"/>
  <c r="BB125" i="587"/>
  <c r="AG125" i="587"/>
  <c r="AF125" i="587"/>
  <c r="AE125" i="587"/>
  <c r="AD125" i="587"/>
  <c r="AC125" i="587"/>
  <c r="AB125" i="587"/>
  <c r="Z125" i="587"/>
  <c r="V125" i="587"/>
  <c r="O125" i="587"/>
  <c r="N125" i="587"/>
  <c r="M125" i="587"/>
  <c r="L125" i="587"/>
  <c r="K125" i="587"/>
  <c r="J125" i="587"/>
  <c r="B125" i="587"/>
  <c r="BF124" i="587"/>
  <c r="BE124" i="587"/>
  <c r="BD124" i="587"/>
  <c r="BC124" i="587"/>
  <c r="BB124" i="587"/>
  <c r="AG124" i="587"/>
  <c r="AF124" i="587"/>
  <c r="AE124" i="587"/>
  <c r="AD124" i="587"/>
  <c r="AC124" i="587"/>
  <c r="AB124" i="587"/>
  <c r="Z124" i="587"/>
  <c r="V124" i="587"/>
  <c r="O124" i="587"/>
  <c r="N124" i="587"/>
  <c r="M124" i="587"/>
  <c r="L124" i="587"/>
  <c r="K124" i="587"/>
  <c r="J124" i="587"/>
  <c r="B124" i="587"/>
  <c r="BF123" i="587"/>
  <c r="BE123" i="587"/>
  <c r="BD123" i="587"/>
  <c r="BC123" i="587"/>
  <c r="BB123" i="587"/>
  <c r="AG123" i="587"/>
  <c r="AF123" i="587"/>
  <c r="AE123" i="587"/>
  <c r="AD123" i="587"/>
  <c r="AC123" i="587"/>
  <c r="AB123" i="587"/>
  <c r="Z123" i="587"/>
  <c r="V123" i="587"/>
  <c r="O123" i="587"/>
  <c r="N123" i="587"/>
  <c r="M123" i="587"/>
  <c r="L123" i="587"/>
  <c r="K123" i="587"/>
  <c r="J123" i="587"/>
  <c r="B123" i="587"/>
  <c r="BF122" i="587"/>
  <c r="BE122" i="587"/>
  <c r="BD122" i="587"/>
  <c r="BC122" i="587"/>
  <c r="BB122" i="587"/>
  <c r="AG122" i="587"/>
  <c r="AF122" i="587"/>
  <c r="AE122" i="587"/>
  <c r="AD122" i="587"/>
  <c r="AC122" i="587"/>
  <c r="AB122" i="587"/>
  <c r="Z122" i="587"/>
  <c r="V122" i="587"/>
  <c r="O122" i="587"/>
  <c r="N122" i="587"/>
  <c r="M122" i="587"/>
  <c r="L122" i="587"/>
  <c r="K122" i="587"/>
  <c r="J122" i="587"/>
  <c r="B122" i="587"/>
  <c r="BF121" i="587"/>
  <c r="BE121" i="587"/>
  <c r="BD121" i="587"/>
  <c r="BC121" i="587"/>
  <c r="BB121" i="587"/>
  <c r="AG121" i="587"/>
  <c r="AF121" i="587"/>
  <c r="AE121" i="587"/>
  <c r="AD121" i="587"/>
  <c r="AC121" i="587"/>
  <c r="AB121" i="587"/>
  <c r="Z121" i="587"/>
  <c r="V121" i="587"/>
  <c r="O121" i="587"/>
  <c r="N121" i="587"/>
  <c r="M121" i="587"/>
  <c r="L121" i="587"/>
  <c r="K121" i="587"/>
  <c r="J121" i="587"/>
  <c r="B121" i="587"/>
  <c r="BF120" i="587"/>
  <c r="BE120" i="587"/>
  <c r="BD120" i="587"/>
  <c r="BC120" i="587"/>
  <c r="BB120" i="587"/>
  <c r="AG120" i="587"/>
  <c r="AF120" i="587"/>
  <c r="AE120" i="587"/>
  <c r="AD120" i="587"/>
  <c r="AC120" i="587"/>
  <c r="AB120" i="587"/>
  <c r="Z120" i="587"/>
  <c r="V120" i="587"/>
  <c r="O120" i="587"/>
  <c r="N120" i="587"/>
  <c r="M120" i="587"/>
  <c r="L120" i="587"/>
  <c r="K120" i="587"/>
  <c r="J120" i="587"/>
  <c r="B120" i="587"/>
  <c r="BF119" i="587"/>
  <c r="BE119" i="587"/>
  <c r="BD119" i="587"/>
  <c r="BC119" i="587"/>
  <c r="BB119" i="587"/>
  <c r="AG119" i="587"/>
  <c r="AF119" i="587"/>
  <c r="AE119" i="587"/>
  <c r="AD119" i="587"/>
  <c r="AC119" i="587"/>
  <c r="AB119" i="587"/>
  <c r="Z119" i="587"/>
  <c r="V119" i="587"/>
  <c r="O119" i="587"/>
  <c r="N119" i="587"/>
  <c r="M119" i="587"/>
  <c r="L119" i="587"/>
  <c r="K119" i="587"/>
  <c r="J119" i="587"/>
  <c r="B119" i="587"/>
  <c r="BF118" i="587"/>
  <c r="BE118" i="587"/>
  <c r="BD118" i="587"/>
  <c r="BC118" i="587"/>
  <c r="BB118" i="587"/>
  <c r="AG118" i="587"/>
  <c r="AF118" i="587"/>
  <c r="AE118" i="587"/>
  <c r="AD118" i="587"/>
  <c r="AC118" i="587"/>
  <c r="AB118" i="587"/>
  <c r="Z118" i="587"/>
  <c r="V118" i="587"/>
  <c r="O118" i="587"/>
  <c r="N118" i="587"/>
  <c r="M118" i="587"/>
  <c r="L118" i="587"/>
  <c r="K118" i="587"/>
  <c r="J118" i="587"/>
  <c r="B118" i="587"/>
  <c r="BF117" i="587"/>
  <c r="BE117" i="587"/>
  <c r="BD117" i="587"/>
  <c r="BC117" i="587"/>
  <c r="BB117" i="587"/>
  <c r="AG117" i="587"/>
  <c r="AF117" i="587"/>
  <c r="AE117" i="587"/>
  <c r="AD117" i="587"/>
  <c r="AC117" i="587"/>
  <c r="AB117" i="587"/>
  <c r="Z117" i="587"/>
  <c r="V117" i="587"/>
  <c r="O117" i="587"/>
  <c r="N117" i="587"/>
  <c r="M117" i="587"/>
  <c r="L117" i="587"/>
  <c r="K117" i="587"/>
  <c r="J117" i="587"/>
  <c r="B117" i="587"/>
  <c r="BF116" i="587"/>
  <c r="BE116" i="587"/>
  <c r="BD116" i="587"/>
  <c r="BC116" i="587"/>
  <c r="BB116" i="587"/>
  <c r="AG116" i="587"/>
  <c r="AF116" i="587"/>
  <c r="AE116" i="587"/>
  <c r="AD116" i="587"/>
  <c r="AC116" i="587"/>
  <c r="AB116" i="587"/>
  <c r="Z116" i="587"/>
  <c r="V116" i="587"/>
  <c r="O116" i="587"/>
  <c r="N116" i="587"/>
  <c r="M116" i="587"/>
  <c r="L116" i="587"/>
  <c r="K116" i="587"/>
  <c r="J116" i="587"/>
  <c r="B116" i="587"/>
  <c r="BF115" i="587"/>
  <c r="BE115" i="587"/>
  <c r="BD115" i="587"/>
  <c r="BC115" i="587"/>
  <c r="BB115" i="587"/>
  <c r="AG115" i="587"/>
  <c r="AF115" i="587"/>
  <c r="AE115" i="587"/>
  <c r="AD115" i="587"/>
  <c r="AC115" i="587"/>
  <c r="AB115" i="587"/>
  <c r="Z115" i="587"/>
  <c r="V115" i="587"/>
  <c r="O115" i="587"/>
  <c r="N115" i="587"/>
  <c r="M115" i="587"/>
  <c r="L115" i="587"/>
  <c r="K115" i="587"/>
  <c r="J115" i="587"/>
  <c r="B115" i="587"/>
  <c r="BF114" i="587"/>
  <c r="BE114" i="587"/>
  <c r="BD114" i="587"/>
  <c r="BC114" i="587"/>
  <c r="BB114" i="587"/>
  <c r="AG114" i="587"/>
  <c r="AF114" i="587"/>
  <c r="AE114" i="587"/>
  <c r="AD114" i="587"/>
  <c r="AC114" i="587"/>
  <c r="AB114" i="587"/>
  <c r="Z114" i="587"/>
  <c r="V114" i="587"/>
  <c r="O114" i="587"/>
  <c r="N114" i="587"/>
  <c r="M114" i="587"/>
  <c r="L114" i="587"/>
  <c r="K114" i="587"/>
  <c r="J114" i="587"/>
  <c r="B114" i="587"/>
  <c r="BF113" i="587"/>
  <c r="BE113" i="587"/>
  <c r="BD113" i="587"/>
  <c r="BC113" i="587"/>
  <c r="BB113" i="587"/>
  <c r="AG113" i="587"/>
  <c r="AF113" i="587"/>
  <c r="AE113" i="587"/>
  <c r="AD113" i="587"/>
  <c r="AC113" i="587"/>
  <c r="AB113" i="587"/>
  <c r="Z113" i="587"/>
  <c r="V113" i="587"/>
  <c r="O113" i="587"/>
  <c r="N113" i="587"/>
  <c r="M113" i="587"/>
  <c r="L113" i="587"/>
  <c r="K113" i="587"/>
  <c r="J113" i="587"/>
  <c r="B113" i="587"/>
  <c r="BF112" i="587"/>
  <c r="BE112" i="587"/>
  <c r="BD112" i="587"/>
  <c r="BC112" i="587"/>
  <c r="BB112" i="587"/>
  <c r="AG112" i="587"/>
  <c r="AF112" i="587"/>
  <c r="AE112" i="587"/>
  <c r="AD112" i="587"/>
  <c r="AC112" i="587"/>
  <c r="AB112" i="587"/>
  <c r="Z112" i="587"/>
  <c r="V112" i="587"/>
  <c r="O112" i="587"/>
  <c r="N112" i="587"/>
  <c r="M112" i="587"/>
  <c r="L112" i="587"/>
  <c r="K112" i="587"/>
  <c r="J112" i="587"/>
  <c r="B112" i="587"/>
  <c r="BF111" i="587"/>
  <c r="BE111" i="587"/>
  <c r="BD111" i="587"/>
  <c r="BC111" i="587"/>
  <c r="BB111" i="587"/>
  <c r="AG111" i="587"/>
  <c r="AF111" i="587"/>
  <c r="AE111" i="587"/>
  <c r="AD111" i="587"/>
  <c r="AC111" i="587"/>
  <c r="AB111" i="587"/>
  <c r="Z111" i="587"/>
  <c r="V111" i="587"/>
  <c r="O111" i="587"/>
  <c r="N111" i="587"/>
  <c r="M111" i="587"/>
  <c r="L111" i="587"/>
  <c r="K111" i="587"/>
  <c r="J111" i="587"/>
  <c r="B111" i="587"/>
  <c r="BF110" i="587"/>
  <c r="BE110" i="587"/>
  <c r="BD110" i="587"/>
  <c r="BC110" i="587"/>
  <c r="BB110" i="587"/>
  <c r="AG110" i="587"/>
  <c r="AF110" i="587"/>
  <c r="AE110" i="587"/>
  <c r="AD110" i="587"/>
  <c r="AC110" i="587"/>
  <c r="AB110" i="587"/>
  <c r="Z110" i="587"/>
  <c r="V110" i="587"/>
  <c r="O110" i="587"/>
  <c r="N110" i="587"/>
  <c r="M110" i="587"/>
  <c r="L110" i="587"/>
  <c r="K110" i="587"/>
  <c r="J110" i="587"/>
  <c r="B110" i="587"/>
  <c r="BF109" i="587"/>
  <c r="BE109" i="587"/>
  <c r="BD109" i="587"/>
  <c r="BC109" i="587"/>
  <c r="BB109" i="587"/>
  <c r="AG109" i="587"/>
  <c r="AF109" i="587"/>
  <c r="AE109" i="587"/>
  <c r="AD109" i="587"/>
  <c r="AC109" i="587"/>
  <c r="AB109" i="587"/>
  <c r="Z109" i="587"/>
  <c r="V109" i="587"/>
  <c r="O109" i="587"/>
  <c r="N109" i="587"/>
  <c r="M109" i="587"/>
  <c r="L109" i="587"/>
  <c r="K109" i="587"/>
  <c r="J109" i="587"/>
  <c r="B109" i="587"/>
  <c r="BF108" i="587"/>
  <c r="BE108" i="587"/>
  <c r="BD108" i="587"/>
  <c r="BC108" i="587"/>
  <c r="BB108" i="587"/>
  <c r="AG108" i="587"/>
  <c r="AF108" i="587"/>
  <c r="AE108" i="587"/>
  <c r="AD108" i="587"/>
  <c r="AC108" i="587"/>
  <c r="AB108" i="587"/>
  <c r="Z108" i="587"/>
  <c r="V108" i="587"/>
  <c r="O108" i="587"/>
  <c r="N108" i="587"/>
  <c r="M108" i="587"/>
  <c r="L108" i="587"/>
  <c r="K108" i="587"/>
  <c r="J108" i="587"/>
  <c r="B108" i="587"/>
  <c r="BF107" i="587"/>
  <c r="BE107" i="587"/>
  <c r="BD107" i="587"/>
  <c r="BC107" i="587"/>
  <c r="BB107" i="587"/>
  <c r="AG107" i="587"/>
  <c r="AF107" i="587"/>
  <c r="AE107" i="587"/>
  <c r="AD107" i="587"/>
  <c r="AC107" i="587"/>
  <c r="AB107" i="587"/>
  <c r="Z107" i="587"/>
  <c r="V107" i="587"/>
  <c r="O107" i="587"/>
  <c r="N107" i="587"/>
  <c r="M107" i="587"/>
  <c r="L107" i="587"/>
  <c r="K107" i="587"/>
  <c r="J107" i="587"/>
  <c r="B107" i="587"/>
  <c r="BF106" i="587"/>
  <c r="BE106" i="587"/>
  <c r="BD106" i="587"/>
  <c r="BC106" i="587"/>
  <c r="BB106" i="587"/>
  <c r="AG106" i="587"/>
  <c r="AF106" i="587"/>
  <c r="AE106" i="587"/>
  <c r="AD106" i="587"/>
  <c r="AC106" i="587"/>
  <c r="AB106" i="587"/>
  <c r="Z106" i="587"/>
  <c r="V106" i="587"/>
  <c r="O106" i="587"/>
  <c r="N106" i="587"/>
  <c r="M106" i="587"/>
  <c r="L106" i="587"/>
  <c r="K106" i="587"/>
  <c r="J106" i="587"/>
  <c r="B106" i="587"/>
  <c r="BF105" i="587"/>
  <c r="BE105" i="587"/>
  <c r="BD105" i="587"/>
  <c r="BC105" i="587"/>
  <c r="BB105" i="587"/>
  <c r="AG105" i="587"/>
  <c r="AF105" i="587"/>
  <c r="AE105" i="587"/>
  <c r="AD105" i="587"/>
  <c r="AC105" i="587"/>
  <c r="AB105" i="587"/>
  <c r="Z105" i="587"/>
  <c r="V105" i="587"/>
  <c r="O105" i="587"/>
  <c r="N105" i="587"/>
  <c r="M105" i="587"/>
  <c r="L105" i="587"/>
  <c r="K105" i="587"/>
  <c r="J105" i="587"/>
  <c r="B105" i="587"/>
  <c r="BF104" i="587"/>
  <c r="BE104" i="587"/>
  <c r="BD104" i="587"/>
  <c r="BC104" i="587"/>
  <c r="BB104" i="587"/>
  <c r="AG104" i="587"/>
  <c r="AF104" i="587"/>
  <c r="AE104" i="587"/>
  <c r="AD104" i="587"/>
  <c r="AC104" i="587"/>
  <c r="AB104" i="587"/>
  <c r="Z104" i="587"/>
  <c r="V104" i="587"/>
  <c r="O104" i="587"/>
  <c r="N104" i="587"/>
  <c r="M104" i="587"/>
  <c r="L104" i="587"/>
  <c r="K104" i="587"/>
  <c r="J104" i="587"/>
  <c r="B104" i="587"/>
  <c r="BF103" i="587"/>
  <c r="BE103" i="587"/>
  <c r="BD103" i="587"/>
  <c r="BC103" i="587"/>
  <c r="BB103" i="587"/>
  <c r="AG103" i="587"/>
  <c r="AF103" i="587"/>
  <c r="AE103" i="587"/>
  <c r="AD103" i="587"/>
  <c r="AC103" i="587"/>
  <c r="AB103" i="587"/>
  <c r="Z103" i="587"/>
  <c r="V103" i="587"/>
  <c r="O103" i="587"/>
  <c r="N103" i="587"/>
  <c r="M103" i="587"/>
  <c r="L103" i="587"/>
  <c r="K103" i="587"/>
  <c r="J103" i="587"/>
  <c r="B103" i="587"/>
  <c r="BF102" i="587"/>
  <c r="BE102" i="587"/>
  <c r="BD102" i="587"/>
  <c r="BC102" i="587"/>
  <c r="BB102" i="587"/>
  <c r="AG102" i="587"/>
  <c r="AF102" i="587"/>
  <c r="AE102" i="587"/>
  <c r="AD102" i="587"/>
  <c r="AC102" i="587"/>
  <c r="AB102" i="587"/>
  <c r="Z102" i="587"/>
  <c r="V102" i="587"/>
  <c r="O102" i="587"/>
  <c r="N102" i="587"/>
  <c r="M102" i="587"/>
  <c r="L102" i="587"/>
  <c r="K102" i="587"/>
  <c r="J102" i="587"/>
  <c r="B102" i="587"/>
  <c r="BF101" i="587"/>
  <c r="BE101" i="587"/>
  <c r="BD101" i="587"/>
  <c r="BC101" i="587"/>
  <c r="BB101" i="587"/>
  <c r="AG101" i="587"/>
  <c r="AF101" i="587"/>
  <c r="AE101" i="587"/>
  <c r="AD101" i="587"/>
  <c r="AC101" i="587"/>
  <c r="AB101" i="587"/>
  <c r="Z101" i="587"/>
  <c r="V101" i="587"/>
  <c r="O101" i="587"/>
  <c r="N101" i="587"/>
  <c r="M101" i="587"/>
  <c r="L101" i="587"/>
  <c r="K101" i="587"/>
  <c r="J101" i="587"/>
  <c r="B101" i="587"/>
  <c r="BF100" i="587"/>
  <c r="BE100" i="587"/>
  <c r="BD100" i="587"/>
  <c r="BC100" i="587"/>
  <c r="BB100" i="587"/>
  <c r="AG100" i="587"/>
  <c r="AF100" i="587"/>
  <c r="AE100" i="587"/>
  <c r="AD100" i="587"/>
  <c r="AC100" i="587"/>
  <c r="AB100" i="587"/>
  <c r="Z100" i="587"/>
  <c r="V100" i="587"/>
  <c r="O100" i="587"/>
  <c r="N100" i="587"/>
  <c r="M100" i="587"/>
  <c r="L100" i="587"/>
  <c r="K100" i="587"/>
  <c r="J100" i="587"/>
  <c r="B100" i="587"/>
  <c r="BF99" i="587"/>
  <c r="BE99" i="587"/>
  <c r="BD99" i="587"/>
  <c r="BC99" i="587"/>
  <c r="BB99" i="587"/>
  <c r="AG99" i="587"/>
  <c r="AF99" i="587"/>
  <c r="AE99" i="587"/>
  <c r="AD99" i="587"/>
  <c r="AC99" i="587"/>
  <c r="AB99" i="587"/>
  <c r="Z99" i="587"/>
  <c r="V99" i="587"/>
  <c r="O99" i="587"/>
  <c r="N99" i="587"/>
  <c r="M99" i="587"/>
  <c r="L99" i="587"/>
  <c r="K99" i="587"/>
  <c r="J99" i="587"/>
  <c r="B99" i="587"/>
  <c r="BF98" i="587"/>
  <c r="BE98" i="587"/>
  <c r="BD98" i="587"/>
  <c r="BC98" i="587"/>
  <c r="BB98" i="587"/>
  <c r="AG98" i="587"/>
  <c r="AF98" i="587"/>
  <c r="AE98" i="587"/>
  <c r="AD98" i="587"/>
  <c r="AC98" i="587"/>
  <c r="AB98" i="587"/>
  <c r="Z98" i="587"/>
  <c r="V98" i="587"/>
  <c r="O98" i="587"/>
  <c r="N98" i="587"/>
  <c r="M98" i="587"/>
  <c r="L98" i="587"/>
  <c r="K98" i="587"/>
  <c r="J98" i="587"/>
  <c r="B98" i="587"/>
  <c r="BF97" i="587"/>
  <c r="BE97" i="587"/>
  <c r="BD97" i="587"/>
  <c r="BC97" i="587"/>
  <c r="BB97" i="587"/>
  <c r="AG97" i="587"/>
  <c r="AF97" i="587"/>
  <c r="AE97" i="587"/>
  <c r="AD97" i="587"/>
  <c r="AC97" i="587"/>
  <c r="AB97" i="587"/>
  <c r="Z97" i="587"/>
  <c r="V97" i="587"/>
  <c r="O97" i="587"/>
  <c r="N97" i="587"/>
  <c r="M97" i="587"/>
  <c r="L97" i="587"/>
  <c r="K97" i="587"/>
  <c r="J97" i="587"/>
  <c r="B97" i="587"/>
  <c r="BF96" i="587"/>
  <c r="BE96" i="587"/>
  <c r="BD96" i="587"/>
  <c r="BC96" i="587"/>
  <c r="BB96" i="587"/>
  <c r="AG96" i="587"/>
  <c r="AF96" i="587"/>
  <c r="AE96" i="587"/>
  <c r="AD96" i="587"/>
  <c r="AC96" i="587"/>
  <c r="AB96" i="587"/>
  <c r="Z96" i="587"/>
  <c r="V96" i="587"/>
  <c r="O96" i="587"/>
  <c r="N96" i="587"/>
  <c r="M96" i="587"/>
  <c r="L96" i="587"/>
  <c r="K96" i="587"/>
  <c r="J96" i="587"/>
  <c r="B96" i="587"/>
  <c r="BF95" i="587"/>
  <c r="BE95" i="587"/>
  <c r="BD95" i="587"/>
  <c r="BC95" i="587"/>
  <c r="BB95" i="587"/>
  <c r="AG95" i="587"/>
  <c r="AF95" i="587"/>
  <c r="AE95" i="587"/>
  <c r="AD95" i="587"/>
  <c r="AC95" i="587"/>
  <c r="AB95" i="587"/>
  <c r="Z95" i="587"/>
  <c r="V95" i="587"/>
  <c r="O95" i="587"/>
  <c r="N95" i="587"/>
  <c r="M95" i="587"/>
  <c r="L95" i="587"/>
  <c r="K95" i="587"/>
  <c r="J95" i="587"/>
  <c r="B95" i="587"/>
  <c r="BF94" i="587"/>
  <c r="BE94" i="587"/>
  <c r="BD94" i="587"/>
  <c r="BC94" i="587"/>
  <c r="BB94" i="587"/>
  <c r="AG94" i="587"/>
  <c r="AF94" i="587"/>
  <c r="AE94" i="587"/>
  <c r="AD94" i="587"/>
  <c r="AC94" i="587"/>
  <c r="AB94" i="587"/>
  <c r="Z94" i="587"/>
  <c r="V94" i="587"/>
  <c r="O94" i="587"/>
  <c r="N94" i="587"/>
  <c r="M94" i="587"/>
  <c r="L94" i="587"/>
  <c r="K94" i="587"/>
  <c r="J94" i="587"/>
  <c r="B94" i="587"/>
  <c r="BF93" i="587"/>
  <c r="BE93" i="587"/>
  <c r="BD93" i="587"/>
  <c r="BC93" i="587"/>
  <c r="BB93" i="587"/>
  <c r="AG93" i="587"/>
  <c r="AF93" i="587"/>
  <c r="AE93" i="587"/>
  <c r="AD93" i="587"/>
  <c r="AC93" i="587"/>
  <c r="AB93" i="587"/>
  <c r="Z93" i="587"/>
  <c r="V93" i="587"/>
  <c r="O93" i="587"/>
  <c r="N93" i="587"/>
  <c r="M93" i="587"/>
  <c r="L93" i="587"/>
  <c r="K93" i="587"/>
  <c r="J93" i="587"/>
  <c r="B93" i="587"/>
  <c r="BF92" i="587"/>
  <c r="BE92" i="587"/>
  <c r="BD92" i="587"/>
  <c r="BC92" i="587"/>
  <c r="BB92" i="587"/>
  <c r="AG92" i="587"/>
  <c r="AF92" i="587"/>
  <c r="AE92" i="587"/>
  <c r="AD92" i="587"/>
  <c r="AC92" i="587"/>
  <c r="AB92" i="587"/>
  <c r="Z92" i="587"/>
  <c r="V92" i="587"/>
  <c r="O92" i="587"/>
  <c r="N92" i="587"/>
  <c r="M92" i="587"/>
  <c r="L92" i="587"/>
  <c r="K92" i="587"/>
  <c r="J92" i="587"/>
  <c r="B92" i="587"/>
  <c r="BF91" i="587"/>
  <c r="BE91" i="587"/>
  <c r="BD91" i="587"/>
  <c r="BC91" i="587"/>
  <c r="BB91" i="587"/>
  <c r="AG91" i="587"/>
  <c r="AF91" i="587"/>
  <c r="AE91" i="587"/>
  <c r="AD91" i="587"/>
  <c r="AC91" i="587"/>
  <c r="AB91" i="587"/>
  <c r="Z91" i="587"/>
  <c r="V91" i="587"/>
  <c r="O91" i="587"/>
  <c r="N91" i="587"/>
  <c r="M91" i="587"/>
  <c r="L91" i="587"/>
  <c r="K91" i="587"/>
  <c r="J91" i="587"/>
  <c r="B91" i="587"/>
  <c r="BF90" i="587"/>
  <c r="BE90" i="587"/>
  <c r="BD90" i="587"/>
  <c r="BC90" i="587"/>
  <c r="BB90" i="587"/>
  <c r="AG90" i="587"/>
  <c r="AF90" i="587"/>
  <c r="AE90" i="587"/>
  <c r="AD90" i="587"/>
  <c r="AC90" i="587"/>
  <c r="AB90" i="587"/>
  <c r="Z90" i="587"/>
  <c r="V90" i="587"/>
  <c r="O90" i="587"/>
  <c r="N90" i="587"/>
  <c r="M90" i="587"/>
  <c r="L90" i="587"/>
  <c r="K90" i="587"/>
  <c r="J90" i="587"/>
  <c r="B90" i="587"/>
  <c r="BF89" i="587"/>
  <c r="BE89" i="587"/>
  <c r="BD89" i="587"/>
  <c r="BC89" i="587"/>
  <c r="BB89" i="587"/>
  <c r="AG89" i="587"/>
  <c r="AF89" i="587"/>
  <c r="AE89" i="587"/>
  <c r="AD89" i="587"/>
  <c r="AC89" i="587"/>
  <c r="AB89" i="587"/>
  <c r="Z89" i="587"/>
  <c r="V89" i="587"/>
  <c r="O89" i="587"/>
  <c r="N89" i="587"/>
  <c r="M89" i="587"/>
  <c r="L89" i="587"/>
  <c r="K89" i="587"/>
  <c r="J89" i="587"/>
  <c r="B89" i="587"/>
  <c r="BF88" i="587"/>
  <c r="BE88" i="587"/>
  <c r="BD88" i="587"/>
  <c r="BC88" i="587"/>
  <c r="BB88" i="587"/>
  <c r="AG88" i="587"/>
  <c r="AF88" i="587"/>
  <c r="AE88" i="587"/>
  <c r="AD88" i="587"/>
  <c r="AC88" i="587"/>
  <c r="AB88" i="587"/>
  <c r="Z88" i="587"/>
  <c r="V88" i="587"/>
  <c r="O88" i="587"/>
  <c r="N88" i="587"/>
  <c r="M88" i="587"/>
  <c r="L88" i="587"/>
  <c r="K88" i="587"/>
  <c r="J88" i="587"/>
  <c r="B88" i="587"/>
  <c r="BF87" i="587"/>
  <c r="BE87" i="587"/>
  <c r="BD87" i="587"/>
  <c r="BC87" i="587"/>
  <c r="BB87" i="587"/>
  <c r="AG87" i="587"/>
  <c r="AF87" i="587"/>
  <c r="AE87" i="587"/>
  <c r="AD87" i="587"/>
  <c r="AC87" i="587"/>
  <c r="AB87" i="587"/>
  <c r="Z87" i="587"/>
  <c r="V87" i="587"/>
  <c r="O87" i="587"/>
  <c r="N87" i="587"/>
  <c r="M87" i="587"/>
  <c r="L87" i="587"/>
  <c r="K87" i="587"/>
  <c r="J87" i="587"/>
  <c r="B87" i="587"/>
  <c r="BF86" i="587"/>
  <c r="BE86" i="587"/>
  <c r="BD86" i="587"/>
  <c r="BC86" i="587"/>
  <c r="BB86" i="587"/>
  <c r="AG86" i="587"/>
  <c r="AF86" i="587"/>
  <c r="AE86" i="587"/>
  <c r="AD86" i="587"/>
  <c r="AC86" i="587"/>
  <c r="AB86" i="587"/>
  <c r="Z86" i="587"/>
  <c r="V86" i="587"/>
  <c r="O86" i="587"/>
  <c r="N86" i="587"/>
  <c r="M86" i="587"/>
  <c r="L86" i="587"/>
  <c r="K86" i="587"/>
  <c r="J86" i="587"/>
  <c r="B86" i="587"/>
  <c r="BF85" i="587"/>
  <c r="BE85" i="587"/>
  <c r="BD85" i="587"/>
  <c r="BC85" i="587"/>
  <c r="BB85" i="587"/>
  <c r="AG85" i="587"/>
  <c r="AF85" i="587"/>
  <c r="AE85" i="587"/>
  <c r="AD85" i="587"/>
  <c r="AC85" i="587"/>
  <c r="AB85" i="587"/>
  <c r="Z85" i="587"/>
  <c r="V85" i="587"/>
  <c r="O85" i="587"/>
  <c r="N85" i="587"/>
  <c r="M85" i="587"/>
  <c r="L85" i="587"/>
  <c r="K85" i="587"/>
  <c r="J85" i="587"/>
  <c r="B85" i="587"/>
  <c r="BF84" i="587"/>
  <c r="BE84" i="587"/>
  <c r="BD84" i="587"/>
  <c r="BC84" i="587"/>
  <c r="BB84" i="587"/>
  <c r="AG84" i="587"/>
  <c r="AF84" i="587"/>
  <c r="AE84" i="587"/>
  <c r="AD84" i="587"/>
  <c r="AC84" i="587"/>
  <c r="AB84" i="587"/>
  <c r="Z84" i="587"/>
  <c r="V84" i="587"/>
  <c r="O84" i="587"/>
  <c r="N84" i="587"/>
  <c r="M84" i="587"/>
  <c r="L84" i="587"/>
  <c r="K84" i="587"/>
  <c r="J84" i="587"/>
  <c r="B84" i="587"/>
  <c r="BF83" i="587"/>
  <c r="BE83" i="587"/>
  <c r="BD83" i="587"/>
  <c r="BC83" i="587"/>
  <c r="BB83" i="587"/>
  <c r="AG83" i="587"/>
  <c r="AF83" i="587"/>
  <c r="AE83" i="587"/>
  <c r="AD83" i="587"/>
  <c r="AC83" i="587"/>
  <c r="AB83" i="587"/>
  <c r="Z83" i="587"/>
  <c r="V83" i="587"/>
  <c r="O83" i="587"/>
  <c r="N83" i="587"/>
  <c r="M83" i="587"/>
  <c r="L83" i="587"/>
  <c r="K83" i="587"/>
  <c r="J83" i="587"/>
  <c r="B83" i="587"/>
  <c r="BF82" i="587"/>
  <c r="BE82" i="587"/>
  <c r="BD82" i="587"/>
  <c r="BC82" i="587"/>
  <c r="BB82" i="587"/>
  <c r="AG82" i="587"/>
  <c r="AF82" i="587"/>
  <c r="AE82" i="587"/>
  <c r="AD82" i="587"/>
  <c r="AC82" i="587"/>
  <c r="AB82" i="587"/>
  <c r="Z82" i="587"/>
  <c r="V82" i="587"/>
  <c r="O82" i="587"/>
  <c r="N82" i="587"/>
  <c r="M82" i="587"/>
  <c r="L82" i="587"/>
  <c r="K82" i="587"/>
  <c r="J82" i="587"/>
  <c r="B82" i="587"/>
  <c r="BF81" i="587"/>
  <c r="BE81" i="587"/>
  <c r="BD81" i="587"/>
  <c r="BC81" i="587"/>
  <c r="BB81" i="587"/>
  <c r="AG81" i="587"/>
  <c r="AF81" i="587"/>
  <c r="AE81" i="587"/>
  <c r="AD81" i="587"/>
  <c r="AC81" i="587"/>
  <c r="AB81" i="587"/>
  <c r="Z81" i="587"/>
  <c r="V81" i="587"/>
  <c r="O81" i="587"/>
  <c r="N81" i="587"/>
  <c r="M81" i="587"/>
  <c r="L81" i="587"/>
  <c r="K81" i="587"/>
  <c r="J81" i="587"/>
  <c r="B81" i="587"/>
  <c r="BF80" i="587"/>
  <c r="BE80" i="587"/>
  <c r="BD80" i="587"/>
  <c r="BC80" i="587"/>
  <c r="BB80" i="587"/>
  <c r="AG80" i="587"/>
  <c r="AF80" i="587"/>
  <c r="AE80" i="587"/>
  <c r="AD80" i="587"/>
  <c r="AC80" i="587"/>
  <c r="AB80" i="587"/>
  <c r="Z80" i="587"/>
  <c r="V80" i="587"/>
  <c r="O80" i="587"/>
  <c r="N80" i="587"/>
  <c r="M80" i="587"/>
  <c r="L80" i="587"/>
  <c r="K80" i="587"/>
  <c r="J80" i="587"/>
  <c r="B80" i="587"/>
  <c r="BF79" i="587"/>
  <c r="BE79" i="587"/>
  <c r="BD79" i="587"/>
  <c r="BC79" i="587"/>
  <c r="BB79" i="587"/>
  <c r="AG79" i="587"/>
  <c r="AF79" i="587"/>
  <c r="AE79" i="587"/>
  <c r="AD79" i="587"/>
  <c r="AC79" i="587"/>
  <c r="AB79" i="587"/>
  <c r="Z79" i="587"/>
  <c r="V79" i="587"/>
  <c r="O79" i="587"/>
  <c r="N79" i="587"/>
  <c r="M79" i="587"/>
  <c r="L79" i="587"/>
  <c r="K79" i="587"/>
  <c r="J79" i="587"/>
  <c r="B79" i="587"/>
  <c r="BF78" i="587"/>
  <c r="BE78" i="587"/>
  <c r="BD78" i="587"/>
  <c r="BC78" i="587"/>
  <c r="BB78" i="587"/>
  <c r="AG78" i="587"/>
  <c r="AF78" i="587"/>
  <c r="AE78" i="587"/>
  <c r="AD78" i="587"/>
  <c r="AC78" i="587"/>
  <c r="AB78" i="587"/>
  <c r="Z78" i="587"/>
  <c r="V78" i="587"/>
  <c r="O78" i="587"/>
  <c r="N78" i="587"/>
  <c r="M78" i="587"/>
  <c r="L78" i="587"/>
  <c r="K78" i="587"/>
  <c r="J78" i="587"/>
  <c r="B78" i="587"/>
  <c r="BF77" i="587"/>
  <c r="BE77" i="587"/>
  <c r="BD77" i="587"/>
  <c r="BC77" i="587"/>
  <c r="BB77" i="587"/>
  <c r="AG77" i="587"/>
  <c r="AF77" i="587"/>
  <c r="AE77" i="587"/>
  <c r="AD77" i="587"/>
  <c r="AC77" i="587"/>
  <c r="AB77" i="587"/>
  <c r="Z77" i="587"/>
  <c r="V77" i="587"/>
  <c r="O77" i="587"/>
  <c r="N77" i="587"/>
  <c r="M77" i="587"/>
  <c r="L77" i="587"/>
  <c r="K77" i="587"/>
  <c r="J77" i="587"/>
  <c r="B77" i="587"/>
  <c r="BF76" i="587"/>
  <c r="BE76" i="587"/>
  <c r="BD76" i="587"/>
  <c r="BC76" i="587"/>
  <c r="BB76" i="587"/>
  <c r="AG76" i="587"/>
  <c r="AF76" i="587"/>
  <c r="AE76" i="587"/>
  <c r="AD76" i="587"/>
  <c r="AC76" i="587"/>
  <c r="AB76" i="587"/>
  <c r="Z76" i="587"/>
  <c r="V76" i="587"/>
  <c r="O76" i="587"/>
  <c r="N76" i="587"/>
  <c r="M76" i="587"/>
  <c r="L76" i="587"/>
  <c r="K76" i="587"/>
  <c r="J76" i="587"/>
  <c r="B76" i="587"/>
  <c r="BF75" i="587"/>
  <c r="BE75" i="587"/>
  <c r="BD75" i="587"/>
  <c r="BC75" i="587"/>
  <c r="BB75" i="587"/>
  <c r="AG75" i="587"/>
  <c r="AF75" i="587"/>
  <c r="AE75" i="587"/>
  <c r="AD75" i="587"/>
  <c r="AC75" i="587"/>
  <c r="AB75" i="587"/>
  <c r="Z75" i="587"/>
  <c r="V75" i="587"/>
  <c r="O75" i="587"/>
  <c r="N75" i="587"/>
  <c r="M75" i="587"/>
  <c r="L75" i="587"/>
  <c r="K75" i="587"/>
  <c r="J75" i="587"/>
  <c r="B75" i="587"/>
  <c r="BF74" i="587"/>
  <c r="BE74" i="587"/>
  <c r="BD74" i="587"/>
  <c r="BC74" i="587"/>
  <c r="BB74" i="587"/>
  <c r="AG74" i="587"/>
  <c r="AF74" i="587"/>
  <c r="AE74" i="587"/>
  <c r="AD74" i="587"/>
  <c r="AC74" i="587"/>
  <c r="AB74" i="587"/>
  <c r="Z74" i="587"/>
  <c r="V74" i="587"/>
  <c r="O74" i="587"/>
  <c r="N74" i="587"/>
  <c r="M74" i="587"/>
  <c r="L74" i="587"/>
  <c r="K74" i="587"/>
  <c r="J74" i="587"/>
  <c r="B74" i="587"/>
  <c r="BF73" i="587"/>
  <c r="BE73" i="587"/>
  <c r="BD73" i="587"/>
  <c r="BC73" i="587"/>
  <c r="BB73" i="587"/>
  <c r="AG73" i="587"/>
  <c r="AF73" i="587"/>
  <c r="AE73" i="587"/>
  <c r="AD73" i="587"/>
  <c r="AC73" i="587"/>
  <c r="AB73" i="587"/>
  <c r="Z73" i="587"/>
  <c r="V73" i="587"/>
  <c r="O73" i="587"/>
  <c r="N73" i="587"/>
  <c r="M73" i="587"/>
  <c r="L73" i="587"/>
  <c r="K73" i="587"/>
  <c r="J73" i="587"/>
  <c r="B73" i="587"/>
  <c r="BF72" i="587"/>
  <c r="BE72" i="587"/>
  <c r="BD72" i="587"/>
  <c r="BC72" i="587"/>
  <c r="BB72" i="587"/>
  <c r="AG72" i="587"/>
  <c r="AF72" i="587"/>
  <c r="AE72" i="587"/>
  <c r="AD72" i="587"/>
  <c r="AC72" i="587"/>
  <c r="AB72" i="587"/>
  <c r="Z72" i="587"/>
  <c r="V72" i="587"/>
  <c r="O72" i="587"/>
  <c r="N72" i="587"/>
  <c r="M72" i="587"/>
  <c r="L72" i="587"/>
  <c r="K72" i="587"/>
  <c r="J72" i="587"/>
  <c r="B72" i="587"/>
  <c r="BF71" i="587"/>
  <c r="BE71" i="587"/>
  <c r="BD71" i="587"/>
  <c r="BC71" i="587"/>
  <c r="BB71" i="587"/>
  <c r="AG71" i="587"/>
  <c r="AF71" i="587"/>
  <c r="AE71" i="587"/>
  <c r="AD71" i="587"/>
  <c r="AC71" i="587"/>
  <c r="AB71" i="587"/>
  <c r="Z71" i="587"/>
  <c r="V71" i="587"/>
  <c r="O71" i="587"/>
  <c r="N71" i="587"/>
  <c r="M71" i="587"/>
  <c r="L71" i="587"/>
  <c r="K71" i="587"/>
  <c r="J71" i="587"/>
  <c r="B71" i="587"/>
  <c r="BF70" i="587"/>
  <c r="BE70" i="587"/>
  <c r="BD70" i="587"/>
  <c r="BC70" i="587"/>
  <c r="BB70" i="587"/>
  <c r="AG70" i="587"/>
  <c r="AF70" i="587"/>
  <c r="AE70" i="587"/>
  <c r="AD70" i="587"/>
  <c r="AC70" i="587"/>
  <c r="AB70" i="587"/>
  <c r="Z70" i="587"/>
  <c r="V70" i="587"/>
  <c r="O70" i="587"/>
  <c r="N70" i="587"/>
  <c r="M70" i="587"/>
  <c r="L70" i="587"/>
  <c r="K70" i="587"/>
  <c r="J70" i="587"/>
  <c r="B70" i="587"/>
  <c r="BF69" i="587"/>
  <c r="BE69" i="587"/>
  <c r="BD69" i="587"/>
  <c r="BC69" i="587"/>
  <c r="BB69" i="587"/>
  <c r="AG69" i="587"/>
  <c r="AF69" i="587"/>
  <c r="AE69" i="587"/>
  <c r="AD69" i="587"/>
  <c r="AC69" i="587"/>
  <c r="AB69" i="587"/>
  <c r="Z69" i="587"/>
  <c r="V69" i="587"/>
  <c r="O69" i="587"/>
  <c r="N69" i="587"/>
  <c r="M69" i="587"/>
  <c r="L69" i="587"/>
  <c r="K69" i="587"/>
  <c r="J69" i="587"/>
  <c r="B69" i="587"/>
  <c r="BF68" i="587"/>
  <c r="BE68" i="587"/>
  <c r="BD68" i="587"/>
  <c r="BC68" i="587"/>
  <c r="BB68" i="587"/>
  <c r="AG68" i="587"/>
  <c r="AF68" i="587"/>
  <c r="AE68" i="587"/>
  <c r="AD68" i="587"/>
  <c r="AC68" i="587"/>
  <c r="AB68" i="587"/>
  <c r="Z68" i="587"/>
  <c r="V68" i="587"/>
  <c r="O68" i="587"/>
  <c r="N68" i="587"/>
  <c r="M68" i="587"/>
  <c r="L68" i="587"/>
  <c r="K68" i="587"/>
  <c r="J68" i="587"/>
  <c r="B68" i="587"/>
  <c r="BF67" i="587"/>
  <c r="BE67" i="587"/>
  <c r="BD67" i="587"/>
  <c r="BC67" i="587"/>
  <c r="BB67" i="587"/>
  <c r="AG67" i="587"/>
  <c r="AF67" i="587"/>
  <c r="AE67" i="587"/>
  <c r="AD67" i="587"/>
  <c r="AC67" i="587"/>
  <c r="AB67" i="587"/>
  <c r="Z67" i="587"/>
  <c r="V67" i="587"/>
  <c r="O67" i="587"/>
  <c r="N67" i="587"/>
  <c r="M67" i="587"/>
  <c r="L67" i="587"/>
  <c r="K67" i="587"/>
  <c r="J67" i="587"/>
  <c r="B67" i="587"/>
  <c r="BF66" i="587"/>
  <c r="BE66" i="587"/>
  <c r="BD66" i="587"/>
  <c r="BC66" i="587"/>
  <c r="BB66" i="587"/>
  <c r="AG66" i="587"/>
  <c r="AF66" i="587"/>
  <c r="AE66" i="587"/>
  <c r="AD66" i="587"/>
  <c r="AC66" i="587"/>
  <c r="AB66" i="587"/>
  <c r="Z66" i="587"/>
  <c r="V66" i="587"/>
  <c r="O66" i="587"/>
  <c r="N66" i="587"/>
  <c r="M66" i="587"/>
  <c r="L66" i="587"/>
  <c r="K66" i="587"/>
  <c r="J66" i="587"/>
  <c r="B66" i="587"/>
  <c r="BF65" i="587"/>
  <c r="BE65" i="587"/>
  <c r="BD65" i="587"/>
  <c r="BC65" i="587"/>
  <c r="BB65" i="587"/>
  <c r="AG65" i="587"/>
  <c r="AF65" i="587"/>
  <c r="AE65" i="587"/>
  <c r="AD65" i="587"/>
  <c r="AC65" i="587"/>
  <c r="AB65" i="587"/>
  <c r="Z65" i="587"/>
  <c r="V65" i="587"/>
  <c r="O65" i="587"/>
  <c r="N65" i="587"/>
  <c r="M65" i="587"/>
  <c r="L65" i="587"/>
  <c r="K65" i="587"/>
  <c r="J65" i="587"/>
  <c r="B65" i="587"/>
  <c r="BF64" i="587"/>
  <c r="BE64" i="587"/>
  <c r="BD64" i="587"/>
  <c r="BC64" i="587"/>
  <c r="BB64" i="587"/>
  <c r="AG64" i="587"/>
  <c r="AF64" i="587"/>
  <c r="AE64" i="587"/>
  <c r="AD64" i="587"/>
  <c r="AC64" i="587"/>
  <c r="AB64" i="587"/>
  <c r="Z64" i="587"/>
  <c r="V64" i="587"/>
  <c r="O64" i="587"/>
  <c r="N64" i="587"/>
  <c r="M64" i="587"/>
  <c r="L64" i="587"/>
  <c r="K64" i="587"/>
  <c r="J64" i="587"/>
  <c r="B64" i="587"/>
  <c r="BF63" i="587"/>
  <c r="BE63" i="587"/>
  <c r="BD63" i="587"/>
  <c r="BC63" i="587"/>
  <c r="BB63" i="587"/>
  <c r="AG63" i="587"/>
  <c r="AF63" i="587"/>
  <c r="AE63" i="587"/>
  <c r="AD63" i="587"/>
  <c r="AC63" i="587"/>
  <c r="AB63" i="587"/>
  <c r="Z63" i="587"/>
  <c r="V63" i="587"/>
  <c r="O63" i="587"/>
  <c r="N63" i="587"/>
  <c r="M63" i="587"/>
  <c r="L63" i="587"/>
  <c r="K63" i="587"/>
  <c r="J63" i="587"/>
  <c r="B63" i="587"/>
  <c r="BF62" i="587"/>
  <c r="BE62" i="587"/>
  <c r="BD62" i="587"/>
  <c r="BC62" i="587"/>
  <c r="BB62" i="587"/>
  <c r="AG62" i="587"/>
  <c r="AF62" i="587"/>
  <c r="AE62" i="587"/>
  <c r="AD62" i="587"/>
  <c r="AC62" i="587"/>
  <c r="AB62" i="587"/>
  <c r="Z62" i="587"/>
  <c r="V62" i="587"/>
  <c r="O62" i="587"/>
  <c r="N62" i="587"/>
  <c r="M62" i="587"/>
  <c r="L62" i="587"/>
  <c r="K62" i="587"/>
  <c r="J62" i="587"/>
  <c r="B62" i="587"/>
  <c r="BF61" i="587"/>
  <c r="BE61" i="587"/>
  <c r="BD61" i="587"/>
  <c r="BC61" i="587"/>
  <c r="BB61" i="587"/>
  <c r="AG61" i="587"/>
  <c r="AF61" i="587"/>
  <c r="AE61" i="587"/>
  <c r="AD61" i="587"/>
  <c r="AC61" i="587"/>
  <c r="AB61" i="587"/>
  <c r="Z61" i="587"/>
  <c r="V61" i="587"/>
  <c r="O61" i="587"/>
  <c r="N61" i="587"/>
  <c r="M61" i="587"/>
  <c r="L61" i="587"/>
  <c r="K61" i="587"/>
  <c r="J61" i="587"/>
  <c r="B61" i="587"/>
  <c r="BF60" i="587"/>
  <c r="BE60" i="587"/>
  <c r="BD60" i="587"/>
  <c r="BC60" i="587"/>
  <c r="BB60" i="587"/>
  <c r="AG60" i="587"/>
  <c r="AF60" i="587"/>
  <c r="AE60" i="587"/>
  <c r="AD60" i="587"/>
  <c r="AC60" i="587"/>
  <c r="AB60" i="587"/>
  <c r="Z60" i="587"/>
  <c r="V60" i="587"/>
  <c r="O60" i="587"/>
  <c r="N60" i="587"/>
  <c r="M60" i="587"/>
  <c r="L60" i="587"/>
  <c r="K60" i="587"/>
  <c r="J60" i="587"/>
  <c r="B60" i="587"/>
  <c r="BF59" i="587"/>
  <c r="BE59" i="587"/>
  <c r="BD59" i="587"/>
  <c r="BC59" i="587"/>
  <c r="BB59" i="587"/>
  <c r="AG59" i="587"/>
  <c r="AF59" i="587"/>
  <c r="AE59" i="587"/>
  <c r="AD59" i="587"/>
  <c r="AC59" i="587"/>
  <c r="AB59" i="587"/>
  <c r="Z59" i="587"/>
  <c r="V59" i="587"/>
  <c r="O59" i="587"/>
  <c r="N59" i="587"/>
  <c r="M59" i="587"/>
  <c r="L59" i="587"/>
  <c r="K59" i="587"/>
  <c r="J59" i="587"/>
  <c r="B59" i="587"/>
  <c r="BF58" i="587"/>
  <c r="BE58" i="587"/>
  <c r="BD58" i="587"/>
  <c r="BC58" i="587"/>
  <c r="BB58" i="587"/>
  <c r="AG58" i="587"/>
  <c r="AF58" i="587"/>
  <c r="AE58" i="587"/>
  <c r="AD58" i="587"/>
  <c r="AC58" i="587"/>
  <c r="AB58" i="587"/>
  <c r="Z58" i="587"/>
  <c r="V58" i="587"/>
  <c r="O58" i="587"/>
  <c r="N58" i="587"/>
  <c r="M58" i="587"/>
  <c r="L58" i="587"/>
  <c r="K58" i="587"/>
  <c r="J58" i="587"/>
  <c r="B58" i="587"/>
  <c r="BF57" i="587"/>
  <c r="BE57" i="587"/>
  <c r="BD57" i="587"/>
  <c r="BC57" i="587"/>
  <c r="BB57" i="587"/>
  <c r="AG57" i="587"/>
  <c r="AF57" i="587"/>
  <c r="AE57" i="587"/>
  <c r="AD57" i="587"/>
  <c r="AC57" i="587"/>
  <c r="AB57" i="587"/>
  <c r="Z57" i="587"/>
  <c r="V57" i="587"/>
  <c r="O57" i="587"/>
  <c r="N57" i="587"/>
  <c r="M57" i="587"/>
  <c r="L57" i="587"/>
  <c r="K57" i="587"/>
  <c r="J57" i="587"/>
  <c r="B57" i="587"/>
  <c r="BF56" i="587"/>
  <c r="BE56" i="587"/>
  <c r="BD56" i="587"/>
  <c r="BC56" i="587"/>
  <c r="BB56" i="587"/>
  <c r="AG56" i="587"/>
  <c r="AF56" i="587"/>
  <c r="AE56" i="587"/>
  <c r="AD56" i="587"/>
  <c r="AC56" i="587"/>
  <c r="AB56" i="587"/>
  <c r="Z56" i="587"/>
  <c r="V56" i="587"/>
  <c r="O56" i="587"/>
  <c r="N56" i="587"/>
  <c r="M56" i="587"/>
  <c r="L56" i="587"/>
  <c r="K56" i="587"/>
  <c r="J56" i="587"/>
  <c r="B56" i="587"/>
  <c r="BF55" i="587"/>
  <c r="BE55" i="587"/>
  <c r="BD55" i="587"/>
  <c r="BC55" i="587"/>
  <c r="BB55" i="587"/>
  <c r="AG55" i="587"/>
  <c r="AF55" i="587"/>
  <c r="AE55" i="587"/>
  <c r="AD55" i="587"/>
  <c r="AC55" i="587"/>
  <c r="AB55" i="587"/>
  <c r="Z55" i="587"/>
  <c r="V55" i="587"/>
  <c r="O55" i="587"/>
  <c r="N55" i="587"/>
  <c r="M55" i="587"/>
  <c r="L55" i="587"/>
  <c r="K55" i="587"/>
  <c r="J55" i="587"/>
  <c r="B55" i="587"/>
  <c r="BF54" i="587"/>
  <c r="BE54" i="587"/>
  <c r="BD54" i="587"/>
  <c r="BC54" i="587"/>
  <c r="BB54" i="587"/>
  <c r="AG54" i="587"/>
  <c r="AF54" i="587"/>
  <c r="AE54" i="587"/>
  <c r="AD54" i="587"/>
  <c r="AC54" i="587"/>
  <c r="AB54" i="587"/>
  <c r="Z54" i="587"/>
  <c r="V54" i="587"/>
  <c r="O54" i="587"/>
  <c r="N54" i="587"/>
  <c r="M54" i="587"/>
  <c r="L54" i="587"/>
  <c r="K54" i="587"/>
  <c r="J54" i="587"/>
  <c r="B54" i="587"/>
  <c r="BF53" i="587"/>
  <c r="BE53" i="587"/>
  <c r="BD53" i="587"/>
  <c r="BC53" i="587"/>
  <c r="BB53" i="587"/>
  <c r="AG53" i="587"/>
  <c r="AF53" i="587"/>
  <c r="AE53" i="587"/>
  <c r="AD53" i="587"/>
  <c r="AC53" i="587"/>
  <c r="AB53" i="587"/>
  <c r="Z53" i="587"/>
  <c r="V53" i="587"/>
  <c r="O53" i="587"/>
  <c r="N53" i="587"/>
  <c r="M53" i="587"/>
  <c r="L53" i="587"/>
  <c r="K53" i="587"/>
  <c r="J53" i="587"/>
  <c r="B53" i="587"/>
  <c r="BF52" i="587"/>
  <c r="BE52" i="587"/>
  <c r="BD52" i="587"/>
  <c r="BC52" i="587"/>
  <c r="BB52" i="587"/>
  <c r="AG52" i="587"/>
  <c r="AF52" i="587"/>
  <c r="AE52" i="587"/>
  <c r="AD52" i="587"/>
  <c r="AC52" i="587"/>
  <c r="AB52" i="587"/>
  <c r="Z52" i="587"/>
  <c r="V52" i="587"/>
  <c r="O52" i="587"/>
  <c r="N52" i="587"/>
  <c r="M52" i="587"/>
  <c r="L52" i="587"/>
  <c r="K52" i="587"/>
  <c r="J52" i="587"/>
  <c r="B52" i="587"/>
  <c r="BF51" i="587"/>
  <c r="BE51" i="587"/>
  <c r="BD51" i="587"/>
  <c r="BC51" i="587"/>
  <c r="BB51" i="587"/>
  <c r="AG51" i="587"/>
  <c r="AF51" i="587"/>
  <c r="AE51" i="587"/>
  <c r="AD51" i="587"/>
  <c r="AC51" i="587"/>
  <c r="AB51" i="587"/>
  <c r="Z51" i="587"/>
  <c r="V51" i="587"/>
  <c r="O51" i="587"/>
  <c r="N51" i="587"/>
  <c r="M51" i="587"/>
  <c r="L51" i="587"/>
  <c r="K51" i="587"/>
  <c r="J51" i="587"/>
  <c r="B51" i="587"/>
  <c r="BF50" i="587"/>
  <c r="BE50" i="587"/>
  <c r="BD50" i="587"/>
  <c r="BC50" i="587"/>
  <c r="BB50" i="587"/>
  <c r="AG50" i="587"/>
  <c r="AF50" i="587"/>
  <c r="AE50" i="587"/>
  <c r="AD50" i="587"/>
  <c r="AC50" i="587"/>
  <c r="AB50" i="587"/>
  <c r="Z50" i="587"/>
  <c r="V50" i="587"/>
  <c r="O50" i="587"/>
  <c r="N50" i="587"/>
  <c r="M50" i="587"/>
  <c r="L50" i="587"/>
  <c r="K50" i="587"/>
  <c r="J50" i="587"/>
  <c r="B50" i="587"/>
  <c r="BF49" i="587"/>
  <c r="BE49" i="587"/>
  <c r="BD49" i="587"/>
  <c r="BC49" i="587"/>
  <c r="BB49" i="587"/>
  <c r="AG49" i="587"/>
  <c r="AF49" i="587"/>
  <c r="AE49" i="587"/>
  <c r="AD49" i="587"/>
  <c r="AC49" i="587"/>
  <c r="AB49" i="587"/>
  <c r="Z49" i="587"/>
  <c r="V49" i="587"/>
  <c r="O49" i="587"/>
  <c r="N49" i="587"/>
  <c r="M49" i="587"/>
  <c r="L49" i="587"/>
  <c r="K49" i="587"/>
  <c r="J49" i="587"/>
  <c r="B49" i="587"/>
  <c r="BF48" i="587"/>
  <c r="BE48" i="587"/>
  <c r="BD48" i="587"/>
  <c r="BC48" i="587"/>
  <c r="BB48" i="587"/>
  <c r="AG48" i="587"/>
  <c r="AF48" i="587"/>
  <c r="AE48" i="587"/>
  <c r="AD48" i="587"/>
  <c r="AC48" i="587"/>
  <c r="AB48" i="587"/>
  <c r="Z48" i="587"/>
  <c r="V48" i="587"/>
  <c r="O48" i="587"/>
  <c r="N48" i="587"/>
  <c r="M48" i="587"/>
  <c r="L48" i="587"/>
  <c r="K48" i="587"/>
  <c r="J48" i="587"/>
  <c r="B48" i="587"/>
  <c r="BF47" i="587"/>
  <c r="BE47" i="587"/>
  <c r="BD47" i="587"/>
  <c r="BC47" i="587"/>
  <c r="BB47" i="587"/>
  <c r="AG47" i="587"/>
  <c r="AF47" i="587"/>
  <c r="AE47" i="587"/>
  <c r="AD47" i="587"/>
  <c r="AC47" i="587"/>
  <c r="AB47" i="587"/>
  <c r="Z47" i="587"/>
  <c r="V47" i="587"/>
  <c r="O47" i="587"/>
  <c r="N47" i="587"/>
  <c r="M47" i="587"/>
  <c r="L47" i="587"/>
  <c r="K47" i="587"/>
  <c r="J47" i="587"/>
  <c r="B47" i="587"/>
  <c r="BF46" i="587"/>
  <c r="BE46" i="587"/>
  <c r="BD46" i="587"/>
  <c r="BC46" i="587"/>
  <c r="BB46" i="587"/>
  <c r="AG46" i="587"/>
  <c r="AF46" i="587"/>
  <c r="AE46" i="587"/>
  <c r="AD46" i="587"/>
  <c r="AC46" i="587"/>
  <c r="AB46" i="587"/>
  <c r="Z46" i="587"/>
  <c r="V46" i="587"/>
  <c r="O46" i="587"/>
  <c r="N46" i="587"/>
  <c r="M46" i="587"/>
  <c r="L46" i="587"/>
  <c r="K46" i="587"/>
  <c r="J46" i="587"/>
  <c r="B46" i="587"/>
  <c r="BF45" i="587"/>
  <c r="BE45" i="587"/>
  <c r="BD45" i="587"/>
  <c r="BC45" i="587"/>
  <c r="BB45" i="587"/>
  <c r="AG45" i="587"/>
  <c r="AF45" i="587"/>
  <c r="AE45" i="587"/>
  <c r="AD45" i="587"/>
  <c r="AC45" i="587"/>
  <c r="AB45" i="587"/>
  <c r="Z45" i="587"/>
  <c r="V45" i="587"/>
  <c r="O45" i="587"/>
  <c r="N45" i="587"/>
  <c r="M45" i="587"/>
  <c r="L45" i="587"/>
  <c r="K45" i="587"/>
  <c r="J45" i="587"/>
  <c r="B45" i="587"/>
  <c r="BF44" i="587"/>
  <c r="BE44" i="587"/>
  <c r="BD44" i="587"/>
  <c r="BC44" i="587"/>
  <c r="BB44" i="587"/>
  <c r="AG44" i="587"/>
  <c r="AF44" i="587"/>
  <c r="AE44" i="587"/>
  <c r="AD44" i="587"/>
  <c r="AC44" i="587"/>
  <c r="AB44" i="587"/>
  <c r="Z44" i="587"/>
  <c r="V44" i="587"/>
  <c r="O44" i="587"/>
  <c r="N44" i="587"/>
  <c r="M44" i="587"/>
  <c r="L44" i="587"/>
  <c r="K44" i="587"/>
  <c r="J44" i="587"/>
  <c r="B44" i="587"/>
  <c r="BF43" i="587"/>
  <c r="BE43" i="587"/>
  <c r="BD43" i="587"/>
  <c r="BC43" i="587"/>
  <c r="BB43" i="587"/>
  <c r="AG43" i="587"/>
  <c r="AF43" i="587"/>
  <c r="AE43" i="587"/>
  <c r="AD43" i="587"/>
  <c r="AC43" i="587"/>
  <c r="AB43" i="587"/>
  <c r="Z43" i="587"/>
  <c r="V43" i="587"/>
  <c r="O43" i="587"/>
  <c r="N43" i="587"/>
  <c r="M43" i="587"/>
  <c r="L43" i="587"/>
  <c r="K43" i="587"/>
  <c r="J43" i="587"/>
  <c r="B43" i="587"/>
  <c r="BF42" i="587"/>
  <c r="BE42" i="587"/>
  <c r="BD42" i="587"/>
  <c r="BC42" i="587"/>
  <c r="BB42" i="587"/>
  <c r="AG42" i="587"/>
  <c r="AF42" i="587"/>
  <c r="AE42" i="587"/>
  <c r="AD42" i="587"/>
  <c r="AC42" i="587"/>
  <c r="AB42" i="587"/>
  <c r="Z42" i="587"/>
  <c r="V42" i="587"/>
  <c r="O42" i="587"/>
  <c r="N42" i="587"/>
  <c r="M42" i="587"/>
  <c r="L42" i="587"/>
  <c r="K42" i="587"/>
  <c r="J42" i="587"/>
  <c r="B42" i="587"/>
  <c r="BF41" i="587"/>
  <c r="BE41" i="587"/>
  <c r="BD41" i="587"/>
  <c r="BC41" i="587"/>
  <c r="BB41" i="587"/>
  <c r="AG41" i="587"/>
  <c r="AF41" i="587"/>
  <c r="AE41" i="587"/>
  <c r="AD41" i="587"/>
  <c r="AC41" i="587"/>
  <c r="AB41" i="587"/>
  <c r="Z41" i="587"/>
  <c r="V41" i="587"/>
  <c r="O41" i="587"/>
  <c r="N41" i="587"/>
  <c r="M41" i="587"/>
  <c r="L41" i="587"/>
  <c r="K41" i="587"/>
  <c r="J41" i="587"/>
  <c r="B41" i="587"/>
  <c r="BD40" i="587"/>
  <c r="AG40" i="587"/>
  <c r="AC40" i="587"/>
  <c r="AB40" i="587"/>
  <c r="B40" i="587"/>
  <c r="BD39" i="587"/>
  <c r="AG39" i="587"/>
  <c r="AC39" i="587"/>
  <c r="AB39" i="587"/>
  <c r="B39" i="587"/>
  <c r="AG38" i="587"/>
  <c r="AC38" i="587"/>
  <c r="AB38" i="587"/>
  <c r="B38" i="587"/>
  <c r="BD37" i="587"/>
  <c r="BC37" i="587"/>
  <c r="AG37" i="587"/>
  <c r="AC37" i="587"/>
  <c r="AB37" i="587"/>
  <c r="B37" i="587"/>
  <c r="AG36" i="587"/>
  <c r="AC36" i="587"/>
  <c r="AB36" i="587"/>
  <c r="B36" i="587"/>
  <c r="BD35" i="587"/>
  <c r="AG35" i="587"/>
  <c r="AC35" i="587"/>
  <c r="AB35" i="587"/>
  <c r="B35" i="587"/>
  <c r="BD34" i="587"/>
  <c r="BC34" i="587"/>
  <c r="AG34" i="587"/>
  <c r="AC34" i="587"/>
  <c r="AB34" i="587"/>
  <c r="B34" i="587"/>
  <c r="BD33" i="587"/>
  <c r="BC33" i="587"/>
  <c r="AG33" i="587"/>
  <c r="AC33" i="587"/>
  <c r="AB33" i="587"/>
  <c r="B33" i="587"/>
  <c r="AG32" i="587"/>
  <c r="AC32" i="587"/>
  <c r="AB32" i="587"/>
  <c r="B32" i="587"/>
  <c r="BD31" i="587"/>
  <c r="AG31" i="587"/>
  <c r="AF31" i="587"/>
  <c r="AC31" i="587"/>
  <c r="AB31" i="587"/>
  <c r="B31" i="587"/>
  <c r="BF30" i="587"/>
  <c r="BF40" i="587" s="1"/>
  <c r="BE30" i="587"/>
  <c r="BE39" i="587" s="1"/>
  <c r="BD30" i="587"/>
  <c r="BD38" i="587" s="1"/>
  <c r="BC30" i="587"/>
  <c r="BC36" i="587" s="1"/>
  <c r="BB30" i="587"/>
  <c r="BB40" i="587" s="1"/>
  <c r="AW30" i="587"/>
  <c r="AV30" i="587"/>
  <c r="AU30" i="587"/>
  <c r="AT30" i="587"/>
  <c r="AS30" i="587"/>
  <c r="AR30" i="587"/>
  <c r="AQ30" i="587"/>
  <c r="AP30" i="587"/>
  <c r="AO30" i="587"/>
  <c r="AN30" i="587"/>
  <c r="AM30" i="587"/>
  <c r="AL30" i="587"/>
  <c r="AK30" i="587"/>
  <c r="AJ30" i="587"/>
  <c r="AI30" i="587"/>
  <c r="AH30" i="587"/>
  <c r="AG30" i="587"/>
  <c r="AF30" i="587"/>
  <c r="AE30" i="587"/>
  <c r="AD30" i="587"/>
  <c r="AW29" i="587"/>
  <c r="AV29" i="587"/>
  <c r="AU29" i="587"/>
  <c r="AT29" i="587"/>
  <c r="AS29" i="587"/>
  <c r="AM29" i="587"/>
  <c r="AL29" i="587"/>
  <c r="AK29" i="587"/>
  <c r="AJ29" i="587"/>
  <c r="AI29" i="587"/>
  <c r="AH29" i="587"/>
  <c r="AG29" i="587"/>
  <c r="AF29" i="587"/>
  <c r="AE29" i="587"/>
  <c r="AD29" i="587"/>
  <c r="U29" i="587"/>
  <c r="AR29" i="587" s="1"/>
  <c r="T29" i="587"/>
  <c r="AQ29" i="587" s="1"/>
  <c r="S29" i="587"/>
  <c r="AP29" i="587" s="1"/>
  <c r="R29" i="587"/>
  <c r="AO29" i="587" s="1"/>
  <c r="Q29" i="587"/>
  <c r="AN29" i="587" s="1"/>
  <c r="E29" i="587"/>
  <c r="D29" i="587"/>
  <c r="C29" i="587"/>
  <c r="AX28" i="587"/>
  <c r="AW28" i="587"/>
  <c r="AV28" i="587"/>
  <c r="AU28" i="587"/>
  <c r="AT28" i="587"/>
  <c r="AS28" i="587"/>
  <c r="AR28" i="587"/>
  <c r="AQ28" i="587"/>
  <c r="AP28" i="587"/>
  <c r="AO28" i="587"/>
  <c r="AN28" i="587"/>
  <c r="AM28" i="587"/>
  <c r="AL28" i="587"/>
  <c r="AK28" i="587"/>
  <c r="AJ28" i="587"/>
  <c r="AI28" i="587"/>
  <c r="AH28" i="587"/>
  <c r="AG28" i="587"/>
  <c r="AF28" i="587"/>
  <c r="AF38" i="587" s="1"/>
  <c r="AE28" i="587"/>
  <c r="AE40" i="587" s="1"/>
  <c r="AD28" i="587"/>
  <c r="AD40" i="587" s="1"/>
  <c r="G9" i="587"/>
  <c r="G8" i="587"/>
  <c r="G7" i="587"/>
  <c r="F4" i="587"/>
  <c r="Z3" i="587"/>
  <c r="Y3" i="587"/>
  <c r="AK2" i="587"/>
  <c r="AJ2" i="587"/>
  <c r="AI2" i="587"/>
  <c r="AH2" i="587"/>
  <c r="AG2" i="587"/>
  <c r="AF2" i="587"/>
  <c r="AE2" i="587"/>
  <c r="Z2" i="587"/>
  <c r="Y2" i="587"/>
  <c r="F1" i="587"/>
  <c r="F35" i="477" s="1"/>
  <c r="F35" i="470" s="1"/>
  <c r="Y131" i="586"/>
  <c r="X131" i="586"/>
  <c r="W131" i="586"/>
  <c r="U131" i="586"/>
  <c r="T131" i="586"/>
  <c r="R131" i="586"/>
  <c r="Q131" i="586"/>
  <c r="P131" i="586"/>
  <c r="I131" i="586"/>
  <c r="H131" i="586"/>
  <c r="G131" i="586"/>
  <c r="BF130" i="586"/>
  <c r="BE130" i="586"/>
  <c r="BD130" i="586"/>
  <c r="BC130" i="586"/>
  <c r="BB130" i="586"/>
  <c r="AG130" i="586"/>
  <c r="AF130" i="586"/>
  <c r="AE130" i="586"/>
  <c r="AD130" i="586"/>
  <c r="AC130" i="586"/>
  <c r="AB130" i="586"/>
  <c r="Z130" i="586"/>
  <c r="V130" i="586"/>
  <c r="O130" i="586"/>
  <c r="N130" i="586"/>
  <c r="M130" i="586"/>
  <c r="L130" i="586"/>
  <c r="K130" i="586"/>
  <c r="J130" i="586"/>
  <c r="B130" i="586"/>
  <c r="BF129" i="586"/>
  <c r="BE129" i="586"/>
  <c r="BD129" i="586"/>
  <c r="BC129" i="586"/>
  <c r="BB129" i="586"/>
  <c r="AG129" i="586"/>
  <c r="AF129" i="586"/>
  <c r="AE129" i="586"/>
  <c r="AD129" i="586"/>
  <c r="AC129" i="586"/>
  <c r="AB129" i="586"/>
  <c r="Z129" i="586"/>
  <c r="V129" i="586"/>
  <c r="O129" i="586"/>
  <c r="N129" i="586"/>
  <c r="M129" i="586"/>
  <c r="L129" i="586"/>
  <c r="K129" i="586"/>
  <c r="J129" i="586"/>
  <c r="B129" i="586"/>
  <c r="BF128" i="586"/>
  <c r="BE128" i="586"/>
  <c r="BD128" i="586"/>
  <c r="BC128" i="586"/>
  <c r="BB128" i="586"/>
  <c r="AG128" i="586"/>
  <c r="AF128" i="586"/>
  <c r="AE128" i="586"/>
  <c r="AD128" i="586"/>
  <c r="AC128" i="586"/>
  <c r="AB128" i="586"/>
  <c r="Z128" i="586"/>
  <c r="V128" i="586"/>
  <c r="O128" i="586"/>
  <c r="N128" i="586"/>
  <c r="M128" i="586"/>
  <c r="L128" i="586"/>
  <c r="K128" i="586"/>
  <c r="J128" i="586"/>
  <c r="B128" i="586"/>
  <c r="BF127" i="586"/>
  <c r="BE127" i="586"/>
  <c r="BD127" i="586"/>
  <c r="BC127" i="586"/>
  <c r="BB127" i="586"/>
  <c r="AG127" i="586"/>
  <c r="AF127" i="586"/>
  <c r="AE127" i="586"/>
  <c r="AD127" i="586"/>
  <c r="AC127" i="586"/>
  <c r="AB127" i="586"/>
  <c r="Z127" i="586"/>
  <c r="V127" i="586"/>
  <c r="O127" i="586"/>
  <c r="N127" i="586"/>
  <c r="M127" i="586"/>
  <c r="L127" i="586"/>
  <c r="K127" i="586"/>
  <c r="J127" i="586"/>
  <c r="B127" i="586"/>
  <c r="BF126" i="586"/>
  <c r="BE126" i="586"/>
  <c r="BD126" i="586"/>
  <c r="BC126" i="586"/>
  <c r="BB126" i="586"/>
  <c r="AG126" i="586"/>
  <c r="AF126" i="586"/>
  <c r="AE126" i="586"/>
  <c r="AD126" i="586"/>
  <c r="AC126" i="586"/>
  <c r="AB126" i="586"/>
  <c r="Z126" i="586"/>
  <c r="V126" i="586"/>
  <c r="O126" i="586"/>
  <c r="N126" i="586"/>
  <c r="M126" i="586"/>
  <c r="L126" i="586"/>
  <c r="K126" i="586"/>
  <c r="J126" i="586"/>
  <c r="B126" i="586"/>
  <c r="BF125" i="586"/>
  <c r="BE125" i="586"/>
  <c r="BD125" i="586"/>
  <c r="BC125" i="586"/>
  <c r="BB125" i="586"/>
  <c r="AG125" i="586"/>
  <c r="AF125" i="586"/>
  <c r="AE125" i="586"/>
  <c r="AD125" i="586"/>
  <c r="AC125" i="586"/>
  <c r="AB125" i="586"/>
  <c r="Z125" i="586"/>
  <c r="V125" i="586"/>
  <c r="O125" i="586"/>
  <c r="N125" i="586"/>
  <c r="M125" i="586"/>
  <c r="L125" i="586"/>
  <c r="K125" i="586"/>
  <c r="J125" i="586"/>
  <c r="B125" i="586"/>
  <c r="BF124" i="586"/>
  <c r="BE124" i="586"/>
  <c r="BD124" i="586"/>
  <c r="BC124" i="586"/>
  <c r="BB124" i="586"/>
  <c r="AG124" i="586"/>
  <c r="AF124" i="586"/>
  <c r="AE124" i="586"/>
  <c r="AD124" i="586"/>
  <c r="AC124" i="586"/>
  <c r="AB124" i="586"/>
  <c r="Z124" i="586"/>
  <c r="V124" i="586"/>
  <c r="O124" i="586"/>
  <c r="N124" i="586"/>
  <c r="M124" i="586"/>
  <c r="L124" i="586"/>
  <c r="K124" i="586"/>
  <c r="J124" i="586"/>
  <c r="B124" i="586"/>
  <c r="BF123" i="586"/>
  <c r="BE123" i="586"/>
  <c r="BD123" i="586"/>
  <c r="BC123" i="586"/>
  <c r="BB123" i="586"/>
  <c r="AG123" i="586"/>
  <c r="AF123" i="586"/>
  <c r="AE123" i="586"/>
  <c r="AD123" i="586"/>
  <c r="AC123" i="586"/>
  <c r="AB123" i="586"/>
  <c r="Z123" i="586"/>
  <c r="V123" i="586"/>
  <c r="O123" i="586"/>
  <c r="N123" i="586"/>
  <c r="M123" i="586"/>
  <c r="L123" i="586"/>
  <c r="K123" i="586"/>
  <c r="J123" i="586"/>
  <c r="B123" i="586"/>
  <c r="BF122" i="586"/>
  <c r="BE122" i="586"/>
  <c r="BD122" i="586"/>
  <c r="BC122" i="586"/>
  <c r="BB122" i="586"/>
  <c r="AG122" i="586"/>
  <c r="AF122" i="586"/>
  <c r="AE122" i="586"/>
  <c r="AD122" i="586"/>
  <c r="AC122" i="586"/>
  <c r="AB122" i="586"/>
  <c r="Z122" i="586"/>
  <c r="V122" i="586"/>
  <c r="O122" i="586"/>
  <c r="N122" i="586"/>
  <c r="M122" i="586"/>
  <c r="L122" i="586"/>
  <c r="K122" i="586"/>
  <c r="J122" i="586"/>
  <c r="B122" i="586"/>
  <c r="BF121" i="586"/>
  <c r="BE121" i="586"/>
  <c r="BD121" i="586"/>
  <c r="BC121" i="586"/>
  <c r="BB121" i="586"/>
  <c r="AG121" i="586"/>
  <c r="AF121" i="586"/>
  <c r="AE121" i="586"/>
  <c r="AD121" i="586"/>
  <c r="AC121" i="586"/>
  <c r="AB121" i="586"/>
  <c r="Z121" i="586"/>
  <c r="V121" i="586"/>
  <c r="O121" i="586"/>
  <c r="N121" i="586"/>
  <c r="M121" i="586"/>
  <c r="L121" i="586"/>
  <c r="K121" i="586"/>
  <c r="J121" i="586"/>
  <c r="B121" i="586"/>
  <c r="BF120" i="586"/>
  <c r="BE120" i="586"/>
  <c r="BD120" i="586"/>
  <c r="BC120" i="586"/>
  <c r="BB120" i="586"/>
  <c r="AG120" i="586"/>
  <c r="AF120" i="586"/>
  <c r="AE120" i="586"/>
  <c r="AD120" i="586"/>
  <c r="AC120" i="586"/>
  <c r="AB120" i="586"/>
  <c r="Z120" i="586"/>
  <c r="V120" i="586"/>
  <c r="O120" i="586"/>
  <c r="N120" i="586"/>
  <c r="M120" i="586"/>
  <c r="L120" i="586"/>
  <c r="K120" i="586"/>
  <c r="J120" i="586"/>
  <c r="B120" i="586"/>
  <c r="BF119" i="586"/>
  <c r="BE119" i="586"/>
  <c r="BD119" i="586"/>
  <c r="BC119" i="586"/>
  <c r="BB119" i="586"/>
  <c r="AG119" i="586"/>
  <c r="AF119" i="586"/>
  <c r="AE119" i="586"/>
  <c r="AD119" i="586"/>
  <c r="AC119" i="586"/>
  <c r="AB119" i="586"/>
  <c r="Z119" i="586"/>
  <c r="V119" i="586"/>
  <c r="O119" i="586"/>
  <c r="N119" i="586"/>
  <c r="M119" i="586"/>
  <c r="L119" i="586"/>
  <c r="K119" i="586"/>
  <c r="J119" i="586"/>
  <c r="B119" i="586"/>
  <c r="BF118" i="586"/>
  <c r="BE118" i="586"/>
  <c r="BD118" i="586"/>
  <c r="BC118" i="586"/>
  <c r="BB118" i="586"/>
  <c r="AG118" i="586"/>
  <c r="AF118" i="586"/>
  <c r="AE118" i="586"/>
  <c r="AD118" i="586"/>
  <c r="AC118" i="586"/>
  <c r="AB118" i="586"/>
  <c r="Z118" i="586"/>
  <c r="V118" i="586"/>
  <c r="O118" i="586"/>
  <c r="N118" i="586"/>
  <c r="M118" i="586"/>
  <c r="L118" i="586"/>
  <c r="K118" i="586"/>
  <c r="J118" i="586"/>
  <c r="B118" i="586"/>
  <c r="BF117" i="586"/>
  <c r="BE117" i="586"/>
  <c r="BD117" i="586"/>
  <c r="BC117" i="586"/>
  <c r="BB117" i="586"/>
  <c r="AG117" i="586"/>
  <c r="AF117" i="586"/>
  <c r="AE117" i="586"/>
  <c r="AD117" i="586"/>
  <c r="AC117" i="586"/>
  <c r="AB117" i="586"/>
  <c r="Z117" i="586"/>
  <c r="V117" i="586"/>
  <c r="O117" i="586"/>
  <c r="N117" i="586"/>
  <c r="M117" i="586"/>
  <c r="L117" i="586"/>
  <c r="K117" i="586"/>
  <c r="J117" i="586"/>
  <c r="B117" i="586"/>
  <c r="BF116" i="586"/>
  <c r="BE116" i="586"/>
  <c r="BD116" i="586"/>
  <c r="BC116" i="586"/>
  <c r="BB116" i="586"/>
  <c r="AG116" i="586"/>
  <c r="AF116" i="586"/>
  <c r="AE116" i="586"/>
  <c r="AD116" i="586"/>
  <c r="AC116" i="586"/>
  <c r="AB116" i="586"/>
  <c r="Z116" i="586"/>
  <c r="V116" i="586"/>
  <c r="O116" i="586"/>
  <c r="N116" i="586"/>
  <c r="M116" i="586"/>
  <c r="L116" i="586"/>
  <c r="K116" i="586"/>
  <c r="J116" i="586"/>
  <c r="B116" i="586"/>
  <c r="BF115" i="586"/>
  <c r="BE115" i="586"/>
  <c r="BD115" i="586"/>
  <c r="BC115" i="586"/>
  <c r="BB115" i="586"/>
  <c r="AG115" i="586"/>
  <c r="AF115" i="586"/>
  <c r="AE115" i="586"/>
  <c r="AD115" i="586"/>
  <c r="AC115" i="586"/>
  <c r="AB115" i="586"/>
  <c r="Z115" i="586"/>
  <c r="V115" i="586"/>
  <c r="O115" i="586"/>
  <c r="N115" i="586"/>
  <c r="M115" i="586"/>
  <c r="L115" i="586"/>
  <c r="K115" i="586"/>
  <c r="J115" i="586"/>
  <c r="B115" i="586"/>
  <c r="BF114" i="586"/>
  <c r="BE114" i="586"/>
  <c r="BD114" i="586"/>
  <c r="BC114" i="586"/>
  <c r="BB114" i="586"/>
  <c r="AG114" i="586"/>
  <c r="AF114" i="586"/>
  <c r="AE114" i="586"/>
  <c r="AD114" i="586"/>
  <c r="AC114" i="586"/>
  <c r="AB114" i="586"/>
  <c r="Z114" i="586"/>
  <c r="V114" i="586"/>
  <c r="O114" i="586"/>
  <c r="N114" i="586"/>
  <c r="M114" i="586"/>
  <c r="L114" i="586"/>
  <c r="K114" i="586"/>
  <c r="J114" i="586"/>
  <c r="B114" i="586"/>
  <c r="BF113" i="586"/>
  <c r="BE113" i="586"/>
  <c r="BD113" i="586"/>
  <c r="BC113" i="586"/>
  <c r="BB113" i="586"/>
  <c r="AG113" i="586"/>
  <c r="AF113" i="586"/>
  <c r="AE113" i="586"/>
  <c r="AD113" i="586"/>
  <c r="AC113" i="586"/>
  <c r="AB113" i="586"/>
  <c r="Z113" i="586"/>
  <c r="V113" i="586"/>
  <c r="O113" i="586"/>
  <c r="N113" i="586"/>
  <c r="M113" i="586"/>
  <c r="L113" i="586"/>
  <c r="K113" i="586"/>
  <c r="J113" i="586"/>
  <c r="B113" i="586"/>
  <c r="BF112" i="586"/>
  <c r="BE112" i="586"/>
  <c r="BD112" i="586"/>
  <c r="BC112" i="586"/>
  <c r="BB112" i="586"/>
  <c r="AG112" i="586"/>
  <c r="AF112" i="586"/>
  <c r="AE112" i="586"/>
  <c r="AD112" i="586"/>
  <c r="AC112" i="586"/>
  <c r="AB112" i="586"/>
  <c r="Z112" i="586"/>
  <c r="V112" i="586"/>
  <c r="O112" i="586"/>
  <c r="N112" i="586"/>
  <c r="M112" i="586"/>
  <c r="L112" i="586"/>
  <c r="K112" i="586"/>
  <c r="J112" i="586"/>
  <c r="B112" i="586"/>
  <c r="BF111" i="586"/>
  <c r="BE111" i="586"/>
  <c r="BD111" i="586"/>
  <c r="BC111" i="586"/>
  <c r="BB111" i="586"/>
  <c r="AG111" i="586"/>
  <c r="AF111" i="586"/>
  <c r="AE111" i="586"/>
  <c r="AD111" i="586"/>
  <c r="AC111" i="586"/>
  <c r="AB111" i="586"/>
  <c r="Z111" i="586"/>
  <c r="V111" i="586"/>
  <c r="O111" i="586"/>
  <c r="N111" i="586"/>
  <c r="M111" i="586"/>
  <c r="L111" i="586"/>
  <c r="K111" i="586"/>
  <c r="J111" i="586"/>
  <c r="B111" i="586"/>
  <c r="BF110" i="586"/>
  <c r="BE110" i="586"/>
  <c r="BD110" i="586"/>
  <c r="BC110" i="586"/>
  <c r="BB110" i="586"/>
  <c r="AG110" i="586"/>
  <c r="AF110" i="586"/>
  <c r="AE110" i="586"/>
  <c r="AD110" i="586"/>
  <c r="AC110" i="586"/>
  <c r="AB110" i="586"/>
  <c r="Z110" i="586"/>
  <c r="V110" i="586"/>
  <c r="O110" i="586"/>
  <c r="N110" i="586"/>
  <c r="M110" i="586"/>
  <c r="L110" i="586"/>
  <c r="K110" i="586"/>
  <c r="J110" i="586"/>
  <c r="B110" i="586"/>
  <c r="BF109" i="586"/>
  <c r="BE109" i="586"/>
  <c r="BD109" i="586"/>
  <c r="BC109" i="586"/>
  <c r="BB109" i="586"/>
  <c r="AG109" i="586"/>
  <c r="AF109" i="586"/>
  <c r="AE109" i="586"/>
  <c r="AD109" i="586"/>
  <c r="AC109" i="586"/>
  <c r="AB109" i="586"/>
  <c r="Z109" i="586"/>
  <c r="V109" i="586"/>
  <c r="O109" i="586"/>
  <c r="N109" i="586"/>
  <c r="M109" i="586"/>
  <c r="L109" i="586"/>
  <c r="K109" i="586"/>
  <c r="J109" i="586"/>
  <c r="B109" i="586"/>
  <c r="BF108" i="586"/>
  <c r="BE108" i="586"/>
  <c r="BD108" i="586"/>
  <c r="BC108" i="586"/>
  <c r="BB108" i="586"/>
  <c r="AG108" i="586"/>
  <c r="AF108" i="586"/>
  <c r="AE108" i="586"/>
  <c r="AD108" i="586"/>
  <c r="AC108" i="586"/>
  <c r="AB108" i="586"/>
  <c r="Z108" i="586"/>
  <c r="V108" i="586"/>
  <c r="O108" i="586"/>
  <c r="N108" i="586"/>
  <c r="M108" i="586"/>
  <c r="L108" i="586"/>
  <c r="K108" i="586"/>
  <c r="J108" i="586"/>
  <c r="B108" i="586"/>
  <c r="BF107" i="586"/>
  <c r="BE107" i="586"/>
  <c r="BD107" i="586"/>
  <c r="BC107" i="586"/>
  <c r="BB107" i="586"/>
  <c r="AG107" i="586"/>
  <c r="AF107" i="586"/>
  <c r="AE107" i="586"/>
  <c r="AD107" i="586"/>
  <c r="AC107" i="586"/>
  <c r="AB107" i="586"/>
  <c r="Z107" i="586"/>
  <c r="V107" i="586"/>
  <c r="O107" i="586"/>
  <c r="N107" i="586"/>
  <c r="M107" i="586"/>
  <c r="L107" i="586"/>
  <c r="K107" i="586"/>
  <c r="J107" i="586"/>
  <c r="B107" i="586"/>
  <c r="BF106" i="586"/>
  <c r="BE106" i="586"/>
  <c r="BD106" i="586"/>
  <c r="BC106" i="586"/>
  <c r="BB106" i="586"/>
  <c r="AG106" i="586"/>
  <c r="AF106" i="586"/>
  <c r="AE106" i="586"/>
  <c r="AD106" i="586"/>
  <c r="AC106" i="586"/>
  <c r="AB106" i="586"/>
  <c r="Z106" i="586"/>
  <c r="V106" i="586"/>
  <c r="O106" i="586"/>
  <c r="N106" i="586"/>
  <c r="M106" i="586"/>
  <c r="L106" i="586"/>
  <c r="K106" i="586"/>
  <c r="J106" i="586"/>
  <c r="B106" i="586"/>
  <c r="BF105" i="586"/>
  <c r="BE105" i="586"/>
  <c r="BD105" i="586"/>
  <c r="BC105" i="586"/>
  <c r="BB105" i="586"/>
  <c r="AG105" i="586"/>
  <c r="AF105" i="586"/>
  <c r="AE105" i="586"/>
  <c r="AD105" i="586"/>
  <c r="AC105" i="586"/>
  <c r="AB105" i="586"/>
  <c r="Z105" i="586"/>
  <c r="V105" i="586"/>
  <c r="O105" i="586"/>
  <c r="N105" i="586"/>
  <c r="M105" i="586"/>
  <c r="L105" i="586"/>
  <c r="K105" i="586"/>
  <c r="J105" i="586"/>
  <c r="B105" i="586"/>
  <c r="BF104" i="586"/>
  <c r="BE104" i="586"/>
  <c r="BD104" i="586"/>
  <c r="BC104" i="586"/>
  <c r="BB104" i="586"/>
  <c r="AG104" i="586"/>
  <c r="AF104" i="586"/>
  <c r="AE104" i="586"/>
  <c r="AD104" i="586"/>
  <c r="AC104" i="586"/>
  <c r="AB104" i="586"/>
  <c r="Z104" i="586"/>
  <c r="V104" i="586"/>
  <c r="O104" i="586"/>
  <c r="N104" i="586"/>
  <c r="M104" i="586"/>
  <c r="L104" i="586"/>
  <c r="K104" i="586"/>
  <c r="J104" i="586"/>
  <c r="B104" i="586"/>
  <c r="BF103" i="586"/>
  <c r="BE103" i="586"/>
  <c r="BD103" i="586"/>
  <c r="BC103" i="586"/>
  <c r="BB103" i="586"/>
  <c r="AG103" i="586"/>
  <c r="AF103" i="586"/>
  <c r="AE103" i="586"/>
  <c r="AD103" i="586"/>
  <c r="AC103" i="586"/>
  <c r="AB103" i="586"/>
  <c r="Z103" i="586"/>
  <c r="V103" i="586"/>
  <c r="O103" i="586"/>
  <c r="N103" i="586"/>
  <c r="M103" i="586"/>
  <c r="L103" i="586"/>
  <c r="K103" i="586"/>
  <c r="J103" i="586"/>
  <c r="B103" i="586"/>
  <c r="BF102" i="586"/>
  <c r="BE102" i="586"/>
  <c r="BD102" i="586"/>
  <c r="BC102" i="586"/>
  <c r="BB102" i="586"/>
  <c r="AG102" i="586"/>
  <c r="AF102" i="586"/>
  <c r="AE102" i="586"/>
  <c r="AD102" i="586"/>
  <c r="AC102" i="586"/>
  <c r="AB102" i="586"/>
  <c r="Z102" i="586"/>
  <c r="V102" i="586"/>
  <c r="O102" i="586"/>
  <c r="N102" i="586"/>
  <c r="M102" i="586"/>
  <c r="L102" i="586"/>
  <c r="K102" i="586"/>
  <c r="J102" i="586"/>
  <c r="B102" i="586"/>
  <c r="BF101" i="586"/>
  <c r="BE101" i="586"/>
  <c r="BD101" i="586"/>
  <c r="BC101" i="586"/>
  <c r="BB101" i="586"/>
  <c r="AG101" i="586"/>
  <c r="AF101" i="586"/>
  <c r="AE101" i="586"/>
  <c r="AD101" i="586"/>
  <c r="AC101" i="586"/>
  <c r="AB101" i="586"/>
  <c r="Z101" i="586"/>
  <c r="V101" i="586"/>
  <c r="O101" i="586"/>
  <c r="N101" i="586"/>
  <c r="M101" i="586"/>
  <c r="L101" i="586"/>
  <c r="K101" i="586"/>
  <c r="J101" i="586"/>
  <c r="B101" i="586"/>
  <c r="BF100" i="586"/>
  <c r="BE100" i="586"/>
  <c r="BD100" i="586"/>
  <c r="BC100" i="586"/>
  <c r="BB100" i="586"/>
  <c r="AG100" i="586"/>
  <c r="AF100" i="586"/>
  <c r="AE100" i="586"/>
  <c r="AD100" i="586"/>
  <c r="AC100" i="586"/>
  <c r="AB100" i="586"/>
  <c r="Z100" i="586"/>
  <c r="V100" i="586"/>
  <c r="O100" i="586"/>
  <c r="N100" i="586"/>
  <c r="M100" i="586"/>
  <c r="L100" i="586"/>
  <c r="K100" i="586"/>
  <c r="J100" i="586"/>
  <c r="B100" i="586"/>
  <c r="BF99" i="586"/>
  <c r="BE99" i="586"/>
  <c r="BD99" i="586"/>
  <c r="BC99" i="586"/>
  <c r="BB99" i="586"/>
  <c r="AG99" i="586"/>
  <c r="AF99" i="586"/>
  <c r="AE99" i="586"/>
  <c r="AD99" i="586"/>
  <c r="AC99" i="586"/>
  <c r="AB99" i="586"/>
  <c r="Z99" i="586"/>
  <c r="V99" i="586"/>
  <c r="O99" i="586"/>
  <c r="N99" i="586"/>
  <c r="M99" i="586"/>
  <c r="L99" i="586"/>
  <c r="K99" i="586"/>
  <c r="J99" i="586"/>
  <c r="B99" i="586"/>
  <c r="BF98" i="586"/>
  <c r="BE98" i="586"/>
  <c r="BD98" i="586"/>
  <c r="BC98" i="586"/>
  <c r="BB98" i="586"/>
  <c r="AG98" i="586"/>
  <c r="AF98" i="586"/>
  <c r="AE98" i="586"/>
  <c r="AD98" i="586"/>
  <c r="AC98" i="586"/>
  <c r="AB98" i="586"/>
  <c r="Z98" i="586"/>
  <c r="V98" i="586"/>
  <c r="O98" i="586"/>
  <c r="N98" i="586"/>
  <c r="M98" i="586"/>
  <c r="L98" i="586"/>
  <c r="K98" i="586"/>
  <c r="J98" i="586"/>
  <c r="B98" i="586"/>
  <c r="BF97" i="586"/>
  <c r="BE97" i="586"/>
  <c r="BD97" i="586"/>
  <c r="BC97" i="586"/>
  <c r="BB97" i="586"/>
  <c r="AG97" i="586"/>
  <c r="AF97" i="586"/>
  <c r="AE97" i="586"/>
  <c r="AD97" i="586"/>
  <c r="AC97" i="586"/>
  <c r="AB97" i="586"/>
  <c r="Z97" i="586"/>
  <c r="V97" i="586"/>
  <c r="O97" i="586"/>
  <c r="N97" i="586"/>
  <c r="M97" i="586"/>
  <c r="L97" i="586"/>
  <c r="K97" i="586"/>
  <c r="J97" i="586"/>
  <c r="B97" i="586"/>
  <c r="BF96" i="586"/>
  <c r="BE96" i="586"/>
  <c r="BD96" i="586"/>
  <c r="BC96" i="586"/>
  <c r="BB96" i="586"/>
  <c r="AG96" i="586"/>
  <c r="AF96" i="586"/>
  <c r="AE96" i="586"/>
  <c r="AD96" i="586"/>
  <c r="AC96" i="586"/>
  <c r="AB96" i="586"/>
  <c r="Z96" i="586"/>
  <c r="V96" i="586"/>
  <c r="O96" i="586"/>
  <c r="N96" i="586"/>
  <c r="M96" i="586"/>
  <c r="L96" i="586"/>
  <c r="K96" i="586"/>
  <c r="J96" i="586"/>
  <c r="B96" i="586"/>
  <c r="BF95" i="586"/>
  <c r="BE95" i="586"/>
  <c r="BD95" i="586"/>
  <c r="BC95" i="586"/>
  <c r="BB95" i="586"/>
  <c r="AG95" i="586"/>
  <c r="AF95" i="586"/>
  <c r="AE95" i="586"/>
  <c r="AD95" i="586"/>
  <c r="AC95" i="586"/>
  <c r="AB95" i="586"/>
  <c r="Z95" i="586"/>
  <c r="V95" i="586"/>
  <c r="O95" i="586"/>
  <c r="N95" i="586"/>
  <c r="M95" i="586"/>
  <c r="L95" i="586"/>
  <c r="K95" i="586"/>
  <c r="J95" i="586"/>
  <c r="B95" i="586"/>
  <c r="BF94" i="586"/>
  <c r="BE94" i="586"/>
  <c r="BD94" i="586"/>
  <c r="BC94" i="586"/>
  <c r="BB94" i="586"/>
  <c r="AG94" i="586"/>
  <c r="AF94" i="586"/>
  <c r="AE94" i="586"/>
  <c r="AD94" i="586"/>
  <c r="AC94" i="586"/>
  <c r="AB94" i="586"/>
  <c r="Z94" i="586"/>
  <c r="V94" i="586"/>
  <c r="O94" i="586"/>
  <c r="N94" i="586"/>
  <c r="M94" i="586"/>
  <c r="L94" i="586"/>
  <c r="K94" i="586"/>
  <c r="J94" i="586"/>
  <c r="B94" i="586"/>
  <c r="BF93" i="586"/>
  <c r="BE93" i="586"/>
  <c r="BD93" i="586"/>
  <c r="BC93" i="586"/>
  <c r="BB93" i="586"/>
  <c r="AG93" i="586"/>
  <c r="AF93" i="586"/>
  <c r="AE93" i="586"/>
  <c r="AD93" i="586"/>
  <c r="AC93" i="586"/>
  <c r="AB93" i="586"/>
  <c r="Z93" i="586"/>
  <c r="V93" i="586"/>
  <c r="O93" i="586"/>
  <c r="N93" i="586"/>
  <c r="M93" i="586"/>
  <c r="L93" i="586"/>
  <c r="K93" i="586"/>
  <c r="J93" i="586"/>
  <c r="B93" i="586"/>
  <c r="BF92" i="586"/>
  <c r="BE92" i="586"/>
  <c r="BD92" i="586"/>
  <c r="BC92" i="586"/>
  <c r="BB92" i="586"/>
  <c r="AG92" i="586"/>
  <c r="AF92" i="586"/>
  <c r="AE92" i="586"/>
  <c r="AD92" i="586"/>
  <c r="AC92" i="586"/>
  <c r="AB92" i="586"/>
  <c r="Z92" i="586"/>
  <c r="V92" i="586"/>
  <c r="O92" i="586"/>
  <c r="N92" i="586"/>
  <c r="M92" i="586"/>
  <c r="L92" i="586"/>
  <c r="K92" i="586"/>
  <c r="J92" i="586"/>
  <c r="B92" i="586"/>
  <c r="BF91" i="586"/>
  <c r="BE91" i="586"/>
  <c r="BD91" i="586"/>
  <c r="BC91" i="586"/>
  <c r="BB91" i="586"/>
  <c r="AG91" i="586"/>
  <c r="AF91" i="586"/>
  <c r="AE91" i="586"/>
  <c r="AD91" i="586"/>
  <c r="AC91" i="586"/>
  <c r="AB91" i="586"/>
  <c r="Z91" i="586"/>
  <c r="V91" i="586"/>
  <c r="O91" i="586"/>
  <c r="N91" i="586"/>
  <c r="M91" i="586"/>
  <c r="L91" i="586"/>
  <c r="K91" i="586"/>
  <c r="J91" i="586"/>
  <c r="B91" i="586"/>
  <c r="BF90" i="586"/>
  <c r="BE90" i="586"/>
  <c r="BD90" i="586"/>
  <c r="BC90" i="586"/>
  <c r="BB90" i="586"/>
  <c r="AG90" i="586"/>
  <c r="AF90" i="586"/>
  <c r="AE90" i="586"/>
  <c r="AD90" i="586"/>
  <c r="AC90" i="586"/>
  <c r="AB90" i="586"/>
  <c r="Z90" i="586"/>
  <c r="V90" i="586"/>
  <c r="O90" i="586"/>
  <c r="N90" i="586"/>
  <c r="M90" i="586"/>
  <c r="L90" i="586"/>
  <c r="K90" i="586"/>
  <c r="J90" i="586"/>
  <c r="B90" i="586"/>
  <c r="BF89" i="586"/>
  <c r="BE89" i="586"/>
  <c r="BD89" i="586"/>
  <c r="BC89" i="586"/>
  <c r="BB89" i="586"/>
  <c r="AG89" i="586"/>
  <c r="AF89" i="586"/>
  <c r="AE89" i="586"/>
  <c r="AD89" i="586"/>
  <c r="AC89" i="586"/>
  <c r="AB89" i="586"/>
  <c r="Z89" i="586"/>
  <c r="V89" i="586"/>
  <c r="O89" i="586"/>
  <c r="N89" i="586"/>
  <c r="M89" i="586"/>
  <c r="L89" i="586"/>
  <c r="K89" i="586"/>
  <c r="J89" i="586"/>
  <c r="B89" i="586"/>
  <c r="BF88" i="586"/>
  <c r="BE88" i="586"/>
  <c r="BD88" i="586"/>
  <c r="BC88" i="586"/>
  <c r="BB88" i="586"/>
  <c r="AG88" i="586"/>
  <c r="AF88" i="586"/>
  <c r="AE88" i="586"/>
  <c r="AD88" i="586"/>
  <c r="AC88" i="586"/>
  <c r="AB88" i="586"/>
  <c r="Z88" i="586"/>
  <c r="V88" i="586"/>
  <c r="O88" i="586"/>
  <c r="N88" i="586"/>
  <c r="M88" i="586"/>
  <c r="L88" i="586"/>
  <c r="K88" i="586"/>
  <c r="J88" i="586"/>
  <c r="B88" i="586"/>
  <c r="BF87" i="586"/>
  <c r="BE87" i="586"/>
  <c r="BD87" i="586"/>
  <c r="BC87" i="586"/>
  <c r="BB87" i="586"/>
  <c r="AG87" i="586"/>
  <c r="AF87" i="586"/>
  <c r="AE87" i="586"/>
  <c r="AD87" i="586"/>
  <c r="AC87" i="586"/>
  <c r="AB87" i="586"/>
  <c r="Z87" i="586"/>
  <c r="V87" i="586"/>
  <c r="O87" i="586"/>
  <c r="N87" i="586"/>
  <c r="M87" i="586"/>
  <c r="L87" i="586"/>
  <c r="K87" i="586"/>
  <c r="J87" i="586"/>
  <c r="B87" i="586"/>
  <c r="BF86" i="586"/>
  <c r="BE86" i="586"/>
  <c r="BD86" i="586"/>
  <c r="BC86" i="586"/>
  <c r="BB86" i="586"/>
  <c r="AG86" i="586"/>
  <c r="AF86" i="586"/>
  <c r="AE86" i="586"/>
  <c r="AD86" i="586"/>
  <c r="AC86" i="586"/>
  <c r="AB86" i="586"/>
  <c r="Z86" i="586"/>
  <c r="V86" i="586"/>
  <c r="O86" i="586"/>
  <c r="N86" i="586"/>
  <c r="M86" i="586"/>
  <c r="L86" i="586"/>
  <c r="K86" i="586"/>
  <c r="J86" i="586"/>
  <c r="B86" i="586"/>
  <c r="BF85" i="586"/>
  <c r="BE85" i="586"/>
  <c r="BD85" i="586"/>
  <c r="BC85" i="586"/>
  <c r="BB85" i="586"/>
  <c r="AG85" i="586"/>
  <c r="AF85" i="586"/>
  <c r="AE85" i="586"/>
  <c r="AD85" i="586"/>
  <c r="AC85" i="586"/>
  <c r="AB85" i="586"/>
  <c r="Z85" i="586"/>
  <c r="V85" i="586"/>
  <c r="O85" i="586"/>
  <c r="N85" i="586"/>
  <c r="M85" i="586"/>
  <c r="L85" i="586"/>
  <c r="BH85" i="586" s="1"/>
  <c r="K85" i="586"/>
  <c r="J85" i="586"/>
  <c r="B85" i="586"/>
  <c r="BF84" i="586"/>
  <c r="BE84" i="586"/>
  <c r="BD84" i="586"/>
  <c r="BC84" i="586"/>
  <c r="BB84" i="586"/>
  <c r="AG84" i="586"/>
  <c r="AF84" i="586"/>
  <c r="AE84" i="586"/>
  <c r="AD84" i="586"/>
  <c r="AC84" i="586"/>
  <c r="AB84" i="586"/>
  <c r="Z84" i="586"/>
  <c r="V84" i="586"/>
  <c r="O84" i="586"/>
  <c r="N84" i="586"/>
  <c r="M84" i="586"/>
  <c r="L84" i="586"/>
  <c r="K84" i="586"/>
  <c r="J84" i="586"/>
  <c r="B84" i="586"/>
  <c r="BF83" i="586"/>
  <c r="BE83" i="586"/>
  <c r="BD83" i="586"/>
  <c r="BC83" i="586"/>
  <c r="BB83" i="586"/>
  <c r="AG83" i="586"/>
  <c r="AF83" i="586"/>
  <c r="AE83" i="586"/>
  <c r="AD83" i="586"/>
  <c r="AC83" i="586"/>
  <c r="AB83" i="586"/>
  <c r="Z83" i="586"/>
  <c r="V83" i="586"/>
  <c r="O83" i="586"/>
  <c r="N83" i="586"/>
  <c r="M83" i="586"/>
  <c r="L83" i="586"/>
  <c r="K83" i="586"/>
  <c r="J83" i="586"/>
  <c r="B83" i="586"/>
  <c r="BF82" i="586"/>
  <c r="BE82" i="586"/>
  <c r="BD82" i="586"/>
  <c r="BC82" i="586"/>
  <c r="BB82" i="586"/>
  <c r="AG82" i="586"/>
  <c r="AF82" i="586"/>
  <c r="AE82" i="586"/>
  <c r="AD82" i="586"/>
  <c r="AC82" i="586"/>
  <c r="AB82" i="586"/>
  <c r="Z82" i="586"/>
  <c r="V82" i="586"/>
  <c r="O82" i="586"/>
  <c r="N82" i="586"/>
  <c r="M82" i="586"/>
  <c r="L82" i="586"/>
  <c r="K82" i="586"/>
  <c r="J82" i="586"/>
  <c r="B82" i="586"/>
  <c r="BF81" i="586"/>
  <c r="BE81" i="586"/>
  <c r="BD81" i="586"/>
  <c r="BC81" i="586"/>
  <c r="BB81" i="586"/>
  <c r="AG81" i="586"/>
  <c r="AF81" i="586"/>
  <c r="AE81" i="586"/>
  <c r="AD81" i="586"/>
  <c r="AC81" i="586"/>
  <c r="AB81" i="586"/>
  <c r="Z81" i="586"/>
  <c r="V81" i="586"/>
  <c r="O81" i="586"/>
  <c r="N81" i="586"/>
  <c r="M81" i="586"/>
  <c r="L81" i="586"/>
  <c r="K81" i="586"/>
  <c r="J81" i="586"/>
  <c r="B81" i="586"/>
  <c r="BF80" i="586"/>
  <c r="BE80" i="586"/>
  <c r="BD80" i="586"/>
  <c r="BC80" i="586"/>
  <c r="BB80" i="586"/>
  <c r="AG80" i="586"/>
  <c r="AF80" i="586"/>
  <c r="AE80" i="586"/>
  <c r="AD80" i="586"/>
  <c r="AC80" i="586"/>
  <c r="AB80" i="586"/>
  <c r="Z80" i="586"/>
  <c r="V80" i="586"/>
  <c r="O80" i="586"/>
  <c r="N80" i="586"/>
  <c r="M80" i="586"/>
  <c r="L80" i="586"/>
  <c r="K80" i="586"/>
  <c r="J80" i="586"/>
  <c r="B80" i="586"/>
  <c r="BF79" i="586"/>
  <c r="BE79" i="586"/>
  <c r="BD79" i="586"/>
  <c r="BC79" i="586"/>
  <c r="BB79" i="586"/>
  <c r="AG79" i="586"/>
  <c r="AF79" i="586"/>
  <c r="AE79" i="586"/>
  <c r="AD79" i="586"/>
  <c r="AC79" i="586"/>
  <c r="AB79" i="586"/>
  <c r="Z79" i="586"/>
  <c r="V79" i="586"/>
  <c r="O79" i="586"/>
  <c r="N79" i="586"/>
  <c r="M79" i="586"/>
  <c r="L79" i="586"/>
  <c r="K79" i="586"/>
  <c r="J79" i="586"/>
  <c r="B79" i="586"/>
  <c r="BF78" i="586"/>
  <c r="BE78" i="586"/>
  <c r="BD78" i="586"/>
  <c r="BC78" i="586"/>
  <c r="BB78" i="586"/>
  <c r="AG78" i="586"/>
  <c r="AF78" i="586"/>
  <c r="AE78" i="586"/>
  <c r="AD78" i="586"/>
  <c r="AC78" i="586"/>
  <c r="AB78" i="586"/>
  <c r="Z78" i="586"/>
  <c r="V78" i="586"/>
  <c r="O78" i="586"/>
  <c r="N78" i="586"/>
  <c r="M78" i="586"/>
  <c r="L78" i="586"/>
  <c r="K78" i="586"/>
  <c r="J78" i="586"/>
  <c r="B78" i="586"/>
  <c r="BF77" i="586"/>
  <c r="BE77" i="586"/>
  <c r="BD77" i="586"/>
  <c r="BC77" i="586"/>
  <c r="BB77" i="586"/>
  <c r="AG77" i="586"/>
  <c r="AF77" i="586"/>
  <c r="AE77" i="586"/>
  <c r="AD77" i="586"/>
  <c r="AC77" i="586"/>
  <c r="AB77" i="586"/>
  <c r="Z77" i="586"/>
  <c r="V77" i="586"/>
  <c r="O77" i="586"/>
  <c r="N77" i="586"/>
  <c r="M77" i="586"/>
  <c r="L77" i="586"/>
  <c r="K77" i="586"/>
  <c r="J77" i="586"/>
  <c r="B77" i="586"/>
  <c r="BF76" i="586"/>
  <c r="BE76" i="586"/>
  <c r="BD76" i="586"/>
  <c r="BC76" i="586"/>
  <c r="BB76" i="586"/>
  <c r="AG76" i="586"/>
  <c r="AF76" i="586"/>
  <c r="AE76" i="586"/>
  <c r="AD76" i="586"/>
  <c r="AC76" i="586"/>
  <c r="AB76" i="586"/>
  <c r="Z76" i="586"/>
  <c r="V76" i="586"/>
  <c r="O76" i="586"/>
  <c r="N76" i="586"/>
  <c r="M76" i="586"/>
  <c r="L76" i="586"/>
  <c r="K76" i="586"/>
  <c r="J76" i="586"/>
  <c r="B76" i="586"/>
  <c r="BF75" i="586"/>
  <c r="BE75" i="586"/>
  <c r="BD75" i="586"/>
  <c r="BC75" i="586"/>
  <c r="BB75" i="586"/>
  <c r="AG75" i="586"/>
  <c r="AF75" i="586"/>
  <c r="AE75" i="586"/>
  <c r="AD75" i="586"/>
  <c r="AC75" i="586"/>
  <c r="AB75" i="586"/>
  <c r="Z75" i="586"/>
  <c r="V75" i="586"/>
  <c r="O75" i="586"/>
  <c r="N75" i="586"/>
  <c r="M75" i="586"/>
  <c r="L75" i="586"/>
  <c r="K75" i="586"/>
  <c r="J75" i="586"/>
  <c r="B75" i="586"/>
  <c r="BF74" i="586"/>
  <c r="BE74" i="586"/>
  <c r="BD74" i="586"/>
  <c r="BC74" i="586"/>
  <c r="BB74" i="586"/>
  <c r="AG74" i="586"/>
  <c r="AF74" i="586"/>
  <c r="AE74" i="586"/>
  <c r="AD74" i="586"/>
  <c r="AC74" i="586"/>
  <c r="AB74" i="586"/>
  <c r="Z74" i="586"/>
  <c r="V74" i="586"/>
  <c r="O74" i="586"/>
  <c r="N74" i="586"/>
  <c r="M74" i="586"/>
  <c r="L74" i="586"/>
  <c r="K74" i="586"/>
  <c r="J74" i="586"/>
  <c r="B74" i="586"/>
  <c r="BF73" i="586"/>
  <c r="BE73" i="586"/>
  <c r="BD73" i="586"/>
  <c r="BC73" i="586"/>
  <c r="BB73" i="586"/>
  <c r="AG73" i="586"/>
  <c r="AF73" i="586"/>
  <c r="AE73" i="586"/>
  <c r="AD73" i="586"/>
  <c r="AC73" i="586"/>
  <c r="AB73" i="586"/>
  <c r="Z73" i="586"/>
  <c r="V73" i="586"/>
  <c r="O73" i="586"/>
  <c r="N73" i="586"/>
  <c r="M73" i="586"/>
  <c r="L73" i="586"/>
  <c r="K73" i="586"/>
  <c r="J73" i="586"/>
  <c r="B73" i="586"/>
  <c r="BF72" i="586"/>
  <c r="BE72" i="586"/>
  <c r="BD72" i="586"/>
  <c r="BC72" i="586"/>
  <c r="BB72" i="586"/>
  <c r="AG72" i="586"/>
  <c r="AF72" i="586"/>
  <c r="AE72" i="586"/>
  <c r="AD72" i="586"/>
  <c r="AC72" i="586"/>
  <c r="AB72" i="586"/>
  <c r="Z72" i="586"/>
  <c r="V72" i="586"/>
  <c r="O72" i="586"/>
  <c r="N72" i="586"/>
  <c r="M72" i="586"/>
  <c r="L72" i="586"/>
  <c r="K72" i="586"/>
  <c r="J72" i="586"/>
  <c r="B72" i="586"/>
  <c r="BF71" i="586"/>
  <c r="BE71" i="586"/>
  <c r="BD71" i="586"/>
  <c r="BC71" i="586"/>
  <c r="BB71" i="586"/>
  <c r="AG71" i="586"/>
  <c r="AF71" i="586"/>
  <c r="AE71" i="586"/>
  <c r="AD71" i="586"/>
  <c r="AC71" i="586"/>
  <c r="AB71" i="586"/>
  <c r="Z71" i="586"/>
  <c r="V71" i="586"/>
  <c r="O71" i="586"/>
  <c r="N71" i="586"/>
  <c r="M71" i="586"/>
  <c r="L71" i="586"/>
  <c r="K71" i="586"/>
  <c r="J71" i="586"/>
  <c r="B71" i="586"/>
  <c r="BF70" i="586"/>
  <c r="BE70" i="586"/>
  <c r="BD70" i="586"/>
  <c r="BC70" i="586"/>
  <c r="BB70" i="586"/>
  <c r="AG70" i="586"/>
  <c r="AF70" i="586"/>
  <c r="AE70" i="586"/>
  <c r="AD70" i="586"/>
  <c r="AC70" i="586"/>
  <c r="AB70" i="586"/>
  <c r="Z70" i="586"/>
  <c r="V70" i="586"/>
  <c r="O70" i="586"/>
  <c r="N70" i="586"/>
  <c r="M70" i="586"/>
  <c r="L70" i="586"/>
  <c r="K70" i="586"/>
  <c r="J70" i="586"/>
  <c r="B70" i="586"/>
  <c r="BF69" i="586"/>
  <c r="BE69" i="586"/>
  <c r="BD69" i="586"/>
  <c r="BC69" i="586"/>
  <c r="BB69" i="586"/>
  <c r="AG69" i="586"/>
  <c r="AF69" i="586"/>
  <c r="AE69" i="586"/>
  <c r="AD69" i="586"/>
  <c r="AC69" i="586"/>
  <c r="AB69" i="586"/>
  <c r="Z69" i="586"/>
  <c r="V69" i="586"/>
  <c r="O69" i="586"/>
  <c r="N69" i="586"/>
  <c r="M69" i="586"/>
  <c r="L69" i="586"/>
  <c r="K69" i="586"/>
  <c r="J69" i="586"/>
  <c r="B69" i="586"/>
  <c r="BF68" i="586"/>
  <c r="BE68" i="586"/>
  <c r="BD68" i="586"/>
  <c r="BC68" i="586"/>
  <c r="BB68" i="586"/>
  <c r="AG68" i="586"/>
  <c r="AF68" i="586"/>
  <c r="AE68" i="586"/>
  <c r="AD68" i="586"/>
  <c r="AC68" i="586"/>
  <c r="AB68" i="586"/>
  <c r="Z68" i="586"/>
  <c r="V68" i="586"/>
  <c r="O68" i="586"/>
  <c r="N68" i="586"/>
  <c r="M68" i="586"/>
  <c r="L68" i="586"/>
  <c r="K68" i="586"/>
  <c r="J68" i="586"/>
  <c r="B68" i="586"/>
  <c r="BF67" i="586"/>
  <c r="BE67" i="586"/>
  <c r="BD67" i="586"/>
  <c r="BC67" i="586"/>
  <c r="BB67" i="586"/>
  <c r="AG67" i="586"/>
  <c r="AF67" i="586"/>
  <c r="AE67" i="586"/>
  <c r="AD67" i="586"/>
  <c r="AC67" i="586"/>
  <c r="AB67" i="586"/>
  <c r="Z67" i="586"/>
  <c r="V67" i="586"/>
  <c r="O67" i="586"/>
  <c r="N67" i="586"/>
  <c r="M67" i="586"/>
  <c r="L67" i="586"/>
  <c r="K67" i="586"/>
  <c r="J67" i="586"/>
  <c r="B67" i="586"/>
  <c r="BF66" i="586"/>
  <c r="BE66" i="586"/>
  <c r="BD66" i="586"/>
  <c r="BC66" i="586"/>
  <c r="BB66" i="586"/>
  <c r="AG66" i="586"/>
  <c r="AF66" i="586"/>
  <c r="AE66" i="586"/>
  <c r="AD66" i="586"/>
  <c r="AC66" i="586"/>
  <c r="AB66" i="586"/>
  <c r="Z66" i="586"/>
  <c r="V66" i="586"/>
  <c r="O66" i="586"/>
  <c r="N66" i="586"/>
  <c r="M66" i="586"/>
  <c r="L66" i="586"/>
  <c r="K66" i="586"/>
  <c r="J66" i="586"/>
  <c r="B66" i="586"/>
  <c r="BF65" i="586"/>
  <c r="BE65" i="586"/>
  <c r="BD65" i="586"/>
  <c r="BC65" i="586"/>
  <c r="BB65" i="586"/>
  <c r="AG65" i="586"/>
  <c r="AF65" i="586"/>
  <c r="AE65" i="586"/>
  <c r="AD65" i="586"/>
  <c r="AC65" i="586"/>
  <c r="AB65" i="586"/>
  <c r="Z65" i="586"/>
  <c r="V65" i="586"/>
  <c r="O65" i="586"/>
  <c r="N65" i="586"/>
  <c r="M65" i="586"/>
  <c r="L65" i="586"/>
  <c r="K65" i="586"/>
  <c r="J65" i="586"/>
  <c r="B65" i="586"/>
  <c r="BF64" i="586"/>
  <c r="BE64" i="586"/>
  <c r="BD64" i="586"/>
  <c r="BC64" i="586"/>
  <c r="BB64" i="586"/>
  <c r="AG64" i="586"/>
  <c r="AF64" i="586"/>
  <c r="AE64" i="586"/>
  <c r="AD64" i="586"/>
  <c r="AC64" i="586"/>
  <c r="AB64" i="586"/>
  <c r="Z64" i="586"/>
  <c r="V64" i="586"/>
  <c r="O64" i="586"/>
  <c r="N64" i="586"/>
  <c r="M64" i="586"/>
  <c r="L64" i="586"/>
  <c r="K64" i="586"/>
  <c r="J64" i="586"/>
  <c r="B64" i="586"/>
  <c r="BF63" i="586"/>
  <c r="BE63" i="586"/>
  <c r="BD63" i="586"/>
  <c r="BC63" i="586"/>
  <c r="BB63" i="586"/>
  <c r="AG63" i="586"/>
  <c r="AF63" i="586"/>
  <c r="AE63" i="586"/>
  <c r="AD63" i="586"/>
  <c r="AC63" i="586"/>
  <c r="AB63" i="586"/>
  <c r="Z63" i="586"/>
  <c r="V63" i="586"/>
  <c r="O63" i="586"/>
  <c r="N63" i="586"/>
  <c r="M63" i="586"/>
  <c r="L63" i="586"/>
  <c r="K63" i="586"/>
  <c r="J63" i="586"/>
  <c r="B63" i="586"/>
  <c r="BF62" i="586"/>
  <c r="BE62" i="586"/>
  <c r="BD62" i="586"/>
  <c r="BC62" i="586"/>
  <c r="BB62" i="586"/>
  <c r="AG62" i="586"/>
  <c r="AF62" i="586"/>
  <c r="AE62" i="586"/>
  <c r="AD62" i="586"/>
  <c r="AC62" i="586"/>
  <c r="AB62" i="586"/>
  <c r="Z62" i="586"/>
  <c r="V62" i="586"/>
  <c r="O62" i="586"/>
  <c r="N62" i="586"/>
  <c r="M62" i="586"/>
  <c r="L62" i="586"/>
  <c r="K62" i="586"/>
  <c r="J62" i="586"/>
  <c r="B62" i="586"/>
  <c r="BF61" i="586"/>
  <c r="BE61" i="586"/>
  <c r="BD61" i="586"/>
  <c r="BC61" i="586"/>
  <c r="BB61" i="586"/>
  <c r="AG61" i="586"/>
  <c r="AF61" i="586"/>
  <c r="AE61" i="586"/>
  <c r="AD61" i="586"/>
  <c r="AC61" i="586"/>
  <c r="AB61" i="586"/>
  <c r="Z61" i="586"/>
  <c r="V61" i="586"/>
  <c r="O61" i="586"/>
  <c r="N61" i="586"/>
  <c r="M61" i="586"/>
  <c r="L61" i="586"/>
  <c r="K61" i="586"/>
  <c r="J61" i="586"/>
  <c r="B61" i="586"/>
  <c r="BF60" i="586"/>
  <c r="BE60" i="586"/>
  <c r="BD60" i="586"/>
  <c r="BC60" i="586"/>
  <c r="BB60" i="586"/>
  <c r="AG60" i="586"/>
  <c r="AF60" i="586"/>
  <c r="AE60" i="586"/>
  <c r="AD60" i="586"/>
  <c r="AC60" i="586"/>
  <c r="AB60" i="586"/>
  <c r="Z60" i="586"/>
  <c r="V60" i="586"/>
  <c r="O60" i="586"/>
  <c r="N60" i="586"/>
  <c r="M60" i="586"/>
  <c r="L60" i="586"/>
  <c r="K60" i="586"/>
  <c r="J60" i="586"/>
  <c r="B60" i="586"/>
  <c r="BF59" i="586"/>
  <c r="BE59" i="586"/>
  <c r="BD59" i="586"/>
  <c r="BC59" i="586"/>
  <c r="BB59" i="586"/>
  <c r="AG59" i="586"/>
  <c r="AF59" i="586"/>
  <c r="AE59" i="586"/>
  <c r="AD59" i="586"/>
  <c r="AC59" i="586"/>
  <c r="AB59" i="586"/>
  <c r="Z59" i="586"/>
  <c r="V59" i="586"/>
  <c r="O59" i="586"/>
  <c r="N59" i="586"/>
  <c r="M59" i="586"/>
  <c r="L59" i="586"/>
  <c r="K59" i="586"/>
  <c r="J59" i="586"/>
  <c r="B59" i="586"/>
  <c r="BF58" i="586"/>
  <c r="BE58" i="586"/>
  <c r="BD58" i="586"/>
  <c r="BC58" i="586"/>
  <c r="BB58" i="586"/>
  <c r="AG58" i="586"/>
  <c r="AF58" i="586"/>
  <c r="AE58" i="586"/>
  <c r="AD58" i="586"/>
  <c r="AC58" i="586"/>
  <c r="AB58" i="586"/>
  <c r="Z58" i="586"/>
  <c r="V58" i="586"/>
  <c r="O58" i="586"/>
  <c r="N58" i="586"/>
  <c r="M58" i="586"/>
  <c r="L58" i="586"/>
  <c r="K58" i="586"/>
  <c r="J58" i="586"/>
  <c r="B58" i="586"/>
  <c r="BF57" i="586"/>
  <c r="BE57" i="586"/>
  <c r="BD57" i="586"/>
  <c r="BC57" i="586"/>
  <c r="BB57" i="586"/>
  <c r="AG57" i="586"/>
  <c r="AF57" i="586"/>
  <c r="AE57" i="586"/>
  <c r="AD57" i="586"/>
  <c r="AC57" i="586"/>
  <c r="AB57" i="586"/>
  <c r="Z57" i="586"/>
  <c r="V57" i="586"/>
  <c r="O57" i="586"/>
  <c r="N57" i="586"/>
  <c r="M57" i="586"/>
  <c r="L57" i="586"/>
  <c r="K57" i="586"/>
  <c r="J57" i="586"/>
  <c r="B57" i="586"/>
  <c r="BF56" i="586"/>
  <c r="BE56" i="586"/>
  <c r="BD56" i="586"/>
  <c r="BC56" i="586"/>
  <c r="BB56" i="586"/>
  <c r="AG56" i="586"/>
  <c r="AF56" i="586"/>
  <c r="AE56" i="586"/>
  <c r="AD56" i="586"/>
  <c r="AC56" i="586"/>
  <c r="AB56" i="586"/>
  <c r="Z56" i="586"/>
  <c r="V56" i="586"/>
  <c r="O56" i="586"/>
  <c r="N56" i="586"/>
  <c r="M56" i="586"/>
  <c r="L56" i="586"/>
  <c r="K56" i="586"/>
  <c r="J56" i="586"/>
  <c r="B56" i="586"/>
  <c r="BF55" i="586"/>
  <c r="BE55" i="586"/>
  <c r="BD55" i="586"/>
  <c r="BC55" i="586"/>
  <c r="BB55" i="586"/>
  <c r="AG55" i="586"/>
  <c r="AF55" i="586"/>
  <c r="AE55" i="586"/>
  <c r="AD55" i="586"/>
  <c r="AC55" i="586"/>
  <c r="AB55" i="586"/>
  <c r="Z55" i="586"/>
  <c r="V55" i="586"/>
  <c r="O55" i="586"/>
  <c r="N55" i="586"/>
  <c r="M55" i="586"/>
  <c r="L55" i="586"/>
  <c r="K55" i="586"/>
  <c r="J55" i="586"/>
  <c r="B55" i="586"/>
  <c r="BF54" i="586"/>
  <c r="BE54" i="586"/>
  <c r="BD54" i="586"/>
  <c r="BC54" i="586"/>
  <c r="BB54" i="586"/>
  <c r="AG54" i="586"/>
  <c r="AF54" i="586"/>
  <c r="AE54" i="586"/>
  <c r="AD54" i="586"/>
  <c r="AC54" i="586"/>
  <c r="AB54" i="586"/>
  <c r="Z54" i="586"/>
  <c r="V54" i="586"/>
  <c r="O54" i="586"/>
  <c r="N54" i="586"/>
  <c r="M54" i="586"/>
  <c r="L54" i="586"/>
  <c r="K54" i="586"/>
  <c r="J54" i="586"/>
  <c r="B54" i="586"/>
  <c r="BF53" i="586"/>
  <c r="BE53" i="586"/>
  <c r="BD53" i="586"/>
  <c r="BC53" i="586"/>
  <c r="BB53" i="586"/>
  <c r="AG53" i="586"/>
  <c r="AF53" i="586"/>
  <c r="AE53" i="586"/>
  <c r="AD53" i="586"/>
  <c r="AC53" i="586"/>
  <c r="AB53" i="586"/>
  <c r="Z53" i="586"/>
  <c r="V53" i="586"/>
  <c r="O53" i="586"/>
  <c r="N53" i="586"/>
  <c r="M53" i="586"/>
  <c r="L53" i="586"/>
  <c r="K53" i="586"/>
  <c r="J53" i="586"/>
  <c r="B53" i="586"/>
  <c r="BF52" i="586"/>
  <c r="BE52" i="586"/>
  <c r="BD52" i="586"/>
  <c r="BC52" i="586"/>
  <c r="BB52" i="586"/>
  <c r="AG52" i="586"/>
  <c r="AF52" i="586"/>
  <c r="AE52" i="586"/>
  <c r="AD52" i="586"/>
  <c r="AC52" i="586"/>
  <c r="AB52" i="586"/>
  <c r="Z52" i="586"/>
  <c r="V52" i="586"/>
  <c r="O52" i="586"/>
  <c r="N52" i="586"/>
  <c r="M52" i="586"/>
  <c r="L52" i="586"/>
  <c r="K52" i="586"/>
  <c r="J52" i="586"/>
  <c r="B52" i="586"/>
  <c r="BF51" i="586"/>
  <c r="BE51" i="586"/>
  <c r="BD51" i="586"/>
  <c r="BC51" i="586"/>
  <c r="BB51" i="586"/>
  <c r="AG51" i="586"/>
  <c r="AF51" i="586"/>
  <c r="AE51" i="586"/>
  <c r="AD51" i="586"/>
  <c r="AC51" i="586"/>
  <c r="AB51" i="586"/>
  <c r="Z51" i="586"/>
  <c r="V51" i="586"/>
  <c r="O51" i="586"/>
  <c r="N51" i="586"/>
  <c r="M51" i="586"/>
  <c r="L51" i="586"/>
  <c r="K51" i="586"/>
  <c r="J51" i="586"/>
  <c r="B51" i="586"/>
  <c r="BF50" i="586"/>
  <c r="BE50" i="586"/>
  <c r="BD50" i="586"/>
  <c r="BC50" i="586"/>
  <c r="BB50" i="586"/>
  <c r="AG50" i="586"/>
  <c r="AF50" i="586"/>
  <c r="AE50" i="586"/>
  <c r="AD50" i="586"/>
  <c r="AC50" i="586"/>
  <c r="AB50" i="586"/>
  <c r="Z50" i="586"/>
  <c r="V50" i="586"/>
  <c r="O50" i="586"/>
  <c r="N50" i="586"/>
  <c r="M50" i="586"/>
  <c r="L50" i="586"/>
  <c r="K50" i="586"/>
  <c r="J50" i="586"/>
  <c r="B50" i="586"/>
  <c r="BF49" i="586"/>
  <c r="BE49" i="586"/>
  <c r="BD49" i="586"/>
  <c r="BC49" i="586"/>
  <c r="BB49" i="586"/>
  <c r="AG49" i="586"/>
  <c r="AF49" i="586"/>
  <c r="AE49" i="586"/>
  <c r="AD49" i="586"/>
  <c r="AC49" i="586"/>
  <c r="AB49" i="586"/>
  <c r="Z49" i="586"/>
  <c r="V49" i="586"/>
  <c r="O49" i="586"/>
  <c r="N49" i="586"/>
  <c r="M49" i="586"/>
  <c r="L49" i="586"/>
  <c r="K49" i="586"/>
  <c r="J49" i="586"/>
  <c r="B49" i="586"/>
  <c r="BF48" i="586"/>
  <c r="BE48" i="586"/>
  <c r="BD48" i="586"/>
  <c r="BC48" i="586"/>
  <c r="BB48" i="586"/>
  <c r="AG48" i="586"/>
  <c r="AF48" i="586"/>
  <c r="AE48" i="586"/>
  <c r="AD48" i="586"/>
  <c r="AC48" i="586"/>
  <c r="AB48" i="586"/>
  <c r="Z48" i="586"/>
  <c r="V48" i="586"/>
  <c r="O48" i="586"/>
  <c r="N48" i="586"/>
  <c r="M48" i="586"/>
  <c r="L48" i="586"/>
  <c r="K48" i="586"/>
  <c r="J48" i="586"/>
  <c r="B48" i="586"/>
  <c r="BF47" i="586"/>
  <c r="BE47" i="586"/>
  <c r="BD47" i="586"/>
  <c r="BC47" i="586"/>
  <c r="BB47" i="586"/>
  <c r="AG47" i="586"/>
  <c r="AF47" i="586"/>
  <c r="AE47" i="586"/>
  <c r="AD47" i="586"/>
  <c r="AC47" i="586"/>
  <c r="AB47" i="586"/>
  <c r="Z47" i="586"/>
  <c r="V47" i="586"/>
  <c r="O47" i="586"/>
  <c r="N47" i="586"/>
  <c r="M47" i="586"/>
  <c r="L47" i="586"/>
  <c r="K47" i="586"/>
  <c r="J47" i="586"/>
  <c r="B47" i="586"/>
  <c r="BF46" i="586"/>
  <c r="BE46" i="586"/>
  <c r="BD46" i="586"/>
  <c r="BC46" i="586"/>
  <c r="BB46" i="586"/>
  <c r="AG46" i="586"/>
  <c r="AF46" i="586"/>
  <c r="AE46" i="586"/>
  <c r="AD46" i="586"/>
  <c r="AC46" i="586"/>
  <c r="AB46" i="586"/>
  <c r="Z46" i="586"/>
  <c r="V46" i="586"/>
  <c r="O46" i="586"/>
  <c r="N46" i="586"/>
  <c r="M46" i="586"/>
  <c r="L46" i="586"/>
  <c r="K46" i="586"/>
  <c r="J46" i="586"/>
  <c r="B46" i="586"/>
  <c r="BF45" i="586"/>
  <c r="BE45" i="586"/>
  <c r="BD45" i="586"/>
  <c r="BC45" i="586"/>
  <c r="BB45" i="586"/>
  <c r="AG45" i="586"/>
  <c r="AF45" i="586"/>
  <c r="AE45" i="586"/>
  <c r="AD45" i="586"/>
  <c r="AC45" i="586"/>
  <c r="AB45" i="586"/>
  <c r="Z45" i="586"/>
  <c r="V45" i="586"/>
  <c r="O45" i="586"/>
  <c r="N45" i="586"/>
  <c r="M45" i="586"/>
  <c r="L45" i="586"/>
  <c r="K45" i="586"/>
  <c r="J45" i="586"/>
  <c r="B45" i="586"/>
  <c r="BF44" i="586"/>
  <c r="BE44" i="586"/>
  <c r="BD44" i="586"/>
  <c r="BC44" i="586"/>
  <c r="BB44" i="586"/>
  <c r="AG44" i="586"/>
  <c r="AF44" i="586"/>
  <c r="AE44" i="586"/>
  <c r="AD44" i="586"/>
  <c r="AC44" i="586"/>
  <c r="AB44" i="586"/>
  <c r="Z44" i="586"/>
  <c r="V44" i="586"/>
  <c r="O44" i="586"/>
  <c r="N44" i="586"/>
  <c r="M44" i="586"/>
  <c r="L44" i="586"/>
  <c r="K44" i="586"/>
  <c r="J44" i="586"/>
  <c r="B44" i="586"/>
  <c r="BF43" i="586"/>
  <c r="BE43" i="586"/>
  <c r="BD43" i="586"/>
  <c r="BC43" i="586"/>
  <c r="BB43" i="586"/>
  <c r="AG43" i="586"/>
  <c r="AF43" i="586"/>
  <c r="AE43" i="586"/>
  <c r="AD43" i="586"/>
  <c r="AC43" i="586"/>
  <c r="AB43" i="586"/>
  <c r="Z43" i="586"/>
  <c r="V43" i="586"/>
  <c r="O43" i="586"/>
  <c r="N43" i="586"/>
  <c r="M43" i="586"/>
  <c r="L43" i="586"/>
  <c r="K43" i="586"/>
  <c r="J43" i="586"/>
  <c r="B43" i="586"/>
  <c r="BF42" i="586"/>
  <c r="BE42" i="586"/>
  <c r="BD42" i="586"/>
  <c r="BC42" i="586"/>
  <c r="BB42" i="586"/>
  <c r="AG42" i="586"/>
  <c r="AF42" i="586"/>
  <c r="AE42" i="586"/>
  <c r="AD42" i="586"/>
  <c r="AC42" i="586"/>
  <c r="AB42" i="586"/>
  <c r="Z42" i="586"/>
  <c r="V42" i="586"/>
  <c r="O42" i="586"/>
  <c r="N42" i="586"/>
  <c r="M42" i="586"/>
  <c r="L42" i="586"/>
  <c r="K42" i="586"/>
  <c r="J42" i="586"/>
  <c r="B42" i="586"/>
  <c r="BF41" i="586"/>
  <c r="BE41" i="586"/>
  <c r="BD41" i="586"/>
  <c r="BC41" i="586"/>
  <c r="BB41" i="586"/>
  <c r="AG41" i="586"/>
  <c r="AF41" i="586"/>
  <c r="AE41" i="586"/>
  <c r="AD41" i="586"/>
  <c r="AC41" i="586"/>
  <c r="AB41" i="586"/>
  <c r="Z41" i="586"/>
  <c r="V41" i="586"/>
  <c r="O41" i="586"/>
  <c r="N41" i="586"/>
  <c r="M41" i="586"/>
  <c r="L41" i="586"/>
  <c r="K41" i="586"/>
  <c r="J41" i="586"/>
  <c r="B41" i="586"/>
  <c r="BF40" i="586"/>
  <c r="BB40" i="586"/>
  <c r="AG40" i="586"/>
  <c r="AC40" i="586"/>
  <c r="AB40" i="586"/>
  <c r="B40" i="586"/>
  <c r="AG39" i="586"/>
  <c r="AE39" i="586"/>
  <c r="AC39" i="586"/>
  <c r="AB39" i="586"/>
  <c r="B39" i="586"/>
  <c r="BF38" i="586"/>
  <c r="BB38" i="586"/>
  <c r="AG38" i="586"/>
  <c r="AC38" i="586"/>
  <c r="AB38" i="586"/>
  <c r="B38" i="586"/>
  <c r="BF37" i="586"/>
  <c r="BB37" i="586"/>
  <c r="AG37" i="586"/>
  <c r="AC37" i="586"/>
  <c r="AB37" i="586"/>
  <c r="B37" i="586"/>
  <c r="AG36" i="586"/>
  <c r="AE36" i="586"/>
  <c r="AC36" i="586"/>
  <c r="AB36" i="586"/>
  <c r="B36" i="586"/>
  <c r="BF35" i="586"/>
  <c r="BB35" i="586"/>
  <c r="AG35" i="586"/>
  <c r="AE35" i="586"/>
  <c r="AC35" i="586"/>
  <c r="AB35" i="586"/>
  <c r="B35" i="586"/>
  <c r="BF34" i="586"/>
  <c r="BE34" i="586"/>
  <c r="BB34" i="586"/>
  <c r="AG34" i="586"/>
  <c r="AC34" i="586"/>
  <c r="AB34" i="586"/>
  <c r="B34" i="586"/>
  <c r="BF33" i="586"/>
  <c r="BE33" i="586"/>
  <c r="BB33" i="586"/>
  <c r="AG33" i="586"/>
  <c r="AC33" i="586"/>
  <c r="AB33" i="586"/>
  <c r="B33" i="586"/>
  <c r="AG32" i="586"/>
  <c r="AE32" i="586"/>
  <c r="AC32" i="586"/>
  <c r="AB32" i="586"/>
  <c r="B32" i="586"/>
  <c r="BF31" i="586"/>
  <c r="BC31" i="586"/>
  <c r="BB31" i="586"/>
  <c r="AG31" i="586"/>
  <c r="AE31" i="586"/>
  <c r="AC31" i="586"/>
  <c r="AB31" i="586"/>
  <c r="B31" i="586"/>
  <c r="BF30" i="586"/>
  <c r="BF39" i="586" s="1"/>
  <c r="BE30" i="586"/>
  <c r="BE38" i="586" s="1"/>
  <c r="BD30" i="586"/>
  <c r="BD37" i="586" s="1"/>
  <c r="BC30" i="586"/>
  <c r="BB30" i="586"/>
  <c r="BB39" i="586" s="1"/>
  <c r="AW30" i="586"/>
  <c r="AV30" i="586"/>
  <c r="AU30" i="586"/>
  <c r="AT30" i="586"/>
  <c r="AS30" i="586"/>
  <c r="AR30" i="586"/>
  <c r="AQ30" i="586"/>
  <c r="AP30" i="586"/>
  <c r="AO30" i="586"/>
  <c r="AN30" i="586"/>
  <c r="AM30" i="586"/>
  <c r="AL30" i="586"/>
  <c r="AK30" i="586"/>
  <c r="AJ30" i="586"/>
  <c r="AI30" i="586"/>
  <c r="AH30" i="586"/>
  <c r="AG30" i="586"/>
  <c r="AF30" i="586"/>
  <c r="AE30" i="586"/>
  <c r="AD30" i="586"/>
  <c r="AW29" i="586"/>
  <c r="AV29" i="586"/>
  <c r="AU29" i="586"/>
  <c r="AT29" i="586"/>
  <c r="AS29" i="586"/>
  <c r="AM29" i="586"/>
  <c r="AL29" i="586"/>
  <c r="AK29" i="586"/>
  <c r="AJ29" i="586"/>
  <c r="AI29" i="586"/>
  <c r="AH29" i="586"/>
  <c r="AG29" i="586"/>
  <c r="AF29" i="586"/>
  <c r="AE29" i="586"/>
  <c r="AD29" i="586"/>
  <c r="U29" i="586"/>
  <c r="AR29" i="586" s="1"/>
  <c r="T29" i="586"/>
  <c r="AQ29" i="586" s="1"/>
  <c r="S29" i="586"/>
  <c r="AP29" i="586" s="1"/>
  <c r="R29" i="586"/>
  <c r="AO29" i="586" s="1"/>
  <c r="Q29" i="586"/>
  <c r="AN29" i="586" s="1"/>
  <c r="E29" i="586"/>
  <c r="D29" i="586"/>
  <c r="C29" i="586"/>
  <c r="AX28" i="586"/>
  <c r="AW28" i="586"/>
  <c r="AV28" i="586"/>
  <c r="AU28" i="586"/>
  <c r="AT28" i="586"/>
  <c r="AS28" i="586"/>
  <c r="AR28" i="586"/>
  <c r="AQ28" i="586"/>
  <c r="AP28" i="586"/>
  <c r="AO28" i="586"/>
  <c r="AN28" i="586"/>
  <c r="AM28" i="586"/>
  <c r="AL28" i="586"/>
  <c r="AK28" i="586"/>
  <c r="AJ28" i="586"/>
  <c r="AI28" i="586"/>
  <c r="AH28" i="586"/>
  <c r="AG28" i="586"/>
  <c r="AF28" i="586"/>
  <c r="AF39" i="586" s="1"/>
  <c r="AE28" i="586"/>
  <c r="AE40" i="586" s="1"/>
  <c r="AD28" i="586"/>
  <c r="AD39" i="586" s="1"/>
  <c r="G9" i="586"/>
  <c r="G8" i="586"/>
  <c r="G7" i="586"/>
  <c r="F4" i="586"/>
  <c r="Z3" i="586"/>
  <c r="Y3" i="586"/>
  <c r="AK2" i="586"/>
  <c r="AJ2" i="586"/>
  <c r="AI2" i="586"/>
  <c r="AH2" i="586"/>
  <c r="AG2" i="586"/>
  <c r="AF2" i="586"/>
  <c r="AE2" i="586"/>
  <c r="Z2" i="586"/>
  <c r="Y2" i="586"/>
  <c r="F1" i="586"/>
  <c r="F34" i="477" s="1"/>
  <c r="F34" i="470" s="1"/>
  <c r="Y131" i="585"/>
  <c r="X131" i="585"/>
  <c r="W131" i="585"/>
  <c r="U131" i="585"/>
  <c r="T131" i="585"/>
  <c r="R131" i="585"/>
  <c r="Q131" i="585"/>
  <c r="P131" i="585"/>
  <c r="I131" i="585"/>
  <c r="H131" i="585"/>
  <c r="G131" i="585"/>
  <c r="BF130" i="585"/>
  <c r="BE130" i="585"/>
  <c r="BD130" i="585"/>
  <c r="BC130" i="585"/>
  <c r="BB130" i="585"/>
  <c r="AG130" i="585"/>
  <c r="AF130" i="585"/>
  <c r="AE130" i="585"/>
  <c r="AD130" i="585"/>
  <c r="AC130" i="585"/>
  <c r="AB130" i="585"/>
  <c r="Z130" i="585"/>
  <c r="V130" i="585"/>
  <c r="O130" i="585"/>
  <c r="N130" i="585"/>
  <c r="M130" i="585"/>
  <c r="L130" i="585"/>
  <c r="K130" i="585"/>
  <c r="J130" i="585"/>
  <c r="B130" i="585"/>
  <c r="BF129" i="585"/>
  <c r="BE129" i="585"/>
  <c r="BD129" i="585"/>
  <c r="BC129" i="585"/>
  <c r="BB129" i="585"/>
  <c r="AG129" i="585"/>
  <c r="AF129" i="585"/>
  <c r="AE129" i="585"/>
  <c r="AD129" i="585"/>
  <c r="AC129" i="585"/>
  <c r="AB129" i="585"/>
  <c r="Z129" i="585"/>
  <c r="V129" i="585"/>
  <c r="O129" i="585"/>
  <c r="N129" i="585"/>
  <c r="M129" i="585"/>
  <c r="L129" i="585"/>
  <c r="K129" i="585"/>
  <c r="J129" i="585"/>
  <c r="B129" i="585"/>
  <c r="BF128" i="585"/>
  <c r="BE128" i="585"/>
  <c r="BD128" i="585"/>
  <c r="BC128" i="585"/>
  <c r="BB128" i="585"/>
  <c r="AG128" i="585"/>
  <c r="AF128" i="585"/>
  <c r="AE128" i="585"/>
  <c r="AD128" i="585"/>
  <c r="AC128" i="585"/>
  <c r="AB128" i="585"/>
  <c r="Z128" i="585"/>
  <c r="V128" i="585"/>
  <c r="O128" i="585"/>
  <c r="N128" i="585"/>
  <c r="M128" i="585"/>
  <c r="L128" i="585"/>
  <c r="K128" i="585"/>
  <c r="J128" i="585"/>
  <c r="B128" i="585"/>
  <c r="BF127" i="585"/>
  <c r="BE127" i="585"/>
  <c r="BD127" i="585"/>
  <c r="BC127" i="585"/>
  <c r="BB127" i="585"/>
  <c r="AG127" i="585"/>
  <c r="AF127" i="585"/>
  <c r="AE127" i="585"/>
  <c r="AD127" i="585"/>
  <c r="AC127" i="585"/>
  <c r="AB127" i="585"/>
  <c r="Z127" i="585"/>
  <c r="V127" i="585"/>
  <c r="O127" i="585"/>
  <c r="N127" i="585"/>
  <c r="M127" i="585"/>
  <c r="L127" i="585"/>
  <c r="K127" i="585"/>
  <c r="J127" i="585"/>
  <c r="B127" i="585"/>
  <c r="BF126" i="585"/>
  <c r="BE126" i="585"/>
  <c r="BD126" i="585"/>
  <c r="BC126" i="585"/>
  <c r="BB126" i="585"/>
  <c r="AG126" i="585"/>
  <c r="AF126" i="585"/>
  <c r="AE126" i="585"/>
  <c r="AD126" i="585"/>
  <c r="AC126" i="585"/>
  <c r="AB126" i="585"/>
  <c r="Z126" i="585"/>
  <c r="V126" i="585"/>
  <c r="O126" i="585"/>
  <c r="N126" i="585"/>
  <c r="M126" i="585"/>
  <c r="L126" i="585"/>
  <c r="K126" i="585"/>
  <c r="J126" i="585"/>
  <c r="B126" i="585"/>
  <c r="BF125" i="585"/>
  <c r="BE125" i="585"/>
  <c r="BD125" i="585"/>
  <c r="BC125" i="585"/>
  <c r="BB125" i="585"/>
  <c r="AG125" i="585"/>
  <c r="AF125" i="585"/>
  <c r="AE125" i="585"/>
  <c r="AD125" i="585"/>
  <c r="AC125" i="585"/>
  <c r="AB125" i="585"/>
  <c r="Z125" i="585"/>
  <c r="V125" i="585"/>
  <c r="O125" i="585"/>
  <c r="N125" i="585"/>
  <c r="M125" i="585"/>
  <c r="L125" i="585"/>
  <c r="K125" i="585"/>
  <c r="J125" i="585"/>
  <c r="B125" i="585"/>
  <c r="BF124" i="585"/>
  <c r="BE124" i="585"/>
  <c r="BD124" i="585"/>
  <c r="BC124" i="585"/>
  <c r="BB124" i="585"/>
  <c r="AG124" i="585"/>
  <c r="AF124" i="585"/>
  <c r="AE124" i="585"/>
  <c r="AD124" i="585"/>
  <c r="AC124" i="585"/>
  <c r="AB124" i="585"/>
  <c r="Z124" i="585"/>
  <c r="V124" i="585"/>
  <c r="O124" i="585"/>
  <c r="N124" i="585"/>
  <c r="M124" i="585"/>
  <c r="L124" i="585"/>
  <c r="K124" i="585"/>
  <c r="J124" i="585"/>
  <c r="B124" i="585"/>
  <c r="BF123" i="585"/>
  <c r="BE123" i="585"/>
  <c r="BD123" i="585"/>
  <c r="BC123" i="585"/>
  <c r="BB123" i="585"/>
  <c r="AG123" i="585"/>
  <c r="AF123" i="585"/>
  <c r="AE123" i="585"/>
  <c r="AD123" i="585"/>
  <c r="AC123" i="585"/>
  <c r="AB123" i="585"/>
  <c r="Z123" i="585"/>
  <c r="V123" i="585"/>
  <c r="O123" i="585"/>
  <c r="N123" i="585"/>
  <c r="M123" i="585"/>
  <c r="L123" i="585"/>
  <c r="K123" i="585"/>
  <c r="J123" i="585"/>
  <c r="B123" i="585"/>
  <c r="BF122" i="585"/>
  <c r="BE122" i="585"/>
  <c r="BD122" i="585"/>
  <c r="BC122" i="585"/>
  <c r="BB122" i="585"/>
  <c r="AG122" i="585"/>
  <c r="AF122" i="585"/>
  <c r="AE122" i="585"/>
  <c r="AD122" i="585"/>
  <c r="AC122" i="585"/>
  <c r="AB122" i="585"/>
  <c r="Z122" i="585"/>
  <c r="V122" i="585"/>
  <c r="O122" i="585"/>
  <c r="N122" i="585"/>
  <c r="M122" i="585"/>
  <c r="L122" i="585"/>
  <c r="K122" i="585"/>
  <c r="J122" i="585"/>
  <c r="B122" i="585"/>
  <c r="BF121" i="585"/>
  <c r="BE121" i="585"/>
  <c r="BD121" i="585"/>
  <c r="BC121" i="585"/>
  <c r="BB121" i="585"/>
  <c r="AG121" i="585"/>
  <c r="AF121" i="585"/>
  <c r="AE121" i="585"/>
  <c r="AD121" i="585"/>
  <c r="AC121" i="585"/>
  <c r="AB121" i="585"/>
  <c r="Z121" i="585"/>
  <c r="V121" i="585"/>
  <c r="O121" i="585"/>
  <c r="N121" i="585"/>
  <c r="M121" i="585"/>
  <c r="L121" i="585"/>
  <c r="K121" i="585"/>
  <c r="J121" i="585"/>
  <c r="B121" i="585"/>
  <c r="BF120" i="585"/>
  <c r="BE120" i="585"/>
  <c r="BD120" i="585"/>
  <c r="BC120" i="585"/>
  <c r="BB120" i="585"/>
  <c r="AG120" i="585"/>
  <c r="AF120" i="585"/>
  <c r="AE120" i="585"/>
  <c r="AD120" i="585"/>
  <c r="AC120" i="585"/>
  <c r="AB120" i="585"/>
  <c r="Z120" i="585"/>
  <c r="V120" i="585"/>
  <c r="O120" i="585"/>
  <c r="N120" i="585"/>
  <c r="M120" i="585"/>
  <c r="L120" i="585"/>
  <c r="K120" i="585"/>
  <c r="J120" i="585"/>
  <c r="B120" i="585"/>
  <c r="BF119" i="585"/>
  <c r="BE119" i="585"/>
  <c r="BD119" i="585"/>
  <c r="BC119" i="585"/>
  <c r="BB119" i="585"/>
  <c r="AG119" i="585"/>
  <c r="AF119" i="585"/>
  <c r="AE119" i="585"/>
  <c r="AD119" i="585"/>
  <c r="AC119" i="585"/>
  <c r="AB119" i="585"/>
  <c r="Z119" i="585"/>
  <c r="V119" i="585"/>
  <c r="O119" i="585"/>
  <c r="N119" i="585"/>
  <c r="M119" i="585"/>
  <c r="L119" i="585"/>
  <c r="K119" i="585"/>
  <c r="J119" i="585"/>
  <c r="B119" i="585"/>
  <c r="BF118" i="585"/>
  <c r="BE118" i="585"/>
  <c r="BD118" i="585"/>
  <c r="BC118" i="585"/>
  <c r="BB118" i="585"/>
  <c r="AG118" i="585"/>
  <c r="AF118" i="585"/>
  <c r="AE118" i="585"/>
  <c r="AD118" i="585"/>
  <c r="AC118" i="585"/>
  <c r="AB118" i="585"/>
  <c r="Z118" i="585"/>
  <c r="V118" i="585"/>
  <c r="O118" i="585"/>
  <c r="N118" i="585"/>
  <c r="M118" i="585"/>
  <c r="L118" i="585"/>
  <c r="K118" i="585"/>
  <c r="J118" i="585"/>
  <c r="B118" i="585"/>
  <c r="BF117" i="585"/>
  <c r="BE117" i="585"/>
  <c r="BD117" i="585"/>
  <c r="BC117" i="585"/>
  <c r="BB117" i="585"/>
  <c r="AG117" i="585"/>
  <c r="AF117" i="585"/>
  <c r="AE117" i="585"/>
  <c r="AD117" i="585"/>
  <c r="AC117" i="585"/>
  <c r="AB117" i="585"/>
  <c r="Z117" i="585"/>
  <c r="V117" i="585"/>
  <c r="O117" i="585"/>
  <c r="N117" i="585"/>
  <c r="M117" i="585"/>
  <c r="L117" i="585"/>
  <c r="K117" i="585"/>
  <c r="J117" i="585"/>
  <c r="B117" i="585"/>
  <c r="BF116" i="585"/>
  <c r="BE116" i="585"/>
  <c r="BD116" i="585"/>
  <c r="BC116" i="585"/>
  <c r="BB116" i="585"/>
  <c r="AG116" i="585"/>
  <c r="AF116" i="585"/>
  <c r="AE116" i="585"/>
  <c r="AD116" i="585"/>
  <c r="AC116" i="585"/>
  <c r="AB116" i="585"/>
  <c r="Z116" i="585"/>
  <c r="V116" i="585"/>
  <c r="O116" i="585"/>
  <c r="N116" i="585"/>
  <c r="M116" i="585"/>
  <c r="L116" i="585"/>
  <c r="K116" i="585"/>
  <c r="J116" i="585"/>
  <c r="B116" i="585"/>
  <c r="BF115" i="585"/>
  <c r="BE115" i="585"/>
  <c r="BD115" i="585"/>
  <c r="BC115" i="585"/>
  <c r="BB115" i="585"/>
  <c r="AG115" i="585"/>
  <c r="AF115" i="585"/>
  <c r="AE115" i="585"/>
  <c r="AD115" i="585"/>
  <c r="AC115" i="585"/>
  <c r="AB115" i="585"/>
  <c r="Z115" i="585"/>
  <c r="V115" i="585"/>
  <c r="O115" i="585"/>
  <c r="N115" i="585"/>
  <c r="M115" i="585"/>
  <c r="L115" i="585"/>
  <c r="K115" i="585"/>
  <c r="J115" i="585"/>
  <c r="B115" i="585"/>
  <c r="BF114" i="585"/>
  <c r="BE114" i="585"/>
  <c r="BD114" i="585"/>
  <c r="BC114" i="585"/>
  <c r="BB114" i="585"/>
  <c r="AG114" i="585"/>
  <c r="AF114" i="585"/>
  <c r="AE114" i="585"/>
  <c r="AD114" i="585"/>
  <c r="AC114" i="585"/>
  <c r="AB114" i="585"/>
  <c r="Z114" i="585"/>
  <c r="V114" i="585"/>
  <c r="O114" i="585"/>
  <c r="N114" i="585"/>
  <c r="M114" i="585"/>
  <c r="L114" i="585"/>
  <c r="K114" i="585"/>
  <c r="J114" i="585"/>
  <c r="B114" i="585"/>
  <c r="BF113" i="585"/>
  <c r="BE113" i="585"/>
  <c r="BD113" i="585"/>
  <c r="BC113" i="585"/>
  <c r="BB113" i="585"/>
  <c r="AG113" i="585"/>
  <c r="AF113" i="585"/>
  <c r="AE113" i="585"/>
  <c r="AD113" i="585"/>
  <c r="AC113" i="585"/>
  <c r="AB113" i="585"/>
  <c r="Z113" i="585"/>
  <c r="V113" i="585"/>
  <c r="O113" i="585"/>
  <c r="N113" i="585"/>
  <c r="M113" i="585"/>
  <c r="L113" i="585"/>
  <c r="K113" i="585"/>
  <c r="J113" i="585"/>
  <c r="B113" i="585"/>
  <c r="BF112" i="585"/>
  <c r="BE112" i="585"/>
  <c r="BD112" i="585"/>
  <c r="BC112" i="585"/>
  <c r="BB112" i="585"/>
  <c r="AG112" i="585"/>
  <c r="AF112" i="585"/>
  <c r="AE112" i="585"/>
  <c r="AD112" i="585"/>
  <c r="AC112" i="585"/>
  <c r="AB112" i="585"/>
  <c r="Z112" i="585"/>
  <c r="V112" i="585"/>
  <c r="O112" i="585"/>
  <c r="N112" i="585"/>
  <c r="M112" i="585"/>
  <c r="L112" i="585"/>
  <c r="K112" i="585"/>
  <c r="J112" i="585"/>
  <c r="B112" i="585"/>
  <c r="BF111" i="585"/>
  <c r="BE111" i="585"/>
  <c r="BD111" i="585"/>
  <c r="BC111" i="585"/>
  <c r="BB111" i="585"/>
  <c r="AG111" i="585"/>
  <c r="AF111" i="585"/>
  <c r="AE111" i="585"/>
  <c r="AD111" i="585"/>
  <c r="AC111" i="585"/>
  <c r="AB111" i="585"/>
  <c r="Z111" i="585"/>
  <c r="V111" i="585"/>
  <c r="O111" i="585"/>
  <c r="N111" i="585"/>
  <c r="M111" i="585"/>
  <c r="L111" i="585"/>
  <c r="K111" i="585"/>
  <c r="J111" i="585"/>
  <c r="B111" i="585"/>
  <c r="BF110" i="585"/>
  <c r="BE110" i="585"/>
  <c r="BD110" i="585"/>
  <c r="BC110" i="585"/>
  <c r="BB110" i="585"/>
  <c r="AG110" i="585"/>
  <c r="AF110" i="585"/>
  <c r="AE110" i="585"/>
  <c r="AD110" i="585"/>
  <c r="AC110" i="585"/>
  <c r="AB110" i="585"/>
  <c r="Z110" i="585"/>
  <c r="V110" i="585"/>
  <c r="O110" i="585"/>
  <c r="N110" i="585"/>
  <c r="M110" i="585"/>
  <c r="L110" i="585"/>
  <c r="K110" i="585"/>
  <c r="J110" i="585"/>
  <c r="B110" i="585"/>
  <c r="BF109" i="585"/>
  <c r="BE109" i="585"/>
  <c r="BD109" i="585"/>
  <c r="BC109" i="585"/>
  <c r="BB109" i="585"/>
  <c r="AG109" i="585"/>
  <c r="AF109" i="585"/>
  <c r="AE109" i="585"/>
  <c r="AD109" i="585"/>
  <c r="AC109" i="585"/>
  <c r="AB109" i="585"/>
  <c r="Z109" i="585"/>
  <c r="V109" i="585"/>
  <c r="O109" i="585"/>
  <c r="N109" i="585"/>
  <c r="M109" i="585"/>
  <c r="L109" i="585"/>
  <c r="K109" i="585"/>
  <c r="J109" i="585"/>
  <c r="B109" i="585"/>
  <c r="BF108" i="585"/>
  <c r="BE108" i="585"/>
  <c r="BD108" i="585"/>
  <c r="BC108" i="585"/>
  <c r="BB108" i="585"/>
  <c r="AG108" i="585"/>
  <c r="AF108" i="585"/>
  <c r="AE108" i="585"/>
  <c r="AD108" i="585"/>
  <c r="AC108" i="585"/>
  <c r="AB108" i="585"/>
  <c r="Z108" i="585"/>
  <c r="V108" i="585"/>
  <c r="O108" i="585"/>
  <c r="N108" i="585"/>
  <c r="M108" i="585"/>
  <c r="L108" i="585"/>
  <c r="K108" i="585"/>
  <c r="J108" i="585"/>
  <c r="B108" i="585"/>
  <c r="BF107" i="585"/>
  <c r="BE107" i="585"/>
  <c r="BD107" i="585"/>
  <c r="BC107" i="585"/>
  <c r="BB107" i="585"/>
  <c r="AG107" i="585"/>
  <c r="AF107" i="585"/>
  <c r="AE107" i="585"/>
  <c r="AD107" i="585"/>
  <c r="AC107" i="585"/>
  <c r="AB107" i="585"/>
  <c r="Z107" i="585"/>
  <c r="V107" i="585"/>
  <c r="O107" i="585"/>
  <c r="N107" i="585"/>
  <c r="M107" i="585"/>
  <c r="L107" i="585"/>
  <c r="K107" i="585"/>
  <c r="J107" i="585"/>
  <c r="B107" i="585"/>
  <c r="BF106" i="585"/>
  <c r="BE106" i="585"/>
  <c r="BD106" i="585"/>
  <c r="BC106" i="585"/>
  <c r="BB106" i="585"/>
  <c r="AG106" i="585"/>
  <c r="AF106" i="585"/>
  <c r="AE106" i="585"/>
  <c r="AD106" i="585"/>
  <c r="AC106" i="585"/>
  <c r="AB106" i="585"/>
  <c r="Z106" i="585"/>
  <c r="V106" i="585"/>
  <c r="O106" i="585"/>
  <c r="N106" i="585"/>
  <c r="M106" i="585"/>
  <c r="L106" i="585"/>
  <c r="K106" i="585"/>
  <c r="J106" i="585"/>
  <c r="B106" i="585"/>
  <c r="BF105" i="585"/>
  <c r="BE105" i="585"/>
  <c r="BD105" i="585"/>
  <c r="BC105" i="585"/>
  <c r="BB105" i="585"/>
  <c r="AG105" i="585"/>
  <c r="AF105" i="585"/>
  <c r="AE105" i="585"/>
  <c r="AD105" i="585"/>
  <c r="AC105" i="585"/>
  <c r="AB105" i="585"/>
  <c r="Z105" i="585"/>
  <c r="V105" i="585"/>
  <c r="O105" i="585"/>
  <c r="N105" i="585"/>
  <c r="M105" i="585"/>
  <c r="L105" i="585"/>
  <c r="K105" i="585"/>
  <c r="J105" i="585"/>
  <c r="B105" i="585"/>
  <c r="BF104" i="585"/>
  <c r="BE104" i="585"/>
  <c r="BD104" i="585"/>
  <c r="BC104" i="585"/>
  <c r="BB104" i="585"/>
  <c r="AG104" i="585"/>
  <c r="AF104" i="585"/>
  <c r="AE104" i="585"/>
  <c r="AD104" i="585"/>
  <c r="AC104" i="585"/>
  <c r="AB104" i="585"/>
  <c r="Z104" i="585"/>
  <c r="V104" i="585"/>
  <c r="O104" i="585"/>
  <c r="N104" i="585"/>
  <c r="M104" i="585"/>
  <c r="L104" i="585"/>
  <c r="K104" i="585"/>
  <c r="J104" i="585"/>
  <c r="B104" i="585"/>
  <c r="BF103" i="585"/>
  <c r="BE103" i="585"/>
  <c r="BD103" i="585"/>
  <c r="BC103" i="585"/>
  <c r="BB103" i="585"/>
  <c r="AG103" i="585"/>
  <c r="AF103" i="585"/>
  <c r="AE103" i="585"/>
  <c r="AD103" i="585"/>
  <c r="AC103" i="585"/>
  <c r="AB103" i="585"/>
  <c r="Z103" i="585"/>
  <c r="V103" i="585"/>
  <c r="O103" i="585"/>
  <c r="N103" i="585"/>
  <c r="M103" i="585"/>
  <c r="L103" i="585"/>
  <c r="K103" i="585"/>
  <c r="J103" i="585"/>
  <c r="B103" i="585"/>
  <c r="BF102" i="585"/>
  <c r="BE102" i="585"/>
  <c r="BD102" i="585"/>
  <c r="BC102" i="585"/>
  <c r="BB102" i="585"/>
  <c r="AG102" i="585"/>
  <c r="AF102" i="585"/>
  <c r="AE102" i="585"/>
  <c r="AD102" i="585"/>
  <c r="AC102" i="585"/>
  <c r="AB102" i="585"/>
  <c r="Z102" i="585"/>
  <c r="V102" i="585"/>
  <c r="O102" i="585"/>
  <c r="N102" i="585"/>
  <c r="M102" i="585"/>
  <c r="L102" i="585"/>
  <c r="K102" i="585"/>
  <c r="J102" i="585"/>
  <c r="B102" i="585"/>
  <c r="BF101" i="585"/>
  <c r="BE101" i="585"/>
  <c r="BD101" i="585"/>
  <c r="BC101" i="585"/>
  <c r="BB101" i="585"/>
  <c r="AG101" i="585"/>
  <c r="AF101" i="585"/>
  <c r="AE101" i="585"/>
  <c r="AD101" i="585"/>
  <c r="AC101" i="585"/>
  <c r="AB101" i="585"/>
  <c r="Z101" i="585"/>
  <c r="V101" i="585"/>
  <c r="O101" i="585"/>
  <c r="N101" i="585"/>
  <c r="M101" i="585"/>
  <c r="L101" i="585"/>
  <c r="K101" i="585"/>
  <c r="J101" i="585"/>
  <c r="B101" i="585"/>
  <c r="BF100" i="585"/>
  <c r="BE100" i="585"/>
  <c r="BD100" i="585"/>
  <c r="BC100" i="585"/>
  <c r="BB100" i="585"/>
  <c r="AG100" i="585"/>
  <c r="AF100" i="585"/>
  <c r="AE100" i="585"/>
  <c r="AD100" i="585"/>
  <c r="AC100" i="585"/>
  <c r="AB100" i="585"/>
  <c r="Z100" i="585"/>
  <c r="V100" i="585"/>
  <c r="O100" i="585"/>
  <c r="N100" i="585"/>
  <c r="M100" i="585"/>
  <c r="L100" i="585"/>
  <c r="K100" i="585"/>
  <c r="J100" i="585"/>
  <c r="B100" i="585"/>
  <c r="BF99" i="585"/>
  <c r="BE99" i="585"/>
  <c r="BD99" i="585"/>
  <c r="BC99" i="585"/>
  <c r="BB99" i="585"/>
  <c r="AG99" i="585"/>
  <c r="AF99" i="585"/>
  <c r="AE99" i="585"/>
  <c r="AD99" i="585"/>
  <c r="AC99" i="585"/>
  <c r="AB99" i="585"/>
  <c r="Z99" i="585"/>
  <c r="V99" i="585"/>
  <c r="O99" i="585"/>
  <c r="N99" i="585"/>
  <c r="M99" i="585"/>
  <c r="L99" i="585"/>
  <c r="K99" i="585"/>
  <c r="J99" i="585"/>
  <c r="B99" i="585"/>
  <c r="BF98" i="585"/>
  <c r="BE98" i="585"/>
  <c r="BD98" i="585"/>
  <c r="BC98" i="585"/>
  <c r="BB98" i="585"/>
  <c r="AG98" i="585"/>
  <c r="AF98" i="585"/>
  <c r="AE98" i="585"/>
  <c r="AD98" i="585"/>
  <c r="AC98" i="585"/>
  <c r="AB98" i="585"/>
  <c r="Z98" i="585"/>
  <c r="V98" i="585"/>
  <c r="O98" i="585"/>
  <c r="N98" i="585"/>
  <c r="M98" i="585"/>
  <c r="L98" i="585"/>
  <c r="K98" i="585"/>
  <c r="J98" i="585"/>
  <c r="B98" i="585"/>
  <c r="BF97" i="585"/>
  <c r="BE97" i="585"/>
  <c r="BD97" i="585"/>
  <c r="BC97" i="585"/>
  <c r="BB97" i="585"/>
  <c r="AG97" i="585"/>
  <c r="AF97" i="585"/>
  <c r="AE97" i="585"/>
  <c r="AD97" i="585"/>
  <c r="AC97" i="585"/>
  <c r="AB97" i="585"/>
  <c r="Z97" i="585"/>
  <c r="V97" i="585"/>
  <c r="O97" i="585"/>
  <c r="N97" i="585"/>
  <c r="M97" i="585"/>
  <c r="L97" i="585"/>
  <c r="K97" i="585"/>
  <c r="J97" i="585"/>
  <c r="B97" i="585"/>
  <c r="BF96" i="585"/>
  <c r="BE96" i="585"/>
  <c r="BD96" i="585"/>
  <c r="BC96" i="585"/>
  <c r="BB96" i="585"/>
  <c r="AG96" i="585"/>
  <c r="AF96" i="585"/>
  <c r="AE96" i="585"/>
  <c r="AD96" i="585"/>
  <c r="AC96" i="585"/>
  <c r="AB96" i="585"/>
  <c r="Z96" i="585"/>
  <c r="V96" i="585"/>
  <c r="O96" i="585"/>
  <c r="N96" i="585"/>
  <c r="M96" i="585"/>
  <c r="L96" i="585"/>
  <c r="K96" i="585"/>
  <c r="J96" i="585"/>
  <c r="B96" i="585"/>
  <c r="BF95" i="585"/>
  <c r="BE95" i="585"/>
  <c r="BD95" i="585"/>
  <c r="BC95" i="585"/>
  <c r="BB95" i="585"/>
  <c r="AG95" i="585"/>
  <c r="AF95" i="585"/>
  <c r="AE95" i="585"/>
  <c r="AD95" i="585"/>
  <c r="AC95" i="585"/>
  <c r="AB95" i="585"/>
  <c r="Z95" i="585"/>
  <c r="V95" i="585"/>
  <c r="O95" i="585"/>
  <c r="N95" i="585"/>
  <c r="M95" i="585"/>
  <c r="L95" i="585"/>
  <c r="K95" i="585"/>
  <c r="J95" i="585"/>
  <c r="B95" i="585"/>
  <c r="BF94" i="585"/>
  <c r="BE94" i="585"/>
  <c r="BD94" i="585"/>
  <c r="BC94" i="585"/>
  <c r="BB94" i="585"/>
  <c r="AG94" i="585"/>
  <c r="AF94" i="585"/>
  <c r="AE94" i="585"/>
  <c r="AD94" i="585"/>
  <c r="AC94" i="585"/>
  <c r="AB94" i="585"/>
  <c r="Z94" i="585"/>
  <c r="V94" i="585"/>
  <c r="O94" i="585"/>
  <c r="N94" i="585"/>
  <c r="M94" i="585"/>
  <c r="L94" i="585"/>
  <c r="K94" i="585"/>
  <c r="J94" i="585"/>
  <c r="B94" i="585"/>
  <c r="BF93" i="585"/>
  <c r="BE93" i="585"/>
  <c r="BD93" i="585"/>
  <c r="BC93" i="585"/>
  <c r="BB93" i="585"/>
  <c r="AG93" i="585"/>
  <c r="AF93" i="585"/>
  <c r="AE93" i="585"/>
  <c r="AD93" i="585"/>
  <c r="AC93" i="585"/>
  <c r="AB93" i="585"/>
  <c r="Z93" i="585"/>
  <c r="V93" i="585"/>
  <c r="O93" i="585"/>
  <c r="N93" i="585"/>
  <c r="M93" i="585"/>
  <c r="L93" i="585"/>
  <c r="K93" i="585"/>
  <c r="J93" i="585"/>
  <c r="B93" i="585"/>
  <c r="BF92" i="585"/>
  <c r="BE92" i="585"/>
  <c r="BD92" i="585"/>
  <c r="BC92" i="585"/>
  <c r="BB92" i="585"/>
  <c r="AG92" i="585"/>
  <c r="AF92" i="585"/>
  <c r="AE92" i="585"/>
  <c r="AD92" i="585"/>
  <c r="AC92" i="585"/>
  <c r="AB92" i="585"/>
  <c r="Z92" i="585"/>
  <c r="V92" i="585"/>
  <c r="O92" i="585"/>
  <c r="N92" i="585"/>
  <c r="M92" i="585"/>
  <c r="L92" i="585"/>
  <c r="K92" i="585"/>
  <c r="J92" i="585"/>
  <c r="B92" i="585"/>
  <c r="BF91" i="585"/>
  <c r="BE91" i="585"/>
  <c r="BD91" i="585"/>
  <c r="BC91" i="585"/>
  <c r="BB91" i="585"/>
  <c r="AG91" i="585"/>
  <c r="AF91" i="585"/>
  <c r="AE91" i="585"/>
  <c r="AD91" i="585"/>
  <c r="AC91" i="585"/>
  <c r="AB91" i="585"/>
  <c r="Z91" i="585"/>
  <c r="V91" i="585"/>
  <c r="O91" i="585"/>
  <c r="N91" i="585"/>
  <c r="M91" i="585"/>
  <c r="L91" i="585"/>
  <c r="K91" i="585"/>
  <c r="J91" i="585"/>
  <c r="B91" i="585"/>
  <c r="BF90" i="585"/>
  <c r="BE90" i="585"/>
  <c r="BD90" i="585"/>
  <c r="BC90" i="585"/>
  <c r="BB90" i="585"/>
  <c r="AG90" i="585"/>
  <c r="AF90" i="585"/>
  <c r="AE90" i="585"/>
  <c r="AD90" i="585"/>
  <c r="AC90" i="585"/>
  <c r="AB90" i="585"/>
  <c r="Z90" i="585"/>
  <c r="V90" i="585"/>
  <c r="O90" i="585"/>
  <c r="N90" i="585"/>
  <c r="M90" i="585"/>
  <c r="L90" i="585"/>
  <c r="K90" i="585"/>
  <c r="J90" i="585"/>
  <c r="B90" i="585"/>
  <c r="BF89" i="585"/>
  <c r="BE89" i="585"/>
  <c r="BD89" i="585"/>
  <c r="BC89" i="585"/>
  <c r="BB89" i="585"/>
  <c r="AG89" i="585"/>
  <c r="AF89" i="585"/>
  <c r="AE89" i="585"/>
  <c r="AD89" i="585"/>
  <c r="AC89" i="585"/>
  <c r="AB89" i="585"/>
  <c r="Z89" i="585"/>
  <c r="V89" i="585"/>
  <c r="O89" i="585"/>
  <c r="N89" i="585"/>
  <c r="M89" i="585"/>
  <c r="L89" i="585"/>
  <c r="K89" i="585"/>
  <c r="J89" i="585"/>
  <c r="B89" i="585"/>
  <c r="BF88" i="585"/>
  <c r="BE88" i="585"/>
  <c r="BD88" i="585"/>
  <c r="BC88" i="585"/>
  <c r="BB88" i="585"/>
  <c r="AG88" i="585"/>
  <c r="AF88" i="585"/>
  <c r="AE88" i="585"/>
  <c r="AD88" i="585"/>
  <c r="AC88" i="585"/>
  <c r="AB88" i="585"/>
  <c r="Z88" i="585"/>
  <c r="V88" i="585"/>
  <c r="O88" i="585"/>
  <c r="N88" i="585"/>
  <c r="M88" i="585"/>
  <c r="L88" i="585"/>
  <c r="K88" i="585"/>
  <c r="J88" i="585"/>
  <c r="B88" i="585"/>
  <c r="BF87" i="585"/>
  <c r="BE87" i="585"/>
  <c r="BD87" i="585"/>
  <c r="BC87" i="585"/>
  <c r="BB87" i="585"/>
  <c r="AG87" i="585"/>
  <c r="AF87" i="585"/>
  <c r="AE87" i="585"/>
  <c r="AD87" i="585"/>
  <c r="AC87" i="585"/>
  <c r="AB87" i="585"/>
  <c r="Z87" i="585"/>
  <c r="V87" i="585"/>
  <c r="O87" i="585"/>
  <c r="N87" i="585"/>
  <c r="M87" i="585"/>
  <c r="L87" i="585"/>
  <c r="K87" i="585"/>
  <c r="J87" i="585"/>
  <c r="B87" i="585"/>
  <c r="BF86" i="585"/>
  <c r="BE86" i="585"/>
  <c r="BD86" i="585"/>
  <c r="BC86" i="585"/>
  <c r="BB86" i="585"/>
  <c r="AG86" i="585"/>
  <c r="AF86" i="585"/>
  <c r="AE86" i="585"/>
  <c r="AD86" i="585"/>
  <c r="AC86" i="585"/>
  <c r="AB86" i="585"/>
  <c r="Z86" i="585"/>
  <c r="V86" i="585"/>
  <c r="O86" i="585"/>
  <c r="N86" i="585"/>
  <c r="M86" i="585"/>
  <c r="L86" i="585"/>
  <c r="K86" i="585"/>
  <c r="J86" i="585"/>
  <c r="B86" i="585"/>
  <c r="BF85" i="585"/>
  <c r="BE85" i="585"/>
  <c r="BD85" i="585"/>
  <c r="BC85" i="585"/>
  <c r="BB85" i="585"/>
  <c r="AG85" i="585"/>
  <c r="AF85" i="585"/>
  <c r="AE85" i="585"/>
  <c r="AD85" i="585"/>
  <c r="AC85" i="585"/>
  <c r="AB85" i="585"/>
  <c r="Z85" i="585"/>
  <c r="V85" i="585"/>
  <c r="O85" i="585"/>
  <c r="N85" i="585"/>
  <c r="M85" i="585"/>
  <c r="L85" i="585"/>
  <c r="K85" i="585"/>
  <c r="J85" i="585"/>
  <c r="B85" i="585"/>
  <c r="BF84" i="585"/>
  <c r="BE84" i="585"/>
  <c r="BD84" i="585"/>
  <c r="BC84" i="585"/>
  <c r="BB84" i="585"/>
  <c r="AG84" i="585"/>
  <c r="AF84" i="585"/>
  <c r="AE84" i="585"/>
  <c r="AD84" i="585"/>
  <c r="AC84" i="585"/>
  <c r="AB84" i="585"/>
  <c r="Z84" i="585"/>
  <c r="V84" i="585"/>
  <c r="O84" i="585"/>
  <c r="N84" i="585"/>
  <c r="M84" i="585"/>
  <c r="L84" i="585"/>
  <c r="K84" i="585"/>
  <c r="J84" i="585"/>
  <c r="B84" i="585"/>
  <c r="BF83" i="585"/>
  <c r="BE83" i="585"/>
  <c r="BD83" i="585"/>
  <c r="BC83" i="585"/>
  <c r="BB83" i="585"/>
  <c r="AG83" i="585"/>
  <c r="AF83" i="585"/>
  <c r="AE83" i="585"/>
  <c r="AD83" i="585"/>
  <c r="AC83" i="585"/>
  <c r="AB83" i="585"/>
  <c r="Z83" i="585"/>
  <c r="V83" i="585"/>
  <c r="O83" i="585"/>
  <c r="N83" i="585"/>
  <c r="M83" i="585"/>
  <c r="L83" i="585"/>
  <c r="K83" i="585"/>
  <c r="J83" i="585"/>
  <c r="B83" i="585"/>
  <c r="BF82" i="585"/>
  <c r="BE82" i="585"/>
  <c r="BD82" i="585"/>
  <c r="BC82" i="585"/>
  <c r="BB82" i="585"/>
  <c r="AG82" i="585"/>
  <c r="AF82" i="585"/>
  <c r="AE82" i="585"/>
  <c r="AD82" i="585"/>
  <c r="AC82" i="585"/>
  <c r="AB82" i="585"/>
  <c r="Z82" i="585"/>
  <c r="V82" i="585"/>
  <c r="O82" i="585"/>
  <c r="N82" i="585"/>
  <c r="M82" i="585"/>
  <c r="L82" i="585"/>
  <c r="K82" i="585"/>
  <c r="J82" i="585"/>
  <c r="B82" i="585"/>
  <c r="BF81" i="585"/>
  <c r="BE81" i="585"/>
  <c r="BD81" i="585"/>
  <c r="BC81" i="585"/>
  <c r="BB81" i="585"/>
  <c r="AG81" i="585"/>
  <c r="AF81" i="585"/>
  <c r="AE81" i="585"/>
  <c r="AD81" i="585"/>
  <c r="AC81" i="585"/>
  <c r="AB81" i="585"/>
  <c r="Z81" i="585"/>
  <c r="V81" i="585"/>
  <c r="O81" i="585"/>
  <c r="N81" i="585"/>
  <c r="M81" i="585"/>
  <c r="L81" i="585"/>
  <c r="K81" i="585"/>
  <c r="J81" i="585"/>
  <c r="B81" i="585"/>
  <c r="BF80" i="585"/>
  <c r="BE80" i="585"/>
  <c r="BD80" i="585"/>
  <c r="BC80" i="585"/>
  <c r="BB80" i="585"/>
  <c r="AG80" i="585"/>
  <c r="AF80" i="585"/>
  <c r="AE80" i="585"/>
  <c r="AD80" i="585"/>
  <c r="AC80" i="585"/>
  <c r="AB80" i="585"/>
  <c r="Z80" i="585"/>
  <c r="V80" i="585"/>
  <c r="O80" i="585"/>
  <c r="N80" i="585"/>
  <c r="M80" i="585"/>
  <c r="L80" i="585"/>
  <c r="K80" i="585"/>
  <c r="J80" i="585"/>
  <c r="B80" i="585"/>
  <c r="BF79" i="585"/>
  <c r="BE79" i="585"/>
  <c r="BD79" i="585"/>
  <c r="BC79" i="585"/>
  <c r="BB79" i="585"/>
  <c r="AG79" i="585"/>
  <c r="AF79" i="585"/>
  <c r="AE79" i="585"/>
  <c r="AD79" i="585"/>
  <c r="AC79" i="585"/>
  <c r="AB79" i="585"/>
  <c r="Z79" i="585"/>
  <c r="V79" i="585"/>
  <c r="O79" i="585"/>
  <c r="N79" i="585"/>
  <c r="M79" i="585"/>
  <c r="L79" i="585"/>
  <c r="K79" i="585"/>
  <c r="J79" i="585"/>
  <c r="B79" i="585"/>
  <c r="BF78" i="585"/>
  <c r="BE78" i="585"/>
  <c r="BD78" i="585"/>
  <c r="BC78" i="585"/>
  <c r="BB78" i="585"/>
  <c r="AG78" i="585"/>
  <c r="AF78" i="585"/>
  <c r="AE78" i="585"/>
  <c r="AD78" i="585"/>
  <c r="AC78" i="585"/>
  <c r="AB78" i="585"/>
  <c r="Z78" i="585"/>
  <c r="V78" i="585"/>
  <c r="O78" i="585"/>
  <c r="N78" i="585"/>
  <c r="M78" i="585"/>
  <c r="L78" i="585"/>
  <c r="K78" i="585"/>
  <c r="J78" i="585"/>
  <c r="B78" i="585"/>
  <c r="BF77" i="585"/>
  <c r="BE77" i="585"/>
  <c r="BD77" i="585"/>
  <c r="BC77" i="585"/>
  <c r="BB77" i="585"/>
  <c r="AG77" i="585"/>
  <c r="AF77" i="585"/>
  <c r="AE77" i="585"/>
  <c r="AD77" i="585"/>
  <c r="AC77" i="585"/>
  <c r="AB77" i="585"/>
  <c r="Z77" i="585"/>
  <c r="V77" i="585"/>
  <c r="O77" i="585"/>
  <c r="N77" i="585"/>
  <c r="M77" i="585"/>
  <c r="L77" i="585"/>
  <c r="K77" i="585"/>
  <c r="J77" i="585"/>
  <c r="B77" i="585"/>
  <c r="BF76" i="585"/>
  <c r="BE76" i="585"/>
  <c r="BD76" i="585"/>
  <c r="BC76" i="585"/>
  <c r="BB76" i="585"/>
  <c r="AG76" i="585"/>
  <c r="AF76" i="585"/>
  <c r="AE76" i="585"/>
  <c r="AD76" i="585"/>
  <c r="AC76" i="585"/>
  <c r="AB76" i="585"/>
  <c r="Z76" i="585"/>
  <c r="V76" i="585"/>
  <c r="O76" i="585"/>
  <c r="N76" i="585"/>
  <c r="M76" i="585"/>
  <c r="L76" i="585"/>
  <c r="K76" i="585"/>
  <c r="J76" i="585"/>
  <c r="B76" i="585"/>
  <c r="BF75" i="585"/>
  <c r="BE75" i="585"/>
  <c r="BD75" i="585"/>
  <c r="BC75" i="585"/>
  <c r="BB75" i="585"/>
  <c r="AG75" i="585"/>
  <c r="AF75" i="585"/>
  <c r="AE75" i="585"/>
  <c r="AD75" i="585"/>
  <c r="AC75" i="585"/>
  <c r="AB75" i="585"/>
  <c r="Z75" i="585"/>
  <c r="V75" i="585"/>
  <c r="O75" i="585"/>
  <c r="N75" i="585"/>
  <c r="M75" i="585"/>
  <c r="L75" i="585"/>
  <c r="K75" i="585"/>
  <c r="J75" i="585"/>
  <c r="B75" i="585"/>
  <c r="BF74" i="585"/>
  <c r="BE74" i="585"/>
  <c r="BD74" i="585"/>
  <c r="BC74" i="585"/>
  <c r="BB74" i="585"/>
  <c r="AG74" i="585"/>
  <c r="AF74" i="585"/>
  <c r="AE74" i="585"/>
  <c r="AD74" i="585"/>
  <c r="AC74" i="585"/>
  <c r="AB74" i="585"/>
  <c r="Z74" i="585"/>
  <c r="V74" i="585"/>
  <c r="O74" i="585"/>
  <c r="N74" i="585"/>
  <c r="M74" i="585"/>
  <c r="L74" i="585"/>
  <c r="K74" i="585"/>
  <c r="J74" i="585"/>
  <c r="B74" i="585"/>
  <c r="BF73" i="585"/>
  <c r="BE73" i="585"/>
  <c r="BD73" i="585"/>
  <c r="BC73" i="585"/>
  <c r="BB73" i="585"/>
  <c r="AG73" i="585"/>
  <c r="AF73" i="585"/>
  <c r="AE73" i="585"/>
  <c r="AD73" i="585"/>
  <c r="AC73" i="585"/>
  <c r="AB73" i="585"/>
  <c r="Z73" i="585"/>
  <c r="V73" i="585"/>
  <c r="O73" i="585"/>
  <c r="N73" i="585"/>
  <c r="M73" i="585"/>
  <c r="L73" i="585"/>
  <c r="K73" i="585"/>
  <c r="J73" i="585"/>
  <c r="B73" i="585"/>
  <c r="BF72" i="585"/>
  <c r="BE72" i="585"/>
  <c r="BD72" i="585"/>
  <c r="BC72" i="585"/>
  <c r="BB72" i="585"/>
  <c r="AG72" i="585"/>
  <c r="AF72" i="585"/>
  <c r="AE72" i="585"/>
  <c r="AD72" i="585"/>
  <c r="AC72" i="585"/>
  <c r="AB72" i="585"/>
  <c r="Z72" i="585"/>
  <c r="V72" i="585"/>
  <c r="O72" i="585"/>
  <c r="N72" i="585"/>
  <c r="M72" i="585"/>
  <c r="L72" i="585"/>
  <c r="K72" i="585"/>
  <c r="J72" i="585"/>
  <c r="B72" i="585"/>
  <c r="BF71" i="585"/>
  <c r="BE71" i="585"/>
  <c r="BD71" i="585"/>
  <c r="BC71" i="585"/>
  <c r="BB71" i="585"/>
  <c r="AG71" i="585"/>
  <c r="AF71" i="585"/>
  <c r="AE71" i="585"/>
  <c r="AD71" i="585"/>
  <c r="AC71" i="585"/>
  <c r="AB71" i="585"/>
  <c r="Z71" i="585"/>
  <c r="V71" i="585"/>
  <c r="O71" i="585"/>
  <c r="N71" i="585"/>
  <c r="M71" i="585"/>
  <c r="L71" i="585"/>
  <c r="K71" i="585"/>
  <c r="J71" i="585"/>
  <c r="B71" i="585"/>
  <c r="BF70" i="585"/>
  <c r="BE70" i="585"/>
  <c r="BD70" i="585"/>
  <c r="BC70" i="585"/>
  <c r="BB70" i="585"/>
  <c r="AG70" i="585"/>
  <c r="AF70" i="585"/>
  <c r="AE70" i="585"/>
  <c r="AD70" i="585"/>
  <c r="AC70" i="585"/>
  <c r="AB70" i="585"/>
  <c r="Z70" i="585"/>
  <c r="V70" i="585"/>
  <c r="O70" i="585"/>
  <c r="N70" i="585"/>
  <c r="M70" i="585"/>
  <c r="L70" i="585"/>
  <c r="K70" i="585"/>
  <c r="J70" i="585"/>
  <c r="B70" i="585"/>
  <c r="BF69" i="585"/>
  <c r="BE69" i="585"/>
  <c r="BD69" i="585"/>
  <c r="BC69" i="585"/>
  <c r="BB69" i="585"/>
  <c r="AG69" i="585"/>
  <c r="AF69" i="585"/>
  <c r="AE69" i="585"/>
  <c r="AD69" i="585"/>
  <c r="AC69" i="585"/>
  <c r="AB69" i="585"/>
  <c r="Z69" i="585"/>
  <c r="V69" i="585"/>
  <c r="O69" i="585"/>
  <c r="N69" i="585"/>
  <c r="M69" i="585"/>
  <c r="L69" i="585"/>
  <c r="K69" i="585"/>
  <c r="J69" i="585"/>
  <c r="B69" i="585"/>
  <c r="BF68" i="585"/>
  <c r="BE68" i="585"/>
  <c r="BD68" i="585"/>
  <c r="BC68" i="585"/>
  <c r="BB68" i="585"/>
  <c r="AG68" i="585"/>
  <c r="AF68" i="585"/>
  <c r="AE68" i="585"/>
  <c r="AD68" i="585"/>
  <c r="AC68" i="585"/>
  <c r="AB68" i="585"/>
  <c r="Z68" i="585"/>
  <c r="V68" i="585"/>
  <c r="O68" i="585"/>
  <c r="N68" i="585"/>
  <c r="M68" i="585"/>
  <c r="L68" i="585"/>
  <c r="K68" i="585"/>
  <c r="J68" i="585"/>
  <c r="B68" i="585"/>
  <c r="BF67" i="585"/>
  <c r="BE67" i="585"/>
  <c r="BD67" i="585"/>
  <c r="BC67" i="585"/>
  <c r="BB67" i="585"/>
  <c r="AG67" i="585"/>
  <c r="AF67" i="585"/>
  <c r="AE67" i="585"/>
  <c r="AD67" i="585"/>
  <c r="AC67" i="585"/>
  <c r="AB67" i="585"/>
  <c r="Z67" i="585"/>
  <c r="V67" i="585"/>
  <c r="O67" i="585"/>
  <c r="N67" i="585"/>
  <c r="M67" i="585"/>
  <c r="L67" i="585"/>
  <c r="K67" i="585"/>
  <c r="J67" i="585"/>
  <c r="B67" i="585"/>
  <c r="BF66" i="585"/>
  <c r="BE66" i="585"/>
  <c r="BD66" i="585"/>
  <c r="BC66" i="585"/>
  <c r="BB66" i="585"/>
  <c r="AG66" i="585"/>
  <c r="AF66" i="585"/>
  <c r="AE66" i="585"/>
  <c r="AD66" i="585"/>
  <c r="AC66" i="585"/>
  <c r="AB66" i="585"/>
  <c r="Z66" i="585"/>
  <c r="V66" i="585"/>
  <c r="O66" i="585"/>
  <c r="N66" i="585"/>
  <c r="M66" i="585"/>
  <c r="L66" i="585"/>
  <c r="K66" i="585"/>
  <c r="J66" i="585"/>
  <c r="B66" i="585"/>
  <c r="BF65" i="585"/>
  <c r="BE65" i="585"/>
  <c r="BD65" i="585"/>
  <c r="BC65" i="585"/>
  <c r="BB65" i="585"/>
  <c r="AG65" i="585"/>
  <c r="AF65" i="585"/>
  <c r="AE65" i="585"/>
  <c r="AD65" i="585"/>
  <c r="AC65" i="585"/>
  <c r="AB65" i="585"/>
  <c r="Z65" i="585"/>
  <c r="V65" i="585"/>
  <c r="O65" i="585"/>
  <c r="N65" i="585"/>
  <c r="M65" i="585"/>
  <c r="L65" i="585"/>
  <c r="K65" i="585"/>
  <c r="J65" i="585"/>
  <c r="B65" i="585"/>
  <c r="BF64" i="585"/>
  <c r="BE64" i="585"/>
  <c r="BD64" i="585"/>
  <c r="BC64" i="585"/>
  <c r="BB64" i="585"/>
  <c r="AG64" i="585"/>
  <c r="AF64" i="585"/>
  <c r="AE64" i="585"/>
  <c r="AD64" i="585"/>
  <c r="AC64" i="585"/>
  <c r="AB64" i="585"/>
  <c r="Z64" i="585"/>
  <c r="V64" i="585"/>
  <c r="O64" i="585"/>
  <c r="N64" i="585"/>
  <c r="M64" i="585"/>
  <c r="L64" i="585"/>
  <c r="K64" i="585"/>
  <c r="J64" i="585"/>
  <c r="B64" i="585"/>
  <c r="BF63" i="585"/>
  <c r="BE63" i="585"/>
  <c r="BD63" i="585"/>
  <c r="BC63" i="585"/>
  <c r="BB63" i="585"/>
  <c r="AG63" i="585"/>
  <c r="AF63" i="585"/>
  <c r="AE63" i="585"/>
  <c r="AD63" i="585"/>
  <c r="AC63" i="585"/>
  <c r="AB63" i="585"/>
  <c r="Z63" i="585"/>
  <c r="V63" i="585"/>
  <c r="O63" i="585"/>
  <c r="N63" i="585"/>
  <c r="M63" i="585"/>
  <c r="L63" i="585"/>
  <c r="K63" i="585"/>
  <c r="J63" i="585"/>
  <c r="B63" i="585"/>
  <c r="BF62" i="585"/>
  <c r="BE62" i="585"/>
  <c r="BD62" i="585"/>
  <c r="BC62" i="585"/>
  <c r="BB62" i="585"/>
  <c r="AG62" i="585"/>
  <c r="AF62" i="585"/>
  <c r="AE62" i="585"/>
  <c r="AD62" i="585"/>
  <c r="AC62" i="585"/>
  <c r="AB62" i="585"/>
  <c r="Z62" i="585"/>
  <c r="V62" i="585"/>
  <c r="O62" i="585"/>
  <c r="N62" i="585"/>
  <c r="M62" i="585"/>
  <c r="L62" i="585"/>
  <c r="K62" i="585"/>
  <c r="J62" i="585"/>
  <c r="B62" i="585"/>
  <c r="BF61" i="585"/>
  <c r="BE61" i="585"/>
  <c r="BD61" i="585"/>
  <c r="BC61" i="585"/>
  <c r="BB61" i="585"/>
  <c r="AG61" i="585"/>
  <c r="AF61" i="585"/>
  <c r="AE61" i="585"/>
  <c r="AD61" i="585"/>
  <c r="AC61" i="585"/>
  <c r="AB61" i="585"/>
  <c r="Z61" i="585"/>
  <c r="V61" i="585"/>
  <c r="O61" i="585"/>
  <c r="N61" i="585"/>
  <c r="M61" i="585"/>
  <c r="L61" i="585"/>
  <c r="K61" i="585"/>
  <c r="J61" i="585"/>
  <c r="B61" i="585"/>
  <c r="BF60" i="585"/>
  <c r="BE60" i="585"/>
  <c r="BD60" i="585"/>
  <c r="BC60" i="585"/>
  <c r="BB60" i="585"/>
  <c r="AG60" i="585"/>
  <c r="AF60" i="585"/>
  <c r="AE60" i="585"/>
  <c r="AD60" i="585"/>
  <c r="AC60" i="585"/>
  <c r="AB60" i="585"/>
  <c r="Z60" i="585"/>
  <c r="V60" i="585"/>
  <c r="O60" i="585"/>
  <c r="N60" i="585"/>
  <c r="M60" i="585"/>
  <c r="L60" i="585"/>
  <c r="K60" i="585"/>
  <c r="J60" i="585"/>
  <c r="B60" i="585"/>
  <c r="BF59" i="585"/>
  <c r="BE59" i="585"/>
  <c r="BD59" i="585"/>
  <c r="BC59" i="585"/>
  <c r="BB59" i="585"/>
  <c r="AG59" i="585"/>
  <c r="AF59" i="585"/>
  <c r="AE59" i="585"/>
  <c r="AD59" i="585"/>
  <c r="AC59" i="585"/>
  <c r="AB59" i="585"/>
  <c r="Z59" i="585"/>
  <c r="V59" i="585"/>
  <c r="O59" i="585"/>
  <c r="N59" i="585"/>
  <c r="M59" i="585"/>
  <c r="L59" i="585"/>
  <c r="K59" i="585"/>
  <c r="J59" i="585"/>
  <c r="B59" i="585"/>
  <c r="BF58" i="585"/>
  <c r="BE58" i="585"/>
  <c r="BD58" i="585"/>
  <c r="BC58" i="585"/>
  <c r="BB58" i="585"/>
  <c r="AG58" i="585"/>
  <c r="AF58" i="585"/>
  <c r="AE58" i="585"/>
  <c r="AD58" i="585"/>
  <c r="AC58" i="585"/>
  <c r="AB58" i="585"/>
  <c r="Z58" i="585"/>
  <c r="V58" i="585"/>
  <c r="O58" i="585"/>
  <c r="N58" i="585"/>
  <c r="M58" i="585"/>
  <c r="L58" i="585"/>
  <c r="K58" i="585"/>
  <c r="J58" i="585"/>
  <c r="B58" i="585"/>
  <c r="BF57" i="585"/>
  <c r="BE57" i="585"/>
  <c r="BD57" i="585"/>
  <c r="BC57" i="585"/>
  <c r="BB57" i="585"/>
  <c r="AG57" i="585"/>
  <c r="AF57" i="585"/>
  <c r="AE57" i="585"/>
  <c r="AD57" i="585"/>
  <c r="AC57" i="585"/>
  <c r="AB57" i="585"/>
  <c r="Z57" i="585"/>
  <c r="V57" i="585"/>
  <c r="O57" i="585"/>
  <c r="N57" i="585"/>
  <c r="M57" i="585"/>
  <c r="L57" i="585"/>
  <c r="K57" i="585"/>
  <c r="J57" i="585"/>
  <c r="B57" i="585"/>
  <c r="BF56" i="585"/>
  <c r="BE56" i="585"/>
  <c r="BD56" i="585"/>
  <c r="BC56" i="585"/>
  <c r="BB56" i="585"/>
  <c r="AG56" i="585"/>
  <c r="AF56" i="585"/>
  <c r="AE56" i="585"/>
  <c r="AD56" i="585"/>
  <c r="AC56" i="585"/>
  <c r="AB56" i="585"/>
  <c r="Z56" i="585"/>
  <c r="V56" i="585"/>
  <c r="O56" i="585"/>
  <c r="N56" i="585"/>
  <c r="M56" i="585"/>
  <c r="L56" i="585"/>
  <c r="K56" i="585"/>
  <c r="J56" i="585"/>
  <c r="B56" i="585"/>
  <c r="BF55" i="585"/>
  <c r="BE55" i="585"/>
  <c r="BD55" i="585"/>
  <c r="BC55" i="585"/>
  <c r="BB55" i="585"/>
  <c r="AG55" i="585"/>
  <c r="AF55" i="585"/>
  <c r="AE55" i="585"/>
  <c r="AD55" i="585"/>
  <c r="AC55" i="585"/>
  <c r="AB55" i="585"/>
  <c r="Z55" i="585"/>
  <c r="V55" i="585"/>
  <c r="O55" i="585"/>
  <c r="N55" i="585"/>
  <c r="M55" i="585"/>
  <c r="L55" i="585"/>
  <c r="K55" i="585"/>
  <c r="J55" i="585"/>
  <c r="B55" i="585"/>
  <c r="BF54" i="585"/>
  <c r="BE54" i="585"/>
  <c r="BD54" i="585"/>
  <c r="BC54" i="585"/>
  <c r="BB54" i="585"/>
  <c r="AG54" i="585"/>
  <c r="AF54" i="585"/>
  <c r="AE54" i="585"/>
  <c r="AD54" i="585"/>
  <c r="AC54" i="585"/>
  <c r="AB54" i="585"/>
  <c r="Z54" i="585"/>
  <c r="V54" i="585"/>
  <c r="O54" i="585"/>
  <c r="N54" i="585"/>
  <c r="M54" i="585"/>
  <c r="L54" i="585"/>
  <c r="K54" i="585"/>
  <c r="J54" i="585"/>
  <c r="B54" i="585"/>
  <c r="BF53" i="585"/>
  <c r="BE53" i="585"/>
  <c r="BD53" i="585"/>
  <c r="BC53" i="585"/>
  <c r="BB53" i="585"/>
  <c r="AG53" i="585"/>
  <c r="AF53" i="585"/>
  <c r="AE53" i="585"/>
  <c r="AD53" i="585"/>
  <c r="AC53" i="585"/>
  <c r="AB53" i="585"/>
  <c r="Z53" i="585"/>
  <c r="V53" i="585"/>
  <c r="O53" i="585"/>
  <c r="N53" i="585"/>
  <c r="M53" i="585"/>
  <c r="L53" i="585"/>
  <c r="K53" i="585"/>
  <c r="J53" i="585"/>
  <c r="B53" i="585"/>
  <c r="BF52" i="585"/>
  <c r="BE52" i="585"/>
  <c r="BD52" i="585"/>
  <c r="BC52" i="585"/>
  <c r="BB52" i="585"/>
  <c r="AG52" i="585"/>
  <c r="AF52" i="585"/>
  <c r="AE52" i="585"/>
  <c r="AD52" i="585"/>
  <c r="AC52" i="585"/>
  <c r="AB52" i="585"/>
  <c r="Z52" i="585"/>
  <c r="V52" i="585"/>
  <c r="O52" i="585"/>
  <c r="N52" i="585"/>
  <c r="M52" i="585"/>
  <c r="L52" i="585"/>
  <c r="K52" i="585"/>
  <c r="J52" i="585"/>
  <c r="B52" i="585"/>
  <c r="BF51" i="585"/>
  <c r="BE51" i="585"/>
  <c r="BD51" i="585"/>
  <c r="BC51" i="585"/>
  <c r="BB51" i="585"/>
  <c r="AG51" i="585"/>
  <c r="AF51" i="585"/>
  <c r="AE51" i="585"/>
  <c r="AD51" i="585"/>
  <c r="AC51" i="585"/>
  <c r="AB51" i="585"/>
  <c r="Z51" i="585"/>
  <c r="V51" i="585"/>
  <c r="O51" i="585"/>
  <c r="N51" i="585"/>
  <c r="M51" i="585"/>
  <c r="L51" i="585"/>
  <c r="K51" i="585"/>
  <c r="J51" i="585"/>
  <c r="B51" i="585"/>
  <c r="BF50" i="585"/>
  <c r="BE50" i="585"/>
  <c r="BD50" i="585"/>
  <c r="BC50" i="585"/>
  <c r="BB50" i="585"/>
  <c r="AG50" i="585"/>
  <c r="AF50" i="585"/>
  <c r="AE50" i="585"/>
  <c r="AD50" i="585"/>
  <c r="AC50" i="585"/>
  <c r="AB50" i="585"/>
  <c r="Z50" i="585"/>
  <c r="V50" i="585"/>
  <c r="O50" i="585"/>
  <c r="N50" i="585"/>
  <c r="M50" i="585"/>
  <c r="L50" i="585"/>
  <c r="K50" i="585"/>
  <c r="J50" i="585"/>
  <c r="B50" i="585"/>
  <c r="BF49" i="585"/>
  <c r="BE49" i="585"/>
  <c r="BD49" i="585"/>
  <c r="BC49" i="585"/>
  <c r="BB49" i="585"/>
  <c r="AG49" i="585"/>
  <c r="AF49" i="585"/>
  <c r="AE49" i="585"/>
  <c r="AD49" i="585"/>
  <c r="AC49" i="585"/>
  <c r="AB49" i="585"/>
  <c r="Z49" i="585"/>
  <c r="V49" i="585"/>
  <c r="O49" i="585"/>
  <c r="N49" i="585"/>
  <c r="M49" i="585"/>
  <c r="L49" i="585"/>
  <c r="K49" i="585"/>
  <c r="J49" i="585"/>
  <c r="B49" i="585"/>
  <c r="BF48" i="585"/>
  <c r="BE48" i="585"/>
  <c r="BD48" i="585"/>
  <c r="BC48" i="585"/>
  <c r="BB48" i="585"/>
  <c r="AG48" i="585"/>
  <c r="AF48" i="585"/>
  <c r="AE48" i="585"/>
  <c r="AD48" i="585"/>
  <c r="AC48" i="585"/>
  <c r="AB48" i="585"/>
  <c r="Z48" i="585"/>
  <c r="V48" i="585"/>
  <c r="O48" i="585"/>
  <c r="N48" i="585"/>
  <c r="M48" i="585"/>
  <c r="L48" i="585"/>
  <c r="K48" i="585"/>
  <c r="J48" i="585"/>
  <c r="B48" i="585"/>
  <c r="BF47" i="585"/>
  <c r="BE47" i="585"/>
  <c r="BD47" i="585"/>
  <c r="BC47" i="585"/>
  <c r="BB47" i="585"/>
  <c r="AG47" i="585"/>
  <c r="AF47" i="585"/>
  <c r="AE47" i="585"/>
  <c r="AD47" i="585"/>
  <c r="AC47" i="585"/>
  <c r="AB47" i="585"/>
  <c r="Z47" i="585"/>
  <c r="V47" i="585"/>
  <c r="O47" i="585"/>
  <c r="N47" i="585"/>
  <c r="M47" i="585"/>
  <c r="L47" i="585"/>
  <c r="K47" i="585"/>
  <c r="J47" i="585"/>
  <c r="B47" i="585"/>
  <c r="BF46" i="585"/>
  <c r="BE46" i="585"/>
  <c r="BD46" i="585"/>
  <c r="BC46" i="585"/>
  <c r="BB46" i="585"/>
  <c r="AG46" i="585"/>
  <c r="AF46" i="585"/>
  <c r="AE46" i="585"/>
  <c r="AD46" i="585"/>
  <c r="AC46" i="585"/>
  <c r="AB46" i="585"/>
  <c r="Z46" i="585"/>
  <c r="V46" i="585"/>
  <c r="O46" i="585"/>
  <c r="N46" i="585"/>
  <c r="M46" i="585"/>
  <c r="L46" i="585"/>
  <c r="K46" i="585"/>
  <c r="J46" i="585"/>
  <c r="B46" i="585"/>
  <c r="BF45" i="585"/>
  <c r="BE45" i="585"/>
  <c r="BD45" i="585"/>
  <c r="BC45" i="585"/>
  <c r="BB45" i="585"/>
  <c r="AG45" i="585"/>
  <c r="AF45" i="585"/>
  <c r="AE45" i="585"/>
  <c r="AD45" i="585"/>
  <c r="AC45" i="585"/>
  <c r="AB45" i="585"/>
  <c r="Z45" i="585"/>
  <c r="V45" i="585"/>
  <c r="O45" i="585"/>
  <c r="N45" i="585"/>
  <c r="M45" i="585"/>
  <c r="L45" i="585"/>
  <c r="K45" i="585"/>
  <c r="J45" i="585"/>
  <c r="B45" i="585"/>
  <c r="BF44" i="585"/>
  <c r="BE44" i="585"/>
  <c r="BD44" i="585"/>
  <c r="BC44" i="585"/>
  <c r="BB44" i="585"/>
  <c r="AG44" i="585"/>
  <c r="AF44" i="585"/>
  <c r="AE44" i="585"/>
  <c r="AD44" i="585"/>
  <c r="AC44" i="585"/>
  <c r="AB44" i="585"/>
  <c r="Z44" i="585"/>
  <c r="V44" i="585"/>
  <c r="O44" i="585"/>
  <c r="N44" i="585"/>
  <c r="M44" i="585"/>
  <c r="L44" i="585"/>
  <c r="K44" i="585"/>
  <c r="J44" i="585"/>
  <c r="B44" i="585"/>
  <c r="BF43" i="585"/>
  <c r="BE43" i="585"/>
  <c r="BD43" i="585"/>
  <c r="BC43" i="585"/>
  <c r="BB43" i="585"/>
  <c r="AG43" i="585"/>
  <c r="AF43" i="585"/>
  <c r="AE43" i="585"/>
  <c r="AD43" i="585"/>
  <c r="AC43" i="585"/>
  <c r="AB43" i="585"/>
  <c r="Z43" i="585"/>
  <c r="V43" i="585"/>
  <c r="O43" i="585"/>
  <c r="N43" i="585"/>
  <c r="M43" i="585"/>
  <c r="L43" i="585"/>
  <c r="K43" i="585"/>
  <c r="J43" i="585"/>
  <c r="B43" i="585"/>
  <c r="BF42" i="585"/>
  <c r="BE42" i="585"/>
  <c r="BD42" i="585"/>
  <c r="BC42" i="585"/>
  <c r="BB42" i="585"/>
  <c r="AG42" i="585"/>
  <c r="AF42" i="585"/>
  <c r="AE42" i="585"/>
  <c r="AD42" i="585"/>
  <c r="AC42" i="585"/>
  <c r="AB42" i="585"/>
  <c r="Z42" i="585"/>
  <c r="V42" i="585"/>
  <c r="O42" i="585"/>
  <c r="N42" i="585"/>
  <c r="M42" i="585"/>
  <c r="L42" i="585"/>
  <c r="K42" i="585"/>
  <c r="J42" i="585"/>
  <c r="B42" i="585"/>
  <c r="BF41" i="585"/>
  <c r="BE41" i="585"/>
  <c r="BD41" i="585"/>
  <c r="BC41" i="585"/>
  <c r="BB41" i="585"/>
  <c r="AG41" i="585"/>
  <c r="AF41" i="585"/>
  <c r="AE41" i="585"/>
  <c r="AD41" i="585"/>
  <c r="AC41" i="585"/>
  <c r="AB41" i="585"/>
  <c r="Z41" i="585"/>
  <c r="V41" i="585"/>
  <c r="O41" i="585"/>
  <c r="N41" i="585"/>
  <c r="M41" i="585"/>
  <c r="L41" i="585"/>
  <c r="K41" i="585"/>
  <c r="J41" i="585"/>
  <c r="B41" i="585"/>
  <c r="AG40" i="585"/>
  <c r="AC40" i="585"/>
  <c r="AB40" i="585"/>
  <c r="B40" i="585"/>
  <c r="BE39" i="585"/>
  <c r="AG39" i="585"/>
  <c r="AC39" i="585"/>
  <c r="AB39" i="585"/>
  <c r="B39" i="585"/>
  <c r="AG38" i="585"/>
  <c r="AC38" i="585"/>
  <c r="AB38" i="585"/>
  <c r="B38" i="585"/>
  <c r="AG37" i="585"/>
  <c r="AC37" i="585"/>
  <c r="AB37" i="585"/>
  <c r="B37" i="585"/>
  <c r="BF36" i="585"/>
  <c r="AG36" i="585"/>
  <c r="AC36" i="585"/>
  <c r="AB36" i="585"/>
  <c r="B36" i="585"/>
  <c r="BC35" i="585"/>
  <c r="AG35" i="585"/>
  <c r="AC35" i="585"/>
  <c r="AB35" i="585"/>
  <c r="B35" i="585"/>
  <c r="BF34" i="585"/>
  <c r="BB34" i="585"/>
  <c r="AG34" i="585"/>
  <c r="AC34" i="585"/>
  <c r="AB34" i="585"/>
  <c r="B34" i="585"/>
  <c r="BE33" i="585"/>
  <c r="BC33" i="585"/>
  <c r="AG33" i="585"/>
  <c r="AC33" i="585"/>
  <c r="AB33" i="585"/>
  <c r="B33" i="585"/>
  <c r="AG32" i="585"/>
  <c r="AF32" i="585"/>
  <c r="AC32" i="585"/>
  <c r="AB32" i="585"/>
  <c r="B32" i="585"/>
  <c r="BC31" i="585"/>
  <c r="AG31" i="585"/>
  <c r="AC31" i="585"/>
  <c r="AB31" i="585"/>
  <c r="B31" i="585"/>
  <c r="BF30" i="585"/>
  <c r="BF33" i="585" s="1"/>
  <c r="BE30" i="585"/>
  <c r="BD30" i="585"/>
  <c r="BC30" i="585"/>
  <c r="BC37" i="585" s="1"/>
  <c r="BB30" i="585"/>
  <c r="BB36" i="585" s="1"/>
  <c r="AW30" i="585"/>
  <c r="AV30" i="585"/>
  <c r="AU30" i="585"/>
  <c r="AT30" i="585"/>
  <c r="AS30" i="585"/>
  <c r="AR30" i="585"/>
  <c r="AQ30" i="585"/>
  <c r="AP30" i="585"/>
  <c r="AO30" i="585"/>
  <c r="AN30" i="585"/>
  <c r="AM30" i="585"/>
  <c r="AL30" i="585"/>
  <c r="AK30" i="585"/>
  <c r="AJ30" i="585"/>
  <c r="AI30" i="585"/>
  <c r="AH30" i="585"/>
  <c r="AG30" i="585"/>
  <c r="AF30" i="585"/>
  <c r="AE30" i="585"/>
  <c r="AD30" i="585"/>
  <c r="AW29" i="585"/>
  <c r="AV29" i="585"/>
  <c r="AU29" i="585"/>
  <c r="AT29" i="585"/>
  <c r="AS29" i="585"/>
  <c r="AM29" i="585"/>
  <c r="AL29" i="585"/>
  <c r="AK29" i="585"/>
  <c r="AJ29" i="585"/>
  <c r="AI29" i="585"/>
  <c r="AH29" i="585"/>
  <c r="AG29" i="585"/>
  <c r="AF29" i="585"/>
  <c r="AE29" i="585"/>
  <c r="AD29" i="585"/>
  <c r="U29" i="585"/>
  <c r="AR29" i="585" s="1"/>
  <c r="T29" i="585"/>
  <c r="AQ29" i="585" s="1"/>
  <c r="S29" i="585"/>
  <c r="AP29" i="585" s="1"/>
  <c r="R29" i="585"/>
  <c r="AO29" i="585" s="1"/>
  <c r="Q29" i="585"/>
  <c r="AN29" i="585" s="1"/>
  <c r="E29" i="585"/>
  <c r="D29" i="585"/>
  <c r="C29" i="585"/>
  <c r="AX28" i="585"/>
  <c r="AW28" i="585"/>
  <c r="AV28" i="585"/>
  <c r="AU28" i="585"/>
  <c r="AT28" i="585"/>
  <c r="AS28" i="585"/>
  <c r="AR28" i="585"/>
  <c r="AQ28" i="585"/>
  <c r="AP28" i="585"/>
  <c r="AO28" i="585"/>
  <c r="AN28" i="585"/>
  <c r="AM28" i="585"/>
  <c r="AL28" i="585"/>
  <c r="AK28" i="585"/>
  <c r="AJ28" i="585"/>
  <c r="AI28" i="585"/>
  <c r="AH28" i="585"/>
  <c r="AG28" i="585"/>
  <c r="AF28" i="585"/>
  <c r="AF34" i="585" s="1"/>
  <c r="AE28" i="585"/>
  <c r="AE34" i="585" s="1"/>
  <c r="AD28" i="585"/>
  <c r="AD38" i="585" s="1"/>
  <c r="G9" i="585"/>
  <c r="G8" i="585"/>
  <c r="G7" i="585"/>
  <c r="F4" i="585"/>
  <c r="Z3" i="585"/>
  <c r="Y3" i="585"/>
  <c r="AK2" i="585"/>
  <c r="AJ2" i="585"/>
  <c r="AI2" i="585"/>
  <c r="AH2" i="585"/>
  <c r="AG2" i="585"/>
  <c r="AF2" i="585"/>
  <c r="AE2" i="585"/>
  <c r="Z2" i="585"/>
  <c r="Y2" i="585"/>
  <c r="F1" i="585"/>
  <c r="F33" i="477" s="1"/>
  <c r="F33" i="470" s="1"/>
  <c r="Y131" i="584"/>
  <c r="X131" i="584"/>
  <c r="W131" i="584"/>
  <c r="U131" i="584"/>
  <c r="T131" i="584"/>
  <c r="R131" i="584"/>
  <c r="Q131" i="584"/>
  <c r="P131" i="584"/>
  <c r="I131" i="584"/>
  <c r="H131" i="584"/>
  <c r="G131" i="584"/>
  <c r="BF130" i="584"/>
  <c r="BE130" i="584"/>
  <c r="BD130" i="584"/>
  <c r="BC130" i="584"/>
  <c r="BB130" i="584"/>
  <c r="AG130" i="584"/>
  <c r="AF130" i="584"/>
  <c r="AE130" i="584"/>
  <c r="AD130" i="584"/>
  <c r="AC130" i="584"/>
  <c r="AB130" i="584"/>
  <c r="Z130" i="584"/>
  <c r="V130" i="584"/>
  <c r="O130" i="584"/>
  <c r="N130" i="584"/>
  <c r="M130" i="584"/>
  <c r="L130" i="584"/>
  <c r="K130" i="584"/>
  <c r="J130" i="584"/>
  <c r="B130" i="584"/>
  <c r="BF129" i="584"/>
  <c r="BE129" i="584"/>
  <c r="BD129" i="584"/>
  <c r="BC129" i="584"/>
  <c r="BB129" i="584"/>
  <c r="AG129" i="584"/>
  <c r="AF129" i="584"/>
  <c r="AE129" i="584"/>
  <c r="AD129" i="584"/>
  <c r="AC129" i="584"/>
  <c r="AB129" i="584"/>
  <c r="Z129" i="584"/>
  <c r="V129" i="584"/>
  <c r="O129" i="584"/>
  <c r="N129" i="584"/>
  <c r="M129" i="584"/>
  <c r="L129" i="584"/>
  <c r="K129" i="584"/>
  <c r="J129" i="584"/>
  <c r="B129" i="584"/>
  <c r="BF128" i="584"/>
  <c r="BE128" i="584"/>
  <c r="BD128" i="584"/>
  <c r="BC128" i="584"/>
  <c r="BB128" i="584"/>
  <c r="AG128" i="584"/>
  <c r="AF128" i="584"/>
  <c r="AE128" i="584"/>
  <c r="AD128" i="584"/>
  <c r="AC128" i="584"/>
  <c r="AB128" i="584"/>
  <c r="Z128" i="584"/>
  <c r="V128" i="584"/>
  <c r="O128" i="584"/>
  <c r="N128" i="584"/>
  <c r="M128" i="584"/>
  <c r="L128" i="584"/>
  <c r="K128" i="584"/>
  <c r="J128" i="584"/>
  <c r="B128" i="584"/>
  <c r="BF127" i="584"/>
  <c r="BE127" i="584"/>
  <c r="BD127" i="584"/>
  <c r="BC127" i="584"/>
  <c r="BB127" i="584"/>
  <c r="AG127" i="584"/>
  <c r="AF127" i="584"/>
  <c r="AE127" i="584"/>
  <c r="AD127" i="584"/>
  <c r="AC127" i="584"/>
  <c r="AB127" i="584"/>
  <c r="Z127" i="584"/>
  <c r="V127" i="584"/>
  <c r="O127" i="584"/>
  <c r="N127" i="584"/>
  <c r="M127" i="584"/>
  <c r="L127" i="584"/>
  <c r="K127" i="584"/>
  <c r="J127" i="584"/>
  <c r="B127" i="584"/>
  <c r="BF126" i="584"/>
  <c r="BE126" i="584"/>
  <c r="BD126" i="584"/>
  <c r="BC126" i="584"/>
  <c r="BB126" i="584"/>
  <c r="AG126" i="584"/>
  <c r="AF126" i="584"/>
  <c r="AE126" i="584"/>
  <c r="AD126" i="584"/>
  <c r="AC126" i="584"/>
  <c r="AB126" i="584"/>
  <c r="Z126" i="584"/>
  <c r="V126" i="584"/>
  <c r="O126" i="584"/>
  <c r="N126" i="584"/>
  <c r="M126" i="584"/>
  <c r="L126" i="584"/>
  <c r="K126" i="584"/>
  <c r="J126" i="584"/>
  <c r="B126" i="584"/>
  <c r="BF125" i="584"/>
  <c r="BE125" i="584"/>
  <c r="BD125" i="584"/>
  <c r="BC125" i="584"/>
  <c r="BB125" i="584"/>
  <c r="AG125" i="584"/>
  <c r="AF125" i="584"/>
  <c r="AE125" i="584"/>
  <c r="AD125" i="584"/>
  <c r="AC125" i="584"/>
  <c r="AB125" i="584"/>
  <c r="Z125" i="584"/>
  <c r="V125" i="584"/>
  <c r="O125" i="584"/>
  <c r="N125" i="584"/>
  <c r="M125" i="584"/>
  <c r="L125" i="584"/>
  <c r="K125" i="584"/>
  <c r="J125" i="584"/>
  <c r="B125" i="584"/>
  <c r="BF124" i="584"/>
  <c r="BE124" i="584"/>
  <c r="BD124" i="584"/>
  <c r="BC124" i="584"/>
  <c r="BB124" i="584"/>
  <c r="AG124" i="584"/>
  <c r="AF124" i="584"/>
  <c r="AE124" i="584"/>
  <c r="AD124" i="584"/>
  <c r="AC124" i="584"/>
  <c r="AB124" i="584"/>
  <c r="Z124" i="584"/>
  <c r="V124" i="584"/>
  <c r="O124" i="584"/>
  <c r="N124" i="584"/>
  <c r="M124" i="584"/>
  <c r="L124" i="584"/>
  <c r="K124" i="584"/>
  <c r="J124" i="584"/>
  <c r="B124" i="584"/>
  <c r="BF123" i="584"/>
  <c r="BE123" i="584"/>
  <c r="BD123" i="584"/>
  <c r="BC123" i="584"/>
  <c r="BB123" i="584"/>
  <c r="AG123" i="584"/>
  <c r="AF123" i="584"/>
  <c r="AE123" i="584"/>
  <c r="AD123" i="584"/>
  <c r="AC123" i="584"/>
  <c r="AB123" i="584"/>
  <c r="Z123" i="584"/>
  <c r="V123" i="584"/>
  <c r="O123" i="584"/>
  <c r="N123" i="584"/>
  <c r="M123" i="584"/>
  <c r="L123" i="584"/>
  <c r="K123" i="584"/>
  <c r="J123" i="584"/>
  <c r="B123" i="584"/>
  <c r="BF122" i="584"/>
  <c r="BE122" i="584"/>
  <c r="BD122" i="584"/>
  <c r="BC122" i="584"/>
  <c r="BB122" i="584"/>
  <c r="AG122" i="584"/>
  <c r="AF122" i="584"/>
  <c r="AE122" i="584"/>
  <c r="AD122" i="584"/>
  <c r="AC122" i="584"/>
  <c r="AB122" i="584"/>
  <c r="Z122" i="584"/>
  <c r="V122" i="584"/>
  <c r="O122" i="584"/>
  <c r="N122" i="584"/>
  <c r="M122" i="584"/>
  <c r="L122" i="584"/>
  <c r="K122" i="584"/>
  <c r="J122" i="584"/>
  <c r="B122" i="584"/>
  <c r="BF121" i="584"/>
  <c r="BE121" i="584"/>
  <c r="BD121" i="584"/>
  <c r="BC121" i="584"/>
  <c r="BB121" i="584"/>
  <c r="AG121" i="584"/>
  <c r="AF121" i="584"/>
  <c r="AE121" i="584"/>
  <c r="AD121" i="584"/>
  <c r="AC121" i="584"/>
  <c r="AB121" i="584"/>
  <c r="Z121" i="584"/>
  <c r="V121" i="584"/>
  <c r="O121" i="584"/>
  <c r="N121" i="584"/>
  <c r="M121" i="584"/>
  <c r="L121" i="584"/>
  <c r="K121" i="584"/>
  <c r="J121" i="584"/>
  <c r="B121" i="584"/>
  <c r="BF120" i="584"/>
  <c r="BE120" i="584"/>
  <c r="BD120" i="584"/>
  <c r="BC120" i="584"/>
  <c r="BB120" i="584"/>
  <c r="AG120" i="584"/>
  <c r="AF120" i="584"/>
  <c r="AE120" i="584"/>
  <c r="AD120" i="584"/>
  <c r="AC120" i="584"/>
  <c r="AB120" i="584"/>
  <c r="Z120" i="584"/>
  <c r="V120" i="584"/>
  <c r="O120" i="584"/>
  <c r="N120" i="584"/>
  <c r="M120" i="584"/>
  <c r="L120" i="584"/>
  <c r="K120" i="584"/>
  <c r="J120" i="584"/>
  <c r="B120" i="584"/>
  <c r="BF119" i="584"/>
  <c r="BE119" i="584"/>
  <c r="BD119" i="584"/>
  <c r="BC119" i="584"/>
  <c r="BB119" i="584"/>
  <c r="AG119" i="584"/>
  <c r="AF119" i="584"/>
  <c r="AE119" i="584"/>
  <c r="AD119" i="584"/>
  <c r="AC119" i="584"/>
  <c r="AB119" i="584"/>
  <c r="Z119" i="584"/>
  <c r="V119" i="584"/>
  <c r="O119" i="584"/>
  <c r="N119" i="584"/>
  <c r="M119" i="584"/>
  <c r="L119" i="584"/>
  <c r="K119" i="584"/>
  <c r="J119" i="584"/>
  <c r="B119" i="584"/>
  <c r="BF118" i="584"/>
  <c r="BE118" i="584"/>
  <c r="BD118" i="584"/>
  <c r="BC118" i="584"/>
  <c r="BB118" i="584"/>
  <c r="AG118" i="584"/>
  <c r="AF118" i="584"/>
  <c r="AE118" i="584"/>
  <c r="AD118" i="584"/>
  <c r="AC118" i="584"/>
  <c r="AB118" i="584"/>
  <c r="Z118" i="584"/>
  <c r="V118" i="584"/>
  <c r="O118" i="584"/>
  <c r="N118" i="584"/>
  <c r="M118" i="584"/>
  <c r="L118" i="584"/>
  <c r="K118" i="584"/>
  <c r="J118" i="584"/>
  <c r="B118" i="584"/>
  <c r="BF117" i="584"/>
  <c r="BE117" i="584"/>
  <c r="BD117" i="584"/>
  <c r="BC117" i="584"/>
  <c r="BB117" i="584"/>
  <c r="AG117" i="584"/>
  <c r="AF117" i="584"/>
  <c r="AE117" i="584"/>
  <c r="AD117" i="584"/>
  <c r="AC117" i="584"/>
  <c r="AB117" i="584"/>
  <c r="Z117" i="584"/>
  <c r="V117" i="584"/>
  <c r="O117" i="584"/>
  <c r="N117" i="584"/>
  <c r="M117" i="584"/>
  <c r="L117" i="584"/>
  <c r="K117" i="584"/>
  <c r="J117" i="584"/>
  <c r="B117" i="584"/>
  <c r="BF116" i="584"/>
  <c r="BE116" i="584"/>
  <c r="BD116" i="584"/>
  <c r="BC116" i="584"/>
  <c r="BB116" i="584"/>
  <c r="AG116" i="584"/>
  <c r="AF116" i="584"/>
  <c r="AE116" i="584"/>
  <c r="AD116" i="584"/>
  <c r="AC116" i="584"/>
  <c r="AB116" i="584"/>
  <c r="Z116" i="584"/>
  <c r="V116" i="584"/>
  <c r="O116" i="584"/>
  <c r="N116" i="584"/>
  <c r="M116" i="584"/>
  <c r="L116" i="584"/>
  <c r="K116" i="584"/>
  <c r="J116" i="584"/>
  <c r="B116" i="584"/>
  <c r="BF115" i="584"/>
  <c r="BE115" i="584"/>
  <c r="BD115" i="584"/>
  <c r="BC115" i="584"/>
  <c r="BB115" i="584"/>
  <c r="AG115" i="584"/>
  <c r="AF115" i="584"/>
  <c r="AE115" i="584"/>
  <c r="AD115" i="584"/>
  <c r="AC115" i="584"/>
  <c r="AB115" i="584"/>
  <c r="Z115" i="584"/>
  <c r="V115" i="584"/>
  <c r="O115" i="584"/>
  <c r="N115" i="584"/>
  <c r="M115" i="584"/>
  <c r="L115" i="584"/>
  <c r="K115" i="584"/>
  <c r="J115" i="584"/>
  <c r="B115" i="584"/>
  <c r="BF114" i="584"/>
  <c r="BE114" i="584"/>
  <c r="BD114" i="584"/>
  <c r="BC114" i="584"/>
  <c r="BB114" i="584"/>
  <c r="AG114" i="584"/>
  <c r="AF114" i="584"/>
  <c r="AE114" i="584"/>
  <c r="AD114" i="584"/>
  <c r="AC114" i="584"/>
  <c r="AB114" i="584"/>
  <c r="Z114" i="584"/>
  <c r="V114" i="584"/>
  <c r="O114" i="584"/>
  <c r="N114" i="584"/>
  <c r="M114" i="584"/>
  <c r="L114" i="584"/>
  <c r="K114" i="584"/>
  <c r="J114" i="584"/>
  <c r="B114" i="584"/>
  <c r="BF113" i="584"/>
  <c r="BE113" i="584"/>
  <c r="BD113" i="584"/>
  <c r="BC113" i="584"/>
  <c r="BB113" i="584"/>
  <c r="AG113" i="584"/>
  <c r="AF113" i="584"/>
  <c r="AE113" i="584"/>
  <c r="AD113" i="584"/>
  <c r="AC113" i="584"/>
  <c r="AB113" i="584"/>
  <c r="Z113" i="584"/>
  <c r="V113" i="584"/>
  <c r="O113" i="584"/>
  <c r="N113" i="584"/>
  <c r="M113" i="584"/>
  <c r="L113" i="584"/>
  <c r="K113" i="584"/>
  <c r="J113" i="584"/>
  <c r="B113" i="584"/>
  <c r="BF112" i="584"/>
  <c r="BE112" i="584"/>
  <c r="BD112" i="584"/>
  <c r="BC112" i="584"/>
  <c r="BB112" i="584"/>
  <c r="AG112" i="584"/>
  <c r="AF112" i="584"/>
  <c r="AE112" i="584"/>
  <c r="AD112" i="584"/>
  <c r="AC112" i="584"/>
  <c r="AB112" i="584"/>
  <c r="Z112" i="584"/>
  <c r="V112" i="584"/>
  <c r="O112" i="584"/>
  <c r="N112" i="584"/>
  <c r="M112" i="584"/>
  <c r="L112" i="584"/>
  <c r="K112" i="584"/>
  <c r="J112" i="584"/>
  <c r="B112" i="584"/>
  <c r="BF111" i="584"/>
  <c r="BE111" i="584"/>
  <c r="BD111" i="584"/>
  <c r="BC111" i="584"/>
  <c r="BB111" i="584"/>
  <c r="AG111" i="584"/>
  <c r="AF111" i="584"/>
  <c r="AE111" i="584"/>
  <c r="AD111" i="584"/>
  <c r="AC111" i="584"/>
  <c r="AB111" i="584"/>
  <c r="Z111" i="584"/>
  <c r="V111" i="584"/>
  <c r="O111" i="584"/>
  <c r="N111" i="584"/>
  <c r="M111" i="584"/>
  <c r="L111" i="584"/>
  <c r="K111" i="584"/>
  <c r="J111" i="584"/>
  <c r="B111" i="584"/>
  <c r="BF110" i="584"/>
  <c r="BE110" i="584"/>
  <c r="BD110" i="584"/>
  <c r="BC110" i="584"/>
  <c r="BB110" i="584"/>
  <c r="AG110" i="584"/>
  <c r="AF110" i="584"/>
  <c r="AE110" i="584"/>
  <c r="AD110" i="584"/>
  <c r="AC110" i="584"/>
  <c r="AB110" i="584"/>
  <c r="Z110" i="584"/>
  <c r="V110" i="584"/>
  <c r="O110" i="584"/>
  <c r="N110" i="584"/>
  <c r="M110" i="584"/>
  <c r="L110" i="584"/>
  <c r="K110" i="584"/>
  <c r="J110" i="584"/>
  <c r="B110" i="584"/>
  <c r="BF109" i="584"/>
  <c r="BE109" i="584"/>
  <c r="BD109" i="584"/>
  <c r="BC109" i="584"/>
  <c r="BB109" i="584"/>
  <c r="AG109" i="584"/>
  <c r="AF109" i="584"/>
  <c r="AE109" i="584"/>
  <c r="AD109" i="584"/>
  <c r="AC109" i="584"/>
  <c r="AB109" i="584"/>
  <c r="Z109" i="584"/>
  <c r="V109" i="584"/>
  <c r="O109" i="584"/>
  <c r="N109" i="584"/>
  <c r="M109" i="584"/>
  <c r="L109" i="584"/>
  <c r="K109" i="584"/>
  <c r="J109" i="584"/>
  <c r="B109" i="584"/>
  <c r="BF108" i="584"/>
  <c r="BE108" i="584"/>
  <c r="BD108" i="584"/>
  <c r="BC108" i="584"/>
  <c r="BB108" i="584"/>
  <c r="AG108" i="584"/>
  <c r="AF108" i="584"/>
  <c r="AE108" i="584"/>
  <c r="AD108" i="584"/>
  <c r="AC108" i="584"/>
  <c r="AB108" i="584"/>
  <c r="Z108" i="584"/>
  <c r="V108" i="584"/>
  <c r="O108" i="584"/>
  <c r="N108" i="584"/>
  <c r="M108" i="584"/>
  <c r="L108" i="584"/>
  <c r="K108" i="584"/>
  <c r="J108" i="584"/>
  <c r="B108" i="584"/>
  <c r="BF107" i="584"/>
  <c r="BE107" i="584"/>
  <c r="BD107" i="584"/>
  <c r="BC107" i="584"/>
  <c r="BB107" i="584"/>
  <c r="AG107" i="584"/>
  <c r="AF107" i="584"/>
  <c r="AE107" i="584"/>
  <c r="AD107" i="584"/>
  <c r="AC107" i="584"/>
  <c r="AB107" i="584"/>
  <c r="Z107" i="584"/>
  <c r="V107" i="584"/>
  <c r="O107" i="584"/>
  <c r="N107" i="584"/>
  <c r="M107" i="584"/>
  <c r="L107" i="584"/>
  <c r="K107" i="584"/>
  <c r="J107" i="584"/>
  <c r="B107" i="584"/>
  <c r="BF106" i="584"/>
  <c r="BE106" i="584"/>
  <c r="BD106" i="584"/>
  <c r="BC106" i="584"/>
  <c r="BB106" i="584"/>
  <c r="AG106" i="584"/>
  <c r="AF106" i="584"/>
  <c r="AE106" i="584"/>
  <c r="AD106" i="584"/>
  <c r="AC106" i="584"/>
  <c r="AB106" i="584"/>
  <c r="Z106" i="584"/>
  <c r="V106" i="584"/>
  <c r="O106" i="584"/>
  <c r="N106" i="584"/>
  <c r="M106" i="584"/>
  <c r="L106" i="584"/>
  <c r="K106" i="584"/>
  <c r="J106" i="584"/>
  <c r="B106" i="584"/>
  <c r="BF105" i="584"/>
  <c r="BE105" i="584"/>
  <c r="BD105" i="584"/>
  <c r="BC105" i="584"/>
  <c r="BB105" i="584"/>
  <c r="AG105" i="584"/>
  <c r="AF105" i="584"/>
  <c r="AE105" i="584"/>
  <c r="AD105" i="584"/>
  <c r="AC105" i="584"/>
  <c r="AB105" i="584"/>
  <c r="Z105" i="584"/>
  <c r="V105" i="584"/>
  <c r="O105" i="584"/>
  <c r="N105" i="584"/>
  <c r="M105" i="584"/>
  <c r="L105" i="584"/>
  <c r="K105" i="584"/>
  <c r="J105" i="584"/>
  <c r="B105" i="584"/>
  <c r="BF104" i="584"/>
  <c r="BE104" i="584"/>
  <c r="BD104" i="584"/>
  <c r="BC104" i="584"/>
  <c r="BB104" i="584"/>
  <c r="AG104" i="584"/>
  <c r="AF104" i="584"/>
  <c r="AE104" i="584"/>
  <c r="AD104" i="584"/>
  <c r="AC104" i="584"/>
  <c r="AB104" i="584"/>
  <c r="Z104" i="584"/>
  <c r="V104" i="584"/>
  <c r="O104" i="584"/>
  <c r="N104" i="584"/>
  <c r="M104" i="584"/>
  <c r="L104" i="584"/>
  <c r="K104" i="584"/>
  <c r="J104" i="584"/>
  <c r="B104" i="584"/>
  <c r="BF103" i="584"/>
  <c r="BE103" i="584"/>
  <c r="BD103" i="584"/>
  <c r="BC103" i="584"/>
  <c r="BB103" i="584"/>
  <c r="AG103" i="584"/>
  <c r="AF103" i="584"/>
  <c r="AE103" i="584"/>
  <c r="AD103" i="584"/>
  <c r="AC103" i="584"/>
  <c r="AB103" i="584"/>
  <c r="Z103" i="584"/>
  <c r="V103" i="584"/>
  <c r="O103" i="584"/>
  <c r="N103" i="584"/>
  <c r="M103" i="584"/>
  <c r="L103" i="584"/>
  <c r="K103" i="584"/>
  <c r="J103" i="584"/>
  <c r="B103" i="584"/>
  <c r="BF102" i="584"/>
  <c r="BE102" i="584"/>
  <c r="BD102" i="584"/>
  <c r="BC102" i="584"/>
  <c r="BB102" i="584"/>
  <c r="AG102" i="584"/>
  <c r="AF102" i="584"/>
  <c r="AE102" i="584"/>
  <c r="AD102" i="584"/>
  <c r="AC102" i="584"/>
  <c r="AB102" i="584"/>
  <c r="Z102" i="584"/>
  <c r="V102" i="584"/>
  <c r="O102" i="584"/>
  <c r="N102" i="584"/>
  <c r="M102" i="584"/>
  <c r="L102" i="584"/>
  <c r="K102" i="584"/>
  <c r="J102" i="584"/>
  <c r="B102" i="584"/>
  <c r="BF101" i="584"/>
  <c r="BE101" i="584"/>
  <c r="BD101" i="584"/>
  <c r="BC101" i="584"/>
  <c r="BB101" i="584"/>
  <c r="AG101" i="584"/>
  <c r="AF101" i="584"/>
  <c r="AE101" i="584"/>
  <c r="AD101" i="584"/>
  <c r="AC101" i="584"/>
  <c r="AB101" i="584"/>
  <c r="Z101" i="584"/>
  <c r="V101" i="584"/>
  <c r="O101" i="584"/>
  <c r="N101" i="584"/>
  <c r="M101" i="584"/>
  <c r="L101" i="584"/>
  <c r="K101" i="584"/>
  <c r="J101" i="584"/>
  <c r="B101" i="584"/>
  <c r="BF100" i="584"/>
  <c r="BE100" i="584"/>
  <c r="BD100" i="584"/>
  <c r="BC100" i="584"/>
  <c r="BB100" i="584"/>
  <c r="AG100" i="584"/>
  <c r="AF100" i="584"/>
  <c r="AE100" i="584"/>
  <c r="AD100" i="584"/>
  <c r="AC100" i="584"/>
  <c r="AB100" i="584"/>
  <c r="Z100" i="584"/>
  <c r="V100" i="584"/>
  <c r="O100" i="584"/>
  <c r="N100" i="584"/>
  <c r="M100" i="584"/>
  <c r="L100" i="584"/>
  <c r="K100" i="584"/>
  <c r="J100" i="584"/>
  <c r="B100" i="584"/>
  <c r="BF99" i="584"/>
  <c r="BE99" i="584"/>
  <c r="BD99" i="584"/>
  <c r="BC99" i="584"/>
  <c r="BB99" i="584"/>
  <c r="AG99" i="584"/>
  <c r="AF99" i="584"/>
  <c r="AE99" i="584"/>
  <c r="AD99" i="584"/>
  <c r="AC99" i="584"/>
  <c r="AB99" i="584"/>
  <c r="Z99" i="584"/>
  <c r="V99" i="584"/>
  <c r="O99" i="584"/>
  <c r="N99" i="584"/>
  <c r="M99" i="584"/>
  <c r="L99" i="584"/>
  <c r="K99" i="584"/>
  <c r="J99" i="584"/>
  <c r="B99" i="584"/>
  <c r="BF98" i="584"/>
  <c r="BE98" i="584"/>
  <c r="BD98" i="584"/>
  <c r="BC98" i="584"/>
  <c r="BB98" i="584"/>
  <c r="AG98" i="584"/>
  <c r="AF98" i="584"/>
  <c r="AE98" i="584"/>
  <c r="AD98" i="584"/>
  <c r="AC98" i="584"/>
  <c r="AB98" i="584"/>
  <c r="Z98" i="584"/>
  <c r="V98" i="584"/>
  <c r="O98" i="584"/>
  <c r="N98" i="584"/>
  <c r="M98" i="584"/>
  <c r="L98" i="584"/>
  <c r="K98" i="584"/>
  <c r="J98" i="584"/>
  <c r="B98" i="584"/>
  <c r="BF97" i="584"/>
  <c r="BE97" i="584"/>
  <c r="BD97" i="584"/>
  <c r="BC97" i="584"/>
  <c r="BB97" i="584"/>
  <c r="AG97" i="584"/>
  <c r="AF97" i="584"/>
  <c r="AE97" i="584"/>
  <c r="AD97" i="584"/>
  <c r="AC97" i="584"/>
  <c r="AB97" i="584"/>
  <c r="Z97" i="584"/>
  <c r="V97" i="584"/>
  <c r="O97" i="584"/>
  <c r="N97" i="584"/>
  <c r="M97" i="584"/>
  <c r="L97" i="584"/>
  <c r="K97" i="584"/>
  <c r="J97" i="584"/>
  <c r="B97" i="584"/>
  <c r="BF96" i="584"/>
  <c r="BE96" i="584"/>
  <c r="BD96" i="584"/>
  <c r="BC96" i="584"/>
  <c r="BB96" i="584"/>
  <c r="AG96" i="584"/>
  <c r="AF96" i="584"/>
  <c r="AE96" i="584"/>
  <c r="AD96" i="584"/>
  <c r="AC96" i="584"/>
  <c r="AB96" i="584"/>
  <c r="Z96" i="584"/>
  <c r="V96" i="584"/>
  <c r="O96" i="584"/>
  <c r="N96" i="584"/>
  <c r="M96" i="584"/>
  <c r="L96" i="584"/>
  <c r="K96" i="584"/>
  <c r="J96" i="584"/>
  <c r="B96" i="584"/>
  <c r="BF95" i="584"/>
  <c r="BE95" i="584"/>
  <c r="BD95" i="584"/>
  <c r="BC95" i="584"/>
  <c r="BB95" i="584"/>
  <c r="AG95" i="584"/>
  <c r="AF95" i="584"/>
  <c r="AE95" i="584"/>
  <c r="AD95" i="584"/>
  <c r="AC95" i="584"/>
  <c r="AB95" i="584"/>
  <c r="Z95" i="584"/>
  <c r="V95" i="584"/>
  <c r="O95" i="584"/>
  <c r="N95" i="584"/>
  <c r="M95" i="584"/>
  <c r="L95" i="584"/>
  <c r="K95" i="584"/>
  <c r="J95" i="584"/>
  <c r="B95" i="584"/>
  <c r="BF94" i="584"/>
  <c r="BE94" i="584"/>
  <c r="BD94" i="584"/>
  <c r="BC94" i="584"/>
  <c r="BB94" i="584"/>
  <c r="AG94" i="584"/>
  <c r="AF94" i="584"/>
  <c r="AE94" i="584"/>
  <c r="AD94" i="584"/>
  <c r="AC94" i="584"/>
  <c r="AB94" i="584"/>
  <c r="Z94" i="584"/>
  <c r="V94" i="584"/>
  <c r="O94" i="584"/>
  <c r="N94" i="584"/>
  <c r="M94" i="584"/>
  <c r="L94" i="584"/>
  <c r="K94" i="584"/>
  <c r="J94" i="584"/>
  <c r="B94" i="584"/>
  <c r="BF93" i="584"/>
  <c r="BE93" i="584"/>
  <c r="BD93" i="584"/>
  <c r="BC93" i="584"/>
  <c r="BB93" i="584"/>
  <c r="AG93" i="584"/>
  <c r="AF93" i="584"/>
  <c r="AE93" i="584"/>
  <c r="AD93" i="584"/>
  <c r="AC93" i="584"/>
  <c r="AB93" i="584"/>
  <c r="Z93" i="584"/>
  <c r="V93" i="584"/>
  <c r="O93" i="584"/>
  <c r="N93" i="584"/>
  <c r="M93" i="584"/>
  <c r="L93" i="584"/>
  <c r="K93" i="584"/>
  <c r="J93" i="584"/>
  <c r="B93" i="584"/>
  <c r="BF92" i="584"/>
  <c r="BE92" i="584"/>
  <c r="BD92" i="584"/>
  <c r="BC92" i="584"/>
  <c r="BB92" i="584"/>
  <c r="AG92" i="584"/>
  <c r="AF92" i="584"/>
  <c r="AE92" i="584"/>
  <c r="AD92" i="584"/>
  <c r="AC92" i="584"/>
  <c r="AB92" i="584"/>
  <c r="Z92" i="584"/>
  <c r="V92" i="584"/>
  <c r="O92" i="584"/>
  <c r="N92" i="584"/>
  <c r="M92" i="584"/>
  <c r="L92" i="584"/>
  <c r="K92" i="584"/>
  <c r="J92" i="584"/>
  <c r="B92" i="584"/>
  <c r="BF91" i="584"/>
  <c r="BE91" i="584"/>
  <c r="BD91" i="584"/>
  <c r="BC91" i="584"/>
  <c r="BB91" i="584"/>
  <c r="AG91" i="584"/>
  <c r="AF91" i="584"/>
  <c r="AE91" i="584"/>
  <c r="AD91" i="584"/>
  <c r="AC91" i="584"/>
  <c r="AB91" i="584"/>
  <c r="Z91" i="584"/>
  <c r="V91" i="584"/>
  <c r="O91" i="584"/>
  <c r="N91" i="584"/>
  <c r="M91" i="584"/>
  <c r="L91" i="584"/>
  <c r="K91" i="584"/>
  <c r="J91" i="584"/>
  <c r="B91" i="584"/>
  <c r="BF90" i="584"/>
  <c r="BE90" i="584"/>
  <c r="BD90" i="584"/>
  <c r="BC90" i="584"/>
  <c r="BB90" i="584"/>
  <c r="AG90" i="584"/>
  <c r="AF90" i="584"/>
  <c r="AE90" i="584"/>
  <c r="AD90" i="584"/>
  <c r="AC90" i="584"/>
  <c r="AB90" i="584"/>
  <c r="Z90" i="584"/>
  <c r="V90" i="584"/>
  <c r="O90" i="584"/>
  <c r="N90" i="584"/>
  <c r="M90" i="584"/>
  <c r="L90" i="584"/>
  <c r="K90" i="584"/>
  <c r="J90" i="584"/>
  <c r="B90" i="584"/>
  <c r="BF89" i="584"/>
  <c r="BE89" i="584"/>
  <c r="BD89" i="584"/>
  <c r="BC89" i="584"/>
  <c r="BB89" i="584"/>
  <c r="AG89" i="584"/>
  <c r="AF89" i="584"/>
  <c r="AE89" i="584"/>
  <c r="AD89" i="584"/>
  <c r="AC89" i="584"/>
  <c r="AB89" i="584"/>
  <c r="Z89" i="584"/>
  <c r="V89" i="584"/>
  <c r="O89" i="584"/>
  <c r="N89" i="584"/>
  <c r="M89" i="584"/>
  <c r="L89" i="584"/>
  <c r="K89" i="584"/>
  <c r="J89" i="584"/>
  <c r="B89" i="584"/>
  <c r="BF88" i="584"/>
  <c r="BE88" i="584"/>
  <c r="BD88" i="584"/>
  <c r="BC88" i="584"/>
  <c r="BB88" i="584"/>
  <c r="AG88" i="584"/>
  <c r="AF88" i="584"/>
  <c r="AE88" i="584"/>
  <c r="AD88" i="584"/>
  <c r="AC88" i="584"/>
  <c r="AB88" i="584"/>
  <c r="Z88" i="584"/>
  <c r="V88" i="584"/>
  <c r="O88" i="584"/>
  <c r="N88" i="584"/>
  <c r="M88" i="584"/>
  <c r="L88" i="584"/>
  <c r="K88" i="584"/>
  <c r="J88" i="584"/>
  <c r="B88" i="584"/>
  <c r="BF87" i="584"/>
  <c r="BE87" i="584"/>
  <c r="BD87" i="584"/>
  <c r="BC87" i="584"/>
  <c r="BB87" i="584"/>
  <c r="AG87" i="584"/>
  <c r="AF87" i="584"/>
  <c r="AE87" i="584"/>
  <c r="AD87" i="584"/>
  <c r="AC87" i="584"/>
  <c r="AB87" i="584"/>
  <c r="Z87" i="584"/>
  <c r="V87" i="584"/>
  <c r="O87" i="584"/>
  <c r="N87" i="584"/>
  <c r="M87" i="584"/>
  <c r="L87" i="584"/>
  <c r="K87" i="584"/>
  <c r="J87" i="584"/>
  <c r="B87" i="584"/>
  <c r="BF86" i="584"/>
  <c r="BE86" i="584"/>
  <c r="BD86" i="584"/>
  <c r="BC86" i="584"/>
  <c r="BB86" i="584"/>
  <c r="AG86" i="584"/>
  <c r="AF86" i="584"/>
  <c r="AE86" i="584"/>
  <c r="AD86" i="584"/>
  <c r="AC86" i="584"/>
  <c r="AB86" i="584"/>
  <c r="Z86" i="584"/>
  <c r="V86" i="584"/>
  <c r="O86" i="584"/>
  <c r="N86" i="584"/>
  <c r="M86" i="584"/>
  <c r="L86" i="584"/>
  <c r="K86" i="584"/>
  <c r="J86" i="584"/>
  <c r="B86" i="584"/>
  <c r="BF85" i="584"/>
  <c r="BE85" i="584"/>
  <c r="BD85" i="584"/>
  <c r="BC85" i="584"/>
  <c r="BB85" i="584"/>
  <c r="AG85" i="584"/>
  <c r="AF85" i="584"/>
  <c r="AE85" i="584"/>
  <c r="AD85" i="584"/>
  <c r="AC85" i="584"/>
  <c r="AB85" i="584"/>
  <c r="Z85" i="584"/>
  <c r="V85" i="584"/>
  <c r="O85" i="584"/>
  <c r="N85" i="584"/>
  <c r="M85" i="584"/>
  <c r="L85" i="584"/>
  <c r="K85" i="584"/>
  <c r="J85" i="584"/>
  <c r="B85" i="584"/>
  <c r="BF84" i="584"/>
  <c r="BE84" i="584"/>
  <c r="BD84" i="584"/>
  <c r="BC84" i="584"/>
  <c r="BB84" i="584"/>
  <c r="AG84" i="584"/>
  <c r="AF84" i="584"/>
  <c r="AE84" i="584"/>
  <c r="AD84" i="584"/>
  <c r="AC84" i="584"/>
  <c r="AB84" i="584"/>
  <c r="Z84" i="584"/>
  <c r="V84" i="584"/>
  <c r="O84" i="584"/>
  <c r="N84" i="584"/>
  <c r="M84" i="584"/>
  <c r="L84" i="584"/>
  <c r="K84" i="584"/>
  <c r="J84" i="584"/>
  <c r="B84" i="584"/>
  <c r="BF83" i="584"/>
  <c r="BE83" i="584"/>
  <c r="BD83" i="584"/>
  <c r="BC83" i="584"/>
  <c r="BB83" i="584"/>
  <c r="AG83" i="584"/>
  <c r="AF83" i="584"/>
  <c r="AE83" i="584"/>
  <c r="AD83" i="584"/>
  <c r="AC83" i="584"/>
  <c r="AB83" i="584"/>
  <c r="Z83" i="584"/>
  <c r="V83" i="584"/>
  <c r="O83" i="584"/>
  <c r="N83" i="584"/>
  <c r="M83" i="584"/>
  <c r="L83" i="584"/>
  <c r="K83" i="584"/>
  <c r="J83" i="584"/>
  <c r="B83" i="584"/>
  <c r="BF82" i="584"/>
  <c r="BE82" i="584"/>
  <c r="BD82" i="584"/>
  <c r="BC82" i="584"/>
  <c r="BB82" i="584"/>
  <c r="AG82" i="584"/>
  <c r="AF82" i="584"/>
  <c r="AE82" i="584"/>
  <c r="AD82" i="584"/>
  <c r="AC82" i="584"/>
  <c r="AB82" i="584"/>
  <c r="Z82" i="584"/>
  <c r="V82" i="584"/>
  <c r="O82" i="584"/>
  <c r="N82" i="584"/>
  <c r="M82" i="584"/>
  <c r="L82" i="584"/>
  <c r="K82" i="584"/>
  <c r="J82" i="584"/>
  <c r="B82" i="584"/>
  <c r="BF81" i="584"/>
  <c r="BE81" i="584"/>
  <c r="BD81" i="584"/>
  <c r="BC81" i="584"/>
  <c r="BB81" i="584"/>
  <c r="AG81" i="584"/>
  <c r="AF81" i="584"/>
  <c r="AE81" i="584"/>
  <c r="AD81" i="584"/>
  <c r="AC81" i="584"/>
  <c r="AB81" i="584"/>
  <c r="Z81" i="584"/>
  <c r="V81" i="584"/>
  <c r="O81" i="584"/>
  <c r="N81" i="584"/>
  <c r="M81" i="584"/>
  <c r="L81" i="584"/>
  <c r="K81" i="584"/>
  <c r="J81" i="584"/>
  <c r="B81" i="584"/>
  <c r="BF80" i="584"/>
  <c r="BE80" i="584"/>
  <c r="BD80" i="584"/>
  <c r="BC80" i="584"/>
  <c r="BB80" i="584"/>
  <c r="AG80" i="584"/>
  <c r="AF80" i="584"/>
  <c r="AE80" i="584"/>
  <c r="AD80" i="584"/>
  <c r="AC80" i="584"/>
  <c r="AB80" i="584"/>
  <c r="Z80" i="584"/>
  <c r="V80" i="584"/>
  <c r="O80" i="584"/>
  <c r="N80" i="584"/>
  <c r="M80" i="584"/>
  <c r="L80" i="584"/>
  <c r="K80" i="584"/>
  <c r="J80" i="584"/>
  <c r="B80" i="584"/>
  <c r="BF79" i="584"/>
  <c r="BE79" i="584"/>
  <c r="BD79" i="584"/>
  <c r="BC79" i="584"/>
  <c r="BB79" i="584"/>
  <c r="AG79" i="584"/>
  <c r="AF79" i="584"/>
  <c r="AE79" i="584"/>
  <c r="AD79" i="584"/>
  <c r="AC79" i="584"/>
  <c r="AB79" i="584"/>
  <c r="Z79" i="584"/>
  <c r="V79" i="584"/>
  <c r="O79" i="584"/>
  <c r="N79" i="584"/>
  <c r="M79" i="584"/>
  <c r="L79" i="584"/>
  <c r="K79" i="584"/>
  <c r="J79" i="584"/>
  <c r="B79" i="584"/>
  <c r="BF78" i="584"/>
  <c r="BE78" i="584"/>
  <c r="BD78" i="584"/>
  <c r="BC78" i="584"/>
  <c r="BB78" i="584"/>
  <c r="AG78" i="584"/>
  <c r="AF78" i="584"/>
  <c r="AE78" i="584"/>
  <c r="AD78" i="584"/>
  <c r="AC78" i="584"/>
  <c r="AB78" i="584"/>
  <c r="Z78" i="584"/>
  <c r="V78" i="584"/>
  <c r="O78" i="584"/>
  <c r="N78" i="584"/>
  <c r="M78" i="584"/>
  <c r="L78" i="584"/>
  <c r="K78" i="584"/>
  <c r="J78" i="584"/>
  <c r="B78" i="584"/>
  <c r="BF77" i="584"/>
  <c r="BE77" i="584"/>
  <c r="BD77" i="584"/>
  <c r="BC77" i="584"/>
  <c r="BB77" i="584"/>
  <c r="AG77" i="584"/>
  <c r="AF77" i="584"/>
  <c r="AE77" i="584"/>
  <c r="AD77" i="584"/>
  <c r="AC77" i="584"/>
  <c r="AB77" i="584"/>
  <c r="Z77" i="584"/>
  <c r="V77" i="584"/>
  <c r="O77" i="584"/>
  <c r="N77" i="584"/>
  <c r="M77" i="584"/>
  <c r="L77" i="584"/>
  <c r="K77" i="584"/>
  <c r="J77" i="584"/>
  <c r="B77" i="584"/>
  <c r="BF76" i="584"/>
  <c r="BE76" i="584"/>
  <c r="BD76" i="584"/>
  <c r="BC76" i="584"/>
  <c r="BB76" i="584"/>
  <c r="AG76" i="584"/>
  <c r="AF76" i="584"/>
  <c r="AE76" i="584"/>
  <c r="AD76" i="584"/>
  <c r="AC76" i="584"/>
  <c r="AB76" i="584"/>
  <c r="Z76" i="584"/>
  <c r="V76" i="584"/>
  <c r="O76" i="584"/>
  <c r="N76" i="584"/>
  <c r="M76" i="584"/>
  <c r="L76" i="584"/>
  <c r="K76" i="584"/>
  <c r="J76" i="584"/>
  <c r="B76" i="584"/>
  <c r="BF75" i="584"/>
  <c r="BE75" i="584"/>
  <c r="BD75" i="584"/>
  <c r="BC75" i="584"/>
  <c r="BB75" i="584"/>
  <c r="AG75" i="584"/>
  <c r="AF75" i="584"/>
  <c r="AE75" i="584"/>
  <c r="AD75" i="584"/>
  <c r="AC75" i="584"/>
  <c r="AB75" i="584"/>
  <c r="Z75" i="584"/>
  <c r="V75" i="584"/>
  <c r="O75" i="584"/>
  <c r="N75" i="584"/>
  <c r="M75" i="584"/>
  <c r="L75" i="584"/>
  <c r="K75" i="584"/>
  <c r="J75" i="584"/>
  <c r="B75" i="584"/>
  <c r="BF74" i="584"/>
  <c r="BE74" i="584"/>
  <c r="BD74" i="584"/>
  <c r="BC74" i="584"/>
  <c r="BB74" i="584"/>
  <c r="AG74" i="584"/>
  <c r="AF74" i="584"/>
  <c r="AE74" i="584"/>
  <c r="AD74" i="584"/>
  <c r="AC74" i="584"/>
  <c r="AB74" i="584"/>
  <c r="Z74" i="584"/>
  <c r="V74" i="584"/>
  <c r="O74" i="584"/>
  <c r="N74" i="584"/>
  <c r="M74" i="584"/>
  <c r="L74" i="584"/>
  <c r="K74" i="584"/>
  <c r="J74" i="584"/>
  <c r="B74" i="584"/>
  <c r="BF73" i="584"/>
  <c r="BE73" i="584"/>
  <c r="BD73" i="584"/>
  <c r="BC73" i="584"/>
  <c r="BB73" i="584"/>
  <c r="AG73" i="584"/>
  <c r="AF73" i="584"/>
  <c r="AE73" i="584"/>
  <c r="AD73" i="584"/>
  <c r="AC73" i="584"/>
  <c r="AB73" i="584"/>
  <c r="Z73" i="584"/>
  <c r="V73" i="584"/>
  <c r="O73" i="584"/>
  <c r="N73" i="584"/>
  <c r="M73" i="584"/>
  <c r="L73" i="584"/>
  <c r="K73" i="584"/>
  <c r="J73" i="584"/>
  <c r="B73" i="584"/>
  <c r="BF72" i="584"/>
  <c r="BE72" i="584"/>
  <c r="BD72" i="584"/>
  <c r="BC72" i="584"/>
  <c r="BB72" i="584"/>
  <c r="AG72" i="584"/>
  <c r="AF72" i="584"/>
  <c r="AE72" i="584"/>
  <c r="AD72" i="584"/>
  <c r="AC72" i="584"/>
  <c r="AB72" i="584"/>
  <c r="Z72" i="584"/>
  <c r="V72" i="584"/>
  <c r="O72" i="584"/>
  <c r="N72" i="584"/>
  <c r="M72" i="584"/>
  <c r="L72" i="584"/>
  <c r="K72" i="584"/>
  <c r="J72" i="584"/>
  <c r="B72" i="584"/>
  <c r="BF71" i="584"/>
  <c r="BE71" i="584"/>
  <c r="BD71" i="584"/>
  <c r="BC71" i="584"/>
  <c r="BB71" i="584"/>
  <c r="AG71" i="584"/>
  <c r="AF71" i="584"/>
  <c r="AE71" i="584"/>
  <c r="AD71" i="584"/>
  <c r="AC71" i="584"/>
  <c r="AB71" i="584"/>
  <c r="Z71" i="584"/>
  <c r="V71" i="584"/>
  <c r="O71" i="584"/>
  <c r="N71" i="584"/>
  <c r="M71" i="584"/>
  <c r="L71" i="584"/>
  <c r="K71" i="584"/>
  <c r="J71" i="584"/>
  <c r="B71" i="584"/>
  <c r="BF70" i="584"/>
  <c r="BE70" i="584"/>
  <c r="BD70" i="584"/>
  <c r="BC70" i="584"/>
  <c r="BB70" i="584"/>
  <c r="AG70" i="584"/>
  <c r="AF70" i="584"/>
  <c r="AE70" i="584"/>
  <c r="AD70" i="584"/>
  <c r="AC70" i="584"/>
  <c r="AB70" i="584"/>
  <c r="Z70" i="584"/>
  <c r="V70" i="584"/>
  <c r="O70" i="584"/>
  <c r="N70" i="584"/>
  <c r="M70" i="584"/>
  <c r="L70" i="584"/>
  <c r="K70" i="584"/>
  <c r="J70" i="584"/>
  <c r="B70" i="584"/>
  <c r="BF69" i="584"/>
  <c r="BE69" i="584"/>
  <c r="BD69" i="584"/>
  <c r="BC69" i="584"/>
  <c r="BB69" i="584"/>
  <c r="AG69" i="584"/>
  <c r="AF69" i="584"/>
  <c r="AE69" i="584"/>
  <c r="AD69" i="584"/>
  <c r="AC69" i="584"/>
  <c r="AB69" i="584"/>
  <c r="Z69" i="584"/>
  <c r="V69" i="584"/>
  <c r="O69" i="584"/>
  <c r="N69" i="584"/>
  <c r="M69" i="584"/>
  <c r="L69" i="584"/>
  <c r="K69" i="584"/>
  <c r="J69" i="584"/>
  <c r="B69" i="584"/>
  <c r="BF68" i="584"/>
  <c r="BE68" i="584"/>
  <c r="BD68" i="584"/>
  <c r="BC68" i="584"/>
  <c r="BB68" i="584"/>
  <c r="AG68" i="584"/>
  <c r="AF68" i="584"/>
  <c r="AE68" i="584"/>
  <c r="AD68" i="584"/>
  <c r="AC68" i="584"/>
  <c r="AB68" i="584"/>
  <c r="Z68" i="584"/>
  <c r="V68" i="584"/>
  <c r="O68" i="584"/>
  <c r="N68" i="584"/>
  <c r="M68" i="584"/>
  <c r="L68" i="584"/>
  <c r="K68" i="584"/>
  <c r="J68" i="584"/>
  <c r="B68" i="584"/>
  <c r="BF67" i="584"/>
  <c r="BE67" i="584"/>
  <c r="BD67" i="584"/>
  <c r="BC67" i="584"/>
  <c r="BB67" i="584"/>
  <c r="AG67" i="584"/>
  <c r="AF67" i="584"/>
  <c r="AE67" i="584"/>
  <c r="AD67" i="584"/>
  <c r="AC67" i="584"/>
  <c r="AB67" i="584"/>
  <c r="Z67" i="584"/>
  <c r="V67" i="584"/>
  <c r="O67" i="584"/>
  <c r="N67" i="584"/>
  <c r="M67" i="584"/>
  <c r="L67" i="584"/>
  <c r="K67" i="584"/>
  <c r="J67" i="584"/>
  <c r="B67" i="584"/>
  <c r="BF66" i="584"/>
  <c r="BE66" i="584"/>
  <c r="BD66" i="584"/>
  <c r="BC66" i="584"/>
  <c r="BB66" i="584"/>
  <c r="AG66" i="584"/>
  <c r="AF66" i="584"/>
  <c r="AE66" i="584"/>
  <c r="AD66" i="584"/>
  <c r="AC66" i="584"/>
  <c r="AB66" i="584"/>
  <c r="Z66" i="584"/>
  <c r="V66" i="584"/>
  <c r="O66" i="584"/>
  <c r="N66" i="584"/>
  <c r="M66" i="584"/>
  <c r="L66" i="584"/>
  <c r="K66" i="584"/>
  <c r="J66" i="584"/>
  <c r="B66" i="584"/>
  <c r="BF65" i="584"/>
  <c r="BE65" i="584"/>
  <c r="BD65" i="584"/>
  <c r="BC65" i="584"/>
  <c r="BB65" i="584"/>
  <c r="AG65" i="584"/>
  <c r="AF65" i="584"/>
  <c r="AE65" i="584"/>
  <c r="AD65" i="584"/>
  <c r="AC65" i="584"/>
  <c r="AB65" i="584"/>
  <c r="Z65" i="584"/>
  <c r="V65" i="584"/>
  <c r="O65" i="584"/>
  <c r="N65" i="584"/>
  <c r="M65" i="584"/>
  <c r="L65" i="584"/>
  <c r="K65" i="584"/>
  <c r="J65" i="584"/>
  <c r="B65" i="584"/>
  <c r="BF64" i="584"/>
  <c r="BE64" i="584"/>
  <c r="BD64" i="584"/>
  <c r="BC64" i="584"/>
  <c r="BB64" i="584"/>
  <c r="AG64" i="584"/>
  <c r="AF64" i="584"/>
  <c r="AE64" i="584"/>
  <c r="AD64" i="584"/>
  <c r="AC64" i="584"/>
  <c r="AB64" i="584"/>
  <c r="Z64" i="584"/>
  <c r="V64" i="584"/>
  <c r="O64" i="584"/>
  <c r="N64" i="584"/>
  <c r="M64" i="584"/>
  <c r="L64" i="584"/>
  <c r="K64" i="584"/>
  <c r="J64" i="584"/>
  <c r="B64" i="584"/>
  <c r="BF63" i="584"/>
  <c r="BE63" i="584"/>
  <c r="BD63" i="584"/>
  <c r="BC63" i="584"/>
  <c r="BB63" i="584"/>
  <c r="AG63" i="584"/>
  <c r="AF63" i="584"/>
  <c r="AE63" i="584"/>
  <c r="AD63" i="584"/>
  <c r="AC63" i="584"/>
  <c r="AB63" i="584"/>
  <c r="Z63" i="584"/>
  <c r="V63" i="584"/>
  <c r="O63" i="584"/>
  <c r="N63" i="584"/>
  <c r="M63" i="584"/>
  <c r="L63" i="584"/>
  <c r="K63" i="584"/>
  <c r="J63" i="584"/>
  <c r="B63" i="584"/>
  <c r="BF62" i="584"/>
  <c r="BE62" i="584"/>
  <c r="BD62" i="584"/>
  <c r="BC62" i="584"/>
  <c r="BB62" i="584"/>
  <c r="AG62" i="584"/>
  <c r="AF62" i="584"/>
  <c r="AE62" i="584"/>
  <c r="AD62" i="584"/>
  <c r="AC62" i="584"/>
  <c r="AB62" i="584"/>
  <c r="Z62" i="584"/>
  <c r="V62" i="584"/>
  <c r="O62" i="584"/>
  <c r="N62" i="584"/>
  <c r="M62" i="584"/>
  <c r="L62" i="584"/>
  <c r="K62" i="584"/>
  <c r="J62" i="584"/>
  <c r="B62" i="584"/>
  <c r="BE61" i="584"/>
  <c r="AG61" i="584"/>
  <c r="AC61" i="584"/>
  <c r="AB61" i="584"/>
  <c r="B61" i="584"/>
  <c r="AG60" i="584"/>
  <c r="AC60" i="584"/>
  <c r="AB60" i="584"/>
  <c r="B60" i="584"/>
  <c r="AG59" i="584"/>
  <c r="AC59" i="584"/>
  <c r="AB59" i="584"/>
  <c r="B59" i="584"/>
  <c r="AG58" i="584"/>
  <c r="AC58" i="584"/>
  <c r="AB58" i="584"/>
  <c r="B58" i="584"/>
  <c r="AG57" i="584"/>
  <c r="AC57" i="584"/>
  <c r="AB57" i="584"/>
  <c r="B57" i="584"/>
  <c r="AG56" i="584"/>
  <c r="AC56" i="584"/>
  <c r="AB56" i="584"/>
  <c r="B56" i="584"/>
  <c r="AG55" i="584"/>
  <c r="AC55" i="584"/>
  <c r="AB55" i="584"/>
  <c r="B55" i="584"/>
  <c r="AG54" i="584"/>
  <c r="AC54" i="584"/>
  <c r="AB54" i="584"/>
  <c r="B54" i="584"/>
  <c r="AG53" i="584"/>
  <c r="AC53" i="584"/>
  <c r="AB53" i="584"/>
  <c r="B53" i="584"/>
  <c r="AG52" i="584"/>
  <c r="AC52" i="584"/>
  <c r="AB52" i="584"/>
  <c r="B52" i="584"/>
  <c r="AG51" i="584"/>
  <c r="AC51" i="584"/>
  <c r="AB51" i="584"/>
  <c r="B51" i="584"/>
  <c r="AG50" i="584"/>
  <c r="AC50" i="584"/>
  <c r="AB50" i="584"/>
  <c r="B50" i="584"/>
  <c r="AG49" i="584"/>
  <c r="AC49" i="584"/>
  <c r="AB49" i="584"/>
  <c r="B49" i="584"/>
  <c r="AG48" i="584"/>
  <c r="AC48" i="584"/>
  <c r="AB48" i="584"/>
  <c r="B48" i="584"/>
  <c r="AG47" i="584"/>
  <c r="AC47" i="584"/>
  <c r="AB47" i="584"/>
  <c r="B47" i="584"/>
  <c r="AG46" i="584"/>
  <c r="AC46" i="584"/>
  <c r="AB46" i="584"/>
  <c r="B46" i="584"/>
  <c r="AG45" i="584"/>
  <c r="AC45" i="584"/>
  <c r="AB45" i="584"/>
  <c r="B45" i="584"/>
  <c r="AG44" i="584"/>
  <c r="AC44" i="584"/>
  <c r="AB44" i="584"/>
  <c r="B44" i="584"/>
  <c r="AG43" i="584"/>
  <c r="AC43" i="584"/>
  <c r="AB43" i="584"/>
  <c r="B43" i="584"/>
  <c r="AG42" i="584"/>
  <c r="AC42" i="584"/>
  <c r="AB42" i="584"/>
  <c r="B42" i="584"/>
  <c r="AG41" i="584"/>
  <c r="AC41" i="584"/>
  <c r="AB41" i="584"/>
  <c r="B41" i="584"/>
  <c r="AG40" i="584"/>
  <c r="AC40" i="584"/>
  <c r="AB40" i="584"/>
  <c r="B40" i="584"/>
  <c r="AG39" i="584"/>
  <c r="AC39" i="584"/>
  <c r="AB39" i="584"/>
  <c r="B39" i="584"/>
  <c r="AG38" i="584"/>
  <c r="AC38" i="584"/>
  <c r="AB38" i="584"/>
  <c r="B38" i="584"/>
  <c r="AG37" i="584"/>
  <c r="AC37" i="584"/>
  <c r="AB37" i="584"/>
  <c r="B37" i="584"/>
  <c r="AG36" i="584"/>
  <c r="AC36" i="584"/>
  <c r="AB36" i="584"/>
  <c r="B36" i="584"/>
  <c r="AG35" i="584"/>
  <c r="AC35" i="584"/>
  <c r="AB35" i="584"/>
  <c r="B35" i="584"/>
  <c r="AG34" i="584"/>
  <c r="AC34" i="584"/>
  <c r="AB34" i="584"/>
  <c r="B34" i="584"/>
  <c r="AG33" i="584"/>
  <c r="AC33" i="584"/>
  <c r="AB33" i="584"/>
  <c r="B33" i="584"/>
  <c r="AG32" i="584"/>
  <c r="AC32" i="584"/>
  <c r="AB32" i="584"/>
  <c r="B32" i="584"/>
  <c r="AG31" i="584"/>
  <c r="AC31" i="584"/>
  <c r="AB31" i="584"/>
  <c r="B31" i="584"/>
  <c r="BF30" i="584"/>
  <c r="BE30" i="584"/>
  <c r="BE39" i="584" s="1"/>
  <c r="BD30" i="584"/>
  <c r="BD38" i="584" s="1"/>
  <c r="BC30" i="584"/>
  <c r="BC61" i="584" s="1"/>
  <c r="BB30" i="584"/>
  <c r="BB41" i="584" s="1"/>
  <c r="AW30" i="584"/>
  <c r="AV30" i="584"/>
  <c r="AU30" i="584"/>
  <c r="AT30" i="584"/>
  <c r="AS30" i="584"/>
  <c r="AR30" i="584"/>
  <c r="AQ30" i="584"/>
  <c r="AP30" i="584"/>
  <c r="AO30" i="584"/>
  <c r="AN30" i="584"/>
  <c r="AM30" i="584"/>
  <c r="AL30" i="584"/>
  <c r="AK30" i="584"/>
  <c r="AJ30" i="584"/>
  <c r="AI30" i="584"/>
  <c r="AH30" i="584"/>
  <c r="AG30" i="584"/>
  <c r="AF30" i="584"/>
  <c r="AE30" i="584"/>
  <c r="AD30" i="584"/>
  <c r="AW29" i="584"/>
  <c r="AV29" i="584"/>
  <c r="AU29" i="584"/>
  <c r="AT29" i="584"/>
  <c r="AS29" i="584"/>
  <c r="AM29" i="584"/>
  <c r="AL29" i="584"/>
  <c r="AK29" i="584"/>
  <c r="AJ29" i="584"/>
  <c r="AI29" i="584"/>
  <c r="AH29" i="584"/>
  <c r="AG29" i="584"/>
  <c r="AF29" i="584"/>
  <c r="AE29" i="584"/>
  <c r="AD29" i="584"/>
  <c r="U29" i="584"/>
  <c r="AR29" i="584" s="1"/>
  <c r="T29" i="584"/>
  <c r="AQ29" i="584" s="1"/>
  <c r="S29" i="584"/>
  <c r="AP29" i="584" s="1"/>
  <c r="R29" i="584"/>
  <c r="AO29" i="584" s="1"/>
  <c r="Q29" i="584"/>
  <c r="AN29" i="584" s="1"/>
  <c r="E29" i="584"/>
  <c r="D29" i="584"/>
  <c r="C29" i="584"/>
  <c r="AX28" i="584"/>
  <c r="AW28" i="584"/>
  <c r="AV28" i="584"/>
  <c r="AU28" i="584"/>
  <c r="AT28" i="584"/>
  <c r="AS28" i="584"/>
  <c r="AR28" i="584"/>
  <c r="AQ28" i="584"/>
  <c r="AP28" i="584"/>
  <c r="AO28" i="584"/>
  <c r="AN28" i="584"/>
  <c r="AM28" i="584"/>
  <c r="AL28" i="584"/>
  <c r="AK28" i="584"/>
  <c r="AJ28" i="584"/>
  <c r="AI28" i="584"/>
  <c r="AH28" i="584"/>
  <c r="AG28" i="584"/>
  <c r="AF28" i="584"/>
  <c r="AF61" i="584" s="1"/>
  <c r="AE28" i="584"/>
  <c r="AE38" i="584" s="1"/>
  <c r="AD28" i="584"/>
  <c r="G9" i="584"/>
  <c r="G8" i="584"/>
  <c r="G7" i="584"/>
  <c r="F4" i="584"/>
  <c r="Z3" i="584"/>
  <c r="Y3" i="584"/>
  <c r="AK2" i="584"/>
  <c r="AJ2" i="584"/>
  <c r="AI2" i="584"/>
  <c r="AH2" i="584"/>
  <c r="AG2" i="584"/>
  <c r="AF2" i="584"/>
  <c r="AE2" i="584"/>
  <c r="Z2" i="584"/>
  <c r="Y2" i="584"/>
  <c r="F1" i="584"/>
  <c r="F32" i="477" s="1"/>
  <c r="F32" i="470" s="1"/>
  <c r="Z52" i="500"/>
  <c r="Z53" i="500"/>
  <c r="Z54" i="500"/>
  <c r="Z55" i="500"/>
  <c r="Z56" i="500"/>
  <c r="Z57" i="500"/>
  <c r="Z74" i="500"/>
  <c r="Z75" i="500"/>
  <c r="Z76" i="500"/>
  <c r="Z77" i="500"/>
  <c r="Z78" i="500"/>
  <c r="Z79" i="500"/>
  <c r="Z80" i="500"/>
  <c r="Z81" i="500"/>
  <c r="Z82" i="500"/>
  <c r="Z83" i="500"/>
  <c r="Z84" i="500"/>
  <c r="Z85" i="500"/>
  <c r="Z92" i="500"/>
  <c r="Z93" i="500"/>
  <c r="Z94" i="500"/>
  <c r="Z97" i="500"/>
  <c r="Z98" i="500"/>
  <c r="Z99" i="500"/>
  <c r="Z100" i="500"/>
  <c r="Z101" i="500"/>
  <c r="Z102" i="500"/>
  <c r="Z103" i="500"/>
  <c r="Z104" i="500"/>
  <c r="Z105" i="500"/>
  <c r="Z106" i="500"/>
  <c r="Z107" i="500"/>
  <c r="Z108" i="500"/>
  <c r="Z109" i="500"/>
  <c r="Z110" i="500"/>
  <c r="Z111" i="500"/>
  <c r="Z112" i="500"/>
  <c r="Z113" i="500"/>
  <c r="Z114" i="500"/>
  <c r="Z115" i="500"/>
  <c r="Z116" i="500"/>
  <c r="Z117" i="500"/>
  <c r="Z118" i="500"/>
  <c r="Z119" i="500"/>
  <c r="Z120" i="500"/>
  <c r="Z121" i="500"/>
  <c r="Z122" i="500"/>
  <c r="Z123" i="500"/>
  <c r="Z124" i="500"/>
  <c r="Z125" i="500"/>
  <c r="Z126" i="500"/>
  <c r="Z127" i="500"/>
  <c r="Z128" i="500"/>
  <c r="Z129" i="500"/>
  <c r="Z130" i="500"/>
  <c r="Y131" i="500"/>
  <c r="X131" i="500"/>
  <c r="G131" i="500"/>
  <c r="H131" i="500"/>
  <c r="I131" i="500"/>
  <c r="P131" i="500"/>
  <c r="Q131" i="500"/>
  <c r="R131" i="500"/>
  <c r="T131" i="500"/>
  <c r="U131" i="500"/>
  <c r="W131" i="500"/>
  <c r="AE41" i="477"/>
  <c r="AE42" i="477"/>
  <c r="AE43" i="477"/>
  <c r="AE44" i="477"/>
  <c r="AE45" i="477"/>
  <c r="AE46" i="477"/>
  <c r="AE47" i="477"/>
  <c r="AE48" i="477"/>
  <c r="AE49" i="477"/>
  <c r="AE50" i="477"/>
  <c r="AE51" i="477"/>
  <c r="AE52" i="477"/>
  <c r="AE53" i="477"/>
  <c r="AE54" i="477"/>
  <c r="AE55" i="477"/>
  <c r="AE56" i="477"/>
  <c r="AE57" i="477"/>
  <c r="AE58" i="477"/>
  <c r="AE59" i="477"/>
  <c r="AE60" i="477"/>
  <c r="AE61" i="477"/>
  <c r="AE62" i="477"/>
  <c r="AE63" i="477"/>
  <c r="AE64" i="477"/>
  <c r="AE65" i="477"/>
  <c r="AE66" i="477"/>
  <c r="AE67" i="477"/>
  <c r="AE68" i="477"/>
  <c r="AE69" i="477"/>
  <c r="AE70" i="477"/>
  <c r="AE71" i="477"/>
  <c r="AE72" i="477"/>
  <c r="AE73" i="477"/>
  <c r="AE74" i="477"/>
  <c r="AE75" i="477"/>
  <c r="AE76" i="477"/>
  <c r="AE77" i="477"/>
  <c r="AE78" i="477"/>
  <c r="AE79" i="477"/>
  <c r="AE80" i="477"/>
  <c r="AE81" i="477"/>
  <c r="AE82" i="477"/>
  <c r="AE83" i="477"/>
  <c r="AE84" i="477"/>
  <c r="AE85" i="477"/>
  <c r="AE86" i="477"/>
  <c r="AE87" i="477"/>
  <c r="AE88" i="477"/>
  <c r="AE89" i="477"/>
  <c r="AE90" i="477"/>
  <c r="AE91" i="477"/>
  <c r="AE92" i="477"/>
  <c r="AE93" i="477"/>
  <c r="AE94" i="477"/>
  <c r="AE95" i="477"/>
  <c r="AE96" i="477"/>
  <c r="AE97" i="477"/>
  <c r="AE98" i="477"/>
  <c r="AE99" i="477"/>
  <c r="AE100" i="477"/>
  <c r="AE101" i="477"/>
  <c r="AE102" i="477"/>
  <c r="AE103" i="477"/>
  <c r="AE104" i="477"/>
  <c r="AE105" i="477"/>
  <c r="AE106" i="477"/>
  <c r="AE107" i="477"/>
  <c r="AE108" i="477"/>
  <c r="AE109" i="477"/>
  <c r="AE110" i="477"/>
  <c r="AE111" i="477"/>
  <c r="AE112" i="477"/>
  <c r="AE113" i="477"/>
  <c r="AE114" i="477"/>
  <c r="AE115" i="477"/>
  <c r="AE116" i="477"/>
  <c r="AE117" i="477"/>
  <c r="AE118" i="477"/>
  <c r="AE119" i="477"/>
  <c r="AE120" i="477"/>
  <c r="AE121" i="477"/>
  <c r="AE122" i="477"/>
  <c r="AE123" i="477"/>
  <c r="AE124" i="477"/>
  <c r="AE125" i="477"/>
  <c r="AE126" i="477"/>
  <c r="AE127" i="477"/>
  <c r="AE128" i="477"/>
  <c r="AE129" i="477"/>
  <c r="AE130" i="477"/>
  <c r="AE131" i="477"/>
  <c r="F41" i="470"/>
  <c r="F42" i="470"/>
  <c r="F43" i="470"/>
  <c r="P43" i="470" s="1"/>
  <c r="F44" i="470"/>
  <c r="S44" i="470" s="1"/>
  <c r="F45" i="470"/>
  <c r="G45" i="470" s="1"/>
  <c r="H45" i="470"/>
  <c r="V45" i="470"/>
  <c r="F46" i="470"/>
  <c r="F47" i="470"/>
  <c r="G47" i="470" s="1"/>
  <c r="F48" i="470"/>
  <c r="F49" i="470"/>
  <c r="F50" i="470"/>
  <c r="I50" i="470" s="1"/>
  <c r="F51" i="470"/>
  <c r="S51" i="470" s="1"/>
  <c r="F52" i="470"/>
  <c r="I52" i="470" s="1"/>
  <c r="F53" i="470"/>
  <c r="U53" i="470" s="1"/>
  <c r="F54" i="470"/>
  <c r="Q54" i="470" s="1"/>
  <c r="F55" i="470"/>
  <c r="F56" i="470"/>
  <c r="G56" i="470" s="1"/>
  <c r="F57" i="470"/>
  <c r="F58" i="470"/>
  <c r="F59" i="470"/>
  <c r="I59" i="470" s="1"/>
  <c r="F60" i="470"/>
  <c r="I60" i="470" s="1"/>
  <c r="F61" i="470"/>
  <c r="F62" i="470"/>
  <c r="G62" i="470" s="1"/>
  <c r="F63" i="470"/>
  <c r="I63" i="470" s="1"/>
  <c r="F64" i="470"/>
  <c r="N64" i="470" s="1"/>
  <c r="F65" i="470"/>
  <c r="F66" i="470"/>
  <c r="G66" i="470" s="1"/>
  <c r="F67" i="470"/>
  <c r="F68" i="470"/>
  <c r="Q68" i="470" s="1"/>
  <c r="F69" i="470"/>
  <c r="N69" i="470" s="1"/>
  <c r="F70" i="470"/>
  <c r="F71" i="470"/>
  <c r="K71" i="470" s="1"/>
  <c r="F72" i="470"/>
  <c r="Q72" i="470" s="1"/>
  <c r="F73" i="470"/>
  <c r="Y73" i="470" s="1"/>
  <c r="F74" i="470"/>
  <c r="G74" i="470" s="1"/>
  <c r="F75" i="470"/>
  <c r="I75" i="470" s="1"/>
  <c r="F76" i="470"/>
  <c r="L76" i="470" s="1"/>
  <c r="X76" i="470"/>
  <c r="F77" i="470"/>
  <c r="F78" i="470"/>
  <c r="L78" i="470" s="1"/>
  <c r="F79" i="470"/>
  <c r="F80" i="470"/>
  <c r="H80" i="470" s="1"/>
  <c r="F81" i="470"/>
  <c r="Q81" i="470" s="1"/>
  <c r="F82" i="470"/>
  <c r="L82" i="470" s="1"/>
  <c r="F83" i="470"/>
  <c r="H83" i="470" s="1"/>
  <c r="F84" i="470"/>
  <c r="F85" i="470"/>
  <c r="N85" i="470" s="1"/>
  <c r="F86" i="470"/>
  <c r="F87" i="470"/>
  <c r="G87" i="470" s="1"/>
  <c r="F88" i="470"/>
  <c r="I88" i="470" s="1"/>
  <c r="F89" i="470"/>
  <c r="N89" i="470" s="1"/>
  <c r="F90" i="470"/>
  <c r="F91" i="470"/>
  <c r="G91" i="470" s="1"/>
  <c r="F92" i="470"/>
  <c r="F93" i="470"/>
  <c r="G93" i="470" s="1"/>
  <c r="F94" i="470"/>
  <c r="W94" i="470" s="1"/>
  <c r="F95" i="470"/>
  <c r="F96" i="470"/>
  <c r="K96" i="470" s="1"/>
  <c r="F97" i="470"/>
  <c r="F98" i="470"/>
  <c r="F99" i="470"/>
  <c r="G99" i="470" s="1"/>
  <c r="R99" i="470"/>
  <c r="S99" i="470"/>
  <c r="F100" i="470"/>
  <c r="F101" i="470"/>
  <c r="P101" i="470" s="1"/>
  <c r="F102" i="470"/>
  <c r="L102" i="470" s="1"/>
  <c r="F103" i="470"/>
  <c r="F104" i="470"/>
  <c r="K104" i="470" s="1"/>
  <c r="F105" i="470"/>
  <c r="G105" i="470" s="1"/>
  <c r="F106" i="470"/>
  <c r="F107" i="470"/>
  <c r="G107" i="470" s="1"/>
  <c r="F108" i="470"/>
  <c r="G108" i="470" s="1"/>
  <c r="F109" i="470"/>
  <c r="H109" i="470" s="1"/>
  <c r="F110" i="470"/>
  <c r="P110" i="470" s="1"/>
  <c r="F111" i="470"/>
  <c r="N111" i="470" s="1"/>
  <c r="X111" i="470"/>
  <c r="F112" i="470"/>
  <c r="V112" i="470" s="1"/>
  <c r="F113" i="470"/>
  <c r="L113" i="470" s="1"/>
  <c r="F114" i="470"/>
  <c r="F115" i="470"/>
  <c r="J115" i="470" s="1"/>
  <c r="F116" i="470"/>
  <c r="P116" i="470" s="1"/>
  <c r="F117" i="470"/>
  <c r="O117" i="470" s="1"/>
  <c r="F118" i="470"/>
  <c r="N118" i="470" s="1"/>
  <c r="F119" i="470"/>
  <c r="J119" i="470" s="1"/>
  <c r="F120" i="470"/>
  <c r="N120" i="470" s="1"/>
  <c r="F121" i="470"/>
  <c r="N121" i="470" s="1"/>
  <c r="F122" i="470"/>
  <c r="G122" i="470" s="1"/>
  <c r="F123" i="470"/>
  <c r="R123" i="470" s="1"/>
  <c r="F124" i="470"/>
  <c r="G124" i="470" s="1"/>
  <c r="F125" i="470"/>
  <c r="F126" i="470"/>
  <c r="G126" i="470" s="1"/>
  <c r="F127" i="470"/>
  <c r="F128" i="470"/>
  <c r="G128" i="470" s="1"/>
  <c r="F129" i="470"/>
  <c r="N129" i="470" s="1"/>
  <c r="F130" i="470"/>
  <c r="N130" i="470" s="1"/>
  <c r="L52" i="500"/>
  <c r="L53" i="500"/>
  <c r="L54" i="500"/>
  <c r="L55" i="500"/>
  <c r="L56" i="500"/>
  <c r="L57" i="500"/>
  <c r="L74" i="500"/>
  <c r="L75" i="500"/>
  <c r="L76" i="500"/>
  <c r="L77" i="500"/>
  <c r="L78" i="500"/>
  <c r="L79" i="500"/>
  <c r="L80" i="500"/>
  <c r="L81" i="500"/>
  <c r="L82" i="500"/>
  <c r="L83" i="500"/>
  <c r="L84" i="500"/>
  <c r="L85" i="500"/>
  <c r="L92" i="500"/>
  <c r="L93" i="500"/>
  <c r="L94" i="500"/>
  <c r="L97" i="500"/>
  <c r="L98" i="500"/>
  <c r="L99" i="500"/>
  <c r="L100" i="500"/>
  <c r="L101" i="500"/>
  <c r="L102" i="500"/>
  <c r="L103" i="500"/>
  <c r="L104" i="500"/>
  <c r="L105" i="500"/>
  <c r="L106" i="500"/>
  <c r="L107" i="500"/>
  <c r="L108" i="500"/>
  <c r="L109" i="500"/>
  <c r="L110" i="500"/>
  <c r="L111" i="500"/>
  <c r="L112" i="500"/>
  <c r="L113" i="500"/>
  <c r="L114" i="500"/>
  <c r="L115" i="500"/>
  <c r="L116" i="500"/>
  <c r="L117" i="500"/>
  <c r="L118" i="500"/>
  <c r="L119" i="500"/>
  <c r="L120" i="500"/>
  <c r="L121" i="500"/>
  <c r="L122" i="500"/>
  <c r="L123" i="500"/>
  <c r="L124" i="500"/>
  <c r="L125" i="500"/>
  <c r="L126" i="500"/>
  <c r="L127" i="500"/>
  <c r="L128" i="500"/>
  <c r="L129" i="500"/>
  <c r="L130" i="500"/>
  <c r="J52" i="500"/>
  <c r="J53" i="500"/>
  <c r="J54" i="500"/>
  <c r="J55" i="500"/>
  <c r="J56" i="500"/>
  <c r="J57" i="500"/>
  <c r="J74" i="500"/>
  <c r="J75" i="500"/>
  <c r="J76" i="500"/>
  <c r="J77" i="500"/>
  <c r="J78" i="500"/>
  <c r="J79" i="500"/>
  <c r="J80" i="500"/>
  <c r="J81" i="500"/>
  <c r="J82" i="500"/>
  <c r="J83" i="500"/>
  <c r="J84" i="500"/>
  <c r="J85" i="500"/>
  <c r="J92" i="500"/>
  <c r="J93" i="500"/>
  <c r="J94" i="500"/>
  <c r="J97" i="500"/>
  <c r="J98" i="500"/>
  <c r="J99" i="500"/>
  <c r="J100" i="500"/>
  <c r="J101" i="500"/>
  <c r="J102" i="500"/>
  <c r="J103" i="500"/>
  <c r="J104" i="500"/>
  <c r="J105" i="500"/>
  <c r="J106" i="500"/>
  <c r="J107" i="500"/>
  <c r="J108" i="500"/>
  <c r="J109" i="500"/>
  <c r="J110" i="500"/>
  <c r="J111" i="500"/>
  <c r="J112" i="500"/>
  <c r="J113" i="500"/>
  <c r="J114" i="500"/>
  <c r="J115" i="500"/>
  <c r="J116" i="500"/>
  <c r="J117" i="500"/>
  <c r="J118" i="500"/>
  <c r="J119" i="500"/>
  <c r="J120" i="500"/>
  <c r="J121" i="500"/>
  <c r="J122" i="500"/>
  <c r="J123" i="500"/>
  <c r="J124" i="500"/>
  <c r="J125" i="500"/>
  <c r="J126" i="500"/>
  <c r="J127" i="500"/>
  <c r="J128" i="500"/>
  <c r="J129" i="500"/>
  <c r="J130" i="500"/>
  <c r="CO7" i="477"/>
  <c r="CN7" i="477"/>
  <c r="H8" i="473"/>
  <c r="G8" i="473"/>
  <c r="G29" i="471"/>
  <c r="G9" i="500"/>
  <c r="G8" i="500"/>
  <c r="G7" i="500"/>
  <c r="U3" i="469"/>
  <c r="U2" i="469"/>
  <c r="U3" i="473"/>
  <c r="U2" i="473"/>
  <c r="U3" i="471"/>
  <c r="U2" i="471"/>
  <c r="U3" i="476"/>
  <c r="U2" i="476"/>
  <c r="U3" i="475"/>
  <c r="U2" i="475"/>
  <c r="G29" i="469"/>
  <c r="P130" i="477"/>
  <c r="O130" i="477"/>
  <c r="N130" i="477"/>
  <c r="P129" i="477"/>
  <c r="O129" i="477"/>
  <c r="N129" i="477"/>
  <c r="P128" i="477"/>
  <c r="O128" i="477"/>
  <c r="N128" i="477"/>
  <c r="P127" i="477"/>
  <c r="O127" i="477"/>
  <c r="N127" i="477"/>
  <c r="P126" i="477"/>
  <c r="O126" i="477"/>
  <c r="N126" i="477"/>
  <c r="P125" i="477"/>
  <c r="O125" i="477"/>
  <c r="N125" i="477"/>
  <c r="P124" i="477"/>
  <c r="O124" i="477"/>
  <c r="N124" i="477"/>
  <c r="P123" i="477"/>
  <c r="O123" i="477"/>
  <c r="N123" i="477"/>
  <c r="P122" i="477"/>
  <c r="O122" i="477"/>
  <c r="N122" i="477"/>
  <c r="P121" i="477"/>
  <c r="O121" i="477"/>
  <c r="N121" i="477"/>
  <c r="P120" i="477"/>
  <c r="O120" i="477"/>
  <c r="N120" i="477"/>
  <c r="P119" i="477"/>
  <c r="O119" i="477"/>
  <c r="N119" i="477"/>
  <c r="P118" i="477"/>
  <c r="O118" i="477"/>
  <c r="N118" i="477"/>
  <c r="P117" i="477"/>
  <c r="O117" i="477"/>
  <c r="N117" i="477"/>
  <c r="P116" i="477"/>
  <c r="O116" i="477"/>
  <c r="N116" i="477"/>
  <c r="P115" i="477"/>
  <c r="O115" i="477"/>
  <c r="N115" i="477"/>
  <c r="P114" i="477"/>
  <c r="O114" i="477"/>
  <c r="N114" i="477"/>
  <c r="P113" i="477"/>
  <c r="O113" i="477"/>
  <c r="N113" i="477"/>
  <c r="P112" i="477"/>
  <c r="CN112" i="477" s="1"/>
  <c r="O112" i="477"/>
  <c r="N112" i="477"/>
  <c r="P111" i="477"/>
  <c r="O111" i="477"/>
  <c r="N111" i="477"/>
  <c r="P110" i="477"/>
  <c r="O110" i="477"/>
  <c r="N110" i="477"/>
  <c r="P109" i="477"/>
  <c r="O109" i="477"/>
  <c r="N109" i="477"/>
  <c r="P108" i="477"/>
  <c r="O108" i="477"/>
  <c r="N108" i="477"/>
  <c r="P107" i="477"/>
  <c r="O107" i="477"/>
  <c r="N107" i="477"/>
  <c r="P106" i="477"/>
  <c r="O106" i="477"/>
  <c r="N106" i="477"/>
  <c r="P105" i="477"/>
  <c r="O105" i="477"/>
  <c r="N105" i="477"/>
  <c r="P104" i="477"/>
  <c r="CN104" i="477" s="1"/>
  <c r="O104" i="477"/>
  <c r="N104" i="477"/>
  <c r="P103" i="477"/>
  <c r="O103" i="477"/>
  <c r="N103" i="477"/>
  <c r="P102" i="477"/>
  <c r="O102" i="477"/>
  <c r="N102" i="477"/>
  <c r="P101" i="477"/>
  <c r="O101" i="477"/>
  <c r="N101" i="477"/>
  <c r="P100" i="477"/>
  <c r="O100" i="477"/>
  <c r="N100" i="477"/>
  <c r="P99" i="477"/>
  <c r="O99" i="477"/>
  <c r="N99" i="477"/>
  <c r="P98" i="477"/>
  <c r="O98" i="477"/>
  <c r="N98" i="477"/>
  <c r="P97" i="477"/>
  <c r="O97" i="477"/>
  <c r="N97" i="477"/>
  <c r="P96" i="477"/>
  <c r="CN96" i="477" s="1"/>
  <c r="O96" i="477"/>
  <c r="N96" i="477"/>
  <c r="P95" i="477"/>
  <c r="O95" i="477"/>
  <c r="N95" i="477"/>
  <c r="P94" i="477"/>
  <c r="O94" i="477"/>
  <c r="N94" i="477"/>
  <c r="P93" i="477"/>
  <c r="O93" i="477"/>
  <c r="N93" i="477"/>
  <c r="P92" i="477"/>
  <c r="O92" i="477"/>
  <c r="N92" i="477"/>
  <c r="P91" i="477"/>
  <c r="O91" i="477"/>
  <c r="N91" i="477"/>
  <c r="P90" i="477"/>
  <c r="O90" i="477"/>
  <c r="N90" i="477"/>
  <c r="P89" i="477"/>
  <c r="O89" i="477"/>
  <c r="N89" i="477"/>
  <c r="P88" i="477"/>
  <c r="CN88" i="477" s="1"/>
  <c r="O88" i="477"/>
  <c r="N88" i="477"/>
  <c r="P87" i="477"/>
  <c r="O87" i="477"/>
  <c r="N87" i="477"/>
  <c r="P86" i="477"/>
  <c r="O86" i="477"/>
  <c r="N86" i="477"/>
  <c r="P85" i="477"/>
  <c r="O85" i="477"/>
  <c r="N85" i="477"/>
  <c r="P84" i="477"/>
  <c r="O84" i="477"/>
  <c r="N84" i="477"/>
  <c r="P83" i="477"/>
  <c r="O83" i="477"/>
  <c r="N83" i="477"/>
  <c r="P82" i="477"/>
  <c r="O82" i="477"/>
  <c r="N82" i="477"/>
  <c r="P81" i="477"/>
  <c r="O81" i="477"/>
  <c r="N81" i="477"/>
  <c r="P80" i="477"/>
  <c r="CN80" i="477" s="1"/>
  <c r="O80" i="477"/>
  <c r="N80" i="477"/>
  <c r="P79" i="477"/>
  <c r="O79" i="477"/>
  <c r="N79" i="477"/>
  <c r="P78" i="477"/>
  <c r="O78" i="477"/>
  <c r="N78" i="477"/>
  <c r="P77" i="477"/>
  <c r="O77" i="477"/>
  <c r="N77" i="477"/>
  <c r="P76" i="477"/>
  <c r="O76" i="477"/>
  <c r="N76" i="477"/>
  <c r="P75" i="477"/>
  <c r="O75" i="477"/>
  <c r="N75" i="477"/>
  <c r="P74" i="477"/>
  <c r="O74" i="477"/>
  <c r="N74" i="477"/>
  <c r="P73" i="477"/>
  <c r="O73" i="477"/>
  <c r="N73" i="477"/>
  <c r="P72" i="477"/>
  <c r="CN72" i="477" s="1"/>
  <c r="O72" i="477"/>
  <c r="N72" i="477"/>
  <c r="P71" i="477"/>
  <c r="O71" i="477"/>
  <c r="N71" i="477"/>
  <c r="P70" i="477"/>
  <c r="O70" i="477"/>
  <c r="N70" i="477"/>
  <c r="P69" i="477"/>
  <c r="O69" i="477"/>
  <c r="N69" i="477"/>
  <c r="P68" i="477"/>
  <c r="O68" i="477"/>
  <c r="N68" i="477"/>
  <c r="P67" i="477"/>
  <c r="O67" i="477"/>
  <c r="N67" i="477"/>
  <c r="P66" i="477"/>
  <c r="O66" i="477"/>
  <c r="N66" i="477"/>
  <c r="P65" i="477"/>
  <c r="O65" i="477"/>
  <c r="N65" i="477"/>
  <c r="P64" i="477"/>
  <c r="CN64" i="477" s="1"/>
  <c r="O64" i="477"/>
  <c r="N64" i="477"/>
  <c r="P63" i="477"/>
  <c r="O63" i="477"/>
  <c r="N63" i="477"/>
  <c r="P62" i="477"/>
  <c r="O62" i="477"/>
  <c r="N62" i="477"/>
  <c r="P61" i="477"/>
  <c r="O61" i="477"/>
  <c r="N61" i="477"/>
  <c r="P60" i="477"/>
  <c r="O60" i="477"/>
  <c r="N60" i="477"/>
  <c r="P59" i="477"/>
  <c r="O59" i="477"/>
  <c r="N59" i="477"/>
  <c r="P58" i="477"/>
  <c r="O58" i="477"/>
  <c r="N58" i="477"/>
  <c r="P57" i="477"/>
  <c r="O57" i="477"/>
  <c r="N57" i="477"/>
  <c r="P56" i="477"/>
  <c r="CN56" i="477" s="1"/>
  <c r="O56" i="477"/>
  <c r="N56" i="477"/>
  <c r="P55" i="477"/>
  <c r="O55" i="477"/>
  <c r="N55" i="477"/>
  <c r="P54" i="477"/>
  <c r="O54" i="477"/>
  <c r="N54" i="477"/>
  <c r="P53" i="477"/>
  <c r="O53" i="477"/>
  <c r="N53" i="477"/>
  <c r="P52" i="477"/>
  <c r="O52" i="477"/>
  <c r="N52" i="477"/>
  <c r="P51" i="477"/>
  <c r="O51" i="477"/>
  <c r="N51" i="477"/>
  <c r="P50" i="477"/>
  <c r="O50" i="477"/>
  <c r="N50" i="477"/>
  <c r="P49" i="477"/>
  <c r="O49" i="477"/>
  <c r="N49" i="477"/>
  <c r="P48" i="477"/>
  <c r="CN48" i="477" s="1"/>
  <c r="O48" i="477"/>
  <c r="N48" i="477"/>
  <c r="P47" i="477"/>
  <c r="O47" i="477"/>
  <c r="N47" i="477"/>
  <c r="P46" i="477"/>
  <c r="O46" i="477"/>
  <c r="N46" i="477"/>
  <c r="P45" i="477"/>
  <c r="O45" i="477"/>
  <c r="N45" i="477"/>
  <c r="P44" i="477"/>
  <c r="O44" i="477"/>
  <c r="N44" i="477"/>
  <c r="P43" i="477"/>
  <c r="O43" i="477"/>
  <c r="N43" i="477"/>
  <c r="P42" i="477"/>
  <c r="O42" i="477"/>
  <c r="N42" i="477"/>
  <c r="P41" i="477"/>
  <c r="O41" i="477"/>
  <c r="N41" i="477"/>
  <c r="N29" i="470"/>
  <c r="M29" i="470"/>
  <c r="L29" i="470"/>
  <c r="K29" i="470"/>
  <c r="J29" i="470"/>
  <c r="I29" i="470"/>
  <c r="H29" i="470"/>
  <c r="O29" i="470"/>
  <c r="Y29" i="470"/>
  <c r="X29" i="470"/>
  <c r="W29" i="470"/>
  <c r="V29" i="470"/>
  <c r="U29" i="470"/>
  <c r="T29" i="470"/>
  <c r="S29" i="470"/>
  <c r="R29" i="470"/>
  <c r="Q29" i="470"/>
  <c r="P29" i="470"/>
  <c r="G29" i="470"/>
  <c r="O130" i="500"/>
  <c r="O129" i="500"/>
  <c r="O128" i="500"/>
  <c r="O127" i="500"/>
  <c r="O126" i="500"/>
  <c r="O125" i="500"/>
  <c r="O124" i="500"/>
  <c r="O123" i="500"/>
  <c r="O122" i="500"/>
  <c r="O121" i="500"/>
  <c r="O120" i="500"/>
  <c r="O119" i="500"/>
  <c r="O118" i="500"/>
  <c r="O117" i="500"/>
  <c r="O116" i="500"/>
  <c r="O115" i="500"/>
  <c r="O114" i="500"/>
  <c r="O113" i="500"/>
  <c r="O112" i="500"/>
  <c r="O111" i="500"/>
  <c r="O110" i="500"/>
  <c r="O109" i="500"/>
  <c r="O108" i="500"/>
  <c r="O107" i="500"/>
  <c r="O106" i="500"/>
  <c r="O105" i="500"/>
  <c r="O104" i="500"/>
  <c r="O103" i="500"/>
  <c r="O102" i="500"/>
  <c r="O101" i="500"/>
  <c r="O100" i="500"/>
  <c r="O99" i="500"/>
  <c r="O98" i="500"/>
  <c r="O97" i="500"/>
  <c r="O94" i="500"/>
  <c r="O93" i="500"/>
  <c r="O92" i="500"/>
  <c r="O85" i="500"/>
  <c r="O84" i="500"/>
  <c r="O83" i="500"/>
  <c r="O82" i="500"/>
  <c r="O81" i="500"/>
  <c r="O80" i="500"/>
  <c r="O79" i="500"/>
  <c r="O78" i="500"/>
  <c r="O77" i="500"/>
  <c r="O76" i="500"/>
  <c r="O75" i="500"/>
  <c r="O74" i="500"/>
  <c r="O57" i="500"/>
  <c r="O56" i="500"/>
  <c r="O55" i="500"/>
  <c r="O54" i="500"/>
  <c r="O53" i="500"/>
  <c r="O52" i="500"/>
  <c r="K130" i="500"/>
  <c r="K129" i="500"/>
  <c r="K128" i="500"/>
  <c r="K127" i="500"/>
  <c r="K126" i="500"/>
  <c r="K125" i="500"/>
  <c r="K124" i="500"/>
  <c r="K123" i="500"/>
  <c r="K122" i="500"/>
  <c r="K121" i="500"/>
  <c r="K120" i="500"/>
  <c r="K119" i="500"/>
  <c r="K118" i="500"/>
  <c r="K117" i="500"/>
  <c r="K116" i="500"/>
  <c r="K115" i="500"/>
  <c r="K114" i="500"/>
  <c r="K113" i="500"/>
  <c r="K112" i="500"/>
  <c r="K111" i="500"/>
  <c r="K110" i="500"/>
  <c r="K109" i="500"/>
  <c r="K108" i="500"/>
  <c r="K107" i="500"/>
  <c r="K106" i="500"/>
  <c r="K105" i="500"/>
  <c r="K104" i="500"/>
  <c r="K103" i="500"/>
  <c r="K102" i="500"/>
  <c r="K101" i="500"/>
  <c r="K100" i="500"/>
  <c r="K99" i="500"/>
  <c r="K98" i="500"/>
  <c r="K97" i="500"/>
  <c r="K94" i="500"/>
  <c r="K93" i="500"/>
  <c r="K92" i="500"/>
  <c r="K85" i="500"/>
  <c r="K84" i="500"/>
  <c r="K83" i="500"/>
  <c r="K82" i="500"/>
  <c r="K81" i="500"/>
  <c r="K80" i="500"/>
  <c r="K79" i="500"/>
  <c r="K78" i="500"/>
  <c r="K77" i="500"/>
  <c r="K76" i="500"/>
  <c r="K75" i="500"/>
  <c r="K74" i="500"/>
  <c r="K57" i="500"/>
  <c r="K56" i="500"/>
  <c r="K55" i="500"/>
  <c r="K54" i="500"/>
  <c r="K53" i="500"/>
  <c r="K52" i="500"/>
  <c r="N52" i="500"/>
  <c r="N53" i="500"/>
  <c r="N54" i="500"/>
  <c r="N55" i="500"/>
  <c r="N56" i="500"/>
  <c r="N57" i="500"/>
  <c r="N74" i="500"/>
  <c r="N75" i="500"/>
  <c r="N76" i="500"/>
  <c r="N77" i="500"/>
  <c r="N78" i="500"/>
  <c r="N79" i="500"/>
  <c r="N80" i="500"/>
  <c r="N81" i="500"/>
  <c r="N82" i="500"/>
  <c r="N83" i="500"/>
  <c r="N84" i="500"/>
  <c r="N85" i="500"/>
  <c r="N92" i="500"/>
  <c r="N93" i="500"/>
  <c r="N94" i="500"/>
  <c r="N97" i="500"/>
  <c r="N98" i="500"/>
  <c r="N99" i="500"/>
  <c r="N100" i="500"/>
  <c r="N101" i="500"/>
  <c r="N102" i="500"/>
  <c r="N103" i="500"/>
  <c r="N104" i="500"/>
  <c r="N105" i="500"/>
  <c r="N106" i="500"/>
  <c r="N107" i="500"/>
  <c r="N108" i="500"/>
  <c r="N109" i="500"/>
  <c r="N110" i="500"/>
  <c r="N111" i="500"/>
  <c r="N112" i="500"/>
  <c r="N113" i="500"/>
  <c r="N114" i="500"/>
  <c r="N115" i="500"/>
  <c r="N116" i="500"/>
  <c r="N117" i="500"/>
  <c r="N118" i="500"/>
  <c r="N119" i="500"/>
  <c r="N120" i="500"/>
  <c r="N121" i="500"/>
  <c r="N122" i="500"/>
  <c r="N123" i="500"/>
  <c r="N124" i="500"/>
  <c r="N125" i="500"/>
  <c r="N126" i="500"/>
  <c r="N127" i="500"/>
  <c r="N128" i="500"/>
  <c r="N129" i="500"/>
  <c r="N130" i="500"/>
  <c r="M52" i="500"/>
  <c r="M53" i="500"/>
  <c r="M54" i="500"/>
  <c r="M55" i="500"/>
  <c r="M56" i="500"/>
  <c r="M57" i="500"/>
  <c r="M74" i="500"/>
  <c r="M75" i="500"/>
  <c r="M76" i="500"/>
  <c r="M77" i="500"/>
  <c r="M78" i="500"/>
  <c r="M79" i="500"/>
  <c r="M80" i="500"/>
  <c r="M81" i="500"/>
  <c r="M82" i="500"/>
  <c r="M83" i="500"/>
  <c r="M84" i="500"/>
  <c r="M85" i="500"/>
  <c r="M92" i="500"/>
  <c r="M93" i="500"/>
  <c r="M94" i="500"/>
  <c r="M97" i="500"/>
  <c r="M98" i="500"/>
  <c r="M99" i="500"/>
  <c r="M100" i="500"/>
  <c r="M101" i="500"/>
  <c r="M102" i="500"/>
  <c r="M103" i="500"/>
  <c r="M104" i="500"/>
  <c r="M105" i="500"/>
  <c r="M106" i="500"/>
  <c r="M107" i="500"/>
  <c r="M108" i="500"/>
  <c r="M109" i="500"/>
  <c r="M110" i="500"/>
  <c r="M111" i="500"/>
  <c r="M112" i="500"/>
  <c r="M113" i="500"/>
  <c r="M114" i="500"/>
  <c r="M115" i="500"/>
  <c r="M116" i="500"/>
  <c r="M117" i="500"/>
  <c r="M118" i="500"/>
  <c r="M119" i="500"/>
  <c r="M120" i="500"/>
  <c r="M121" i="500"/>
  <c r="M122" i="500"/>
  <c r="M123" i="500"/>
  <c r="M124" i="500"/>
  <c r="M125" i="500"/>
  <c r="M126" i="500"/>
  <c r="M127" i="500"/>
  <c r="M128" i="500"/>
  <c r="M129" i="500"/>
  <c r="M130" i="500"/>
  <c r="BI51" i="592" l="1"/>
  <c r="BI57" i="592"/>
  <c r="BI69" i="592"/>
  <c r="BI75" i="592"/>
  <c r="BI111" i="592"/>
  <c r="BI117" i="592"/>
  <c r="BI50" i="592"/>
  <c r="BI56" i="592"/>
  <c r="BI68" i="592"/>
  <c r="BI80" i="592"/>
  <c r="BI116" i="592"/>
  <c r="BI128" i="592"/>
  <c r="BH69" i="586"/>
  <c r="BH81" i="586"/>
  <c r="BH117" i="586"/>
  <c r="CN120" i="477"/>
  <c r="BH84" i="586"/>
  <c r="BI66" i="592"/>
  <c r="BH64" i="586"/>
  <c r="CN128" i="477"/>
  <c r="BI78" i="592"/>
  <c r="BI71" i="592"/>
  <c r="BI77" i="592"/>
  <c r="BI113" i="592"/>
  <c r="BH130" i="592"/>
  <c r="BI52" i="592"/>
  <c r="BI76" i="592"/>
  <c r="BI112" i="592"/>
  <c r="BI130" i="592"/>
  <c r="CN44" i="477"/>
  <c r="CN52" i="477"/>
  <c r="CN60" i="477"/>
  <c r="CN68" i="477"/>
  <c r="CN76" i="477"/>
  <c r="CN84" i="477"/>
  <c r="CN92" i="477"/>
  <c r="CN100" i="477"/>
  <c r="CN108" i="477"/>
  <c r="CN116" i="477"/>
  <c r="CN124" i="477"/>
  <c r="BI72" i="592"/>
  <c r="BH65" i="586"/>
  <c r="BI53" i="592"/>
  <c r="BH68" i="586"/>
  <c r="BH80" i="586"/>
  <c r="BH116" i="586"/>
  <c r="Z12" i="500"/>
  <c r="V63" i="470"/>
  <c r="Z13" i="500"/>
  <c r="P99" i="470"/>
  <c r="Q63" i="470"/>
  <c r="V62" i="470"/>
  <c r="W59" i="470"/>
  <c r="Q56" i="470"/>
  <c r="BI48" i="586"/>
  <c r="BI49" i="586"/>
  <c r="BI50" i="586"/>
  <c r="BI53" i="586"/>
  <c r="BI54" i="586"/>
  <c r="AA120" i="588"/>
  <c r="S119" i="470"/>
  <c r="P102" i="470"/>
  <c r="X99" i="470"/>
  <c r="J99" i="470"/>
  <c r="T88" i="470"/>
  <c r="V71" i="470"/>
  <c r="M63" i="470"/>
  <c r="Q62" i="470"/>
  <c r="Q60" i="470"/>
  <c r="R59" i="470"/>
  <c r="K56" i="470"/>
  <c r="BH125" i="588"/>
  <c r="BH126" i="588"/>
  <c r="BH129" i="588"/>
  <c r="BH130" i="588"/>
  <c r="U56" i="470"/>
  <c r="R119" i="470"/>
  <c r="J88" i="470"/>
  <c r="W63" i="470"/>
  <c r="K63" i="470"/>
  <c r="K62" i="470"/>
  <c r="O60" i="470"/>
  <c r="Q59" i="470"/>
  <c r="V56" i="470"/>
  <c r="J56" i="470"/>
  <c r="S88" i="470"/>
  <c r="P45" i="470"/>
  <c r="S107" i="470"/>
  <c r="P88" i="470"/>
  <c r="Q75" i="470"/>
  <c r="O45" i="470"/>
  <c r="S123" i="470"/>
  <c r="W120" i="470"/>
  <c r="N119" i="470"/>
  <c r="AA119" i="587"/>
  <c r="AA71" i="589"/>
  <c r="AA128" i="591"/>
  <c r="AA129" i="591"/>
  <c r="W44" i="470"/>
  <c r="BH126" i="587"/>
  <c r="BH129" i="587"/>
  <c r="BH130" i="587"/>
  <c r="BI42" i="588"/>
  <c r="BI43" i="588"/>
  <c r="BI44" i="588"/>
  <c r="BI106" i="588"/>
  <c r="BI107" i="588"/>
  <c r="BI110" i="588"/>
  <c r="BI111" i="588"/>
  <c r="AA47" i="589"/>
  <c r="CN41" i="477"/>
  <c r="CN45" i="477"/>
  <c r="CN49" i="477"/>
  <c r="CN53" i="477"/>
  <c r="CN57" i="477"/>
  <c r="CN61" i="477"/>
  <c r="CN65" i="477"/>
  <c r="CN69" i="477"/>
  <c r="CN73" i="477"/>
  <c r="CN77" i="477"/>
  <c r="CN81" i="477"/>
  <c r="CN85" i="477"/>
  <c r="CN89" i="477"/>
  <c r="CN93" i="477"/>
  <c r="CN97" i="477"/>
  <c r="CN101" i="477"/>
  <c r="CN105" i="477"/>
  <c r="CN109" i="477"/>
  <c r="CN113" i="477"/>
  <c r="CN117" i="477"/>
  <c r="CN121" i="477"/>
  <c r="CN125" i="477"/>
  <c r="CN129" i="477"/>
  <c r="W102" i="470"/>
  <c r="X89" i="470"/>
  <c r="W75" i="470"/>
  <c r="O52" i="470"/>
  <c r="X45" i="470"/>
  <c r="N45" i="470"/>
  <c r="K44" i="470"/>
  <c r="AA74" i="585"/>
  <c r="BH127" i="591"/>
  <c r="BH128" i="591"/>
  <c r="P107" i="470"/>
  <c r="T91" i="470"/>
  <c r="S76" i="470"/>
  <c r="N52" i="470"/>
  <c r="Z12" i="584"/>
  <c r="BD31" i="584"/>
  <c r="AF32" i="584"/>
  <c r="BB49" i="584"/>
  <c r="BB53" i="584"/>
  <c r="BB57" i="584"/>
  <c r="AA109" i="592"/>
  <c r="AA125" i="592"/>
  <c r="AA129" i="592"/>
  <c r="BB48" i="584"/>
  <c r="BB52" i="584"/>
  <c r="BB56" i="584"/>
  <c r="K107" i="470"/>
  <c r="P91" i="470"/>
  <c r="W87" i="470"/>
  <c r="BB54" i="584"/>
  <c r="AA55" i="587"/>
  <c r="AA103" i="587"/>
  <c r="BI122" i="587"/>
  <c r="BI126" i="587"/>
  <c r="BI127" i="587"/>
  <c r="AA103" i="588"/>
  <c r="AA116" i="588"/>
  <c r="BI122" i="588"/>
  <c r="BI123" i="588"/>
  <c r="BI126" i="588"/>
  <c r="BI127" i="588"/>
  <c r="BB60" i="584"/>
  <c r="Q76" i="470"/>
  <c r="BB50" i="584"/>
  <c r="BB58" i="584"/>
  <c r="AA116" i="587"/>
  <c r="BI123" i="587"/>
  <c r="T107" i="470"/>
  <c r="J107" i="470"/>
  <c r="W99" i="470"/>
  <c r="K99" i="470"/>
  <c r="L91" i="470"/>
  <c r="K88" i="470"/>
  <c r="P87" i="470"/>
  <c r="M76" i="470"/>
  <c r="W71" i="470"/>
  <c r="U69" i="470"/>
  <c r="U52" i="470"/>
  <c r="T45" i="470"/>
  <c r="J45" i="470"/>
  <c r="BB47" i="584"/>
  <c r="BB51" i="584"/>
  <c r="BB55" i="584"/>
  <c r="BB59" i="584"/>
  <c r="BI44" i="591"/>
  <c r="BI45" i="591"/>
  <c r="BI48" i="591"/>
  <c r="BI108" i="591"/>
  <c r="BH65" i="592"/>
  <c r="BH105" i="592"/>
  <c r="BH109" i="592"/>
  <c r="AA63" i="589"/>
  <c r="AA67" i="589"/>
  <c r="BH68" i="589"/>
  <c r="AA68" i="589"/>
  <c r="BH71" i="589"/>
  <c r="BI74" i="589"/>
  <c r="BI75" i="589"/>
  <c r="BI86" i="589"/>
  <c r="BI87" i="589"/>
  <c r="BI122" i="589"/>
  <c r="BI123" i="589"/>
  <c r="BI130" i="589"/>
  <c r="Z13" i="590"/>
  <c r="H41" i="470"/>
  <c r="P41" i="470"/>
  <c r="V41" i="470"/>
  <c r="G98" i="470"/>
  <c r="X98" i="470"/>
  <c r="Y81" i="470"/>
  <c r="U64" i="470"/>
  <c r="G97" i="470"/>
  <c r="R97" i="470"/>
  <c r="W97" i="470"/>
  <c r="R81" i="470"/>
  <c r="J79" i="470"/>
  <c r="U79" i="470"/>
  <c r="V52" i="470"/>
  <c r="J44" i="470"/>
  <c r="L44" i="470"/>
  <c r="X44" i="470"/>
  <c r="P44" i="470"/>
  <c r="W41" i="470"/>
  <c r="BE47" i="584"/>
  <c r="BE48" i="584"/>
  <c r="BE49" i="584"/>
  <c r="BE50" i="584"/>
  <c r="BE51" i="584"/>
  <c r="BE52" i="584"/>
  <c r="BE53" i="584"/>
  <c r="BE54" i="584"/>
  <c r="BE55" i="584"/>
  <c r="BE56" i="584"/>
  <c r="BE57" i="584"/>
  <c r="BE58" i="584"/>
  <c r="BE59" i="584"/>
  <c r="BE60" i="584"/>
  <c r="H81" i="470"/>
  <c r="L81" i="470"/>
  <c r="T81" i="470"/>
  <c r="M81" i="470"/>
  <c r="X81" i="470"/>
  <c r="G72" i="470"/>
  <c r="J72" i="470"/>
  <c r="S72" i="470"/>
  <c r="K72" i="470"/>
  <c r="U72" i="470"/>
  <c r="G64" i="470"/>
  <c r="J64" i="470"/>
  <c r="Q64" i="470"/>
  <c r="Y64" i="470"/>
  <c r="K64" i="470"/>
  <c r="S64" i="470"/>
  <c r="N78" i="470"/>
  <c r="T78" i="470"/>
  <c r="Y72" i="470"/>
  <c r="O64" i="470"/>
  <c r="V98" i="470"/>
  <c r="G95" i="470"/>
  <c r="N95" i="470"/>
  <c r="R95" i="470"/>
  <c r="G86" i="470"/>
  <c r="V86" i="470"/>
  <c r="I81" i="470"/>
  <c r="U78" i="470"/>
  <c r="N72" i="470"/>
  <c r="V64" i="470"/>
  <c r="I64" i="470"/>
  <c r="G52" i="470"/>
  <c r="J52" i="470"/>
  <c r="Q52" i="470"/>
  <c r="Y52" i="470"/>
  <c r="S52" i="470"/>
  <c r="K52" i="470"/>
  <c r="O41" i="470"/>
  <c r="AD40" i="584"/>
  <c r="AD61" i="584"/>
  <c r="BB42" i="584"/>
  <c r="AM2" i="584"/>
  <c r="BB61" i="584"/>
  <c r="BF44" i="584"/>
  <c r="BF61" i="584"/>
  <c r="BF43" i="584"/>
  <c r="AD47" i="584"/>
  <c r="BF47" i="584"/>
  <c r="AD48" i="584"/>
  <c r="BF48" i="584"/>
  <c r="AD49" i="584"/>
  <c r="BF49" i="584"/>
  <c r="AD50" i="584"/>
  <c r="BF50" i="584"/>
  <c r="AD51" i="584"/>
  <c r="BF51" i="584"/>
  <c r="AD52" i="584"/>
  <c r="BF52" i="584"/>
  <c r="AD53" i="584"/>
  <c r="BF53" i="584"/>
  <c r="AD54" i="584"/>
  <c r="BF54" i="584"/>
  <c r="AD55" i="584"/>
  <c r="BF55" i="584"/>
  <c r="AD56" i="584"/>
  <c r="BF56" i="584"/>
  <c r="AD57" i="584"/>
  <c r="BF57" i="584"/>
  <c r="AD58" i="584"/>
  <c r="BF58" i="584"/>
  <c r="AD59" i="584"/>
  <c r="BF59" i="584"/>
  <c r="AD60" i="584"/>
  <c r="BF60" i="584"/>
  <c r="AA58" i="586"/>
  <c r="AA79" i="586"/>
  <c r="AA80" i="586"/>
  <c r="AA81" i="586"/>
  <c r="AA100" i="591"/>
  <c r="AA105" i="592"/>
  <c r="AE47" i="584"/>
  <c r="BC47" i="584"/>
  <c r="AE48" i="584"/>
  <c r="BC48" i="584"/>
  <c r="AE49" i="584"/>
  <c r="BC49" i="584"/>
  <c r="AE50" i="584"/>
  <c r="BC50" i="584"/>
  <c r="AE51" i="584"/>
  <c r="BC51" i="584"/>
  <c r="AE52" i="584"/>
  <c r="BC52" i="584"/>
  <c r="AE53" i="584"/>
  <c r="BC53" i="584"/>
  <c r="AE54" i="584"/>
  <c r="BC54" i="584"/>
  <c r="AE55" i="584"/>
  <c r="BC55" i="584"/>
  <c r="AE56" i="584"/>
  <c r="BC56" i="584"/>
  <c r="AE57" i="584"/>
  <c r="BC57" i="584"/>
  <c r="AE58" i="584"/>
  <c r="BC58" i="584"/>
  <c r="AE59" i="584"/>
  <c r="BC59" i="584"/>
  <c r="AE60" i="584"/>
  <c r="BC60" i="584"/>
  <c r="AE61" i="584"/>
  <c r="AA61" i="584" s="1"/>
  <c r="AA45" i="585"/>
  <c r="BH46" i="585"/>
  <c r="BH47" i="585"/>
  <c r="BH48" i="585"/>
  <c r="BH49" i="585"/>
  <c r="AA49" i="585"/>
  <c r="BH50" i="585"/>
  <c r="AA50" i="585"/>
  <c r="BH51" i="585"/>
  <c r="BH52" i="585"/>
  <c r="AA52" i="585"/>
  <c r="BH53" i="585"/>
  <c r="AA54" i="585"/>
  <c r="BH91" i="585"/>
  <c r="BH92" i="585"/>
  <c r="BH93" i="585"/>
  <c r="BH94" i="585"/>
  <c r="AA106" i="585"/>
  <c r="BH107" i="585"/>
  <c r="BH108" i="585"/>
  <c r="BH109" i="585"/>
  <c r="BH110" i="585"/>
  <c r="AA110" i="585"/>
  <c r="BH111" i="585"/>
  <c r="AA111" i="585"/>
  <c r="BH112" i="585"/>
  <c r="BH113" i="585"/>
  <c r="AA113" i="585"/>
  <c r="BH114" i="585"/>
  <c r="AA118" i="585"/>
  <c r="BH47" i="586"/>
  <c r="AA47" i="586"/>
  <c r="BI61" i="586"/>
  <c r="BI62" i="586"/>
  <c r="BI65" i="586"/>
  <c r="BI66" i="586"/>
  <c r="BI109" i="586"/>
  <c r="BI110" i="586"/>
  <c r="BI43" i="587"/>
  <c r="BI46" i="587"/>
  <c r="BI47" i="587"/>
  <c r="BH61" i="587"/>
  <c r="BH62" i="587"/>
  <c r="BH65" i="587"/>
  <c r="BH66" i="587"/>
  <c r="AA71" i="587"/>
  <c r="AA75" i="587"/>
  <c r="BH77" i="587"/>
  <c r="AA60" i="590"/>
  <c r="AA92" i="590"/>
  <c r="AA66" i="585"/>
  <c r="AA75" i="586"/>
  <c r="AA82" i="586"/>
  <c r="AA124" i="590"/>
  <c r="AA68" i="591"/>
  <c r="BI129" i="500"/>
  <c r="BI125" i="500"/>
  <c r="X107" i="470"/>
  <c r="N107" i="470"/>
  <c r="X102" i="470"/>
  <c r="V99" i="470"/>
  <c r="L99" i="470"/>
  <c r="X88" i="470"/>
  <c r="N88" i="470"/>
  <c r="X87" i="470"/>
  <c r="S45" i="470"/>
  <c r="K45" i="470"/>
  <c r="AF47" i="584"/>
  <c r="BD47" i="584"/>
  <c r="AF48" i="584"/>
  <c r="BD48" i="584"/>
  <c r="AF49" i="584"/>
  <c r="BD49" i="584"/>
  <c r="AF50" i="584"/>
  <c r="BD50" i="584"/>
  <c r="AF51" i="584"/>
  <c r="BD51" i="584"/>
  <c r="AF52" i="584"/>
  <c r="BD52" i="584"/>
  <c r="AF53" i="584"/>
  <c r="BD53" i="584"/>
  <c r="AF54" i="584"/>
  <c r="BD54" i="584"/>
  <c r="AF55" i="584"/>
  <c r="BD55" i="584"/>
  <c r="AF56" i="584"/>
  <c r="BD56" i="584"/>
  <c r="AF57" i="584"/>
  <c r="BD57" i="584"/>
  <c r="AF58" i="584"/>
  <c r="BD58" i="584"/>
  <c r="AF59" i="584"/>
  <c r="BD59" i="584"/>
  <c r="AF60" i="584"/>
  <c r="BD60" i="584"/>
  <c r="BD61" i="584"/>
  <c r="BI43" i="585"/>
  <c r="BI44" i="585"/>
  <c r="BI45" i="585"/>
  <c r="BI75" i="585"/>
  <c r="BI76" i="585"/>
  <c r="BI77" i="585"/>
  <c r="BI78" i="585"/>
  <c r="BI87" i="585"/>
  <c r="BI88" i="585"/>
  <c r="BI89" i="585"/>
  <c r="BI90" i="585"/>
  <c r="AA90" i="585"/>
  <c r="BI91" i="585"/>
  <c r="BI92" i="585"/>
  <c r="BI101" i="585"/>
  <c r="BI102" i="585"/>
  <c r="BI103" i="585"/>
  <c r="BI104" i="585"/>
  <c r="BI105" i="585"/>
  <c r="BI106" i="585"/>
  <c r="Z13" i="586"/>
  <c r="BI43" i="586"/>
  <c r="AA107" i="586"/>
  <c r="AA42" i="587"/>
  <c r="AA52" i="587"/>
  <c r="BI58" i="587"/>
  <c r="BI59" i="587"/>
  <c r="BI62" i="587"/>
  <c r="BI63" i="587"/>
  <c r="BI106" i="587"/>
  <c r="BI107" i="587"/>
  <c r="BI110" i="587"/>
  <c r="BI111" i="587"/>
  <c r="BH125" i="587"/>
  <c r="AA103" i="589"/>
  <c r="AA111" i="589"/>
  <c r="AA56" i="590"/>
  <c r="BI62" i="590"/>
  <c r="BI63" i="590"/>
  <c r="BI74" i="590"/>
  <c r="BI75" i="590"/>
  <c r="BI78" i="590"/>
  <c r="BI79" i="590"/>
  <c r="BI90" i="590"/>
  <c r="BI91" i="590"/>
  <c r="BI92" i="590"/>
  <c r="BH93" i="590"/>
  <c r="BH94" i="590"/>
  <c r="BH95" i="590"/>
  <c r="BH97" i="590"/>
  <c r="BH98" i="590"/>
  <c r="BH99" i="590"/>
  <c r="AA108" i="590"/>
  <c r="BH109" i="590"/>
  <c r="BH110" i="590"/>
  <c r="BH111" i="590"/>
  <c r="AA112" i="590"/>
  <c r="BH113" i="590"/>
  <c r="AA113" i="590"/>
  <c r="BH114" i="590"/>
  <c r="BH115" i="590"/>
  <c r="AA115" i="590"/>
  <c r="AA52" i="591"/>
  <c r="BH53" i="591"/>
  <c r="BH54" i="591"/>
  <c r="AA56" i="591"/>
  <c r="BH57" i="591"/>
  <c r="BH58" i="591"/>
  <c r="AA58" i="591"/>
  <c r="AA59" i="591"/>
  <c r="BH69" i="591"/>
  <c r="BH70" i="591"/>
  <c r="BH73" i="591"/>
  <c r="BH74" i="591"/>
  <c r="AA89" i="592"/>
  <c r="AA77" i="587"/>
  <c r="BH78" i="587"/>
  <c r="AA78" i="587"/>
  <c r="AA79" i="587"/>
  <c r="BH81" i="587"/>
  <c r="BH82" i="587"/>
  <c r="AA83" i="587"/>
  <c r="BH41" i="588"/>
  <c r="BH42" i="588"/>
  <c r="BH43" i="588"/>
  <c r="BH46" i="588"/>
  <c r="BH49" i="588"/>
  <c r="BH50" i="588"/>
  <c r="AA55" i="588"/>
  <c r="AA59" i="588"/>
  <c r="BH61" i="588"/>
  <c r="BH62" i="588"/>
  <c r="AA62" i="588"/>
  <c r="AA63" i="588"/>
  <c r="BH65" i="588"/>
  <c r="BH66" i="588"/>
  <c r="AA67" i="588"/>
  <c r="AA71" i="588"/>
  <c r="AA44" i="589"/>
  <c r="BI48" i="589"/>
  <c r="BI52" i="589"/>
  <c r="BI54" i="589"/>
  <c r="BI55" i="589"/>
  <c r="BI58" i="589"/>
  <c r="BI59" i="589"/>
  <c r="BI70" i="589"/>
  <c r="BI71" i="589"/>
  <c r="BH73" i="589"/>
  <c r="BH74" i="589"/>
  <c r="BH77" i="589"/>
  <c r="BH78" i="589"/>
  <c r="AA87" i="589"/>
  <c r="BH89" i="589"/>
  <c r="BH90" i="589"/>
  <c r="AA91" i="589"/>
  <c r="BH93" i="589"/>
  <c r="AA93" i="589"/>
  <c r="BH94" i="589"/>
  <c r="AA94" i="589"/>
  <c r="AA119" i="589"/>
  <c r="BH121" i="589"/>
  <c r="BH122" i="589"/>
  <c r="BH125" i="589"/>
  <c r="BH126" i="589"/>
  <c r="AA88" i="590"/>
  <c r="BI94" i="590"/>
  <c r="BI95" i="590"/>
  <c r="BI96" i="590"/>
  <c r="BI106" i="590"/>
  <c r="BI107" i="590"/>
  <c r="BI108" i="590"/>
  <c r="Z12" i="591"/>
  <c r="BI54" i="591"/>
  <c r="BI55" i="591"/>
  <c r="BI66" i="591"/>
  <c r="BI67" i="591"/>
  <c r="BI118" i="591"/>
  <c r="BI119" i="591"/>
  <c r="BI130" i="591"/>
  <c r="Z13" i="592"/>
  <c r="BI41" i="592"/>
  <c r="AA65" i="592"/>
  <c r="AA69" i="592"/>
  <c r="BH70" i="592"/>
  <c r="BH71" i="592"/>
  <c r="AA71" i="592"/>
  <c r="BH72" i="592"/>
  <c r="AA72" i="592"/>
  <c r="AA73" i="592"/>
  <c r="BH74" i="592"/>
  <c r="AA77" i="592"/>
  <c r="BH78" i="592"/>
  <c r="AA78" i="592"/>
  <c r="BH79" i="592"/>
  <c r="AA80" i="592"/>
  <c r="BH82" i="592"/>
  <c r="BH83" i="592"/>
  <c r="BH84" i="592"/>
  <c r="BI112" i="589"/>
  <c r="BI113" i="589"/>
  <c r="BH121" i="592"/>
  <c r="BH124" i="592"/>
  <c r="BH125" i="592"/>
  <c r="BH88" i="590"/>
  <c r="BH92" i="590"/>
  <c r="BH62" i="584"/>
  <c r="AA63" i="584"/>
  <c r="BH65" i="584"/>
  <c r="AA65" i="584"/>
  <c r="BH66" i="584"/>
  <c r="AA66" i="584"/>
  <c r="AA71" i="584"/>
  <c r="BH77" i="584"/>
  <c r="BH78" i="584"/>
  <c r="AA107" i="584"/>
  <c r="AA123" i="584"/>
  <c r="BH125" i="584"/>
  <c r="BH126" i="584"/>
  <c r="AA127" i="584"/>
  <c r="BH129" i="584"/>
  <c r="AA129" i="584"/>
  <c r="BH130" i="584"/>
  <c r="AA130" i="584"/>
  <c r="BI74" i="584"/>
  <c r="BI75" i="584"/>
  <c r="BI94" i="584"/>
  <c r="BI95" i="584"/>
  <c r="G77" i="470"/>
  <c r="I77" i="470"/>
  <c r="P77" i="470"/>
  <c r="V77" i="470"/>
  <c r="J77" i="470"/>
  <c r="Q77" i="470"/>
  <c r="X77" i="470"/>
  <c r="G70" i="470"/>
  <c r="Q70" i="470"/>
  <c r="V70" i="470"/>
  <c r="G65" i="470"/>
  <c r="K65" i="470"/>
  <c r="Y65" i="470"/>
  <c r="N65" i="470"/>
  <c r="K117" i="470"/>
  <c r="J117" i="470"/>
  <c r="K115" i="470"/>
  <c r="O115" i="470"/>
  <c r="P115" i="470"/>
  <c r="T77" i="470"/>
  <c r="G46" i="470"/>
  <c r="V46" i="470"/>
  <c r="G43" i="470"/>
  <c r="V43" i="470"/>
  <c r="AF38" i="584"/>
  <c r="AF39" i="584"/>
  <c r="AF35" i="584"/>
  <c r="U77" i="470"/>
  <c r="BC36" i="584"/>
  <c r="BC44" i="584"/>
  <c r="BC45" i="584"/>
  <c r="BC41" i="584"/>
  <c r="BC43" i="584"/>
  <c r="BC46" i="584"/>
  <c r="BI121" i="500"/>
  <c r="BI117" i="500"/>
  <c r="BI113" i="500"/>
  <c r="BI109" i="500"/>
  <c r="BI105" i="500"/>
  <c r="BI101" i="500"/>
  <c r="BI97" i="500"/>
  <c r="BI93" i="500"/>
  <c r="BI85" i="500"/>
  <c r="BI81" i="500"/>
  <c r="BI77" i="500"/>
  <c r="BI57" i="500"/>
  <c r="BI53" i="500"/>
  <c r="CN43" i="477"/>
  <c r="CN47" i="477"/>
  <c r="CN51" i="477"/>
  <c r="CN55" i="477"/>
  <c r="CN59" i="477"/>
  <c r="CN63" i="477"/>
  <c r="CN67" i="477"/>
  <c r="CN71" i="477"/>
  <c r="CN75" i="477"/>
  <c r="CN79" i="477"/>
  <c r="CN83" i="477"/>
  <c r="CN87" i="477"/>
  <c r="CN91" i="477"/>
  <c r="CN95" i="477"/>
  <c r="CN99" i="477"/>
  <c r="CN103" i="477"/>
  <c r="CN107" i="477"/>
  <c r="CN111" i="477"/>
  <c r="CN115" i="477"/>
  <c r="CN119" i="477"/>
  <c r="CN123" i="477"/>
  <c r="CN127" i="477"/>
  <c r="W124" i="470"/>
  <c r="T117" i="470"/>
  <c r="G78" i="470"/>
  <c r="I78" i="470"/>
  <c r="P78" i="470"/>
  <c r="V78" i="470"/>
  <c r="J78" i="470"/>
  <c r="Q78" i="470"/>
  <c r="Y78" i="470"/>
  <c r="N77" i="470"/>
  <c r="U65" i="470"/>
  <c r="Y59" i="470"/>
  <c r="J49" i="470"/>
  <c r="U49" i="470"/>
  <c r="BF33" i="584"/>
  <c r="AF34" i="584"/>
  <c r="AA58" i="585"/>
  <c r="AA91" i="586"/>
  <c r="BC40" i="586"/>
  <c r="AM2" i="586"/>
  <c r="CN42" i="477"/>
  <c r="CN46" i="477"/>
  <c r="CN50" i="477"/>
  <c r="CN54" i="477"/>
  <c r="CN58" i="477"/>
  <c r="CN62" i="477"/>
  <c r="CN66" i="477"/>
  <c r="CN70" i="477"/>
  <c r="CN74" i="477"/>
  <c r="CN78" i="477"/>
  <c r="CN82" i="477"/>
  <c r="CN86" i="477"/>
  <c r="CN90" i="477"/>
  <c r="CN94" i="477"/>
  <c r="CN98" i="477"/>
  <c r="CN102" i="477"/>
  <c r="CN106" i="477"/>
  <c r="CN110" i="477"/>
  <c r="CN114" i="477"/>
  <c r="CN118" i="477"/>
  <c r="CN122" i="477"/>
  <c r="CN126" i="477"/>
  <c r="CN130" i="477"/>
  <c r="W126" i="470"/>
  <c r="R121" i="470"/>
  <c r="H119" i="470"/>
  <c r="K119" i="470"/>
  <c r="V119" i="470"/>
  <c r="P117" i="470"/>
  <c r="T115" i="470"/>
  <c r="G111" i="470"/>
  <c r="O111" i="470"/>
  <c r="V111" i="470"/>
  <c r="H102" i="470"/>
  <c r="R102" i="470"/>
  <c r="K102" i="470"/>
  <c r="S102" i="470"/>
  <c r="Y77" i="470"/>
  <c r="L77" i="470"/>
  <c r="G73" i="470"/>
  <c r="N73" i="470"/>
  <c r="Q73" i="470"/>
  <c r="I71" i="470"/>
  <c r="M71" i="470"/>
  <c r="Q71" i="470"/>
  <c r="Q65" i="470"/>
  <c r="G59" i="470"/>
  <c r="K59" i="470"/>
  <c r="S59" i="470"/>
  <c r="M59" i="470"/>
  <c r="V59" i="470"/>
  <c r="J53" i="470"/>
  <c r="N53" i="470"/>
  <c r="S53" i="470"/>
  <c r="BB40" i="584"/>
  <c r="BB43" i="584"/>
  <c r="BB33" i="584"/>
  <c r="BB44" i="584"/>
  <c r="BB37" i="584"/>
  <c r="BB34" i="584"/>
  <c r="BF40" i="584"/>
  <c r="BF45" i="584"/>
  <c r="BF41" i="584"/>
  <c r="BF37" i="584"/>
  <c r="BF34" i="584"/>
  <c r="BF42" i="584"/>
  <c r="AF36" i="584"/>
  <c r="BC42" i="584"/>
  <c r="BB45" i="584"/>
  <c r="V107" i="470"/>
  <c r="O107" i="470"/>
  <c r="H107" i="470"/>
  <c r="T99" i="470"/>
  <c r="O99" i="470"/>
  <c r="N98" i="470"/>
  <c r="W91" i="470"/>
  <c r="K91" i="470"/>
  <c r="L87" i="470"/>
  <c r="W76" i="470"/>
  <c r="M75" i="470"/>
  <c r="V72" i="470"/>
  <c r="O72" i="470"/>
  <c r="I72" i="470"/>
  <c r="W64" i="470"/>
  <c r="R64" i="470"/>
  <c r="M64" i="470"/>
  <c r="R63" i="470"/>
  <c r="G63" i="470"/>
  <c r="BH87" i="584"/>
  <c r="BH88" i="584"/>
  <c r="BH91" i="584"/>
  <c r="AA91" i="584"/>
  <c r="BH100" i="584"/>
  <c r="BH103" i="584"/>
  <c r="BH104" i="584"/>
  <c r="AA104" i="584"/>
  <c r="BH107" i="584"/>
  <c r="BI110" i="584"/>
  <c r="BI111" i="584"/>
  <c r="BI122" i="584"/>
  <c r="BI123" i="584"/>
  <c r="BI126" i="584"/>
  <c r="BI46" i="585"/>
  <c r="BI47" i="585"/>
  <c r="BI48" i="585"/>
  <c r="BI49" i="585"/>
  <c r="BI55" i="585"/>
  <c r="BI56" i="585"/>
  <c r="BI57" i="585"/>
  <c r="BI58" i="585"/>
  <c r="BH59" i="585"/>
  <c r="BH60" i="585"/>
  <c r="BH61" i="585"/>
  <c r="BH62" i="585"/>
  <c r="AA62" i="585"/>
  <c r="BH63" i="585"/>
  <c r="BH64" i="585"/>
  <c r="AA64" i="585"/>
  <c r="BH65" i="585"/>
  <c r="AA65" i="585"/>
  <c r="AA70" i="585"/>
  <c r="AA82" i="585"/>
  <c r="AA84" i="585"/>
  <c r="BI107" i="585"/>
  <c r="BI108" i="585"/>
  <c r="BI109" i="585"/>
  <c r="BI110" i="585"/>
  <c r="AA122" i="585"/>
  <c r="BH123" i="585"/>
  <c r="AA123" i="585"/>
  <c r="BH124" i="585"/>
  <c r="BH125" i="585"/>
  <c r="AA125" i="585"/>
  <c r="AA126" i="585"/>
  <c r="BH127" i="585"/>
  <c r="AA127" i="585"/>
  <c r="BH128" i="585"/>
  <c r="BH129" i="585"/>
  <c r="AA129" i="585"/>
  <c r="BH41" i="586"/>
  <c r="AA41" i="586"/>
  <c r="AA42" i="586"/>
  <c r="BH44" i="586"/>
  <c r="AA44" i="586"/>
  <c r="BH45" i="586"/>
  <c r="BI77" i="586"/>
  <c r="BI78" i="586"/>
  <c r="BI81" i="586"/>
  <c r="BI82" i="586"/>
  <c r="AA95" i="586"/>
  <c r="BH96" i="586"/>
  <c r="AA96" i="586"/>
  <c r="BH97" i="586"/>
  <c r="AA97" i="586"/>
  <c r="AA98" i="586"/>
  <c r="AA99" i="586"/>
  <c r="BH100" i="586"/>
  <c r="AA100" i="586"/>
  <c r="BH101" i="586"/>
  <c r="AA103" i="586"/>
  <c r="O56" i="470"/>
  <c r="AA83" i="584"/>
  <c r="BI84" i="584"/>
  <c r="BI85" i="584"/>
  <c r="AA55" i="585"/>
  <c r="BI59" i="585"/>
  <c r="BI60" i="585"/>
  <c r="BI61" i="585"/>
  <c r="BI62" i="585"/>
  <c r="BI71" i="585"/>
  <c r="BI72" i="585"/>
  <c r="BI73" i="585"/>
  <c r="BI74" i="585"/>
  <c r="BH75" i="585"/>
  <c r="BH76" i="585"/>
  <c r="BH77" i="585"/>
  <c r="BH78" i="585"/>
  <c r="AA78" i="585"/>
  <c r="BH79" i="585"/>
  <c r="AA79" i="585"/>
  <c r="BH80" i="585"/>
  <c r="BH81" i="585"/>
  <c r="AA81" i="585"/>
  <c r="BH82" i="585"/>
  <c r="AA86" i="585"/>
  <c r="AA94" i="585"/>
  <c r="AA96" i="585"/>
  <c r="AA98" i="585"/>
  <c r="AA114" i="585"/>
  <c r="BI120" i="585"/>
  <c r="BI121" i="585"/>
  <c r="BI122" i="585"/>
  <c r="BI124" i="585"/>
  <c r="BI125" i="585"/>
  <c r="BI126" i="585"/>
  <c r="BI41" i="586"/>
  <c r="BI42" i="586"/>
  <c r="AA51" i="586"/>
  <c r="BH52" i="586"/>
  <c r="BH53" i="586"/>
  <c r="BI93" i="586"/>
  <c r="BI94" i="586"/>
  <c r="BI97" i="586"/>
  <c r="BI98" i="586"/>
  <c r="AA111" i="586"/>
  <c r="BH112" i="586"/>
  <c r="BH113" i="586"/>
  <c r="AA113" i="586"/>
  <c r="AA114" i="586"/>
  <c r="AA115" i="586"/>
  <c r="AA119" i="586"/>
  <c r="AA123" i="586"/>
  <c r="AA75" i="584"/>
  <c r="AA41" i="585"/>
  <c r="AA53" i="585"/>
  <c r="AA71" i="585"/>
  <c r="AA92" i="585"/>
  <c r="AA93" i="585"/>
  <c r="AA100" i="585"/>
  <c r="AA130" i="585"/>
  <c r="AA46" i="586"/>
  <c r="AA63" i="586"/>
  <c r="AA64" i="586"/>
  <c r="AA65" i="586"/>
  <c r="AA66" i="586"/>
  <c r="AA67" i="586"/>
  <c r="AA68" i="586"/>
  <c r="AA69" i="586"/>
  <c r="AA70" i="586"/>
  <c r="BI113" i="586"/>
  <c r="AA87" i="587"/>
  <c r="AA120" i="586"/>
  <c r="BI125" i="586"/>
  <c r="BI126" i="586"/>
  <c r="BI129" i="586"/>
  <c r="BI130" i="586"/>
  <c r="AA44" i="587"/>
  <c r="BH45" i="587"/>
  <c r="BH46" i="587"/>
  <c r="AA47" i="587"/>
  <c r="BH49" i="587"/>
  <c r="BH50" i="587"/>
  <c r="AA51" i="587"/>
  <c r="BI64" i="587"/>
  <c r="BI65" i="587"/>
  <c r="BI68" i="587"/>
  <c r="BI69" i="587"/>
  <c r="BH72" i="587"/>
  <c r="BH75" i="587"/>
  <c r="AA84" i="587"/>
  <c r="BI90" i="587"/>
  <c r="BI91" i="587"/>
  <c r="BI94" i="587"/>
  <c r="BI95" i="587"/>
  <c r="AA107" i="587"/>
  <c r="BH109" i="587"/>
  <c r="AA109" i="587"/>
  <c r="BH110" i="587"/>
  <c r="AA110" i="587"/>
  <c r="AA111" i="587"/>
  <c r="BH113" i="587"/>
  <c r="BH114" i="587"/>
  <c r="AA115" i="587"/>
  <c r="BI45" i="588"/>
  <c r="BI48" i="588"/>
  <c r="BI49" i="588"/>
  <c r="BI52" i="588"/>
  <c r="BI53" i="588"/>
  <c r="BH56" i="588"/>
  <c r="BH59" i="588"/>
  <c r="BH68" i="588"/>
  <c r="AA68" i="588"/>
  <c r="BH71" i="588"/>
  <c r="BI74" i="588"/>
  <c r="BI75" i="588"/>
  <c r="BI78" i="588"/>
  <c r="BI79" i="588"/>
  <c r="AA59" i="587"/>
  <c r="AA61" i="587"/>
  <c r="AA62" i="587"/>
  <c r="AA63" i="587"/>
  <c r="AA67" i="587"/>
  <c r="AA100" i="587"/>
  <c r="AA123" i="587"/>
  <c r="AA125" i="587"/>
  <c r="AA126" i="587"/>
  <c r="AA127" i="587"/>
  <c r="AA44" i="588"/>
  <c r="AA51" i="588"/>
  <c r="AA99" i="588"/>
  <c r="AA100" i="588"/>
  <c r="AA101" i="588"/>
  <c r="AA124" i="588"/>
  <c r="AA125" i="588"/>
  <c r="AA126" i="588"/>
  <c r="AA127" i="588"/>
  <c r="AA128" i="588"/>
  <c r="AA129" i="588"/>
  <c r="AA130" i="588"/>
  <c r="BH41" i="589"/>
  <c r="AA41" i="589"/>
  <c r="AA42" i="589"/>
  <c r="AA95" i="589"/>
  <c r="AA99" i="589"/>
  <c r="AA100" i="589"/>
  <c r="BI106" i="589"/>
  <c r="BI107" i="589"/>
  <c r="BI118" i="589"/>
  <c r="BI119" i="589"/>
  <c r="AA44" i="590"/>
  <c r="BH45" i="590"/>
  <c r="BH46" i="590"/>
  <c r="AA46" i="590"/>
  <c r="AA47" i="590"/>
  <c r="AA48" i="590"/>
  <c r="BH49" i="590"/>
  <c r="BH50" i="590"/>
  <c r="AA50" i="590"/>
  <c r="AA51" i="590"/>
  <c r="AA52" i="590"/>
  <c r="BI65" i="590"/>
  <c r="BI68" i="590"/>
  <c r="AA120" i="590"/>
  <c r="AA121" i="590"/>
  <c r="AA122" i="590"/>
  <c r="BI125" i="590"/>
  <c r="BI126" i="590"/>
  <c r="BI127" i="590"/>
  <c r="BI128" i="590"/>
  <c r="BI129" i="590"/>
  <c r="BI130" i="590"/>
  <c r="BI49" i="591"/>
  <c r="BI50" i="591"/>
  <c r="BI51" i="591"/>
  <c r="AA84" i="591"/>
  <c r="BH85" i="591"/>
  <c r="BH86" i="591"/>
  <c r="BH89" i="591"/>
  <c r="BH90" i="591"/>
  <c r="AA116" i="591"/>
  <c r="BI114" i="586"/>
  <c r="AA127" i="586"/>
  <c r="BH128" i="586"/>
  <c r="BH129" i="586"/>
  <c r="AA129" i="586"/>
  <c r="AA130" i="586"/>
  <c r="AA68" i="587"/>
  <c r="BI74" i="587"/>
  <c r="BI75" i="587"/>
  <c r="BI78" i="587"/>
  <c r="BI79" i="587"/>
  <c r="AA91" i="587"/>
  <c r="BH93" i="587"/>
  <c r="AA93" i="587"/>
  <c r="BH94" i="587"/>
  <c r="AA94" i="587"/>
  <c r="AA95" i="587"/>
  <c r="BH97" i="587"/>
  <c r="BH98" i="587"/>
  <c r="AA99" i="587"/>
  <c r="AA52" i="588"/>
  <c r="AA53" i="588"/>
  <c r="BH55" i="588"/>
  <c r="BI58" i="588"/>
  <c r="BI59" i="588"/>
  <c r="BI62" i="588"/>
  <c r="BI63" i="588"/>
  <c r="AA75" i="588"/>
  <c r="BH77" i="588"/>
  <c r="AA77" i="588"/>
  <c r="BH78" i="588"/>
  <c r="AA78" i="588"/>
  <c r="AA79" i="588"/>
  <c r="BH81" i="588"/>
  <c r="BH82" i="588"/>
  <c r="AA83" i="588"/>
  <c r="AA87" i="588"/>
  <c r="AA91" i="588"/>
  <c r="BH93" i="588"/>
  <c r="BH94" i="588"/>
  <c r="AA94" i="588"/>
  <c r="AA95" i="588"/>
  <c r="BH97" i="588"/>
  <c r="BH98" i="588"/>
  <c r="AA98" i="588"/>
  <c r="BI113" i="588"/>
  <c r="BI116" i="588"/>
  <c r="BI117" i="588"/>
  <c r="BI120" i="588"/>
  <c r="BH123" i="588"/>
  <c r="BH124" i="588"/>
  <c r="AA55" i="589"/>
  <c r="BH57" i="589"/>
  <c r="BH58" i="589"/>
  <c r="AA59" i="589"/>
  <c r="BH61" i="589"/>
  <c r="AA61" i="589"/>
  <c r="BH62" i="589"/>
  <c r="AA62" i="589"/>
  <c r="AA127" i="589"/>
  <c r="AA128" i="589"/>
  <c r="AA76" i="590"/>
  <c r="BH77" i="590"/>
  <c r="BH78" i="590"/>
  <c r="AA80" i="590"/>
  <c r="BH81" i="590"/>
  <c r="AA81" i="590"/>
  <c r="BH82" i="590"/>
  <c r="AA82" i="590"/>
  <c r="AA83" i="590"/>
  <c r="AA84" i="590"/>
  <c r="AA102" i="590"/>
  <c r="AA60" i="591"/>
  <c r="BH63" i="591"/>
  <c r="BH64" i="591"/>
  <c r="AA64" i="591"/>
  <c r="AA65" i="591"/>
  <c r="BI70" i="591"/>
  <c r="BI71" i="591"/>
  <c r="BI82" i="591"/>
  <c r="BI83" i="591"/>
  <c r="AA93" i="592"/>
  <c r="AA84" i="588"/>
  <c r="AA85" i="588"/>
  <c r="BI90" i="588"/>
  <c r="BI91" i="588"/>
  <c r="BI94" i="588"/>
  <c r="BI95" i="588"/>
  <c r="AA108" i="588"/>
  <c r="BH109" i="588"/>
  <c r="BH110" i="588"/>
  <c r="AA110" i="588"/>
  <c r="AA111" i="588"/>
  <c r="BH113" i="588"/>
  <c r="BH114" i="588"/>
  <c r="BI45" i="589"/>
  <c r="BI46" i="589"/>
  <c r="BI47" i="589"/>
  <c r="AA48" i="589"/>
  <c r="AA79" i="589"/>
  <c r="AA83" i="589"/>
  <c r="AA84" i="589"/>
  <c r="BI90" i="589"/>
  <c r="BI91" i="589"/>
  <c r="BI102" i="589"/>
  <c r="BI103" i="589"/>
  <c r="BH105" i="589"/>
  <c r="BH106" i="589"/>
  <c r="AA107" i="589"/>
  <c r="BH109" i="589"/>
  <c r="AA109" i="589"/>
  <c r="BH110" i="589"/>
  <c r="AA110" i="589"/>
  <c r="AA115" i="589"/>
  <c r="BI128" i="589"/>
  <c r="BI41" i="590"/>
  <c r="BI42" i="590"/>
  <c r="BI43" i="590"/>
  <c r="BI46" i="590"/>
  <c r="BI47" i="590"/>
  <c r="BI58" i="590"/>
  <c r="BI59" i="590"/>
  <c r="BH61" i="590"/>
  <c r="BH62" i="590"/>
  <c r="BH65" i="590"/>
  <c r="BH66" i="590"/>
  <c r="BI81" i="590"/>
  <c r="BI84" i="590"/>
  <c r="AA86" i="590"/>
  <c r="AA104" i="590"/>
  <c r="BH108" i="590"/>
  <c r="BI110" i="590"/>
  <c r="BI111" i="590"/>
  <c r="BI112" i="590"/>
  <c r="BI122" i="590"/>
  <c r="BI123" i="590"/>
  <c r="BI124" i="590"/>
  <c r="BH125" i="590"/>
  <c r="BH126" i="590"/>
  <c r="BH127" i="590"/>
  <c r="BH128" i="590"/>
  <c r="BH129" i="590"/>
  <c r="BH130" i="590"/>
  <c r="BH79" i="591"/>
  <c r="BH80" i="591"/>
  <c r="AA80" i="591"/>
  <c r="AA81" i="591"/>
  <c r="BI86" i="591"/>
  <c r="BI87" i="591"/>
  <c r="BI98" i="591"/>
  <c r="BI99" i="591"/>
  <c r="BH101" i="591"/>
  <c r="BH102" i="591"/>
  <c r="BH105" i="591"/>
  <c r="BH106" i="591"/>
  <c r="AA43" i="592"/>
  <c r="AA62" i="592"/>
  <c r="AA103" i="592"/>
  <c r="AA121" i="592"/>
  <c r="AA96" i="591"/>
  <c r="AA97" i="591"/>
  <c r="BI102" i="591"/>
  <c r="BI103" i="591"/>
  <c r="BI114" i="591"/>
  <c r="BI115" i="591"/>
  <c r="BH117" i="591"/>
  <c r="BH118" i="591"/>
  <c r="BH121" i="591"/>
  <c r="BH122" i="591"/>
  <c r="AA41" i="592"/>
  <c r="BH42" i="592"/>
  <c r="BH43" i="592"/>
  <c r="BH44" i="592"/>
  <c r="BI91" i="592"/>
  <c r="BI92" i="592"/>
  <c r="BI93" i="592"/>
  <c r="BH94" i="592"/>
  <c r="BH95" i="592"/>
  <c r="BH96" i="592"/>
  <c r="AA97" i="592"/>
  <c r="BH98" i="592"/>
  <c r="BH99" i="592"/>
  <c r="BH100" i="592"/>
  <c r="AA100" i="592"/>
  <c r="AA101" i="592"/>
  <c r="AA51" i="589"/>
  <c r="AA52" i="589"/>
  <c r="AA75" i="589"/>
  <c r="AA77" i="589"/>
  <c r="AA78" i="589"/>
  <c r="AA116" i="589"/>
  <c r="AA72" i="590"/>
  <c r="AA96" i="590"/>
  <c r="AA97" i="590"/>
  <c r="AA99" i="590"/>
  <c r="AA100" i="590"/>
  <c r="AA48" i="591"/>
  <c r="AA49" i="591"/>
  <c r="AA72" i="591"/>
  <c r="AA74" i="591"/>
  <c r="AA75" i="591"/>
  <c r="AA112" i="591"/>
  <c r="AA113" i="591"/>
  <c r="AA53" i="592"/>
  <c r="BH54" i="592"/>
  <c r="BH55" i="592"/>
  <c r="BH56" i="592"/>
  <c r="AA56" i="592"/>
  <c r="BH58" i="592"/>
  <c r="BH59" i="592"/>
  <c r="BH60" i="592"/>
  <c r="BI94" i="592"/>
  <c r="BI95" i="592"/>
  <c r="BI96" i="592"/>
  <c r="BI97" i="592"/>
  <c r="BI107" i="592"/>
  <c r="BI108" i="592"/>
  <c r="BI109" i="592"/>
  <c r="BH110" i="592"/>
  <c r="BH111" i="592"/>
  <c r="BH112" i="592"/>
  <c r="AA113" i="592"/>
  <c r="BH114" i="592"/>
  <c r="AA114" i="592"/>
  <c r="BH115" i="592"/>
  <c r="AA115" i="592"/>
  <c r="BH116" i="592"/>
  <c r="AA116" i="592"/>
  <c r="BI62" i="584"/>
  <c r="BI63" i="584"/>
  <c r="AA79" i="584"/>
  <c r="BH81" i="584"/>
  <c r="AA81" i="584"/>
  <c r="BH82" i="584"/>
  <c r="AA82" i="584"/>
  <c r="AA87" i="584"/>
  <c r="AA99" i="584"/>
  <c r="AA120" i="584"/>
  <c r="BI127" i="584"/>
  <c r="AA72" i="584"/>
  <c r="BI78" i="584"/>
  <c r="BI79" i="584"/>
  <c r="BI90" i="584"/>
  <c r="BI91" i="584"/>
  <c r="BH93" i="584"/>
  <c r="BH94" i="584"/>
  <c r="AA95" i="584"/>
  <c r="BH97" i="584"/>
  <c r="AA97" i="584"/>
  <c r="BH98" i="584"/>
  <c r="AA98" i="584"/>
  <c r="AA103" i="584"/>
  <c r="AA115" i="584"/>
  <c r="AA67" i="584"/>
  <c r="AA88" i="584"/>
  <c r="BI106" i="584"/>
  <c r="BI107" i="584"/>
  <c r="BH109" i="584"/>
  <c r="BH110" i="584"/>
  <c r="AA111" i="584"/>
  <c r="BH113" i="584"/>
  <c r="AA113" i="584"/>
  <c r="BH114" i="584"/>
  <c r="AA114" i="584"/>
  <c r="AA119" i="584"/>
  <c r="BI126" i="500"/>
  <c r="BI122" i="500"/>
  <c r="BI114" i="500"/>
  <c r="BI106" i="500"/>
  <c r="BI98" i="500"/>
  <c r="BI82" i="500"/>
  <c r="BI74" i="500"/>
  <c r="BI54" i="500"/>
  <c r="BI130" i="500"/>
  <c r="BI118" i="500"/>
  <c r="BI110" i="500"/>
  <c r="BI102" i="500"/>
  <c r="BI94" i="500"/>
  <c r="BI78" i="500"/>
  <c r="BH53" i="592"/>
  <c r="BH74" i="585"/>
  <c r="BH52" i="588"/>
  <c r="BI60" i="591"/>
  <c r="BI124" i="591"/>
  <c r="BI68" i="584"/>
  <c r="BI69" i="584"/>
  <c r="BI50" i="585"/>
  <c r="BI115" i="585"/>
  <c r="BH122" i="585"/>
  <c r="BI116" i="587"/>
  <c r="BI117" i="587"/>
  <c r="BH120" i="587"/>
  <c r="BH123" i="587"/>
  <c r="BI96" i="588"/>
  <c r="BI97" i="588"/>
  <c r="BI100" i="588"/>
  <c r="BI101" i="588"/>
  <c r="BH104" i="588"/>
  <c r="BH107" i="588"/>
  <c r="BH108" i="588"/>
  <c r="BH119" i="588"/>
  <c r="BH120" i="588"/>
  <c r="BH55" i="589"/>
  <c r="BI96" i="589"/>
  <c r="BI97" i="589"/>
  <c r="BI100" i="584"/>
  <c r="BI101" i="584"/>
  <c r="BH119" i="584"/>
  <c r="BH120" i="584"/>
  <c r="BH123" i="584"/>
  <c r="BH45" i="585"/>
  <c r="BI84" i="587"/>
  <c r="BI85" i="587"/>
  <c r="BH88" i="587"/>
  <c r="BH91" i="587"/>
  <c r="BI64" i="588"/>
  <c r="BI65" i="588"/>
  <c r="BI68" i="588"/>
  <c r="BI69" i="588"/>
  <c r="BH72" i="588"/>
  <c r="BH75" i="588"/>
  <c r="BH84" i="588"/>
  <c r="BH87" i="588"/>
  <c r="BI129" i="588"/>
  <c r="BI64" i="589"/>
  <c r="BI65" i="589"/>
  <c r="BH84" i="589"/>
  <c r="BH87" i="589"/>
  <c r="BH71" i="584"/>
  <c r="BH72" i="584"/>
  <c r="BH75" i="584"/>
  <c r="BI116" i="584"/>
  <c r="BI117" i="584"/>
  <c r="BH118" i="585"/>
  <c r="BH43" i="587"/>
  <c r="BH44" i="587"/>
  <c r="BH52" i="587"/>
  <c r="BH55" i="587"/>
  <c r="BI100" i="587"/>
  <c r="BI101" i="587"/>
  <c r="BH104" i="587"/>
  <c r="BH107" i="587"/>
  <c r="BI80" i="588"/>
  <c r="BI81" i="588"/>
  <c r="BI84" i="588"/>
  <c r="BI85" i="588"/>
  <c r="BH88" i="588"/>
  <c r="BH91" i="588"/>
  <c r="BH100" i="588"/>
  <c r="BH103" i="588"/>
  <c r="BH44" i="589"/>
  <c r="BI80" i="589"/>
  <c r="BI81" i="589"/>
  <c r="BH100" i="589"/>
  <c r="BH103" i="589"/>
  <c r="BH43" i="590"/>
  <c r="BH44" i="590"/>
  <c r="BH55" i="590"/>
  <c r="BH56" i="590"/>
  <c r="BH59" i="590"/>
  <c r="BH60" i="590"/>
  <c r="BI97" i="590"/>
  <c r="BH120" i="590"/>
  <c r="BI76" i="591"/>
  <c r="BH95" i="591"/>
  <c r="BH96" i="591"/>
  <c r="BH69" i="592"/>
  <c r="BH76" i="592"/>
  <c r="BH77" i="592"/>
  <c r="BH89" i="592"/>
  <c r="BI125" i="592"/>
  <c r="BH128" i="592"/>
  <c r="BH129" i="592"/>
  <c r="BH116" i="589"/>
  <c r="BH119" i="589"/>
  <c r="BI49" i="590"/>
  <c r="BI52" i="590"/>
  <c r="BH71" i="590"/>
  <c r="BH72" i="590"/>
  <c r="BH76" i="590"/>
  <c r="BI113" i="590"/>
  <c r="BH43" i="591"/>
  <c r="BH44" i="591"/>
  <c r="BH47" i="591"/>
  <c r="BH48" i="591"/>
  <c r="BI92" i="591"/>
  <c r="BH111" i="591"/>
  <c r="BH112" i="591"/>
  <c r="BH93" i="592"/>
  <c r="BI128" i="500"/>
  <c r="BI120" i="500"/>
  <c r="BI112" i="500"/>
  <c r="BI104" i="500"/>
  <c r="BI80" i="500"/>
  <c r="BI56" i="500"/>
  <c r="BH130" i="500"/>
  <c r="BH126" i="500"/>
  <c r="BH122" i="500"/>
  <c r="BH118" i="500"/>
  <c r="BH114" i="500"/>
  <c r="BH110" i="500"/>
  <c r="BH106" i="500"/>
  <c r="BH102" i="500"/>
  <c r="BH98" i="500"/>
  <c r="BH94" i="500"/>
  <c r="BH82" i="500"/>
  <c r="BH78" i="500"/>
  <c r="BH74" i="500"/>
  <c r="BH54" i="500"/>
  <c r="J125" i="470"/>
  <c r="R125" i="470"/>
  <c r="G118" i="470"/>
  <c r="V118" i="470"/>
  <c r="H103" i="470"/>
  <c r="T103" i="470"/>
  <c r="I67" i="470"/>
  <c r="M67" i="470"/>
  <c r="Q67" i="470"/>
  <c r="W67" i="470"/>
  <c r="J51" i="470"/>
  <c r="M51" i="470"/>
  <c r="V51" i="470"/>
  <c r="N51" i="470"/>
  <c r="W51" i="470"/>
  <c r="Q51" i="470"/>
  <c r="BI124" i="500"/>
  <c r="BI116" i="500"/>
  <c r="BI108" i="500"/>
  <c r="BI100" i="500"/>
  <c r="BI92" i="500"/>
  <c r="BI84" i="500"/>
  <c r="BI76" i="500"/>
  <c r="BI52" i="500"/>
  <c r="BI127" i="500"/>
  <c r="BI123" i="500"/>
  <c r="BI119" i="500"/>
  <c r="BI115" i="500"/>
  <c r="BI111" i="500"/>
  <c r="BI107" i="500"/>
  <c r="BI103" i="500"/>
  <c r="BI99" i="500"/>
  <c r="BI83" i="500"/>
  <c r="BI79" i="500"/>
  <c r="BI75" i="500"/>
  <c r="BI55" i="500"/>
  <c r="BH129" i="500"/>
  <c r="BH125" i="500"/>
  <c r="BH121" i="500"/>
  <c r="BH117" i="500"/>
  <c r="BH113" i="500"/>
  <c r="R129" i="470"/>
  <c r="J127" i="470"/>
  <c r="N127" i="470"/>
  <c r="R127" i="470"/>
  <c r="N123" i="470"/>
  <c r="J123" i="470"/>
  <c r="V123" i="470"/>
  <c r="K123" i="470"/>
  <c r="J121" i="470"/>
  <c r="S121" i="470"/>
  <c r="K121" i="470"/>
  <c r="V121" i="470"/>
  <c r="K114" i="470"/>
  <c r="S114" i="470"/>
  <c r="X110" i="470"/>
  <c r="G106" i="470"/>
  <c r="V106" i="470"/>
  <c r="L94" i="470"/>
  <c r="N94" i="470"/>
  <c r="S94" i="470"/>
  <c r="G84" i="470"/>
  <c r="L84" i="470"/>
  <c r="P84" i="470"/>
  <c r="W84" i="470"/>
  <c r="M58" i="470"/>
  <c r="U58" i="470"/>
  <c r="BH128" i="500"/>
  <c r="BH124" i="500"/>
  <c r="BH120" i="500"/>
  <c r="BH116" i="500"/>
  <c r="BH112" i="500"/>
  <c r="J57" i="470"/>
  <c r="N57" i="470"/>
  <c r="O57" i="470"/>
  <c r="U57" i="470"/>
  <c r="CO130" i="477"/>
  <c r="CO128" i="477"/>
  <c r="CO126" i="477"/>
  <c r="CO124" i="477"/>
  <c r="CO122" i="477"/>
  <c r="CO120" i="477"/>
  <c r="CO118" i="477"/>
  <c r="CO116" i="477"/>
  <c r="CO114" i="477"/>
  <c r="CO112" i="477"/>
  <c r="CO110" i="477"/>
  <c r="CO108" i="477"/>
  <c r="CO106" i="477"/>
  <c r="CO104" i="477"/>
  <c r="CO102" i="477"/>
  <c r="CO100" i="477"/>
  <c r="CO98" i="477"/>
  <c r="CO96" i="477"/>
  <c r="CO94" i="477"/>
  <c r="CO92" i="477"/>
  <c r="CO90" i="477"/>
  <c r="CO88" i="477"/>
  <c r="CO86" i="477"/>
  <c r="CO84" i="477"/>
  <c r="CO82" i="477"/>
  <c r="CO80" i="477"/>
  <c r="CO78" i="477"/>
  <c r="CO76" i="477"/>
  <c r="CO74" i="477"/>
  <c r="CO72" i="477"/>
  <c r="CO70" i="477"/>
  <c r="CO68" i="477"/>
  <c r="CO66" i="477"/>
  <c r="CO64" i="477"/>
  <c r="CO62" i="477"/>
  <c r="CO60" i="477"/>
  <c r="CO58" i="477"/>
  <c r="CO56" i="477"/>
  <c r="CO54" i="477"/>
  <c r="CO52" i="477"/>
  <c r="CO50" i="477"/>
  <c r="CO48" i="477"/>
  <c r="CO46" i="477"/>
  <c r="CO44" i="477"/>
  <c r="CO42" i="477"/>
  <c r="CO40" i="477"/>
  <c r="CO38" i="477"/>
  <c r="CO36" i="477"/>
  <c r="CO34" i="477"/>
  <c r="CO32" i="477"/>
  <c r="CO129" i="477"/>
  <c r="CO121" i="477"/>
  <c r="CO113" i="477"/>
  <c r="CO105" i="477"/>
  <c r="CO97" i="477"/>
  <c r="CO89" i="477"/>
  <c r="CO81" i="477"/>
  <c r="CO73" i="477"/>
  <c r="CO65" i="477"/>
  <c r="CO57" i="477"/>
  <c r="CO49" i="477"/>
  <c r="CO41" i="477"/>
  <c r="CO33" i="477"/>
  <c r="CO127" i="477"/>
  <c r="CO119" i="477"/>
  <c r="CO111" i="477"/>
  <c r="CO103" i="477"/>
  <c r="CO95" i="477"/>
  <c r="CO87" i="477"/>
  <c r="CO79" i="477"/>
  <c r="CO71" i="477"/>
  <c r="CO63" i="477"/>
  <c r="CO55" i="477"/>
  <c r="CO47" i="477"/>
  <c r="CO39" i="477"/>
  <c r="CO31" i="477"/>
  <c r="CO125" i="477"/>
  <c r="CO117" i="477"/>
  <c r="CO109" i="477"/>
  <c r="CO101" i="477"/>
  <c r="CO93" i="477"/>
  <c r="CO85" i="477"/>
  <c r="CO77" i="477"/>
  <c r="CO69" i="477"/>
  <c r="CO61" i="477"/>
  <c r="CO53" i="477"/>
  <c r="CO45" i="477"/>
  <c r="CO37" i="477"/>
  <c r="CO123" i="477"/>
  <c r="CO91" i="477"/>
  <c r="CO59" i="477"/>
  <c r="CO115" i="477"/>
  <c r="CO83" i="477"/>
  <c r="CO51" i="477"/>
  <c r="CO107" i="477"/>
  <c r="CO75" i="477"/>
  <c r="CO43" i="477"/>
  <c r="CO99" i="477"/>
  <c r="CO67" i="477"/>
  <c r="CO35" i="477"/>
  <c r="BH127" i="500"/>
  <c r="BH123" i="500"/>
  <c r="BH119" i="500"/>
  <c r="BH115" i="500"/>
  <c r="BH111" i="500"/>
  <c r="BH107" i="500"/>
  <c r="BH103" i="500"/>
  <c r="BH99" i="500"/>
  <c r="BH83" i="500"/>
  <c r="BH79" i="500"/>
  <c r="BH75" i="500"/>
  <c r="BH55" i="500"/>
  <c r="J129" i="470"/>
  <c r="S129" i="470"/>
  <c r="K129" i="470"/>
  <c r="V129" i="470"/>
  <c r="J116" i="470"/>
  <c r="X116" i="470"/>
  <c r="J110" i="470"/>
  <c r="H110" i="470"/>
  <c r="R110" i="470"/>
  <c r="K110" i="470"/>
  <c r="S110" i="470"/>
  <c r="L110" i="470"/>
  <c r="W110" i="470"/>
  <c r="P100" i="470"/>
  <c r="V100" i="470"/>
  <c r="I68" i="470"/>
  <c r="J68" i="470"/>
  <c r="U68" i="470"/>
  <c r="K68" i="470"/>
  <c r="V68" i="470"/>
  <c r="O68" i="470"/>
  <c r="N61" i="470"/>
  <c r="U61" i="470"/>
  <c r="BH109" i="500"/>
  <c r="BH105" i="500"/>
  <c r="BH101" i="500"/>
  <c r="BH97" i="500"/>
  <c r="BH93" i="500"/>
  <c r="BH85" i="500"/>
  <c r="BH81" i="500"/>
  <c r="BH77" i="500"/>
  <c r="BH57" i="500"/>
  <c r="BH53" i="500"/>
  <c r="V120" i="470"/>
  <c r="T111" i="470"/>
  <c r="J111" i="470"/>
  <c r="V109" i="470"/>
  <c r="W107" i="470"/>
  <c r="R107" i="470"/>
  <c r="L107" i="470"/>
  <c r="L98" i="470"/>
  <c r="L97" i="470"/>
  <c r="X95" i="470"/>
  <c r="K95" i="470"/>
  <c r="R91" i="470"/>
  <c r="J91" i="470"/>
  <c r="P89" i="470"/>
  <c r="V88" i="470"/>
  <c r="O88" i="470"/>
  <c r="H88" i="470"/>
  <c r="S87" i="470"/>
  <c r="K87" i="470"/>
  <c r="T86" i="470"/>
  <c r="R83" i="470"/>
  <c r="P79" i="470"/>
  <c r="X78" i="470"/>
  <c r="R78" i="470"/>
  <c r="M78" i="470"/>
  <c r="H78" i="470"/>
  <c r="W77" i="470"/>
  <c r="R77" i="470"/>
  <c r="M77" i="470"/>
  <c r="H77" i="470"/>
  <c r="U73" i="470"/>
  <c r="K73" i="470"/>
  <c r="W72" i="470"/>
  <c r="R72" i="470"/>
  <c r="M72" i="470"/>
  <c r="R71" i="470"/>
  <c r="G71" i="470"/>
  <c r="K70" i="470"/>
  <c r="V66" i="470"/>
  <c r="S65" i="470"/>
  <c r="J65" i="470"/>
  <c r="V60" i="470"/>
  <c r="K60" i="470"/>
  <c r="Y56" i="470"/>
  <c r="S56" i="470"/>
  <c r="N56" i="470"/>
  <c r="I56" i="470"/>
  <c r="K53" i="470"/>
  <c r="V50" i="470"/>
  <c r="P46" i="470"/>
  <c r="R44" i="470"/>
  <c r="H44" i="470"/>
  <c r="T41" i="470"/>
  <c r="L41" i="470"/>
  <c r="AF31" i="584"/>
  <c r="BC37" i="584"/>
  <c r="BC39" i="584"/>
  <c r="AF40" i="584"/>
  <c r="AF41" i="584"/>
  <c r="BD41" i="584"/>
  <c r="AF42" i="584"/>
  <c r="BD42" i="584"/>
  <c r="AF43" i="584"/>
  <c r="BD43" i="584"/>
  <c r="AF44" i="584"/>
  <c r="BD44" i="584"/>
  <c r="AF45" i="584"/>
  <c r="BD45" i="584"/>
  <c r="AF46" i="584"/>
  <c r="BD46" i="584"/>
  <c r="BH63" i="584"/>
  <c r="BI66" i="584"/>
  <c r="BI67" i="584"/>
  <c r="BH69" i="584"/>
  <c r="AA69" i="584"/>
  <c r="BH70" i="584"/>
  <c r="AA70" i="584"/>
  <c r="AA76" i="584"/>
  <c r="BH79" i="584"/>
  <c r="BI82" i="584"/>
  <c r="BI83" i="584"/>
  <c r="BH85" i="584"/>
  <c r="AA85" i="584"/>
  <c r="BH86" i="584"/>
  <c r="AA86" i="584"/>
  <c r="AA92" i="584"/>
  <c r="BH95" i="584"/>
  <c r="BI98" i="584"/>
  <c r="BI99" i="584"/>
  <c r="BH101" i="584"/>
  <c r="AA101" i="584"/>
  <c r="BH102" i="584"/>
  <c r="AA102" i="584"/>
  <c r="AA108" i="584"/>
  <c r="BH111" i="584"/>
  <c r="BI114" i="584"/>
  <c r="BI115" i="584"/>
  <c r="BH117" i="584"/>
  <c r="AA117" i="584"/>
  <c r="BH118" i="584"/>
  <c r="AA118" i="584"/>
  <c r="BH124" i="584"/>
  <c r="AA124" i="584"/>
  <c r="BH127" i="584"/>
  <c r="BI130" i="584"/>
  <c r="BH41" i="585"/>
  <c r="AA43" i="585"/>
  <c r="BI51" i="585"/>
  <c r="BI52" i="585"/>
  <c r="BI53" i="585"/>
  <c r="BH54" i="585"/>
  <c r="AA59" i="585"/>
  <c r="BI63" i="585"/>
  <c r="BI64" i="585"/>
  <c r="BI65" i="585"/>
  <c r="BI66" i="585"/>
  <c r="BH67" i="585"/>
  <c r="BH68" i="585"/>
  <c r="AA68" i="585"/>
  <c r="BH69" i="585"/>
  <c r="AA69" i="585"/>
  <c r="BH70" i="585"/>
  <c r="BI79" i="585"/>
  <c r="BI80" i="585"/>
  <c r="BI81" i="585"/>
  <c r="BI82" i="585"/>
  <c r="BH83" i="585"/>
  <c r="AA83" i="585"/>
  <c r="BH84" i="585"/>
  <c r="BH85" i="585"/>
  <c r="AA85" i="585"/>
  <c r="BH86" i="585"/>
  <c r="AA88" i="585"/>
  <c r="BI93" i="585"/>
  <c r="BI94" i="585"/>
  <c r="BH95" i="585"/>
  <c r="AA95" i="585"/>
  <c r="BH96" i="585"/>
  <c r="BH97" i="585"/>
  <c r="AA97" i="585"/>
  <c r="BH98" i="585"/>
  <c r="BH99" i="585"/>
  <c r="AA99" i="585"/>
  <c r="BH100" i="585"/>
  <c r="AA102" i="585"/>
  <c r="AA104" i="585"/>
  <c r="BI111" i="585"/>
  <c r="AA128" i="585"/>
  <c r="BH108" i="500"/>
  <c r="BH104" i="500"/>
  <c r="BH100" i="500"/>
  <c r="BH92" i="500"/>
  <c r="BH84" i="500"/>
  <c r="BH80" i="500"/>
  <c r="BH76" i="500"/>
  <c r="BH56" i="500"/>
  <c r="BH52" i="500"/>
  <c r="P111" i="470"/>
  <c r="H111" i="470"/>
  <c r="S95" i="470"/>
  <c r="R87" i="470"/>
  <c r="H87" i="470"/>
  <c r="U80" i="470"/>
  <c r="N79" i="470"/>
  <c r="V74" i="470"/>
  <c r="S73" i="470"/>
  <c r="J73" i="470"/>
  <c r="U60" i="470"/>
  <c r="J60" i="470"/>
  <c r="W56" i="470"/>
  <c r="R56" i="470"/>
  <c r="M56" i="470"/>
  <c r="Q50" i="470"/>
  <c r="R41" i="470"/>
  <c r="K41" i="470"/>
  <c r="BC35" i="584"/>
  <c r="BE41" i="584"/>
  <c r="BE42" i="584"/>
  <c r="BE43" i="584"/>
  <c r="BE44" i="584"/>
  <c r="BE45" i="584"/>
  <c r="BE46" i="584"/>
  <c r="AA64" i="584"/>
  <c r="BI70" i="584"/>
  <c r="BI71" i="584"/>
  <c r="BH73" i="584"/>
  <c r="AA73" i="584"/>
  <c r="BH74" i="584"/>
  <c r="AA74" i="584"/>
  <c r="AA80" i="584"/>
  <c r="BI86" i="584"/>
  <c r="BI87" i="584"/>
  <c r="BH89" i="584"/>
  <c r="AA89" i="584"/>
  <c r="BH90" i="584"/>
  <c r="AA90" i="584"/>
  <c r="AA96" i="584"/>
  <c r="BI102" i="584"/>
  <c r="BI103" i="584"/>
  <c r="BH105" i="584"/>
  <c r="AA105" i="584"/>
  <c r="BH106" i="584"/>
  <c r="AA106" i="584"/>
  <c r="AA112" i="584"/>
  <c r="BI118" i="584"/>
  <c r="BI119" i="584"/>
  <c r="BH121" i="584"/>
  <c r="AA121" i="584"/>
  <c r="BH122" i="584"/>
  <c r="AA122" i="584"/>
  <c r="AA128" i="584"/>
  <c r="AM2" i="585"/>
  <c r="Z13" i="585"/>
  <c r="BI41" i="585"/>
  <c r="BH42" i="585"/>
  <c r="AA42" i="585"/>
  <c r="BH43" i="585"/>
  <c r="BH44" i="585"/>
  <c r="AA44" i="585"/>
  <c r="AA47" i="585"/>
  <c r="BI54" i="585"/>
  <c r="BH55" i="585"/>
  <c r="BH56" i="585"/>
  <c r="AA56" i="585"/>
  <c r="BH57" i="585"/>
  <c r="AA57" i="585"/>
  <c r="BH58" i="585"/>
  <c r="AA63" i="585"/>
  <c r="BH66" i="585"/>
  <c r="BI68" i="585"/>
  <c r="BI69" i="585"/>
  <c r="BI70" i="585"/>
  <c r="BH71" i="585"/>
  <c r="BH72" i="585"/>
  <c r="AA72" i="585"/>
  <c r="BH73" i="585"/>
  <c r="AA73" i="585"/>
  <c r="AA76" i="585"/>
  <c r="BI83" i="585"/>
  <c r="BI84" i="585"/>
  <c r="BI85" i="585"/>
  <c r="BI86" i="585"/>
  <c r="BH87" i="585"/>
  <c r="AA87" i="585"/>
  <c r="BH88" i="585"/>
  <c r="BH89" i="585"/>
  <c r="AA89" i="585"/>
  <c r="BH90" i="585"/>
  <c r="BI95" i="585"/>
  <c r="BI96" i="585"/>
  <c r="BI97" i="585"/>
  <c r="BI98" i="585"/>
  <c r="BI99" i="585"/>
  <c r="BI100" i="585"/>
  <c r="BH101" i="585"/>
  <c r="AA101" i="585"/>
  <c r="BH102" i="585"/>
  <c r="BH103" i="585"/>
  <c r="AA103" i="585"/>
  <c r="BH104" i="585"/>
  <c r="BH105" i="585"/>
  <c r="AA105" i="585"/>
  <c r="BH106" i="585"/>
  <c r="AA108" i="585"/>
  <c r="AA71" i="586"/>
  <c r="BC31" i="584"/>
  <c r="BC33" i="584"/>
  <c r="BC34" i="584"/>
  <c r="BC38" i="584"/>
  <c r="BC40" i="584"/>
  <c r="AD41" i="584"/>
  <c r="AD42" i="584"/>
  <c r="AD43" i="584"/>
  <c r="AD44" i="584"/>
  <c r="AD45" i="584"/>
  <c r="AD46" i="584"/>
  <c r="BB46" i="584"/>
  <c r="BF46" i="584"/>
  <c r="AA62" i="584"/>
  <c r="AA68" i="584"/>
  <c r="AA77" i="584"/>
  <c r="AA78" i="584"/>
  <c r="AA84" i="584"/>
  <c r="AA93" i="584"/>
  <c r="AA94" i="584"/>
  <c r="AA100" i="584"/>
  <c r="AA109" i="584"/>
  <c r="AA110" i="584"/>
  <c r="AA116" i="584"/>
  <c r="AA125" i="584"/>
  <c r="AA126" i="584"/>
  <c r="AA46" i="585"/>
  <c r="AA48" i="585"/>
  <c r="AA51" i="585"/>
  <c r="AA60" i="585"/>
  <c r="AA61" i="585"/>
  <c r="AA67" i="585"/>
  <c r="AA75" i="585"/>
  <c r="AA77" i="585"/>
  <c r="AA80" i="585"/>
  <c r="AA91" i="585"/>
  <c r="AA107" i="585"/>
  <c r="AA109" i="585"/>
  <c r="AA112" i="585"/>
  <c r="AA116" i="585"/>
  <c r="AA59" i="586"/>
  <c r="AE41" i="584"/>
  <c r="AE42" i="584"/>
  <c r="AE43" i="584"/>
  <c r="AE44" i="584"/>
  <c r="AE45" i="584"/>
  <c r="AE46" i="584"/>
  <c r="AA54" i="586"/>
  <c r="AA55" i="586"/>
  <c r="AA83" i="586"/>
  <c r="AA84" i="586"/>
  <c r="AA85" i="586"/>
  <c r="AA86" i="586"/>
  <c r="AA87" i="586"/>
  <c r="BI113" i="585"/>
  <c r="BI114" i="585"/>
  <c r="BH115" i="585"/>
  <c r="AA115" i="585"/>
  <c r="BH116" i="585"/>
  <c r="BH117" i="585"/>
  <c r="AA117" i="585"/>
  <c r="AA120" i="585"/>
  <c r="BH126" i="585"/>
  <c r="BI128" i="585"/>
  <c r="BI129" i="585"/>
  <c r="BI130" i="585"/>
  <c r="BI44" i="586"/>
  <c r="BI45" i="586"/>
  <c r="BI46" i="586"/>
  <c r="BI51" i="586"/>
  <c r="BH54" i="586"/>
  <c r="BH56" i="586"/>
  <c r="BH57" i="586"/>
  <c r="AA57" i="586"/>
  <c r="BI59" i="586"/>
  <c r="BI60" i="586"/>
  <c r="BI63" i="586"/>
  <c r="BH66" i="586"/>
  <c r="BH67" i="586"/>
  <c r="BI69" i="586"/>
  <c r="BI70" i="586"/>
  <c r="BH72" i="586"/>
  <c r="AA72" i="586"/>
  <c r="BH73" i="586"/>
  <c r="AA73" i="586"/>
  <c r="AA74" i="586"/>
  <c r="BI76" i="586"/>
  <c r="BI79" i="586"/>
  <c r="BH82" i="586"/>
  <c r="BH83" i="586"/>
  <c r="BI85" i="586"/>
  <c r="BI86" i="586"/>
  <c r="BH88" i="586"/>
  <c r="AA88" i="586"/>
  <c r="BH89" i="586"/>
  <c r="AA89" i="586"/>
  <c r="AA90" i="586"/>
  <c r="BI92" i="586"/>
  <c r="BI95" i="586"/>
  <c r="BH98" i="586"/>
  <c r="BH99" i="586"/>
  <c r="BI101" i="586"/>
  <c r="BI102" i="586"/>
  <c r="BH104" i="586"/>
  <c r="AA104" i="586"/>
  <c r="BH105" i="586"/>
  <c r="AA105" i="586"/>
  <c r="AA106" i="586"/>
  <c r="BI108" i="586"/>
  <c r="BI111" i="586"/>
  <c r="AA112" i="586"/>
  <c r="BH114" i="586"/>
  <c r="BH115" i="586"/>
  <c r="BI117" i="586"/>
  <c r="BI118" i="586"/>
  <c r="BH120" i="586"/>
  <c r="BH121" i="586"/>
  <c r="AA121" i="586"/>
  <c r="AA122" i="586"/>
  <c r="BI124" i="586"/>
  <c r="BI127" i="586"/>
  <c r="AA128" i="586"/>
  <c r="BH130" i="586"/>
  <c r="AM2" i="587"/>
  <c r="Z13" i="587"/>
  <c r="BH41" i="587"/>
  <c r="AA41" i="587"/>
  <c r="BI44" i="587"/>
  <c r="BH47" i="587"/>
  <c r="BI49" i="587"/>
  <c r="BI50" i="587"/>
  <c r="BI51" i="587"/>
  <c r="BH53" i="587"/>
  <c r="AA53" i="587"/>
  <c r="BH54" i="587"/>
  <c r="AA54" i="587"/>
  <c r="AA60" i="587"/>
  <c r="BI66" i="587"/>
  <c r="BI67" i="587"/>
  <c r="BH69" i="587"/>
  <c r="AA69" i="587"/>
  <c r="BH70" i="587"/>
  <c r="AA70" i="587"/>
  <c r="BI72" i="587"/>
  <c r="BI73" i="587"/>
  <c r="BH76" i="587"/>
  <c r="AA76" i="587"/>
  <c r="BH79" i="587"/>
  <c r="BI82" i="587"/>
  <c r="BI83" i="587"/>
  <c r="BH85" i="587"/>
  <c r="AA85" i="587"/>
  <c r="BH86" i="587"/>
  <c r="AA86" i="587"/>
  <c r="BI88" i="587"/>
  <c r="BI89" i="587"/>
  <c r="BH92" i="587"/>
  <c r="AA92" i="587"/>
  <c r="BH95" i="587"/>
  <c r="BI98" i="587"/>
  <c r="BI99" i="587"/>
  <c r="BH101" i="587"/>
  <c r="AA101" i="587"/>
  <c r="BH102" i="587"/>
  <c r="AA102" i="587"/>
  <c r="BI104" i="587"/>
  <c r="BI105" i="587"/>
  <c r="BH108" i="587"/>
  <c r="AA108" i="587"/>
  <c r="BH111" i="587"/>
  <c r="BI114" i="587"/>
  <c r="BI115" i="587"/>
  <c r="BH117" i="587"/>
  <c r="AA117" i="587"/>
  <c r="BH118" i="587"/>
  <c r="AA118" i="587"/>
  <c r="BI120" i="587"/>
  <c r="BI121" i="587"/>
  <c r="BH124" i="587"/>
  <c r="AA124" i="587"/>
  <c r="BH127" i="587"/>
  <c r="BI130" i="587"/>
  <c r="BI46" i="588"/>
  <c r="BI47" i="588"/>
  <c r="BI50" i="588"/>
  <c r="BI51" i="588"/>
  <c r="BH53" i="588"/>
  <c r="BH54" i="588"/>
  <c r="AA54" i="588"/>
  <c r="AA60" i="588"/>
  <c r="AA61" i="588"/>
  <c r="BI66" i="588"/>
  <c r="BI67" i="588"/>
  <c r="BH69" i="588"/>
  <c r="AA69" i="588"/>
  <c r="BH70" i="588"/>
  <c r="AA70" i="588"/>
  <c r="AA76" i="588"/>
  <c r="BI82" i="588"/>
  <c r="BI83" i="588"/>
  <c r="BH85" i="588"/>
  <c r="BH86" i="588"/>
  <c r="AA86" i="588"/>
  <c r="AA112" i="588"/>
  <c r="AA114" i="588"/>
  <c r="AA115" i="588"/>
  <c r="BI116" i="585"/>
  <c r="BI117" i="585"/>
  <c r="BI118" i="585"/>
  <c r="BH119" i="585"/>
  <c r="AA119" i="585"/>
  <c r="BH120" i="585"/>
  <c r="BH121" i="585"/>
  <c r="AA121" i="585"/>
  <c r="AA124" i="585"/>
  <c r="AA39" i="586"/>
  <c r="BH43" i="586"/>
  <c r="AA43" i="586"/>
  <c r="BH46" i="586"/>
  <c r="BH48" i="586"/>
  <c r="BH49" i="586"/>
  <c r="AA49" i="586"/>
  <c r="AA50" i="586"/>
  <c r="BI52" i="586"/>
  <c r="BH55" i="586"/>
  <c r="BI57" i="586"/>
  <c r="BI58" i="586"/>
  <c r="BH60" i="586"/>
  <c r="BH61" i="586"/>
  <c r="AA61" i="586"/>
  <c r="AA62" i="586"/>
  <c r="BI64" i="586"/>
  <c r="BI67" i="586"/>
  <c r="BH70" i="586"/>
  <c r="BH71" i="586"/>
  <c r="BI73" i="586"/>
  <c r="BI74" i="586"/>
  <c r="BH76" i="586"/>
  <c r="AA76" i="586"/>
  <c r="BH77" i="586"/>
  <c r="AA77" i="586"/>
  <c r="AA78" i="586"/>
  <c r="BI80" i="586"/>
  <c r="BI83" i="586"/>
  <c r="BH86" i="586"/>
  <c r="BH87" i="586"/>
  <c r="BI89" i="586"/>
  <c r="BI90" i="586"/>
  <c r="BH92" i="586"/>
  <c r="AA92" i="586"/>
  <c r="BH93" i="586"/>
  <c r="AA93" i="586"/>
  <c r="AA94" i="586"/>
  <c r="BI96" i="586"/>
  <c r="BI99" i="586"/>
  <c r="BH102" i="586"/>
  <c r="BH103" i="586"/>
  <c r="BI105" i="586"/>
  <c r="BI106" i="586"/>
  <c r="BH108" i="586"/>
  <c r="BH109" i="586"/>
  <c r="AA109" i="586"/>
  <c r="AA110" i="586"/>
  <c r="BI112" i="586"/>
  <c r="BI115" i="586"/>
  <c r="AA116" i="586"/>
  <c r="BH118" i="586"/>
  <c r="BH119" i="586"/>
  <c r="BI121" i="586"/>
  <c r="BI122" i="586"/>
  <c r="BH124" i="586"/>
  <c r="BH125" i="586"/>
  <c r="AA125" i="586"/>
  <c r="AA126" i="586"/>
  <c r="BI128" i="586"/>
  <c r="BI41" i="587"/>
  <c r="BI42" i="587"/>
  <c r="AA43" i="587"/>
  <c r="AA48" i="587"/>
  <c r="BI52" i="587"/>
  <c r="BI54" i="587"/>
  <c r="BI55" i="587"/>
  <c r="BH57" i="587"/>
  <c r="AA57" i="587"/>
  <c r="BH58" i="587"/>
  <c r="AA58" i="587"/>
  <c r="AA64" i="587"/>
  <c r="BI70" i="587"/>
  <c r="BI71" i="587"/>
  <c r="BH73" i="587"/>
  <c r="AA73" i="587"/>
  <c r="BH74" i="587"/>
  <c r="AA74" i="587"/>
  <c r="AA80" i="587"/>
  <c r="BI86" i="587"/>
  <c r="BI87" i="587"/>
  <c r="BH89" i="587"/>
  <c r="AA89" i="587"/>
  <c r="BH90" i="587"/>
  <c r="AA90" i="587"/>
  <c r="AA96" i="587"/>
  <c r="BI102" i="587"/>
  <c r="BI103" i="587"/>
  <c r="BH105" i="587"/>
  <c r="AA105" i="587"/>
  <c r="BH106" i="587"/>
  <c r="AA106" i="587"/>
  <c r="AA112" i="587"/>
  <c r="BI118" i="587"/>
  <c r="BI119" i="587"/>
  <c r="BH121" i="587"/>
  <c r="AA121" i="587"/>
  <c r="BH122" i="587"/>
  <c r="AA122" i="587"/>
  <c r="AA128" i="587"/>
  <c r="AM2" i="588"/>
  <c r="Z13" i="588"/>
  <c r="AA41" i="588"/>
  <c r="AA43" i="588"/>
  <c r="AA45" i="588"/>
  <c r="AA48" i="588"/>
  <c r="AA49" i="588"/>
  <c r="BI54" i="588"/>
  <c r="BI55" i="588"/>
  <c r="BH57" i="588"/>
  <c r="BH58" i="588"/>
  <c r="AA58" i="588"/>
  <c r="AA64" i="588"/>
  <c r="AA65" i="588"/>
  <c r="BI70" i="588"/>
  <c r="BI71" i="588"/>
  <c r="BH73" i="588"/>
  <c r="AA73" i="588"/>
  <c r="BH74" i="588"/>
  <c r="AA74" i="588"/>
  <c r="AA80" i="588"/>
  <c r="BI86" i="588"/>
  <c r="BI87" i="588"/>
  <c r="BH89" i="588"/>
  <c r="BH90" i="588"/>
  <c r="AA90" i="588"/>
  <c r="AA104" i="588"/>
  <c r="AA105" i="588"/>
  <c r="AA43" i="589"/>
  <c r="AA101" i="586"/>
  <c r="AA102" i="586"/>
  <c r="AA108" i="586"/>
  <c r="AA117" i="586"/>
  <c r="AA118" i="586"/>
  <c r="AA124" i="586"/>
  <c r="AA49" i="587"/>
  <c r="AA50" i="587"/>
  <c r="AA56" i="587"/>
  <c r="AA65" i="587"/>
  <c r="AA66" i="587"/>
  <c r="AA72" i="587"/>
  <c r="AA81" i="587"/>
  <c r="AA82" i="587"/>
  <c r="AA88" i="587"/>
  <c r="AA97" i="587"/>
  <c r="AA98" i="587"/>
  <c r="AA104" i="587"/>
  <c r="AA113" i="587"/>
  <c r="AA114" i="587"/>
  <c r="AA120" i="587"/>
  <c r="AA129" i="587"/>
  <c r="AA130" i="587"/>
  <c r="AA47" i="588"/>
  <c r="AA50" i="588"/>
  <c r="AA56" i="588"/>
  <c r="AA57" i="588"/>
  <c r="AA66" i="588"/>
  <c r="AA72" i="588"/>
  <c r="AA81" i="588"/>
  <c r="AA82" i="588"/>
  <c r="AA88" i="588"/>
  <c r="AA89" i="588"/>
  <c r="AA92" i="588"/>
  <c r="AA93" i="588"/>
  <c r="BI98" i="588"/>
  <c r="BI99" i="588"/>
  <c r="BH101" i="588"/>
  <c r="BH102" i="588"/>
  <c r="AA102" i="588"/>
  <c r="AA109" i="588"/>
  <c r="BI114" i="588"/>
  <c r="BI115" i="588"/>
  <c r="BH117" i="588"/>
  <c r="AA117" i="588"/>
  <c r="BH118" i="588"/>
  <c r="AA118" i="588"/>
  <c r="AA119" i="588"/>
  <c r="BI130" i="588"/>
  <c r="Z13" i="589"/>
  <c r="BI41" i="589"/>
  <c r="BI42" i="589"/>
  <c r="BI43" i="589"/>
  <c r="BH48" i="589"/>
  <c r="BH49" i="589"/>
  <c r="AA49" i="589"/>
  <c r="BH50" i="589"/>
  <c r="AA50" i="589"/>
  <c r="BI53" i="589"/>
  <c r="BH56" i="589"/>
  <c r="AA56" i="589"/>
  <c r="BH59" i="589"/>
  <c r="BI62" i="589"/>
  <c r="BI63" i="589"/>
  <c r="BH65" i="589"/>
  <c r="AA65" i="589"/>
  <c r="BH66" i="589"/>
  <c r="AA66" i="589"/>
  <c r="BI68" i="589"/>
  <c r="BI69" i="589"/>
  <c r="BH72" i="589"/>
  <c r="AA72" i="589"/>
  <c r="BH75" i="589"/>
  <c r="BI78" i="589"/>
  <c r="BI79" i="589"/>
  <c r="BH81" i="589"/>
  <c r="AA81" i="589"/>
  <c r="BH82" i="589"/>
  <c r="AA82" i="589"/>
  <c r="BI84" i="589"/>
  <c r="BI85" i="589"/>
  <c r="BH88" i="589"/>
  <c r="AA88" i="589"/>
  <c r="BH91" i="589"/>
  <c r="BI94" i="589"/>
  <c r="BI95" i="589"/>
  <c r="BH97" i="589"/>
  <c r="AA97" i="589"/>
  <c r="BH98" i="589"/>
  <c r="AA98" i="589"/>
  <c r="BI100" i="589"/>
  <c r="BI101" i="589"/>
  <c r="BH104" i="589"/>
  <c r="AA104" i="589"/>
  <c r="BH107" i="589"/>
  <c r="BI110" i="589"/>
  <c r="BI111" i="589"/>
  <c r="BH113" i="589"/>
  <c r="AA113" i="589"/>
  <c r="BH114" i="589"/>
  <c r="AA114" i="589"/>
  <c r="BI116" i="589"/>
  <c r="BI117" i="589"/>
  <c r="BH120" i="589"/>
  <c r="AA124" i="589"/>
  <c r="AA116" i="590"/>
  <c r="AA96" i="588"/>
  <c r="AA97" i="588"/>
  <c r="BI102" i="588"/>
  <c r="BI103" i="588"/>
  <c r="BH105" i="588"/>
  <c r="BH106" i="588"/>
  <c r="AA106" i="588"/>
  <c r="AA107" i="588"/>
  <c r="AA113" i="588"/>
  <c r="BI118" i="588"/>
  <c r="BI119" i="588"/>
  <c r="BH121" i="588"/>
  <c r="AA121" i="588"/>
  <c r="BH122" i="588"/>
  <c r="AA122" i="588"/>
  <c r="AA123" i="588"/>
  <c r="BH43" i="589"/>
  <c r="BH45" i="589"/>
  <c r="BH46" i="589"/>
  <c r="AA46" i="589"/>
  <c r="BI50" i="589"/>
  <c r="BI51" i="589"/>
  <c r="BH53" i="589"/>
  <c r="BH54" i="589"/>
  <c r="AA54" i="589"/>
  <c r="AA60" i="589"/>
  <c r="BI66" i="589"/>
  <c r="BI67" i="589"/>
  <c r="BH69" i="589"/>
  <c r="AA69" i="589"/>
  <c r="BH70" i="589"/>
  <c r="AA70" i="589"/>
  <c r="AA76" i="589"/>
  <c r="BI82" i="589"/>
  <c r="BI83" i="589"/>
  <c r="BH85" i="589"/>
  <c r="AA85" i="589"/>
  <c r="BH86" i="589"/>
  <c r="AA86" i="589"/>
  <c r="AA92" i="589"/>
  <c r="BI98" i="589"/>
  <c r="BI99" i="589"/>
  <c r="BH101" i="589"/>
  <c r="AA101" i="589"/>
  <c r="BH102" i="589"/>
  <c r="AA102" i="589"/>
  <c r="AA108" i="589"/>
  <c r="BI114" i="589"/>
  <c r="BI115" i="589"/>
  <c r="BH117" i="589"/>
  <c r="AA117" i="589"/>
  <c r="BH118" i="589"/>
  <c r="AA118" i="589"/>
  <c r="AM2" i="590"/>
  <c r="AA62" i="590"/>
  <c r="AA63" i="590"/>
  <c r="AA64" i="590"/>
  <c r="AA66" i="590"/>
  <c r="AA67" i="590"/>
  <c r="AA68" i="590"/>
  <c r="AA57" i="589"/>
  <c r="AA58" i="589"/>
  <c r="AA64" i="589"/>
  <c r="AA73" i="589"/>
  <c r="AA74" i="589"/>
  <c r="AA80" i="589"/>
  <c r="AA89" i="589"/>
  <c r="AA90" i="589"/>
  <c r="AA96" i="589"/>
  <c r="AA105" i="589"/>
  <c r="AA106" i="589"/>
  <c r="AA112" i="589"/>
  <c r="AA121" i="589"/>
  <c r="AA122" i="589"/>
  <c r="AA123" i="589"/>
  <c r="AA125" i="589"/>
  <c r="AA126" i="589"/>
  <c r="BI129" i="589"/>
  <c r="AA45" i="590"/>
  <c r="BI50" i="590"/>
  <c r="BI51" i="590"/>
  <c r="BH53" i="590"/>
  <c r="AA53" i="590"/>
  <c r="BH54" i="590"/>
  <c r="AA54" i="590"/>
  <c r="AA55" i="590"/>
  <c r="AA61" i="590"/>
  <c r="BI66" i="590"/>
  <c r="BI67" i="590"/>
  <c r="BH69" i="590"/>
  <c r="AA69" i="590"/>
  <c r="BH70" i="590"/>
  <c r="AA70" i="590"/>
  <c r="AA71" i="590"/>
  <c r="AA74" i="590"/>
  <c r="BI82" i="590"/>
  <c r="BI83" i="590"/>
  <c r="BH85" i="590"/>
  <c r="AA85" i="590"/>
  <c r="BH86" i="590"/>
  <c r="BH87" i="590"/>
  <c r="AA87" i="590"/>
  <c r="AA90" i="590"/>
  <c r="BI98" i="590"/>
  <c r="BI99" i="590"/>
  <c r="BI100" i="590"/>
  <c r="BH101" i="590"/>
  <c r="AA101" i="590"/>
  <c r="BH102" i="590"/>
  <c r="BH103" i="590"/>
  <c r="AA103" i="590"/>
  <c r="BH104" i="590"/>
  <c r="AA106" i="590"/>
  <c r="BI114" i="590"/>
  <c r="BI115" i="590"/>
  <c r="BI116" i="590"/>
  <c r="BH117" i="590"/>
  <c r="BH118" i="590"/>
  <c r="AA118" i="590"/>
  <c r="BH119" i="590"/>
  <c r="AA119" i="590"/>
  <c r="AA127" i="590"/>
  <c r="AM2" i="591"/>
  <c r="BH41" i="591"/>
  <c r="BH42" i="591"/>
  <c r="AA42" i="591"/>
  <c r="AA43" i="591"/>
  <c r="BH45" i="591"/>
  <c r="BH46" i="591"/>
  <c r="AA47" i="591"/>
  <c r="AA53" i="591"/>
  <c r="BI58" i="591"/>
  <c r="BI59" i="591"/>
  <c r="BH61" i="591"/>
  <c r="BH62" i="591"/>
  <c r="AA62" i="591"/>
  <c r="AA63" i="591"/>
  <c r="AA76" i="591"/>
  <c r="AA77" i="591"/>
  <c r="AA86" i="591"/>
  <c r="AA87" i="591"/>
  <c r="AA88" i="591"/>
  <c r="AA90" i="591"/>
  <c r="AA91" i="591"/>
  <c r="AA108" i="591"/>
  <c r="AA109" i="591"/>
  <c r="AA118" i="591"/>
  <c r="AA119" i="591"/>
  <c r="AA120" i="591"/>
  <c r="AA122" i="591"/>
  <c r="AA123" i="591"/>
  <c r="AA120" i="589"/>
  <c r="BH123" i="589"/>
  <c r="BI126" i="589"/>
  <c r="BI127" i="589"/>
  <c r="BH129" i="589"/>
  <c r="AA129" i="589"/>
  <c r="BH130" i="589"/>
  <c r="AA130" i="589"/>
  <c r="BH41" i="590"/>
  <c r="BH42" i="590"/>
  <c r="AA43" i="590"/>
  <c r="AA49" i="590"/>
  <c r="BH51" i="590"/>
  <c r="BH52" i="590"/>
  <c r="BI54" i="590"/>
  <c r="BI55" i="590"/>
  <c r="BH57" i="590"/>
  <c r="AA57" i="590"/>
  <c r="BH58" i="590"/>
  <c r="AA58" i="590"/>
  <c r="AA59" i="590"/>
  <c r="AA65" i="590"/>
  <c r="BH67" i="590"/>
  <c r="BH68" i="590"/>
  <c r="BI70" i="590"/>
  <c r="BI71" i="590"/>
  <c r="BH73" i="590"/>
  <c r="AA73" i="590"/>
  <c r="BH74" i="590"/>
  <c r="BH75" i="590"/>
  <c r="AA75" i="590"/>
  <c r="BH83" i="590"/>
  <c r="BH84" i="590"/>
  <c r="BI86" i="590"/>
  <c r="BI87" i="590"/>
  <c r="BI88" i="590"/>
  <c r="BH89" i="590"/>
  <c r="AA89" i="590"/>
  <c r="BH90" i="590"/>
  <c r="BH91" i="590"/>
  <c r="AA91" i="590"/>
  <c r="AA94" i="590"/>
  <c r="BH100" i="590"/>
  <c r="BI102" i="590"/>
  <c r="BI103" i="590"/>
  <c r="BI104" i="590"/>
  <c r="BH105" i="590"/>
  <c r="AA105" i="590"/>
  <c r="BH106" i="590"/>
  <c r="BH107" i="590"/>
  <c r="AA107" i="590"/>
  <c r="AA110" i="590"/>
  <c r="BH116" i="590"/>
  <c r="BI118" i="590"/>
  <c r="BI119" i="590"/>
  <c r="BI120" i="590"/>
  <c r="BH121" i="590"/>
  <c r="BH122" i="590"/>
  <c r="BH123" i="590"/>
  <c r="AA123" i="590"/>
  <c r="BH124" i="590"/>
  <c r="AA126" i="590"/>
  <c r="BI41" i="591"/>
  <c r="BI42" i="591"/>
  <c r="BI43" i="591"/>
  <c r="BI46" i="591"/>
  <c r="BI47" i="591"/>
  <c r="BH49" i="591"/>
  <c r="BH50" i="591"/>
  <c r="AA50" i="591"/>
  <c r="AA51" i="591"/>
  <c r="BI53" i="591"/>
  <c r="BI56" i="591"/>
  <c r="AA57" i="591"/>
  <c r="BH59" i="591"/>
  <c r="BH60" i="591"/>
  <c r="BI62" i="591"/>
  <c r="BI63" i="591"/>
  <c r="BH65" i="591"/>
  <c r="BH66" i="591"/>
  <c r="AA66" i="591"/>
  <c r="BB39" i="592"/>
  <c r="AM2" i="592"/>
  <c r="AA45" i="592"/>
  <c r="AA77" i="590"/>
  <c r="AA78" i="590"/>
  <c r="AA79" i="590"/>
  <c r="AA93" i="590"/>
  <c r="AA95" i="590"/>
  <c r="AA98" i="590"/>
  <c r="AA109" i="590"/>
  <c r="AA111" i="590"/>
  <c r="AA114" i="590"/>
  <c r="AA117" i="590"/>
  <c r="AA125" i="590"/>
  <c r="AA128" i="590"/>
  <c r="AA129" i="590"/>
  <c r="AA130" i="590"/>
  <c r="AA41" i="591"/>
  <c r="AA44" i="591"/>
  <c r="AA45" i="591"/>
  <c r="AA54" i="591"/>
  <c r="AA55" i="591"/>
  <c r="AA61" i="591"/>
  <c r="AA70" i="591"/>
  <c r="AA71" i="591"/>
  <c r="AA92" i="591"/>
  <c r="AA93" i="591"/>
  <c r="AA102" i="591"/>
  <c r="AA103" i="591"/>
  <c r="AA104" i="591"/>
  <c r="AA106" i="591"/>
  <c r="AA107" i="591"/>
  <c r="AA124" i="591"/>
  <c r="AA125" i="591"/>
  <c r="AA57" i="592"/>
  <c r="AA61" i="592"/>
  <c r="AA42" i="592"/>
  <c r="AA44" i="592"/>
  <c r="AA47" i="592"/>
  <c r="AA60" i="592"/>
  <c r="AA66" i="592"/>
  <c r="AA87" i="592"/>
  <c r="AA117" i="592"/>
  <c r="AA69" i="591"/>
  <c r="BH71" i="591"/>
  <c r="BH72" i="591"/>
  <c r="BI74" i="591"/>
  <c r="BI75" i="591"/>
  <c r="BH77" i="591"/>
  <c r="BH78" i="591"/>
  <c r="AA78" i="591"/>
  <c r="AA79" i="591"/>
  <c r="AA85" i="591"/>
  <c r="BI90" i="591"/>
  <c r="BI91" i="591"/>
  <c r="BH93" i="591"/>
  <c r="BH94" i="591"/>
  <c r="AA94" i="591"/>
  <c r="AA95" i="591"/>
  <c r="AA101" i="591"/>
  <c r="BH103" i="591"/>
  <c r="BH104" i="591"/>
  <c r="BI106" i="591"/>
  <c r="BI107" i="591"/>
  <c r="BH109" i="591"/>
  <c r="BH110" i="591"/>
  <c r="AA110" i="591"/>
  <c r="AA111" i="591"/>
  <c r="AA117" i="591"/>
  <c r="BH119" i="591"/>
  <c r="BH120" i="591"/>
  <c r="BI122" i="591"/>
  <c r="BI123" i="591"/>
  <c r="BH125" i="591"/>
  <c r="BH126" i="591"/>
  <c r="AA126" i="591"/>
  <c r="AA127" i="591"/>
  <c r="BH41" i="592"/>
  <c r="BI43" i="592"/>
  <c r="BI44" i="592"/>
  <c r="BI45" i="592"/>
  <c r="BH46" i="592"/>
  <c r="AA46" i="592"/>
  <c r="BH47" i="592"/>
  <c r="BH48" i="592"/>
  <c r="AA48" i="592"/>
  <c r="AA51" i="592"/>
  <c r="BH57" i="592"/>
  <c r="BI59" i="592"/>
  <c r="BI60" i="592"/>
  <c r="BI61" i="592"/>
  <c r="BH62" i="592"/>
  <c r="BH63" i="592"/>
  <c r="BH64" i="592"/>
  <c r="AA64" i="592"/>
  <c r="BH73" i="592"/>
  <c r="AA81" i="592"/>
  <c r="AA83" i="592"/>
  <c r="AA84" i="592"/>
  <c r="AA85" i="592"/>
  <c r="AA67" i="591"/>
  <c r="BI69" i="591"/>
  <c r="BI72" i="591"/>
  <c r="AA73" i="591"/>
  <c r="BH75" i="591"/>
  <c r="BH76" i="591"/>
  <c r="BI78" i="591"/>
  <c r="BI79" i="591"/>
  <c r="BH81" i="591"/>
  <c r="BH82" i="591"/>
  <c r="AA82" i="591"/>
  <c r="AA83" i="591"/>
  <c r="BI85" i="591"/>
  <c r="BI88" i="591"/>
  <c r="AA89" i="591"/>
  <c r="BH91" i="591"/>
  <c r="BH92" i="591"/>
  <c r="BI94" i="591"/>
  <c r="BI95" i="591"/>
  <c r="BH97" i="591"/>
  <c r="BH98" i="591"/>
  <c r="AA98" i="591"/>
  <c r="AA99" i="591"/>
  <c r="BI101" i="591"/>
  <c r="BI104" i="591"/>
  <c r="AA105" i="591"/>
  <c r="BH107" i="591"/>
  <c r="BH108" i="591"/>
  <c r="BI110" i="591"/>
  <c r="BI111" i="591"/>
  <c r="BH113" i="591"/>
  <c r="BH114" i="591"/>
  <c r="AA114" i="591"/>
  <c r="AA115" i="591"/>
  <c r="BI117" i="591"/>
  <c r="BI120" i="591"/>
  <c r="AA121" i="591"/>
  <c r="BH123" i="591"/>
  <c r="BH124" i="591"/>
  <c r="BI126" i="591"/>
  <c r="BI127" i="591"/>
  <c r="BH129" i="591"/>
  <c r="BH130" i="591"/>
  <c r="AA130" i="591"/>
  <c r="BH45" i="592"/>
  <c r="BI46" i="592"/>
  <c r="BI47" i="592"/>
  <c r="BI48" i="592"/>
  <c r="BI49" i="592"/>
  <c r="BH50" i="592"/>
  <c r="BH51" i="592"/>
  <c r="BH52" i="592"/>
  <c r="AA52" i="592"/>
  <c r="AA55" i="592"/>
  <c r="AA58" i="592"/>
  <c r="BH61" i="592"/>
  <c r="BI62" i="592"/>
  <c r="BI63" i="592"/>
  <c r="BI64" i="592"/>
  <c r="BI65" i="592"/>
  <c r="BH66" i="592"/>
  <c r="BH67" i="592"/>
  <c r="AA67" i="592"/>
  <c r="BH68" i="592"/>
  <c r="AA68" i="592"/>
  <c r="BI82" i="592"/>
  <c r="BI83" i="592"/>
  <c r="BI84" i="592"/>
  <c r="BI85" i="592"/>
  <c r="BH86" i="592"/>
  <c r="BH87" i="592"/>
  <c r="BH88" i="592"/>
  <c r="AA88" i="592"/>
  <c r="AA91" i="592"/>
  <c r="BI98" i="592"/>
  <c r="BI99" i="592"/>
  <c r="BI100" i="592"/>
  <c r="BI101" i="592"/>
  <c r="BH102" i="592"/>
  <c r="BH103" i="592"/>
  <c r="BH104" i="592"/>
  <c r="AA104" i="592"/>
  <c r="AA107" i="592"/>
  <c r="BH113" i="592"/>
  <c r="BH118" i="592"/>
  <c r="AA118" i="592"/>
  <c r="BH119" i="592"/>
  <c r="AA119" i="592"/>
  <c r="BH120" i="592"/>
  <c r="AA120" i="592"/>
  <c r="AA126" i="592"/>
  <c r="AA74" i="592"/>
  <c r="BH75" i="592"/>
  <c r="AA76" i="592"/>
  <c r="BI81" i="592"/>
  <c r="BH85" i="592"/>
  <c r="BI87" i="592"/>
  <c r="BI88" i="592"/>
  <c r="BI89" i="592"/>
  <c r="BH90" i="592"/>
  <c r="AA90" i="592"/>
  <c r="BH91" i="592"/>
  <c r="BH92" i="592"/>
  <c r="AA92" i="592"/>
  <c r="AA95" i="592"/>
  <c r="BH101" i="592"/>
  <c r="BI103" i="592"/>
  <c r="BI104" i="592"/>
  <c r="BI105" i="592"/>
  <c r="BH106" i="592"/>
  <c r="AA106" i="592"/>
  <c r="BH107" i="592"/>
  <c r="BH108" i="592"/>
  <c r="AA108" i="592"/>
  <c r="BH117" i="592"/>
  <c r="BI119" i="592"/>
  <c r="BI120" i="592"/>
  <c r="BI121" i="592"/>
  <c r="BH122" i="592"/>
  <c r="AA122" i="592"/>
  <c r="BH123" i="592"/>
  <c r="AA123" i="592"/>
  <c r="AA124" i="592"/>
  <c r="AA94" i="592"/>
  <c r="AA96" i="592"/>
  <c r="AA99" i="592"/>
  <c r="AA110" i="592"/>
  <c r="AA111" i="592"/>
  <c r="AA112" i="592"/>
  <c r="BI123" i="592"/>
  <c r="BI124" i="592"/>
  <c r="BH126" i="592"/>
  <c r="BH127" i="592"/>
  <c r="AA127" i="592"/>
  <c r="AA128" i="592"/>
  <c r="AA130" i="592"/>
  <c r="BI64" i="584"/>
  <c r="BI65" i="584"/>
  <c r="BH68" i="584"/>
  <c r="BI80" i="584"/>
  <c r="BI81" i="584"/>
  <c r="BH84" i="584"/>
  <c r="BI96" i="584"/>
  <c r="BI97" i="584"/>
  <c r="BI112" i="584"/>
  <c r="BI113" i="584"/>
  <c r="BH116" i="584"/>
  <c r="BI128" i="584"/>
  <c r="BI129" i="584"/>
  <c r="BI123" i="585"/>
  <c r="BH130" i="585"/>
  <c r="BH42" i="586"/>
  <c r="BH50" i="586"/>
  <c r="BH51" i="586"/>
  <c r="BI56" i="586"/>
  <c r="BH59" i="586"/>
  <c r="BH62" i="586"/>
  <c r="BH63" i="586"/>
  <c r="BI72" i="586"/>
  <c r="BI75" i="586"/>
  <c r="BH78" i="586"/>
  <c r="BH79" i="586"/>
  <c r="BI88" i="586"/>
  <c r="BI91" i="586"/>
  <c r="BH94" i="586"/>
  <c r="BH95" i="586"/>
  <c r="BI104" i="586"/>
  <c r="BI107" i="586"/>
  <c r="BH110" i="586"/>
  <c r="BH111" i="586"/>
  <c r="BI120" i="586"/>
  <c r="BI123" i="586"/>
  <c r="BH126" i="586"/>
  <c r="BH127" i="586"/>
  <c r="BH42" i="587"/>
  <c r="BI48" i="587"/>
  <c r="BH51" i="587"/>
  <c r="BI56" i="587"/>
  <c r="BI57" i="587"/>
  <c r="BH60" i="587"/>
  <c r="BH63" i="587"/>
  <c r="BI112" i="585"/>
  <c r="BI127" i="585"/>
  <c r="BI72" i="584"/>
  <c r="BI73" i="584"/>
  <c r="BH76" i="584"/>
  <c r="BI88" i="584"/>
  <c r="BI89" i="584"/>
  <c r="BH92" i="584"/>
  <c r="BI104" i="584"/>
  <c r="BI105" i="584"/>
  <c r="BH108" i="584"/>
  <c r="BI120" i="584"/>
  <c r="BI121" i="584"/>
  <c r="BI67" i="585"/>
  <c r="BH64" i="584"/>
  <c r="BH67" i="584"/>
  <c r="BI76" i="584"/>
  <c r="BI77" i="584"/>
  <c r="BH80" i="584"/>
  <c r="BH83" i="584"/>
  <c r="BI92" i="584"/>
  <c r="BI93" i="584"/>
  <c r="BH96" i="584"/>
  <c r="BH99" i="584"/>
  <c r="BI108" i="584"/>
  <c r="BI109" i="584"/>
  <c r="BH112" i="584"/>
  <c r="BH115" i="584"/>
  <c r="BI124" i="584"/>
  <c r="BI125" i="584"/>
  <c r="BH128" i="584"/>
  <c r="BI42" i="585"/>
  <c r="BI119" i="585"/>
  <c r="BI47" i="586"/>
  <c r="BI55" i="586"/>
  <c r="BH58" i="586"/>
  <c r="BI68" i="586"/>
  <c r="BI71" i="586"/>
  <c r="BH74" i="586"/>
  <c r="BH75" i="586"/>
  <c r="BI84" i="586"/>
  <c r="BI87" i="586"/>
  <c r="BH90" i="586"/>
  <c r="BH91" i="586"/>
  <c r="BI100" i="586"/>
  <c r="BI103" i="586"/>
  <c r="BH106" i="586"/>
  <c r="BH107" i="586"/>
  <c r="BI116" i="586"/>
  <c r="BI119" i="586"/>
  <c r="BH122" i="586"/>
  <c r="BH123" i="586"/>
  <c r="BI45" i="587"/>
  <c r="BH48" i="587"/>
  <c r="BI53" i="587"/>
  <c r="BH56" i="587"/>
  <c r="BH59" i="587"/>
  <c r="BH68" i="587"/>
  <c r="BH71" i="587"/>
  <c r="BI80" i="587"/>
  <c r="BI81" i="587"/>
  <c r="BH84" i="587"/>
  <c r="BH87" i="587"/>
  <c r="BI96" i="587"/>
  <c r="BI97" i="587"/>
  <c r="BH100" i="587"/>
  <c r="BH103" i="587"/>
  <c r="BI112" i="587"/>
  <c r="BI113" i="587"/>
  <c r="BH116" i="587"/>
  <c r="BH119" i="587"/>
  <c r="BI128" i="587"/>
  <c r="BI129" i="587"/>
  <c r="BI41" i="588"/>
  <c r="BH47" i="588"/>
  <c r="BH48" i="588"/>
  <c r="BH51" i="588"/>
  <c r="BI60" i="588"/>
  <c r="BI61" i="588"/>
  <c r="BH64" i="588"/>
  <c r="BH67" i="588"/>
  <c r="BI76" i="588"/>
  <c r="BI77" i="588"/>
  <c r="BH80" i="588"/>
  <c r="BH83" i="588"/>
  <c r="BI92" i="588"/>
  <c r="BI93" i="588"/>
  <c r="BH96" i="588"/>
  <c r="BH99" i="588"/>
  <c r="BI109" i="588"/>
  <c r="BI112" i="588"/>
  <c r="BH115" i="588"/>
  <c r="BH116" i="588"/>
  <c r="BI125" i="588"/>
  <c r="BI128" i="588"/>
  <c r="BH47" i="589"/>
  <c r="BI49" i="589"/>
  <c r="BH52" i="589"/>
  <c r="BI60" i="589"/>
  <c r="BI61" i="589"/>
  <c r="BH64" i="589"/>
  <c r="BH67" i="589"/>
  <c r="BI76" i="589"/>
  <c r="BI77" i="589"/>
  <c r="BH80" i="589"/>
  <c r="BH83" i="589"/>
  <c r="BI92" i="589"/>
  <c r="BI93" i="589"/>
  <c r="BH96" i="589"/>
  <c r="BH99" i="589"/>
  <c r="BI108" i="589"/>
  <c r="BI109" i="589"/>
  <c r="BH112" i="589"/>
  <c r="BH115" i="589"/>
  <c r="BI124" i="589"/>
  <c r="BI125" i="589"/>
  <c r="BH128" i="589"/>
  <c r="BI45" i="590"/>
  <c r="BI48" i="590"/>
  <c r="BI61" i="590"/>
  <c r="BI64" i="590"/>
  <c r="BI77" i="590"/>
  <c r="BI80" i="590"/>
  <c r="BI93" i="590"/>
  <c r="BI109" i="590"/>
  <c r="BI57" i="591"/>
  <c r="BI73" i="591"/>
  <c r="BI89" i="591"/>
  <c r="BI105" i="591"/>
  <c r="BI121" i="591"/>
  <c r="BI70" i="592"/>
  <c r="BI73" i="592"/>
  <c r="BH97" i="592"/>
  <c r="BI102" i="592"/>
  <c r="BI118" i="592"/>
  <c r="BH51" i="591"/>
  <c r="BH52" i="591"/>
  <c r="BI61" i="591"/>
  <c r="BI64" i="591"/>
  <c r="BH67" i="591"/>
  <c r="BH68" i="591"/>
  <c r="BI77" i="591"/>
  <c r="BI80" i="591"/>
  <c r="BH83" i="591"/>
  <c r="BH84" i="591"/>
  <c r="BI93" i="591"/>
  <c r="BI96" i="591"/>
  <c r="BH99" i="591"/>
  <c r="BH100" i="591"/>
  <c r="BI109" i="591"/>
  <c r="BI112" i="591"/>
  <c r="BH115" i="591"/>
  <c r="BH116" i="591"/>
  <c r="BI125" i="591"/>
  <c r="BI128" i="591"/>
  <c r="BI42" i="592"/>
  <c r="BI74" i="592"/>
  <c r="BI106" i="592"/>
  <c r="BI122" i="592"/>
  <c r="BI53" i="590"/>
  <c r="BI56" i="590"/>
  <c r="BI69" i="590"/>
  <c r="BI72" i="590"/>
  <c r="BI85" i="590"/>
  <c r="BI101" i="590"/>
  <c r="BI117" i="590"/>
  <c r="BI52" i="591"/>
  <c r="BH55" i="591"/>
  <c r="BH56" i="591"/>
  <c r="BI65" i="591"/>
  <c r="BI68" i="591"/>
  <c r="BI81" i="591"/>
  <c r="BI84" i="591"/>
  <c r="BH87" i="591"/>
  <c r="BH88" i="591"/>
  <c r="BI97" i="591"/>
  <c r="BI100" i="591"/>
  <c r="BI113" i="591"/>
  <c r="BI116" i="591"/>
  <c r="BI129" i="591"/>
  <c r="BH49" i="592"/>
  <c r="BI54" i="592"/>
  <c r="BH80" i="592"/>
  <c r="BH81" i="592"/>
  <c r="BI86" i="592"/>
  <c r="BI110" i="592"/>
  <c r="BI126" i="592"/>
  <c r="BI129" i="592"/>
  <c r="BI60" i="587"/>
  <c r="BI61" i="587"/>
  <c r="BH64" i="587"/>
  <c r="BH67" i="587"/>
  <c r="BI76" i="587"/>
  <c r="BI77" i="587"/>
  <c r="BH80" i="587"/>
  <c r="BH83" i="587"/>
  <c r="BI92" i="587"/>
  <c r="BI93" i="587"/>
  <c r="BH96" i="587"/>
  <c r="BH99" i="587"/>
  <c r="BI108" i="587"/>
  <c r="BI109" i="587"/>
  <c r="BH112" i="587"/>
  <c r="BH115" i="587"/>
  <c r="BI124" i="587"/>
  <c r="BI125" i="587"/>
  <c r="BH128" i="587"/>
  <c r="BH44" i="588"/>
  <c r="BI56" i="588"/>
  <c r="BI57" i="588"/>
  <c r="BH60" i="588"/>
  <c r="BH63" i="588"/>
  <c r="BI72" i="588"/>
  <c r="BI73" i="588"/>
  <c r="BH76" i="588"/>
  <c r="BH79" i="588"/>
  <c r="BI88" i="588"/>
  <c r="BI89" i="588"/>
  <c r="BH92" i="588"/>
  <c r="BH95" i="588"/>
  <c r="BI104" i="588"/>
  <c r="BI105" i="588"/>
  <c r="BI108" i="588"/>
  <c r="BH111" i="588"/>
  <c r="BH112" i="588"/>
  <c r="BI121" i="588"/>
  <c r="BI124" i="588"/>
  <c r="BH127" i="588"/>
  <c r="BH128" i="588"/>
  <c r="BI44" i="589"/>
  <c r="BH51" i="589"/>
  <c r="BI56" i="589"/>
  <c r="BI57" i="589"/>
  <c r="BH60" i="589"/>
  <c r="BH63" i="589"/>
  <c r="BI72" i="589"/>
  <c r="BI73" i="589"/>
  <c r="BH76" i="589"/>
  <c r="BH79" i="589"/>
  <c r="BI88" i="589"/>
  <c r="BI89" i="589"/>
  <c r="BH92" i="589"/>
  <c r="BH95" i="589"/>
  <c r="BI104" i="589"/>
  <c r="BI105" i="589"/>
  <c r="BH108" i="589"/>
  <c r="BH111" i="589"/>
  <c r="BI120" i="589"/>
  <c r="BI121" i="589"/>
  <c r="BH124" i="589"/>
  <c r="BH127" i="589"/>
  <c r="BI44" i="590"/>
  <c r="BH47" i="590"/>
  <c r="BH48" i="590"/>
  <c r="BI57" i="590"/>
  <c r="BI60" i="590"/>
  <c r="BH63" i="590"/>
  <c r="BH64" i="590"/>
  <c r="BI73" i="590"/>
  <c r="BI76" i="590"/>
  <c r="BH79" i="590"/>
  <c r="BH80" i="590"/>
  <c r="BI89" i="590"/>
  <c r="BH96" i="590"/>
  <c r="BI105" i="590"/>
  <c r="BH112" i="590"/>
  <c r="BI121" i="590"/>
  <c r="BI58" i="592"/>
  <c r="BI90" i="592"/>
  <c r="BI114" i="592"/>
  <c r="V127" i="470"/>
  <c r="K127" i="470"/>
  <c r="N125" i="470"/>
  <c r="O120" i="470"/>
  <c r="R114" i="470"/>
  <c r="W113" i="470"/>
  <c r="P109" i="470"/>
  <c r="V108" i="470"/>
  <c r="P106" i="470"/>
  <c r="R105" i="470"/>
  <c r="V104" i="470"/>
  <c r="S98" i="470"/>
  <c r="K98" i="470"/>
  <c r="H97" i="470"/>
  <c r="K97" i="470"/>
  <c r="V97" i="470"/>
  <c r="H95" i="470"/>
  <c r="P95" i="470"/>
  <c r="W95" i="470"/>
  <c r="V84" i="470"/>
  <c r="K84" i="470"/>
  <c r="Q83" i="470"/>
  <c r="H82" i="470"/>
  <c r="V82" i="470"/>
  <c r="Q82" i="470"/>
  <c r="P80" i="470"/>
  <c r="G61" i="470"/>
  <c r="K61" i="470"/>
  <c r="S61" i="470"/>
  <c r="I61" i="470"/>
  <c r="O61" i="470"/>
  <c r="V61" i="470"/>
  <c r="J61" i="470"/>
  <c r="Q61" i="470"/>
  <c r="Y61" i="470"/>
  <c r="K58" i="470"/>
  <c r="R58" i="470"/>
  <c r="G58" i="470"/>
  <c r="O58" i="470"/>
  <c r="V58" i="470"/>
  <c r="J58" i="470"/>
  <c r="Q58" i="470"/>
  <c r="W58" i="470"/>
  <c r="G55" i="470"/>
  <c r="M55" i="470"/>
  <c r="S55" i="470"/>
  <c r="S127" i="470"/>
  <c r="V125" i="470"/>
  <c r="K125" i="470"/>
  <c r="W122" i="470"/>
  <c r="G120" i="470"/>
  <c r="L114" i="470"/>
  <c r="P113" i="470"/>
  <c r="S111" i="470"/>
  <c r="K111" i="470"/>
  <c r="L109" i="470"/>
  <c r="P108" i="470"/>
  <c r="N106" i="470"/>
  <c r="P105" i="470"/>
  <c r="H99" i="470"/>
  <c r="N99" i="470"/>
  <c r="R98" i="470"/>
  <c r="P97" i="470"/>
  <c r="V96" i="470"/>
  <c r="V95" i="470"/>
  <c r="L95" i="470"/>
  <c r="G94" i="470"/>
  <c r="H94" i="470"/>
  <c r="V94" i="470"/>
  <c r="L90" i="470"/>
  <c r="X90" i="470"/>
  <c r="H89" i="470"/>
  <c r="K89" i="470"/>
  <c r="T89" i="470"/>
  <c r="J89" i="470"/>
  <c r="S89" i="470"/>
  <c r="J86" i="470"/>
  <c r="O86" i="470"/>
  <c r="L86" i="470"/>
  <c r="R84" i="470"/>
  <c r="M80" i="470"/>
  <c r="J76" i="470"/>
  <c r="P76" i="470"/>
  <c r="U76" i="470"/>
  <c r="H76" i="470"/>
  <c r="O76" i="470"/>
  <c r="T76" i="470"/>
  <c r="Y76" i="470"/>
  <c r="G69" i="470"/>
  <c r="K69" i="470"/>
  <c r="S69" i="470"/>
  <c r="I69" i="470"/>
  <c r="O69" i="470"/>
  <c r="V69" i="470"/>
  <c r="J69" i="470"/>
  <c r="Q69" i="470"/>
  <c r="Y69" i="470"/>
  <c r="W128" i="470"/>
  <c r="S125" i="470"/>
  <c r="X114" i="470"/>
  <c r="W109" i="470"/>
  <c r="K109" i="470"/>
  <c r="W106" i="470"/>
  <c r="L105" i="470"/>
  <c r="J98" i="470"/>
  <c r="H98" i="470"/>
  <c r="P98" i="470"/>
  <c r="W98" i="470"/>
  <c r="R93" i="470"/>
  <c r="I84" i="470"/>
  <c r="J84" i="470"/>
  <c r="O84" i="470"/>
  <c r="T84" i="470"/>
  <c r="H84" i="470"/>
  <c r="N84" i="470"/>
  <c r="S84" i="470"/>
  <c r="X84" i="470"/>
  <c r="I83" i="470"/>
  <c r="M83" i="470"/>
  <c r="X83" i="470"/>
  <c r="L83" i="470"/>
  <c r="V83" i="470"/>
  <c r="V80" i="470"/>
  <c r="G54" i="470"/>
  <c r="M54" i="470"/>
  <c r="W54" i="470"/>
  <c r="J54" i="470"/>
  <c r="R54" i="470"/>
  <c r="K54" i="470"/>
  <c r="U54" i="470"/>
  <c r="G96" i="470"/>
  <c r="P96" i="470"/>
  <c r="L80" i="470"/>
  <c r="R80" i="470"/>
  <c r="J80" i="470"/>
  <c r="Q80" i="470"/>
  <c r="X80" i="470"/>
  <c r="J48" i="470"/>
  <c r="L48" i="470"/>
  <c r="S48" i="470"/>
  <c r="G42" i="470"/>
  <c r="P42" i="470"/>
  <c r="R75" i="470"/>
  <c r="G75" i="470"/>
  <c r="K74" i="470"/>
  <c r="W68" i="470"/>
  <c r="R68" i="470"/>
  <c r="M68" i="470"/>
  <c r="G68" i="470"/>
  <c r="R67" i="470"/>
  <c r="G67" i="470"/>
  <c r="K66" i="470"/>
  <c r="W60" i="470"/>
  <c r="R60" i="470"/>
  <c r="M60" i="470"/>
  <c r="G60" i="470"/>
  <c r="V53" i="470"/>
  <c r="O53" i="470"/>
  <c r="I53" i="470"/>
  <c r="Y50" i="470"/>
  <c r="J50" i="470"/>
  <c r="K46" i="470"/>
  <c r="W88" i="470"/>
  <c r="R88" i="470"/>
  <c r="L88" i="470"/>
  <c r="G88" i="470"/>
  <c r="V87" i="470"/>
  <c r="N87" i="470"/>
  <c r="V79" i="470"/>
  <c r="I79" i="470"/>
  <c r="V75" i="470"/>
  <c r="K75" i="470"/>
  <c r="Q74" i="470"/>
  <c r="V73" i="470"/>
  <c r="O73" i="470"/>
  <c r="I73" i="470"/>
  <c r="Y68" i="470"/>
  <c r="S68" i="470"/>
  <c r="N68" i="470"/>
  <c r="V67" i="470"/>
  <c r="K67" i="470"/>
  <c r="Q66" i="470"/>
  <c r="V65" i="470"/>
  <c r="O65" i="470"/>
  <c r="I65" i="470"/>
  <c r="Y60" i="470"/>
  <c r="S60" i="470"/>
  <c r="N60" i="470"/>
  <c r="V57" i="470"/>
  <c r="I57" i="470"/>
  <c r="Y53" i="470"/>
  <c r="Q53" i="470"/>
  <c r="W52" i="470"/>
  <c r="R52" i="470"/>
  <c r="M52" i="470"/>
  <c r="N50" i="470"/>
  <c r="V47" i="470"/>
  <c r="O46" i="470"/>
  <c r="W45" i="470"/>
  <c r="R45" i="470"/>
  <c r="L45" i="470"/>
  <c r="V44" i="470"/>
  <c r="N44" i="470"/>
  <c r="G44" i="470"/>
  <c r="K43" i="470"/>
  <c r="J41" i="470"/>
  <c r="G129" i="470"/>
  <c r="O129" i="470"/>
  <c r="W129" i="470"/>
  <c r="G127" i="470"/>
  <c r="O127" i="470"/>
  <c r="W127" i="470"/>
  <c r="G125" i="470"/>
  <c r="O125" i="470"/>
  <c r="W125" i="470"/>
  <c r="G123" i="470"/>
  <c r="O123" i="470"/>
  <c r="W123" i="470"/>
  <c r="H121" i="470"/>
  <c r="G121" i="470"/>
  <c r="O121" i="470"/>
  <c r="W121" i="470"/>
  <c r="O118" i="470"/>
  <c r="V117" i="470"/>
  <c r="S116" i="470"/>
  <c r="V115" i="470"/>
  <c r="J114" i="470"/>
  <c r="G114" i="470"/>
  <c r="N114" i="470"/>
  <c r="V114" i="470"/>
  <c r="H114" i="470"/>
  <c r="P114" i="470"/>
  <c r="W114" i="470"/>
  <c r="H113" i="470"/>
  <c r="G113" i="470"/>
  <c r="R113" i="470"/>
  <c r="K113" i="470"/>
  <c r="V113" i="470"/>
  <c r="J106" i="470"/>
  <c r="H106" i="470"/>
  <c r="K106" i="470"/>
  <c r="R106" i="470"/>
  <c r="X106" i="470"/>
  <c r="L106" i="470"/>
  <c r="S106" i="470"/>
  <c r="V103" i="470"/>
  <c r="V90" i="470"/>
  <c r="G130" i="470"/>
  <c r="V130" i="470"/>
  <c r="J128" i="470"/>
  <c r="O128" i="470"/>
  <c r="J126" i="470"/>
  <c r="O126" i="470"/>
  <c r="J124" i="470"/>
  <c r="O124" i="470"/>
  <c r="J122" i="470"/>
  <c r="O122" i="470"/>
  <c r="G103" i="470"/>
  <c r="L103" i="470"/>
  <c r="R103" i="470"/>
  <c r="W103" i="470"/>
  <c r="J103" i="470"/>
  <c r="P103" i="470"/>
  <c r="X103" i="470"/>
  <c r="K103" i="470"/>
  <c r="S103" i="470"/>
  <c r="H101" i="470"/>
  <c r="G101" i="470"/>
  <c r="R101" i="470"/>
  <c r="K101" i="470"/>
  <c r="W101" i="470"/>
  <c r="L101" i="470"/>
  <c r="H93" i="470"/>
  <c r="L93" i="470"/>
  <c r="W93" i="470"/>
  <c r="K93" i="470"/>
  <c r="P93" i="470"/>
  <c r="N90" i="470"/>
  <c r="T85" i="470"/>
  <c r="W130" i="470"/>
  <c r="V128" i="470"/>
  <c r="V126" i="470"/>
  <c r="V124" i="470"/>
  <c r="V122" i="470"/>
  <c r="H120" i="470"/>
  <c r="J120" i="470"/>
  <c r="R120" i="470"/>
  <c r="K120" i="470"/>
  <c r="S120" i="470"/>
  <c r="W118" i="470"/>
  <c r="I117" i="470"/>
  <c r="G117" i="470"/>
  <c r="L117" i="470"/>
  <c r="R117" i="470"/>
  <c r="W117" i="470"/>
  <c r="H117" i="470"/>
  <c r="N117" i="470"/>
  <c r="S117" i="470"/>
  <c r="X117" i="470"/>
  <c r="G115" i="470"/>
  <c r="L115" i="470"/>
  <c r="R115" i="470"/>
  <c r="W115" i="470"/>
  <c r="H115" i="470"/>
  <c r="N115" i="470"/>
  <c r="S115" i="470"/>
  <c r="X115" i="470"/>
  <c r="G112" i="470"/>
  <c r="K112" i="470"/>
  <c r="P112" i="470"/>
  <c r="O103" i="470"/>
  <c r="V93" i="470"/>
  <c r="G92" i="470"/>
  <c r="V92" i="470"/>
  <c r="K92" i="470"/>
  <c r="P92" i="470"/>
  <c r="O130" i="470"/>
  <c r="N128" i="470"/>
  <c r="N126" i="470"/>
  <c r="N124" i="470"/>
  <c r="N122" i="470"/>
  <c r="H118" i="470"/>
  <c r="J118" i="470"/>
  <c r="R118" i="470"/>
  <c r="K118" i="470"/>
  <c r="S118" i="470"/>
  <c r="G116" i="470"/>
  <c r="K116" i="470"/>
  <c r="T116" i="470"/>
  <c r="O116" i="470"/>
  <c r="W116" i="470"/>
  <c r="N103" i="470"/>
  <c r="V101" i="470"/>
  <c r="J90" i="470"/>
  <c r="H90" i="470"/>
  <c r="P90" i="470"/>
  <c r="W90" i="470"/>
  <c r="G90" i="470"/>
  <c r="R90" i="470"/>
  <c r="K90" i="470"/>
  <c r="S90" i="470"/>
  <c r="I85" i="470"/>
  <c r="G85" i="470"/>
  <c r="L85" i="470"/>
  <c r="R85" i="470"/>
  <c r="W85" i="470"/>
  <c r="K85" i="470"/>
  <c r="S85" i="470"/>
  <c r="H85" i="470"/>
  <c r="O85" i="470"/>
  <c r="V85" i="470"/>
  <c r="J85" i="470"/>
  <c r="P85" i="470"/>
  <c r="X85" i="470"/>
  <c r="W119" i="470"/>
  <c r="O119" i="470"/>
  <c r="G119" i="470"/>
  <c r="W111" i="470"/>
  <c r="R111" i="470"/>
  <c r="L111" i="470"/>
  <c r="V110" i="470"/>
  <c r="N110" i="470"/>
  <c r="G110" i="470"/>
  <c r="R109" i="470"/>
  <c r="G109" i="470"/>
  <c r="K108" i="470"/>
  <c r="W105" i="470"/>
  <c r="G104" i="470"/>
  <c r="P104" i="470"/>
  <c r="J102" i="470"/>
  <c r="G102" i="470"/>
  <c r="N102" i="470"/>
  <c r="V102" i="470"/>
  <c r="J95" i="470"/>
  <c r="O95" i="470"/>
  <c r="T95" i="470"/>
  <c r="P94" i="470"/>
  <c r="V91" i="470"/>
  <c r="O91" i="470"/>
  <c r="V89" i="470"/>
  <c r="O89" i="470"/>
  <c r="I87" i="470"/>
  <c r="J87" i="470"/>
  <c r="O87" i="470"/>
  <c r="T87" i="470"/>
  <c r="R86" i="470"/>
  <c r="K86" i="470"/>
  <c r="V81" i="470"/>
  <c r="N81" i="470"/>
  <c r="G80" i="470"/>
  <c r="I80" i="470"/>
  <c r="N80" i="470"/>
  <c r="T80" i="470"/>
  <c r="Y80" i="470"/>
  <c r="T79" i="470"/>
  <c r="L79" i="470"/>
  <c r="G76" i="470"/>
  <c r="I76" i="470"/>
  <c r="N76" i="470"/>
  <c r="R76" i="470"/>
  <c r="V76" i="470"/>
  <c r="U75" i="470"/>
  <c r="O75" i="470"/>
  <c r="J75" i="470"/>
  <c r="Y74" i="470"/>
  <c r="S74" i="470"/>
  <c r="N74" i="470"/>
  <c r="I74" i="470"/>
  <c r="W73" i="470"/>
  <c r="R73" i="470"/>
  <c r="M73" i="470"/>
  <c r="H72" i="470"/>
  <c r="L72" i="470"/>
  <c r="P72" i="470"/>
  <c r="T72" i="470"/>
  <c r="X72" i="470"/>
  <c r="U71" i="470"/>
  <c r="O71" i="470"/>
  <c r="J71" i="470"/>
  <c r="Y70" i="470"/>
  <c r="S70" i="470"/>
  <c r="N70" i="470"/>
  <c r="I70" i="470"/>
  <c r="W69" i="470"/>
  <c r="R69" i="470"/>
  <c r="M69" i="470"/>
  <c r="H68" i="470"/>
  <c r="L68" i="470"/>
  <c r="P68" i="470"/>
  <c r="T68" i="470"/>
  <c r="X68" i="470"/>
  <c r="U67" i="470"/>
  <c r="O67" i="470"/>
  <c r="J67" i="470"/>
  <c r="Y66" i="470"/>
  <c r="S66" i="470"/>
  <c r="N66" i="470"/>
  <c r="I66" i="470"/>
  <c r="W65" i="470"/>
  <c r="R65" i="470"/>
  <c r="M65" i="470"/>
  <c r="H64" i="470"/>
  <c r="L64" i="470"/>
  <c r="P64" i="470"/>
  <c r="T64" i="470"/>
  <c r="X64" i="470"/>
  <c r="U63" i="470"/>
  <c r="O63" i="470"/>
  <c r="J63" i="470"/>
  <c r="Y62" i="470"/>
  <c r="S62" i="470"/>
  <c r="N62" i="470"/>
  <c r="I62" i="470"/>
  <c r="W61" i="470"/>
  <c r="R61" i="470"/>
  <c r="M61" i="470"/>
  <c r="H60" i="470"/>
  <c r="L60" i="470"/>
  <c r="P60" i="470"/>
  <c r="T60" i="470"/>
  <c r="X60" i="470"/>
  <c r="U59" i="470"/>
  <c r="N59" i="470"/>
  <c r="H58" i="470"/>
  <c r="L58" i="470"/>
  <c r="P58" i="470"/>
  <c r="T58" i="470"/>
  <c r="X58" i="470"/>
  <c r="I58" i="470"/>
  <c r="N58" i="470"/>
  <c r="S58" i="470"/>
  <c r="Y58" i="470"/>
  <c r="S57" i="470"/>
  <c r="K57" i="470"/>
  <c r="W55" i="470"/>
  <c r="Q55" i="470"/>
  <c r="I55" i="470"/>
  <c r="V54" i="470"/>
  <c r="O54" i="470"/>
  <c r="H53" i="470"/>
  <c r="L53" i="470"/>
  <c r="P53" i="470"/>
  <c r="T53" i="470"/>
  <c r="X53" i="470"/>
  <c r="G53" i="470"/>
  <c r="M53" i="470"/>
  <c r="R53" i="470"/>
  <c r="W53" i="470"/>
  <c r="Y51" i="470"/>
  <c r="R51" i="470"/>
  <c r="R50" i="470"/>
  <c r="R49" i="470"/>
  <c r="H105" i="470"/>
  <c r="K105" i="470"/>
  <c r="V105" i="470"/>
  <c r="G100" i="470"/>
  <c r="K100" i="470"/>
  <c r="J94" i="470"/>
  <c r="K94" i="470"/>
  <c r="R94" i="470"/>
  <c r="X94" i="470"/>
  <c r="H91" i="470"/>
  <c r="N91" i="470"/>
  <c r="S91" i="470"/>
  <c r="X91" i="470"/>
  <c r="I89" i="470"/>
  <c r="G89" i="470"/>
  <c r="L89" i="470"/>
  <c r="R89" i="470"/>
  <c r="W89" i="470"/>
  <c r="W86" i="470"/>
  <c r="P86" i="470"/>
  <c r="J81" i="470"/>
  <c r="P81" i="470"/>
  <c r="U81" i="470"/>
  <c r="Y79" i="470"/>
  <c r="Q79" i="470"/>
  <c r="Y75" i="470"/>
  <c r="S75" i="470"/>
  <c r="N75" i="470"/>
  <c r="W74" i="470"/>
  <c r="R74" i="470"/>
  <c r="M74" i="470"/>
  <c r="H73" i="470"/>
  <c r="L73" i="470"/>
  <c r="P73" i="470"/>
  <c r="T73" i="470"/>
  <c r="X73" i="470"/>
  <c r="Y71" i="470"/>
  <c r="S71" i="470"/>
  <c r="N71" i="470"/>
  <c r="W70" i="470"/>
  <c r="R70" i="470"/>
  <c r="M70" i="470"/>
  <c r="H69" i="470"/>
  <c r="L69" i="470"/>
  <c r="P69" i="470"/>
  <c r="T69" i="470"/>
  <c r="X69" i="470"/>
  <c r="Y67" i="470"/>
  <c r="S67" i="470"/>
  <c r="N67" i="470"/>
  <c r="W66" i="470"/>
  <c r="R66" i="470"/>
  <c r="M66" i="470"/>
  <c r="H65" i="470"/>
  <c r="L65" i="470"/>
  <c r="P65" i="470"/>
  <c r="T65" i="470"/>
  <c r="X65" i="470"/>
  <c r="Y63" i="470"/>
  <c r="S63" i="470"/>
  <c r="N63" i="470"/>
  <c r="W62" i="470"/>
  <c r="R62" i="470"/>
  <c r="M62" i="470"/>
  <c r="H61" i="470"/>
  <c r="L61" i="470"/>
  <c r="P61" i="470"/>
  <c r="T61" i="470"/>
  <c r="X61" i="470"/>
  <c r="H59" i="470"/>
  <c r="L59" i="470"/>
  <c r="P59" i="470"/>
  <c r="J59" i="470"/>
  <c r="O59" i="470"/>
  <c r="T59" i="470"/>
  <c r="X59" i="470"/>
  <c r="Y57" i="470"/>
  <c r="Q57" i="470"/>
  <c r="V55" i="470"/>
  <c r="N55" i="470"/>
  <c r="H54" i="470"/>
  <c r="L54" i="470"/>
  <c r="P54" i="470"/>
  <c r="T54" i="470"/>
  <c r="X54" i="470"/>
  <c r="I54" i="470"/>
  <c r="N54" i="470"/>
  <c r="S54" i="470"/>
  <c r="Y54" i="470"/>
  <c r="H51" i="470"/>
  <c r="L51" i="470"/>
  <c r="P51" i="470"/>
  <c r="T51" i="470"/>
  <c r="X51" i="470"/>
  <c r="G51" i="470"/>
  <c r="K51" i="470"/>
  <c r="I51" i="470"/>
  <c r="O51" i="470"/>
  <c r="U51" i="470"/>
  <c r="H50" i="470"/>
  <c r="L50" i="470"/>
  <c r="P50" i="470"/>
  <c r="T50" i="470"/>
  <c r="X50" i="470"/>
  <c r="G50" i="470"/>
  <c r="K50" i="470"/>
  <c r="O50" i="470"/>
  <c r="S50" i="470"/>
  <c r="W50" i="470"/>
  <c r="M50" i="470"/>
  <c r="U50" i="470"/>
  <c r="N49" i="470"/>
  <c r="H74" i="470"/>
  <c r="L74" i="470"/>
  <c r="P74" i="470"/>
  <c r="T74" i="470"/>
  <c r="X74" i="470"/>
  <c r="H70" i="470"/>
  <c r="L70" i="470"/>
  <c r="P70" i="470"/>
  <c r="T70" i="470"/>
  <c r="X70" i="470"/>
  <c r="H66" i="470"/>
  <c r="L66" i="470"/>
  <c r="P66" i="470"/>
  <c r="T66" i="470"/>
  <c r="X66" i="470"/>
  <c r="H62" i="470"/>
  <c r="L62" i="470"/>
  <c r="P62" i="470"/>
  <c r="T62" i="470"/>
  <c r="X62" i="470"/>
  <c r="H55" i="470"/>
  <c r="L55" i="470"/>
  <c r="P55" i="470"/>
  <c r="T55" i="470"/>
  <c r="X55" i="470"/>
  <c r="J55" i="470"/>
  <c r="O55" i="470"/>
  <c r="U55" i="470"/>
  <c r="V49" i="470"/>
  <c r="I86" i="470"/>
  <c r="H86" i="470"/>
  <c r="N86" i="470"/>
  <c r="S86" i="470"/>
  <c r="X86" i="470"/>
  <c r="G79" i="470"/>
  <c r="H79" i="470"/>
  <c r="M79" i="470"/>
  <c r="R79" i="470"/>
  <c r="X79" i="470"/>
  <c r="H75" i="470"/>
  <c r="L75" i="470"/>
  <c r="P75" i="470"/>
  <c r="T75" i="470"/>
  <c r="X75" i="470"/>
  <c r="U74" i="470"/>
  <c r="O74" i="470"/>
  <c r="J74" i="470"/>
  <c r="H71" i="470"/>
  <c r="L71" i="470"/>
  <c r="P71" i="470"/>
  <c r="T71" i="470"/>
  <c r="X71" i="470"/>
  <c r="U70" i="470"/>
  <c r="O70" i="470"/>
  <c r="J70" i="470"/>
  <c r="H67" i="470"/>
  <c r="L67" i="470"/>
  <c r="P67" i="470"/>
  <c r="T67" i="470"/>
  <c r="X67" i="470"/>
  <c r="U66" i="470"/>
  <c r="O66" i="470"/>
  <c r="J66" i="470"/>
  <c r="H63" i="470"/>
  <c r="L63" i="470"/>
  <c r="P63" i="470"/>
  <c r="T63" i="470"/>
  <c r="X63" i="470"/>
  <c r="U62" i="470"/>
  <c r="O62" i="470"/>
  <c r="J62" i="470"/>
  <c r="H57" i="470"/>
  <c r="L57" i="470"/>
  <c r="P57" i="470"/>
  <c r="T57" i="470"/>
  <c r="X57" i="470"/>
  <c r="G57" i="470"/>
  <c r="M57" i="470"/>
  <c r="R57" i="470"/>
  <c r="W57" i="470"/>
  <c r="Y55" i="470"/>
  <c r="R55" i="470"/>
  <c r="K55" i="470"/>
  <c r="H49" i="470"/>
  <c r="L49" i="470"/>
  <c r="P49" i="470"/>
  <c r="T49" i="470"/>
  <c r="X49" i="470"/>
  <c r="I49" i="470"/>
  <c r="M49" i="470"/>
  <c r="G49" i="470"/>
  <c r="K49" i="470"/>
  <c r="O49" i="470"/>
  <c r="S49" i="470"/>
  <c r="W49" i="470"/>
  <c r="Q49" i="470"/>
  <c r="Y49" i="470"/>
  <c r="H56" i="470"/>
  <c r="L56" i="470"/>
  <c r="P56" i="470"/>
  <c r="T56" i="470"/>
  <c r="X56" i="470"/>
  <c r="H52" i="470"/>
  <c r="L52" i="470"/>
  <c r="P52" i="470"/>
  <c r="T52" i="470"/>
  <c r="X52" i="470"/>
  <c r="V48" i="470"/>
  <c r="N48" i="470"/>
  <c r="G48" i="470"/>
  <c r="K47" i="470"/>
  <c r="V42" i="470"/>
  <c r="K42" i="470"/>
  <c r="G41" i="470"/>
  <c r="T42" i="470"/>
  <c r="J42" i="470"/>
  <c r="X48" i="470"/>
  <c r="R48" i="470"/>
  <c r="K48" i="470"/>
  <c r="W48" i="470"/>
  <c r="P48" i="470"/>
  <c r="H48" i="470"/>
  <c r="P47" i="470"/>
  <c r="T46" i="470"/>
  <c r="J46" i="470"/>
  <c r="O42" i="470"/>
  <c r="X41" i="470"/>
  <c r="S41" i="470"/>
  <c r="N41" i="470"/>
  <c r="BD39" i="592"/>
  <c r="BD40" i="592"/>
  <c r="AE31" i="592"/>
  <c r="BC31" i="592"/>
  <c r="AF32" i="592"/>
  <c r="BD32" i="592"/>
  <c r="BE33" i="592"/>
  <c r="AD34" i="592"/>
  <c r="BB34" i="592"/>
  <c r="BF34" i="592"/>
  <c r="AE35" i="592"/>
  <c r="BC35" i="592"/>
  <c r="AF36" i="592"/>
  <c r="BD36" i="592"/>
  <c r="BE37" i="592"/>
  <c r="BB38" i="592"/>
  <c r="BF40" i="592"/>
  <c r="AA50" i="592"/>
  <c r="AA82" i="592"/>
  <c r="AA98" i="592"/>
  <c r="AF31" i="592"/>
  <c r="BD31" i="592"/>
  <c r="BE32" i="592"/>
  <c r="AD33" i="592"/>
  <c r="BB33" i="592"/>
  <c r="BF33" i="592"/>
  <c r="BC34" i="592"/>
  <c r="AF35" i="592"/>
  <c r="BD35" i="592"/>
  <c r="BE36" i="592"/>
  <c r="AD37" i="592"/>
  <c r="BB37" i="592"/>
  <c r="BF37" i="592"/>
  <c r="AD38" i="592"/>
  <c r="BD38" i="592"/>
  <c r="AD40" i="592"/>
  <c r="Z12" i="592"/>
  <c r="AE38" i="592"/>
  <c r="AE39" i="592"/>
  <c r="AE40" i="592"/>
  <c r="BE31" i="592"/>
  <c r="AD32" i="592"/>
  <c r="BB32" i="592"/>
  <c r="BF32" i="592"/>
  <c r="AE33" i="592"/>
  <c r="BC33" i="592"/>
  <c r="AF34" i="592"/>
  <c r="BD34" i="592"/>
  <c r="BE35" i="592"/>
  <c r="AD36" i="592"/>
  <c r="BB36" i="592"/>
  <c r="BF36" i="592"/>
  <c r="AE37" i="592"/>
  <c r="BE38" i="592"/>
  <c r="AA63" i="592"/>
  <c r="AA79" i="592"/>
  <c r="AF39" i="592"/>
  <c r="AF40" i="592"/>
  <c r="BC38" i="592"/>
  <c r="BC39" i="592"/>
  <c r="BC40" i="592"/>
  <c r="AD31" i="592"/>
  <c r="BB31" i="592"/>
  <c r="BF31" i="592"/>
  <c r="AE32" i="592"/>
  <c r="BC32" i="592"/>
  <c r="AF33" i="592"/>
  <c r="BD33" i="592"/>
  <c r="BE34" i="592"/>
  <c r="AD35" i="592"/>
  <c r="BB35" i="592"/>
  <c r="BF35" i="592"/>
  <c r="AE36" i="592"/>
  <c r="BC36" i="592"/>
  <c r="AF37" i="592"/>
  <c r="BD37" i="592"/>
  <c r="BF38" i="592"/>
  <c r="BE39" i="592"/>
  <c r="BB40" i="592"/>
  <c r="AA54" i="592"/>
  <c r="AA59" i="592"/>
  <c r="AA70" i="592"/>
  <c r="AA75" i="592"/>
  <c r="AA86" i="592"/>
  <c r="AA102" i="592"/>
  <c r="Z13" i="591"/>
  <c r="AE32" i="591"/>
  <c r="BC32" i="591"/>
  <c r="AF33" i="591"/>
  <c r="AE36" i="591"/>
  <c r="BC36" i="591"/>
  <c r="AF37" i="591"/>
  <c r="BC39" i="591"/>
  <c r="AF40" i="591"/>
  <c r="AE31" i="591"/>
  <c r="BC31" i="591"/>
  <c r="AF32" i="591"/>
  <c r="BD32" i="591"/>
  <c r="BE33" i="591"/>
  <c r="AD34" i="591"/>
  <c r="BB34" i="591"/>
  <c r="BF34" i="591"/>
  <c r="AE35" i="591"/>
  <c r="BC35" i="591"/>
  <c r="AF36" i="591"/>
  <c r="BD36" i="591"/>
  <c r="BE37" i="591"/>
  <c r="BB38" i="591"/>
  <c r="AE39" i="591"/>
  <c r="AA39" i="591" s="1"/>
  <c r="BE39" i="591"/>
  <c r="AA46" i="591"/>
  <c r="AF31" i="591"/>
  <c r="BD31" i="591"/>
  <c r="BE32" i="591"/>
  <c r="AD33" i="591"/>
  <c r="BB33" i="591"/>
  <c r="BF33" i="591"/>
  <c r="AE34" i="591"/>
  <c r="BC34" i="591"/>
  <c r="AF35" i="591"/>
  <c r="BD35" i="591"/>
  <c r="BE36" i="591"/>
  <c r="AD37" i="591"/>
  <c r="BB37" i="591"/>
  <c r="BF37" i="591"/>
  <c r="AD38" i="591"/>
  <c r="BD38" i="591"/>
  <c r="BF39" i="591"/>
  <c r="AD40" i="591"/>
  <c r="BB40" i="591"/>
  <c r="AD32" i="591"/>
  <c r="BB32" i="591"/>
  <c r="BF32" i="591"/>
  <c r="AE33" i="591"/>
  <c r="BC33" i="591"/>
  <c r="AF34" i="591"/>
  <c r="BB36" i="591"/>
  <c r="BF36" i="591"/>
  <c r="AE37" i="591"/>
  <c r="BC37" i="591"/>
  <c r="AF38" i="591"/>
  <c r="AE40" i="591"/>
  <c r="BC40" i="591"/>
  <c r="AE31" i="590"/>
  <c r="BC31" i="590"/>
  <c r="AF32" i="590"/>
  <c r="BD32" i="590"/>
  <c r="BE33" i="590"/>
  <c r="AD34" i="590"/>
  <c r="BB34" i="590"/>
  <c r="BF34" i="590"/>
  <c r="AE35" i="590"/>
  <c r="BC35" i="590"/>
  <c r="AF36" i="590"/>
  <c r="BD36" i="590"/>
  <c r="BE37" i="590"/>
  <c r="BB38" i="590"/>
  <c r="AE39" i="590"/>
  <c r="AA39" i="590" s="1"/>
  <c r="BE39" i="590"/>
  <c r="BF40" i="590"/>
  <c r="AA41" i="590"/>
  <c r="AF31" i="590"/>
  <c r="BE32" i="590"/>
  <c r="AD33" i="590"/>
  <c r="BB33" i="590"/>
  <c r="BF33" i="590"/>
  <c r="AE34" i="590"/>
  <c r="BC34" i="590"/>
  <c r="AF35" i="590"/>
  <c r="BD35" i="590"/>
  <c r="BE36" i="590"/>
  <c r="AD37" i="590"/>
  <c r="BB37" i="590"/>
  <c r="BF37" i="590"/>
  <c r="AD38" i="590"/>
  <c r="BD38" i="590"/>
  <c r="BF39" i="590"/>
  <c r="AD40" i="590"/>
  <c r="BB40" i="590"/>
  <c r="Z12" i="590"/>
  <c r="AD32" i="590"/>
  <c r="BB32" i="590"/>
  <c r="BF32" i="590"/>
  <c r="AE33" i="590"/>
  <c r="AF34" i="590"/>
  <c r="AD36" i="590"/>
  <c r="BB36" i="590"/>
  <c r="BF36" i="590"/>
  <c r="AE37" i="590"/>
  <c r="BC37" i="590"/>
  <c r="AF38" i="590"/>
  <c r="BB39" i="590"/>
  <c r="AE40" i="590"/>
  <c r="BC40" i="590"/>
  <c r="AD31" i="590"/>
  <c r="BB31" i="590"/>
  <c r="BF31" i="590"/>
  <c r="AE32" i="590"/>
  <c r="BC32" i="590"/>
  <c r="AF33" i="590"/>
  <c r="AD35" i="590"/>
  <c r="BF35" i="590"/>
  <c r="AE36" i="590"/>
  <c r="BC36" i="590"/>
  <c r="AF37" i="590"/>
  <c r="BC39" i="590"/>
  <c r="AF40" i="590"/>
  <c r="BD40" i="590"/>
  <c r="AA42" i="590"/>
  <c r="Z12" i="589"/>
  <c r="BB32" i="589"/>
  <c r="BF32" i="589"/>
  <c r="AE33" i="589"/>
  <c r="BB36" i="589"/>
  <c r="BF36" i="589"/>
  <c r="AE37" i="589"/>
  <c r="AE38" i="589"/>
  <c r="BF39" i="589"/>
  <c r="AD31" i="589"/>
  <c r="BB31" i="589"/>
  <c r="BF31" i="589"/>
  <c r="AE32" i="589"/>
  <c r="AA32" i="589" s="1"/>
  <c r="BC32" i="589"/>
  <c r="AF33" i="589"/>
  <c r="BD33" i="589"/>
  <c r="BE34" i="589"/>
  <c r="AD35" i="589"/>
  <c r="BB35" i="589"/>
  <c r="BF35" i="589"/>
  <c r="AE36" i="589"/>
  <c r="AA36" i="589" s="1"/>
  <c r="AF37" i="589"/>
  <c r="BD37" i="589"/>
  <c r="BF38" i="589"/>
  <c r="AD39" i="589"/>
  <c r="BB39" i="589"/>
  <c r="AE40" i="589"/>
  <c r="AA40" i="589" s="1"/>
  <c r="BD40" i="589"/>
  <c r="BH42" i="589"/>
  <c r="AE31" i="589"/>
  <c r="BD32" i="589"/>
  <c r="AD34" i="589"/>
  <c r="AA34" i="589" s="1"/>
  <c r="BB34" i="589"/>
  <c r="BF34" i="589"/>
  <c r="AE35" i="589"/>
  <c r="BD36" i="589"/>
  <c r="BE37" i="589"/>
  <c r="BB38" i="589"/>
  <c r="AE39" i="589"/>
  <c r="BE40" i="589"/>
  <c r="AM2" i="589"/>
  <c r="BD31" i="589"/>
  <c r="BE32" i="589"/>
  <c r="AD33" i="589"/>
  <c r="BB33" i="589"/>
  <c r="BF33" i="589"/>
  <c r="BD35" i="589"/>
  <c r="BE36" i="589"/>
  <c r="AD37" i="589"/>
  <c r="BB37" i="589"/>
  <c r="BF37" i="589"/>
  <c r="AD38" i="589"/>
  <c r="AF39" i="589"/>
  <c r="BD39" i="589"/>
  <c r="AA45" i="589"/>
  <c r="AA53" i="589"/>
  <c r="Z12" i="588"/>
  <c r="AD32" i="588"/>
  <c r="BB32" i="588"/>
  <c r="BF32" i="588"/>
  <c r="AE33" i="588"/>
  <c r="AD36" i="588"/>
  <c r="BB36" i="588"/>
  <c r="BF36" i="588"/>
  <c r="AE37" i="588"/>
  <c r="BE38" i="588"/>
  <c r="BB39" i="588"/>
  <c r="AE40" i="588"/>
  <c r="AD31" i="588"/>
  <c r="BB31" i="588"/>
  <c r="BF31" i="588"/>
  <c r="AE32" i="588"/>
  <c r="BC32" i="588"/>
  <c r="AF33" i="588"/>
  <c r="BD33" i="588"/>
  <c r="BE34" i="588"/>
  <c r="AD35" i="588"/>
  <c r="BB35" i="588"/>
  <c r="BF35" i="588"/>
  <c r="AE36" i="588"/>
  <c r="BC36" i="588"/>
  <c r="AF37" i="588"/>
  <c r="BD37" i="588"/>
  <c r="BF38" i="588"/>
  <c r="AD39" i="588"/>
  <c r="BC39" i="588"/>
  <c r="AF40" i="588"/>
  <c r="BD40" i="588"/>
  <c r="BH45" i="588"/>
  <c r="AE31" i="588"/>
  <c r="BD32" i="588"/>
  <c r="BE33" i="588"/>
  <c r="AD34" i="588"/>
  <c r="BB34" i="588"/>
  <c r="BF34" i="588"/>
  <c r="AE35" i="588"/>
  <c r="BD36" i="588"/>
  <c r="BE37" i="588"/>
  <c r="BB38" i="588"/>
  <c r="AE39" i="588"/>
  <c r="BE39" i="588"/>
  <c r="BF40" i="588"/>
  <c r="BD31" i="588"/>
  <c r="BE32" i="588"/>
  <c r="AD33" i="588"/>
  <c r="BB33" i="588"/>
  <c r="BF33" i="588"/>
  <c r="AE34" i="588"/>
  <c r="BD35" i="588"/>
  <c r="BE36" i="588"/>
  <c r="AD37" i="588"/>
  <c r="BB37" i="588"/>
  <c r="BF37" i="588"/>
  <c r="AD38" i="588"/>
  <c r="AA38" i="588" s="1"/>
  <c r="BD38" i="588"/>
  <c r="AA42" i="588"/>
  <c r="AA46" i="588"/>
  <c r="AE31" i="587"/>
  <c r="BC31" i="587"/>
  <c r="AF32" i="587"/>
  <c r="BD32" i="587"/>
  <c r="BE33" i="587"/>
  <c r="AD34" i="587"/>
  <c r="BB34" i="587"/>
  <c r="BF34" i="587"/>
  <c r="AE35" i="587"/>
  <c r="BC35" i="587"/>
  <c r="AF36" i="587"/>
  <c r="BD36" i="587"/>
  <c r="BE37" i="587"/>
  <c r="BB38" i="587"/>
  <c r="AE39" i="587"/>
  <c r="BC39" i="587"/>
  <c r="AF40" i="587"/>
  <c r="AA40" i="587" s="1"/>
  <c r="BE40" i="587"/>
  <c r="AA46" i="587"/>
  <c r="BE32" i="587"/>
  <c r="AD33" i="587"/>
  <c r="BB33" i="587"/>
  <c r="BF33" i="587"/>
  <c r="AE34" i="587"/>
  <c r="AF35" i="587"/>
  <c r="BE36" i="587"/>
  <c r="AD37" i="587"/>
  <c r="BB37" i="587"/>
  <c r="BF37" i="587"/>
  <c r="AD38" i="587"/>
  <c r="BC38" i="587"/>
  <c r="AF39" i="587"/>
  <c r="Z12" i="587"/>
  <c r="BE31" i="587"/>
  <c r="AD32" i="587"/>
  <c r="BB32" i="587"/>
  <c r="BF32" i="587"/>
  <c r="AE33" i="587"/>
  <c r="AF34" i="587"/>
  <c r="BE35" i="587"/>
  <c r="AD36" i="587"/>
  <c r="BB36" i="587"/>
  <c r="BF36" i="587"/>
  <c r="AE37" i="587"/>
  <c r="AE38" i="587"/>
  <c r="BE38" i="587"/>
  <c r="BF39" i="587"/>
  <c r="BC40" i="587"/>
  <c r="AD31" i="587"/>
  <c r="BB31" i="587"/>
  <c r="BF31" i="587"/>
  <c r="AE32" i="587"/>
  <c r="BC32" i="587"/>
  <c r="AF33" i="587"/>
  <c r="BE34" i="587"/>
  <c r="AD35" i="587"/>
  <c r="BB35" i="587"/>
  <c r="BF35" i="587"/>
  <c r="AE36" i="587"/>
  <c r="AF37" i="587"/>
  <c r="BF38" i="587"/>
  <c r="AD39" i="587"/>
  <c r="BB39" i="587"/>
  <c r="AA45" i="587"/>
  <c r="M39" i="586"/>
  <c r="L39" i="586"/>
  <c r="V39" i="586"/>
  <c r="K39" i="586"/>
  <c r="N39" i="586" s="1"/>
  <c r="J39" i="586"/>
  <c r="Z12" i="586"/>
  <c r="BE31" i="586"/>
  <c r="AD32" i="586"/>
  <c r="BB32" i="586"/>
  <c r="BF32" i="586"/>
  <c r="AE33" i="586"/>
  <c r="BC33" i="586"/>
  <c r="AF34" i="586"/>
  <c r="BD34" i="586"/>
  <c r="BE35" i="586"/>
  <c r="AD36" i="586"/>
  <c r="BB36" i="586"/>
  <c r="BF36" i="586"/>
  <c r="AE37" i="586"/>
  <c r="BC37" i="586"/>
  <c r="AF38" i="586"/>
  <c r="BD38" i="586"/>
  <c r="AF40" i="586"/>
  <c r="BE40" i="586"/>
  <c r="AA48" i="586"/>
  <c r="AA56" i="586"/>
  <c r="AD31" i="586"/>
  <c r="BC32" i="586"/>
  <c r="AF33" i="586"/>
  <c r="BD33" i="586"/>
  <c r="AD35" i="586"/>
  <c r="BC36" i="586"/>
  <c r="AF37" i="586"/>
  <c r="BE37" i="586"/>
  <c r="BC39" i="586"/>
  <c r="AF32" i="586"/>
  <c r="BD32" i="586"/>
  <c r="AD34" i="586"/>
  <c r="BC35" i="586"/>
  <c r="AF36" i="586"/>
  <c r="BD36" i="586"/>
  <c r="AD38" i="586"/>
  <c r="BD39" i="586"/>
  <c r="AA52" i="586"/>
  <c r="AF31" i="586"/>
  <c r="BD31" i="586"/>
  <c r="BE32" i="586"/>
  <c r="AD33" i="586"/>
  <c r="AE34" i="586"/>
  <c r="BC34" i="586"/>
  <c r="AF35" i="586"/>
  <c r="BD35" i="586"/>
  <c r="BE36" i="586"/>
  <c r="AD37" i="586"/>
  <c r="AE38" i="586"/>
  <c r="BC38" i="586"/>
  <c r="BE39" i="586"/>
  <c r="AD40" i="586"/>
  <c r="AA40" i="586" s="1"/>
  <c r="BD40" i="586"/>
  <c r="AA45" i="586"/>
  <c r="AA53" i="586"/>
  <c r="AA60" i="586"/>
  <c r="BD39" i="585"/>
  <c r="BD40" i="585"/>
  <c r="BD37" i="585"/>
  <c r="AE31" i="585"/>
  <c r="BD32" i="585"/>
  <c r="AD34" i="585"/>
  <c r="AA34" i="585" s="1"/>
  <c r="AE35" i="585"/>
  <c r="AE37" i="585"/>
  <c r="BD38" i="585"/>
  <c r="AD37" i="585"/>
  <c r="AD39" i="585"/>
  <c r="AD40" i="585"/>
  <c r="BE40" i="585"/>
  <c r="BE36" i="585"/>
  <c r="BE38" i="585"/>
  <c r="AF31" i="585"/>
  <c r="BD31" i="585"/>
  <c r="BE32" i="585"/>
  <c r="AD33" i="585"/>
  <c r="BB33" i="585"/>
  <c r="BC34" i="585"/>
  <c r="AF35" i="585"/>
  <c r="BD35" i="585"/>
  <c r="AD36" i="585"/>
  <c r="AF38" i="585"/>
  <c r="Z12" i="585"/>
  <c r="AE38" i="585"/>
  <c r="AE39" i="585"/>
  <c r="AE40" i="585"/>
  <c r="BB37" i="585"/>
  <c r="BB39" i="585"/>
  <c r="BB40" i="585"/>
  <c r="BF37" i="585"/>
  <c r="BF38" i="585"/>
  <c r="BF39" i="585"/>
  <c r="BF40" i="585"/>
  <c r="BE31" i="585"/>
  <c r="AD32" i="585"/>
  <c r="BB32" i="585"/>
  <c r="BF32" i="585"/>
  <c r="AE33" i="585"/>
  <c r="BD34" i="585"/>
  <c r="BE35" i="585"/>
  <c r="AE36" i="585"/>
  <c r="BC36" i="585"/>
  <c r="AF39" i="585"/>
  <c r="AF40" i="585"/>
  <c r="AF37" i="585"/>
  <c r="BC38" i="585"/>
  <c r="BC39" i="585"/>
  <c r="BC40" i="585"/>
  <c r="AD31" i="585"/>
  <c r="BB31" i="585"/>
  <c r="BF31" i="585"/>
  <c r="AE32" i="585"/>
  <c r="BC32" i="585"/>
  <c r="AF33" i="585"/>
  <c r="BD33" i="585"/>
  <c r="BE34" i="585"/>
  <c r="AD35" i="585"/>
  <c r="BB35" i="585"/>
  <c r="BF35" i="585"/>
  <c r="AF36" i="585"/>
  <c r="BD36" i="585"/>
  <c r="BE37" i="585"/>
  <c r="BB38" i="585"/>
  <c r="Z13" i="584"/>
  <c r="AD31" i="584"/>
  <c r="BB31" i="584"/>
  <c r="BF31" i="584"/>
  <c r="AE32" i="584"/>
  <c r="BC32" i="584"/>
  <c r="AF33" i="584"/>
  <c r="BD33" i="584"/>
  <c r="BE34" i="584"/>
  <c r="AD35" i="584"/>
  <c r="BB35" i="584"/>
  <c r="BF35" i="584"/>
  <c r="AE36" i="584"/>
  <c r="AF37" i="584"/>
  <c r="BD37" i="584"/>
  <c r="BF38" i="584"/>
  <c r="AD39" i="584"/>
  <c r="BB39" i="584"/>
  <c r="AE40" i="584"/>
  <c r="BD40" i="584"/>
  <c r="AE31" i="584"/>
  <c r="BD32" i="584"/>
  <c r="BE33" i="584"/>
  <c r="AD34" i="584"/>
  <c r="AE35" i="584"/>
  <c r="BD36" i="584"/>
  <c r="BE37" i="584"/>
  <c r="BB38" i="584"/>
  <c r="AE39" i="584"/>
  <c r="BE40" i="584"/>
  <c r="BE32" i="584"/>
  <c r="AD33" i="584"/>
  <c r="AE34" i="584"/>
  <c r="BD35" i="584"/>
  <c r="BE36" i="584"/>
  <c r="AD37" i="584"/>
  <c r="AD38" i="584"/>
  <c r="AA38" i="584" s="1"/>
  <c r="BD39" i="584"/>
  <c r="BE31" i="584"/>
  <c r="AD32" i="584"/>
  <c r="BB32" i="584"/>
  <c r="BF32" i="584"/>
  <c r="AE33" i="584"/>
  <c r="BD34" i="584"/>
  <c r="BE35" i="584"/>
  <c r="AD36" i="584"/>
  <c r="BB36" i="584"/>
  <c r="BF36" i="584"/>
  <c r="AE37" i="584"/>
  <c r="BE38" i="584"/>
  <c r="BF39" i="584"/>
  <c r="AE39" i="477"/>
  <c r="AE35" i="477"/>
  <c r="AE38" i="477"/>
  <c r="AE34" i="477"/>
  <c r="AE37" i="477"/>
  <c r="AE40" i="477"/>
  <c r="AE36" i="477"/>
  <c r="R130" i="470"/>
  <c r="J130" i="470"/>
  <c r="H129" i="470"/>
  <c r="L129" i="470"/>
  <c r="P129" i="470"/>
  <c r="T129" i="470"/>
  <c r="X129" i="470"/>
  <c r="I129" i="470"/>
  <c r="M129" i="470"/>
  <c r="Q129" i="470"/>
  <c r="U129" i="470"/>
  <c r="Y129" i="470"/>
  <c r="R128" i="470"/>
  <c r="H127" i="470"/>
  <c r="L127" i="470"/>
  <c r="P127" i="470"/>
  <c r="T127" i="470"/>
  <c r="X127" i="470"/>
  <c r="I127" i="470"/>
  <c r="M127" i="470"/>
  <c r="Q127" i="470"/>
  <c r="U127" i="470"/>
  <c r="Y127" i="470"/>
  <c r="R126" i="470"/>
  <c r="H125" i="470"/>
  <c r="L125" i="470"/>
  <c r="P125" i="470"/>
  <c r="T125" i="470"/>
  <c r="X125" i="470"/>
  <c r="I125" i="470"/>
  <c r="M125" i="470"/>
  <c r="Q125" i="470"/>
  <c r="U125" i="470"/>
  <c r="Y125" i="470"/>
  <c r="R124" i="470"/>
  <c r="H123" i="470"/>
  <c r="L123" i="470"/>
  <c r="P123" i="470"/>
  <c r="T123" i="470"/>
  <c r="X123" i="470"/>
  <c r="I123" i="470"/>
  <c r="M123" i="470"/>
  <c r="Q123" i="470"/>
  <c r="U123" i="470"/>
  <c r="Y123" i="470"/>
  <c r="R122" i="470"/>
  <c r="I34" i="470"/>
  <c r="M34" i="470"/>
  <c r="Q34" i="470"/>
  <c r="U34" i="470"/>
  <c r="Y34" i="470"/>
  <c r="H34" i="470"/>
  <c r="N34" i="470"/>
  <c r="S34" i="470"/>
  <c r="X34" i="470"/>
  <c r="J34" i="470"/>
  <c r="O34" i="470"/>
  <c r="T34" i="470"/>
  <c r="K34" i="470"/>
  <c r="P34" i="470"/>
  <c r="V34" i="470"/>
  <c r="G34" i="470"/>
  <c r="L34" i="470"/>
  <c r="R34" i="470"/>
  <c r="W34" i="470"/>
  <c r="I36" i="470"/>
  <c r="M36" i="470"/>
  <c r="Q36" i="470"/>
  <c r="U36" i="470"/>
  <c r="Y36" i="470"/>
  <c r="K36" i="470"/>
  <c r="P36" i="470"/>
  <c r="V36" i="470"/>
  <c r="G36" i="470"/>
  <c r="L36" i="470"/>
  <c r="R36" i="470"/>
  <c r="W36" i="470"/>
  <c r="H36" i="470"/>
  <c r="N36" i="470"/>
  <c r="S36" i="470"/>
  <c r="X36" i="470"/>
  <c r="J36" i="470"/>
  <c r="O36" i="470"/>
  <c r="T36" i="470"/>
  <c r="I40" i="470"/>
  <c r="M40" i="470"/>
  <c r="Q40" i="470"/>
  <c r="U40" i="470"/>
  <c r="Y40" i="470"/>
  <c r="K40" i="470"/>
  <c r="P40" i="470"/>
  <c r="V40" i="470"/>
  <c r="G40" i="470"/>
  <c r="L40" i="470"/>
  <c r="R40" i="470"/>
  <c r="W40" i="470"/>
  <c r="H40" i="470"/>
  <c r="N40" i="470"/>
  <c r="S40" i="470"/>
  <c r="X40" i="470"/>
  <c r="J40" i="470"/>
  <c r="O40" i="470"/>
  <c r="T40" i="470"/>
  <c r="H130" i="470"/>
  <c r="L130" i="470"/>
  <c r="P130" i="470"/>
  <c r="T130" i="470"/>
  <c r="X130" i="470"/>
  <c r="I130" i="470"/>
  <c r="M130" i="470"/>
  <c r="Q130" i="470"/>
  <c r="U130" i="470"/>
  <c r="Y130" i="470"/>
  <c r="H128" i="470"/>
  <c r="L128" i="470"/>
  <c r="P128" i="470"/>
  <c r="T128" i="470"/>
  <c r="X128" i="470"/>
  <c r="I128" i="470"/>
  <c r="M128" i="470"/>
  <c r="Q128" i="470"/>
  <c r="U128" i="470"/>
  <c r="Y128" i="470"/>
  <c r="H126" i="470"/>
  <c r="L126" i="470"/>
  <c r="P126" i="470"/>
  <c r="T126" i="470"/>
  <c r="X126" i="470"/>
  <c r="I126" i="470"/>
  <c r="M126" i="470"/>
  <c r="Q126" i="470"/>
  <c r="U126" i="470"/>
  <c r="Y126" i="470"/>
  <c r="H124" i="470"/>
  <c r="L124" i="470"/>
  <c r="P124" i="470"/>
  <c r="T124" i="470"/>
  <c r="X124" i="470"/>
  <c r="I124" i="470"/>
  <c r="M124" i="470"/>
  <c r="Q124" i="470"/>
  <c r="U124" i="470"/>
  <c r="Y124" i="470"/>
  <c r="H122" i="470"/>
  <c r="L122" i="470"/>
  <c r="P122" i="470"/>
  <c r="T122" i="470"/>
  <c r="X122" i="470"/>
  <c r="I122" i="470"/>
  <c r="M122" i="470"/>
  <c r="Q122" i="470"/>
  <c r="U122" i="470"/>
  <c r="Y122" i="470"/>
  <c r="I35" i="470"/>
  <c r="M35" i="470"/>
  <c r="Q35" i="470"/>
  <c r="U35" i="470"/>
  <c r="Y35" i="470"/>
  <c r="J35" i="470"/>
  <c r="O35" i="470"/>
  <c r="T35" i="470"/>
  <c r="K35" i="470"/>
  <c r="P35" i="470"/>
  <c r="V35" i="470"/>
  <c r="G35" i="470"/>
  <c r="L35" i="470"/>
  <c r="R35" i="470"/>
  <c r="W35" i="470"/>
  <c r="H35" i="470"/>
  <c r="N35" i="470"/>
  <c r="S35" i="470"/>
  <c r="X35" i="470"/>
  <c r="I37" i="470"/>
  <c r="M37" i="470"/>
  <c r="Q37" i="470"/>
  <c r="U37" i="470"/>
  <c r="Y37" i="470"/>
  <c r="G37" i="470"/>
  <c r="L37" i="470"/>
  <c r="R37" i="470"/>
  <c r="W37" i="470"/>
  <c r="H37" i="470"/>
  <c r="N37" i="470"/>
  <c r="S37" i="470"/>
  <c r="X37" i="470"/>
  <c r="J37" i="470"/>
  <c r="O37" i="470"/>
  <c r="T37" i="470"/>
  <c r="K37" i="470"/>
  <c r="P37" i="470"/>
  <c r="V37" i="470"/>
  <c r="I38" i="470"/>
  <c r="M38" i="470"/>
  <c r="Q38" i="470"/>
  <c r="U38" i="470"/>
  <c r="Y38" i="470"/>
  <c r="H38" i="470"/>
  <c r="N38" i="470"/>
  <c r="S38" i="470"/>
  <c r="X38" i="470"/>
  <c r="J38" i="470"/>
  <c r="O38" i="470"/>
  <c r="T38" i="470"/>
  <c r="K38" i="470"/>
  <c r="P38" i="470"/>
  <c r="V38" i="470"/>
  <c r="G38" i="470"/>
  <c r="L38" i="470"/>
  <c r="R38" i="470"/>
  <c r="W38" i="470"/>
  <c r="I39" i="470"/>
  <c r="M39" i="470"/>
  <c r="Q39" i="470"/>
  <c r="U39" i="470"/>
  <c r="Y39" i="470"/>
  <c r="J39" i="470"/>
  <c r="O39" i="470"/>
  <c r="T39" i="470"/>
  <c r="K39" i="470"/>
  <c r="P39" i="470"/>
  <c r="V39" i="470"/>
  <c r="G39" i="470"/>
  <c r="L39" i="470"/>
  <c r="R39" i="470"/>
  <c r="W39" i="470"/>
  <c r="H39" i="470"/>
  <c r="N39" i="470"/>
  <c r="S39" i="470"/>
  <c r="X39" i="470"/>
  <c r="S130" i="470"/>
  <c r="K130" i="470"/>
  <c r="S128" i="470"/>
  <c r="K128" i="470"/>
  <c r="S126" i="470"/>
  <c r="K126" i="470"/>
  <c r="S124" i="470"/>
  <c r="K124" i="470"/>
  <c r="S122" i="470"/>
  <c r="K122" i="470"/>
  <c r="Y121" i="470"/>
  <c r="U121" i="470"/>
  <c r="Q121" i="470"/>
  <c r="M121" i="470"/>
  <c r="I121" i="470"/>
  <c r="Y120" i="470"/>
  <c r="U120" i="470"/>
  <c r="Q120" i="470"/>
  <c r="M120" i="470"/>
  <c r="I120" i="470"/>
  <c r="Y119" i="470"/>
  <c r="U119" i="470"/>
  <c r="Q119" i="470"/>
  <c r="M119" i="470"/>
  <c r="I119" i="470"/>
  <c r="Y118" i="470"/>
  <c r="U118" i="470"/>
  <c r="Q118" i="470"/>
  <c r="M118" i="470"/>
  <c r="I118" i="470"/>
  <c r="Y117" i="470"/>
  <c r="U117" i="470"/>
  <c r="Q117" i="470"/>
  <c r="M117" i="470"/>
  <c r="Y116" i="470"/>
  <c r="U116" i="470"/>
  <c r="Q116" i="470"/>
  <c r="L116" i="470"/>
  <c r="I115" i="470"/>
  <c r="M115" i="470"/>
  <c r="Q115" i="470"/>
  <c r="U115" i="470"/>
  <c r="Y115" i="470"/>
  <c r="T114" i="470"/>
  <c r="O114" i="470"/>
  <c r="X113" i="470"/>
  <c r="S113" i="470"/>
  <c r="N113" i="470"/>
  <c r="W112" i="470"/>
  <c r="R112" i="470"/>
  <c r="L112" i="470"/>
  <c r="I111" i="470"/>
  <c r="M111" i="470"/>
  <c r="Q111" i="470"/>
  <c r="U111" i="470"/>
  <c r="Y111" i="470"/>
  <c r="T110" i="470"/>
  <c r="O110" i="470"/>
  <c r="X109" i="470"/>
  <c r="S109" i="470"/>
  <c r="N109" i="470"/>
  <c r="W108" i="470"/>
  <c r="R108" i="470"/>
  <c r="L108" i="470"/>
  <c r="I107" i="470"/>
  <c r="M107" i="470"/>
  <c r="Q107" i="470"/>
  <c r="U107" i="470"/>
  <c r="Y107" i="470"/>
  <c r="T106" i="470"/>
  <c r="O106" i="470"/>
  <c r="X105" i="470"/>
  <c r="S105" i="470"/>
  <c r="N105" i="470"/>
  <c r="W104" i="470"/>
  <c r="R104" i="470"/>
  <c r="L104" i="470"/>
  <c r="I103" i="470"/>
  <c r="M103" i="470"/>
  <c r="Q103" i="470"/>
  <c r="U103" i="470"/>
  <c r="Y103" i="470"/>
  <c r="T102" i="470"/>
  <c r="O102" i="470"/>
  <c r="X101" i="470"/>
  <c r="S101" i="470"/>
  <c r="N101" i="470"/>
  <c r="W100" i="470"/>
  <c r="R100" i="470"/>
  <c r="L100" i="470"/>
  <c r="I99" i="470"/>
  <c r="M99" i="470"/>
  <c r="Q99" i="470"/>
  <c r="U99" i="470"/>
  <c r="Y99" i="470"/>
  <c r="T98" i="470"/>
  <c r="O98" i="470"/>
  <c r="X97" i="470"/>
  <c r="S97" i="470"/>
  <c r="N97" i="470"/>
  <c r="W96" i="470"/>
  <c r="R96" i="470"/>
  <c r="L96" i="470"/>
  <c r="I95" i="470"/>
  <c r="M95" i="470"/>
  <c r="Q95" i="470"/>
  <c r="U95" i="470"/>
  <c r="Y95" i="470"/>
  <c r="T94" i="470"/>
  <c r="O94" i="470"/>
  <c r="X93" i="470"/>
  <c r="S93" i="470"/>
  <c r="N93" i="470"/>
  <c r="W92" i="470"/>
  <c r="R92" i="470"/>
  <c r="L92" i="470"/>
  <c r="I91" i="470"/>
  <c r="M91" i="470"/>
  <c r="Q91" i="470"/>
  <c r="U91" i="470"/>
  <c r="Y91" i="470"/>
  <c r="T90" i="470"/>
  <c r="O90" i="470"/>
  <c r="X121" i="470"/>
  <c r="T121" i="470"/>
  <c r="P121" i="470"/>
  <c r="L121" i="470"/>
  <c r="X120" i="470"/>
  <c r="T120" i="470"/>
  <c r="P120" i="470"/>
  <c r="L120" i="470"/>
  <c r="X119" i="470"/>
  <c r="T119" i="470"/>
  <c r="P119" i="470"/>
  <c r="L119" i="470"/>
  <c r="X118" i="470"/>
  <c r="T118" i="470"/>
  <c r="P118" i="470"/>
  <c r="L118" i="470"/>
  <c r="I116" i="470"/>
  <c r="M116" i="470"/>
  <c r="I112" i="470"/>
  <c r="M112" i="470"/>
  <c r="Q112" i="470"/>
  <c r="U112" i="470"/>
  <c r="Y112" i="470"/>
  <c r="I108" i="470"/>
  <c r="M108" i="470"/>
  <c r="Q108" i="470"/>
  <c r="U108" i="470"/>
  <c r="Y108" i="470"/>
  <c r="I104" i="470"/>
  <c r="M104" i="470"/>
  <c r="Q104" i="470"/>
  <c r="U104" i="470"/>
  <c r="Y104" i="470"/>
  <c r="I100" i="470"/>
  <c r="M100" i="470"/>
  <c r="Q100" i="470"/>
  <c r="U100" i="470"/>
  <c r="Y100" i="470"/>
  <c r="I96" i="470"/>
  <c r="M96" i="470"/>
  <c r="Q96" i="470"/>
  <c r="U96" i="470"/>
  <c r="Y96" i="470"/>
  <c r="I92" i="470"/>
  <c r="M92" i="470"/>
  <c r="Q92" i="470"/>
  <c r="U92" i="470"/>
  <c r="Y92" i="470"/>
  <c r="I113" i="470"/>
  <c r="M113" i="470"/>
  <c r="Q113" i="470"/>
  <c r="U113" i="470"/>
  <c r="Y113" i="470"/>
  <c r="T112" i="470"/>
  <c r="O112" i="470"/>
  <c r="J112" i="470"/>
  <c r="I109" i="470"/>
  <c r="M109" i="470"/>
  <c r="Q109" i="470"/>
  <c r="U109" i="470"/>
  <c r="Y109" i="470"/>
  <c r="T108" i="470"/>
  <c r="O108" i="470"/>
  <c r="J108" i="470"/>
  <c r="I105" i="470"/>
  <c r="M105" i="470"/>
  <c r="Q105" i="470"/>
  <c r="U105" i="470"/>
  <c r="Y105" i="470"/>
  <c r="T104" i="470"/>
  <c r="O104" i="470"/>
  <c r="J104" i="470"/>
  <c r="I101" i="470"/>
  <c r="M101" i="470"/>
  <c r="Q101" i="470"/>
  <c r="U101" i="470"/>
  <c r="Y101" i="470"/>
  <c r="T100" i="470"/>
  <c r="O100" i="470"/>
  <c r="J100" i="470"/>
  <c r="I97" i="470"/>
  <c r="M97" i="470"/>
  <c r="Q97" i="470"/>
  <c r="U97" i="470"/>
  <c r="Y97" i="470"/>
  <c r="T96" i="470"/>
  <c r="O96" i="470"/>
  <c r="J96" i="470"/>
  <c r="I93" i="470"/>
  <c r="M93" i="470"/>
  <c r="Q93" i="470"/>
  <c r="U93" i="470"/>
  <c r="Y93" i="470"/>
  <c r="T92" i="470"/>
  <c r="O92" i="470"/>
  <c r="J92" i="470"/>
  <c r="V116" i="470"/>
  <c r="R116" i="470"/>
  <c r="N116" i="470"/>
  <c r="H116" i="470"/>
  <c r="I114" i="470"/>
  <c r="M114" i="470"/>
  <c r="Q114" i="470"/>
  <c r="U114" i="470"/>
  <c r="Y114" i="470"/>
  <c r="T113" i="470"/>
  <c r="O113" i="470"/>
  <c r="J113" i="470"/>
  <c r="X112" i="470"/>
  <c r="S112" i="470"/>
  <c r="N112" i="470"/>
  <c r="H112" i="470"/>
  <c r="I110" i="470"/>
  <c r="M110" i="470"/>
  <c r="Q110" i="470"/>
  <c r="U110" i="470"/>
  <c r="Y110" i="470"/>
  <c r="T109" i="470"/>
  <c r="O109" i="470"/>
  <c r="J109" i="470"/>
  <c r="X108" i="470"/>
  <c r="S108" i="470"/>
  <c r="N108" i="470"/>
  <c r="H108" i="470"/>
  <c r="I106" i="470"/>
  <c r="M106" i="470"/>
  <c r="Q106" i="470"/>
  <c r="U106" i="470"/>
  <c r="Y106" i="470"/>
  <c r="T105" i="470"/>
  <c r="O105" i="470"/>
  <c r="J105" i="470"/>
  <c r="X104" i="470"/>
  <c r="S104" i="470"/>
  <c r="N104" i="470"/>
  <c r="H104" i="470"/>
  <c r="I102" i="470"/>
  <c r="M102" i="470"/>
  <c r="Q102" i="470"/>
  <c r="U102" i="470"/>
  <c r="Y102" i="470"/>
  <c r="T101" i="470"/>
  <c r="O101" i="470"/>
  <c r="J101" i="470"/>
  <c r="X100" i="470"/>
  <c r="S100" i="470"/>
  <c r="N100" i="470"/>
  <c r="H100" i="470"/>
  <c r="I98" i="470"/>
  <c r="M98" i="470"/>
  <c r="Q98" i="470"/>
  <c r="U98" i="470"/>
  <c r="Y98" i="470"/>
  <c r="T97" i="470"/>
  <c r="O97" i="470"/>
  <c r="J97" i="470"/>
  <c r="X96" i="470"/>
  <c r="S96" i="470"/>
  <c r="N96" i="470"/>
  <c r="H96" i="470"/>
  <c r="I94" i="470"/>
  <c r="M94" i="470"/>
  <c r="Q94" i="470"/>
  <c r="U94" i="470"/>
  <c r="Y94" i="470"/>
  <c r="T93" i="470"/>
  <c r="O93" i="470"/>
  <c r="J93" i="470"/>
  <c r="X92" i="470"/>
  <c r="S92" i="470"/>
  <c r="N92" i="470"/>
  <c r="H92" i="470"/>
  <c r="I90" i="470"/>
  <c r="M90" i="470"/>
  <c r="Q90" i="470"/>
  <c r="U90" i="470"/>
  <c r="Y90" i="470"/>
  <c r="Y89" i="470"/>
  <c r="U89" i="470"/>
  <c r="Q89" i="470"/>
  <c r="M89" i="470"/>
  <c r="Y88" i="470"/>
  <c r="U88" i="470"/>
  <c r="Q88" i="470"/>
  <c r="M88" i="470"/>
  <c r="Y87" i="470"/>
  <c r="U87" i="470"/>
  <c r="Q87" i="470"/>
  <c r="M87" i="470"/>
  <c r="Y86" i="470"/>
  <c r="U86" i="470"/>
  <c r="Q86" i="470"/>
  <c r="M86" i="470"/>
  <c r="Y85" i="470"/>
  <c r="U85" i="470"/>
  <c r="Q85" i="470"/>
  <c r="M85" i="470"/>
  <c r="Y84" i="470"/>
  <c r="U84" i="470"/>
  <c r="Q84" i="470"/>
  <c r="M84" i="470"/>
  <c r="Y83" i="470"/>
  <c r="T83" i="470"/>
  <c r="N83" i="470"/>
  <c r="X82" i="470"/>
  <c r="R82" i="470"/>
  <c r="M82" i="470"/>
  <c r="G81" i="470"/>
  <c r="K81" i="470"/>
  <c r="O81" i="470"/>
  <c r="S81" i="470"/>
  <c r="W81" i="470"/>
  <c r="G82" i="470"/>
  <c r="K82" i="470"/>
  <c r="O82" i="470"/>
  <c r="S82" i="470"/>
  <c r="W82" i="470"/>
  <c r="G83" i="470"/>
  <c r="K83" i="470"/>
  <c r="O83" i="470"/>
  <c r="S83" i="470"/>
  <c r="W83" i="470"/>
  <c r="U82" i="470"/>
  <c r="P82" i="470"/>
  <c r="J82" i="470"/>
  <c r="U83" i="470"/>
  <c r="P83" i="470"/>
  <c r="J83" i="470"/>
  <c r="Y82" i="470"/>
  <c r="T82" i="470"/>
  <c r="N82" i="470"/>
  <c r="I82" i="470"/>
  <c r="T48" i="470"/>
  <c r="O48" i="470"/>
  <c r="X47" i="470"/>
  <c r="S47" i="470"/>
  <c r="N47" i="470"/>
  <c r="H47" i="470"/>
  <c r="W46" i="470"/>
  <c r="R46" i="470"/>
  <c r="L46" i="470"/>
  <c r="I45" i="470"/>
  <c r="M45" i="470"/>
  <c r="Q45" i="470"/>
  <c r="U45" i="470"/>
  <c r="Y45" i="470"/>
  <c r="T44" i="470"/>
  <c r="O44" i="470"/>
  <c r="X43" i="470"/>
  <c r="S43" i="470"/>
  <c r="N43" i="470"/>
  <c r="H43" i="470"/>
  <c r="W42" i="470"/>
  <c r="R42" i="470"/>
  <c r="L42" i="470"/>
  <c r="I41" i="470"/>
  <c r="M41" i="470"/>
  <c r="Q41" i="470"/>
  <c r="U41" i="470"/>
  <c r="Y41" i="470"/>
  <c r="W47" i="470"/>
  <c r="R47" i="470"/>
  <c r="L47" i="470"/>
  <c r="I46" i="470"/>
  <c r="M46" i="470"/>
  <c r="Q46" i="470"/>
  <c r="U46" i="470"/>
  <c r="Y46" i="470"/>
  <c r="W43" i="470"/>
  <c r="R43" i="470"/>
  <c r="L43" i="470"/>
  <c r="I42" i="470"/>
  <c r="M42" i="470"/>
  <c r="Q42" i="470"/>
  <c r="U42" i="470"/>
  <c r="Y42" i="470"/>
  <c r="I47" i="470"/>
  <c r="M47" i="470"/>
  <c r="Q47" i="470"/>
  <c r="U47" i="470"/>
  <c r="Y47" i="470"/>
  <c r="I43" i="470"/>
  <c r="M43" i="470"/>
  <c r="Q43" i="470"/>
  <c r="U43" i="470"/>
  <c r="Y43" i="470"/>
  <c r="W80" i="470"/>
  <c r="S80" i="470"/>
  <c r="O80" i="470"/>
  <c r="K80" i="470"/>
  <c r="W79" i="470"/>
  <c r="S79" i="470"/>
  <c r="O79" i="470"/>
  <c r="K79" i="470"/>
  <c r="W78" i="470"/>
  <c r="S78" i="470"/>
  <c r="O78" i="470"/>
  <c r="K78" i="470"/>
  <c r="S77" i="470"/>
  <c r="O77" i="470"/>
  <c r="K77" i="470"/>
  <c r="K76" i="470"/>
  <c r="I48" i="470"/>
  <c r="M48" i="470"/>
  <c r="Q48" i="470"/>
  <c r="U48" i="470"/>
  <c r="Y48" i="470"/>
  <c r="T47" i="470"/>
  <c r="O47" i="470"/>
  <c r="J47" i="470"/>
  <c r="X46" i="470"/>
  <c r="S46" i="470"/>
  <c r="N46" i="470"/>
  <c r="H46" i="470"/>
  <c r="I44" i="470"/>
  <c r="M44" i="470"/>
  <c r="Q44" i="470"/>
  <c r="U44" i="470"/>
  <c r="Y44" i="470"/>
  <c r="T43" i="470"/>
  <c r="O43" i="470"/>
  <c r="J43" i="470"/>
  <c r="X42" i="470"/>
  <c r="S42" i="470"/>
  <c r="N42" i="470"/>
  <c r="H42" i="470"/>
  <c r="P40" i="477"/>
  <c r="CN40" i="477" s="1"/>
  <c r="N40" i="477"/>
  <c r="O40" i="477"/>
  <c r="O39" i="477"/>
  <c r="N39" i="477"/>
  <c r="P39" i="477"/>
  <c r="CN39" i="477" s="1"/>
  <c r="N38" i="477"/>
  <c r="P38" i="477"/>
  <c r="CN38" i="477" s="1"/>
  <c r="O38" i="477"/>
  <c r="P37" i="477"/>
  <c r="CN37" i="477" s="1"/>
  <c r="N37" i="477"/>
  <c r="O37" i="477"/>
  <c r="P36" i="477"/>
  <c r="CN36" i="477" s="1"/>
  <c r="O36" i="477"/>
  <c r="N36" i="477"/>
  <c r="O35" i="477"/>
  <c r="N35" i="477"/>
  <c r="P35" i="477"/>
  <c r="CN35" i="477" s="1"/>
  <c r="N34" i="477"/>
  <c r="O34" i="477"/>
  <c r="P34" i="477"/>
  <c r="CN34" i="477" s="1"/>
  <c r="AP2" i="477"/>
  <c r="DA34" i="477"/>
  <c r="DA35" i="477"/>
  <c r="DA36" i="477"/>
  <c r="DA37" i="477"/>
  <c r="DA38" i="477"/>
  <c r="DA39" i="477"/>
  <c r="DA40" i="477"/>
  <c r="DA41" i="477"/>
  <c r="DA42" i="477"/>
  <c r="DA43" i="477"/>
  <c r="DA44" i="477"/>
  <c r="DA45" i="477"/>
  <c r="DA46" i="477"/>
  <c r="DA47" i="477"/>
  <c r="DA48" i="477"/>
  <c r="DA49" i="477"/>
  <c r="DA50" i="477"/>
  <c r="DA51" i="477"/>
  <c r="DA52" i="477"/>
  <c r="DA53" i="477"/>
  <c r="DA54" i="477"/>
  <c r="DA55" i="477"/>
  <c r="DA56" i="477"/>
  <c r="DA57" i="477"/>
  <c r="DA58" i="477"/>
  <c r="DA59" i="477"/>
  <c r="DA60" i="477"/>
  <c r="DA61" i="477"/>
  <c r="DA62" i="477"/>
  <c r="DA63" i="477"/>
  <c r="DA64" i="477"/>
  <c r="DA65" i="477"/>
  <c r="DA66" i="477"/>
  <c r="DA67" i="477"/>
  <c r="DA68" i="477"/>
  <c r="DA69" i="477"/>
  <c r="DA70" i="477"/>
  <c r="DA71" i="477"/>
  <c r="DA72" i="477"/>
  <c r="DA73" i="477"/>
  <c r="DA74" i="477"/>
  <c r="DA75" i="477"/>
  <c r="DA76" i="477"/>
  <c r="DA77" i="477"/>
  <c r="DA78" i="477"/>
  <c r="DA79" i="477"/>
  <c r="DA80" i="477"/>
  <c r="DA81" i="477"/>
  <c r="DA82" i="477"/>
  <c r="DA83" i="477"/>
  <c r="DA84" i="477"/>
  <c r="DA85" i="477"/>
  <c r="DA86" i="477"/>
  <c r="DA87" i="477"/>
  <c r="DA88" i="477"/>
  <c r="DA89" i="477"/>
  <c r="DA90" i="477"/>
  <c r="DA91" i="477"/>
  <c r="DA92" i="477"/>
  <c r="DA93" i="477"/>
  <c r="DA94" i="477"/>
  <c r="DA95" i="477"/>
  <c r="DA96" i="477"/>
  <c r="DA97" i="477"/>
  <c r="DA98" i="477"/>
  <c r="DA99" i="477"/>
  <c r="DA100" i="477"/>
  <c r="DA101" i="477"/>
  <c r="DA102" i="477"/>
  <c r="DA103" i="477"/>
  <c r="DA104" i="477"/>
  <c r="DA105" i="477"/>
  <c r="DA106" i="477"/>
  <c r="DA107" i="477"/>
  <c r="DA108" i="477"/>
  <c r="DA109" i="477"/>
  <c r="DA110" i="477"/>
  <c r="DA111" i="477"/>
  <c r="DA112" i="477"/>
  <c r="DA113" i="477"/>
  <c r="DA114" i="477"/>
  <c r="DA115" i="477"/>
  <c r="DA116" i="477"/>
  <c r="DA117" i="477"/>
  <c r="DA118" i="477"/>
  <c r="DA119" i="477"/>
  <c r="DA120" i="477"/>
  <c r="DA121" i="477"/>
  <c r="DA122" i="477"/>
  <c r="DA123" i="477"/>
  <c r="DA124" i="477"/>
  <c r="DA125" i="477"/>
  <c r="DA126" i="477"/>
  <c r="DA127" i="477"/>
  <c r="DA128" i="477"/>
  <c r="DA129" i="477"/>
  <c r="DA130" i="477"/>
  <c r="CZ34" i="477"/>
  <c r="CZ35" i="477"/>
  <c r="CZ36" i="477"/>
  <c r="CZ37" i="477"/>
  <c r="CZ38" i="477"/>
  <c r="CZ39" i="477"/>
  <c r="CZ40" i="477"/>
  <c r="CZ41" i="477"/>
  <c r="CZ42" i="477"/>
  <c r="CZ43" i="477"/>
  <c r="CZ44" i="477"/>
  <c r="CZ45" i="477"/>
  <c r="CZ46" i="477"/>
  <c r="CZ47" i="477"/>
  <c r="CZ48" i="477"/>
  <c r="CZ49" i="477"/>
  <c r="CZ50" i="477"/>
  <c r="CZ51" i="477"/>
  <c r="CZ52" i="477"/>
  <c r="CZ53" i="477"/>
  <c r="CZ54" i="477"/>
  <c r="CZ55" i="477"/>
  <c r="CZ56" i="477"/>
  <c r="CZ57" i="477"/>
  <c r="CZ58" i="477"/>
  <c r="CZ59" i="477"/>
  <c r="CZ60" i="477"/>
  <c r="CZ61" i="477"/>
  <c r="CZ62" i="477"/>
  <c r="CZ63" i="477"/>
  <c r="CZ64" i="477"/>
  <c r="CZ65" i="477"/>
  <c r="CZ66" i="477"/>
  <c r="CZ67" i="477"/>
  <c r="CZ68" i="477"/>
  <c r="CZ69" i="477"/>
  <c r="CZ70" i="477"/>
  <c r="CZ71" i="477"/>
  <c r="CZ72" i="477"/>
  <c r="CZ73" i="477"/>
  <c r="CZ74" i="477"/>
  <c r="CZ75" i="477"/>
  <c r="CZ76" i="477"/>
  <c r="CZ77" i="477"/>
  <c r="CZ78" i="477"/>
  <c r="CZ79" i="477"/>
  <c r="CZ80" i="477"/>
  <c r="CZ81" i="477"/>
  <c r="CZ82" i="477"/>
  <c r="CZ83" i="477"/>
  <c r="CZ84" i="477"/>
  <c r="CZ85" i="477"/>
  <c r="CZ86" i="477"/>
  <c r="CZ87" i="477"/>
  <c r="CZ88" i="477"/>
  <c r="CZ89" i="477"/>
  <c r="CZ90" i="477"/>
  <c r="CZ91" i="477"/>
  <c r="CZ92" i="477"/>
  <c r="CZ93" i="477"/>
  <c r="CZ94" i="477"/>
  <c r="CZ95" i="477"/>
  <c r="CZ96" i="477"/>
  <c r="CZ97" i="477"/>
  <c r="CZ98" i="477"/>
  <c r="CZ99" i="477"/>
  <c r="CZ100" i="477"/>
  <c r="CZ101" i="477"/>
  <c r="CZ102" i="477"/>
  <c r="CZ103" i="477"/>
  <c r="CZ104" i="477"/>
  <c r="CZ105" i="477"/>
  <c r="CZ106" i="477"/>
  <c r="CZ107" i="477"/>
  <c r="CZ108" i="477"/>
  <c r="CZ109" i="477"/>
  <c r="CZ110" i="477"/>
  <c r="CZ111" i="477"/>
  <c r="CZ112" i="477"/>
  <c r="CZ113" i="477"/>
  <c r="CZ114" i="477"/>
  <c r="CZ115" i="477"/>
  <c r="CZ116" i="477"/>
  <c r="CZ117" i="477"/>
  <c r="CZ118" i="477"/>
  <c r="CZ119" i="477"/>
  <c r="CZ120" i="477"/>
  <c r="CZ121" i="477"/>
  <c r="CZ122" i="477"/>
  <c r="CZ123" i="477"/>
  <c r="CZ124" i="477"/>
  <c r="CZ125" i="477"/>
  <c r="CZ126" i="477"/>
  <c r="CZ127" i="477"/>
  <c r="CZ128" i="477"/>
  <c r="CZ129" i="477"/>
  <c r="CZ130" i="477"/>
  <c r="CQ7" i="477"/>
  <c r="AD130" i="475"/>
  <c r="AD129" i="475"/>
  <c r="AD128" i="475"/>
  <c r="AD127" i="475"/>
  <c r="AD126" i="475"/>
  <c r="AD125" i="475"/>
  <c r="AD124" i="475"/>
  <c r="AD123" i="475"/>
  <c r="AD122" i="475"/>
  <c r="AD121" i="475"/>
  <c r="AD120" i="475"/>
  <c r="AD119" i="475"/>
  <c r="AD118" i="475"/>
  <c r="AD117" i="475"/>
  <c r="AD116" i="475"/>
  <c r="AD115" i="475"/>
  <c r="AD114" i="475"/>
  <c r="AD113" i="475"/>
  <c r="AD112" i="475"/>
  <c r="AD111" i="475"/>
  <c r="AD110" i="475"/>
  <c r="AD109" i="475"/>
  <c r="AD108" i="475"/>
  <c r="AD107" i="475"/>
  <c r="AD106" i="475"/>
  <c r="AD105" i="475"/>
  <c r="AD104" i="475"/>
  <c r="AD103" i="475"/>
  <c r="AD102" i="475"/>
  <c r="AD101" i="475"/>
  <c r="AD100" i="475"/>
  <c r="AD99" i="475"/>
  <c r="AD98" i="475"/>
  <c r="AD97" i="475"/>
  <c r="AD96" i="475"/>
  <c r="AD95" i="475"/>
  <c r="AD94" i="475"/>
  <c r="AD93" i="475"/>
  <c r="AD92" i="475"/>
  <c r="AD91" i="475"/>
  <c r="AD90" i="475"/>
  <c r="AD89" i="475"/>
  <c r="AD88" i="475"/>
  <c r="AD87" i="475"/>
  <c r="AD86" i="475"/>
  <c r="AD85" i="475"/>
  <c r="AD84" i="475"/>
  <c r="AD83" i="475"/>
  <c r="AD82" i="475"/>
  <c r="AD81" i="475"/>
  <c r="AD80" i="475"/>
  <c r="AD79" i="475"/>
  <c r="AD78" i="475"/>
  <c r="AD77" i="475"/>
  <c r="AD76" i="475"/>
  <c r="AD75" i="475"/>
  <c r="AD74" i="475"/>
  <c r="AD73" i="475"/>
  <c r="AD72" i="475"/>
  <c r="AD71" i="475"/>
  <c r="AD70" i="475"/>
  <c r="AD69" i="475"/>
  <c r="AD68" i="475"/>
  <c r="AD67" i="475"/>
  <c r="AD66" i="475"/>
  <c r="AD65" i="475"/>
  <c r="AD64" i="475"/>
  <c r="AD63" i="475"/>
  <c r="AD62" i="475"/>
  <c r="AD61" i="475"/>
  <c r="AD60" i="475"/>
  <c r="AD59" i="475"/>
  <c r="AD58" i="475"/>
  <c r="AD57" i="475"/>
  <c r="AD56" i="475"/>
  <c r="AD55" i="475"/>
  <c r="AD54" i="475"/>
  <c r="AD53" i="475"/>
  <c r="AD52" i="475"/>
  <c r="AD51" i="475"/>
  <c r="AD50" i="475"/>
  <c r="AD49" i="475"/>
  <c r="AD48" i="475"/>
  <c r="AD47" i="475"/>
  <c r="AD46" i="475"/>
  <c r="AD45" i="475"/>
  <c r="AD44" i="475"/>
  <c r="AD43" i="475"/>
  <c r="AD42" i="475"/>
  <c r="AD41" i="475"/>
  <c r="AD40" i="475"/>
  <c r="AD39" i="475"/>
  <c r="AD38" i="475"/>
  <c r="AD37" i="475"/>
  <c r="AD36" i="475"/>
  <c r="AD35" i="475"/>
  <c r="AD34" i="475"/>
  <c r="AD33" i="475"/>
  <c r="J131" i="475"/>
  <c r="I131" i="475"/>
  <c r="H131" i="475"/>
  <c r="BA30" i="473"/>
  <c r="BB30" i="473"/>
  <c r="BC30" i="473"/>
  <c r="BK30" i="473"/>
  <c r="BL30" i="473"/>
  <c r="BM30" i="473"/>
  <c r="BN30" i="473"/>
  <c r="BO30" i="473"/>
  <c r="BP30" i="473"/>
  <c r="BQ30" i="473"/>
  <c r="BR30" i="473"/>
  <c r="BS30" i="473"/>
  <c r="BT30" i="473"/>
  <c r="BU30" i="473"/>
  <c r="BV30" i="473"/>
  <c r="BW30" i="473"/>
  <c r="BX30" i="473"/>
  <c r="BY30" i="473"/>
  <c r="BZ30" i="473"/>
  <c r="CA30" i="473"/>
  <c r="CB30" i="473"/>
  <c r="CC30" i="473"/>
  <c r="CD30" i="473"/>
  <c r="CE30" i="473"/>
  <c r="CF30" i="473"/>
  <c r="CG30" i="473"/>
  <c r="CH30" i="473"/>
  <c r="CI30" i="473"/>
  <c r="CJ30" i="473"/>
  <c r="CK30" i="473"/>
  <c r="CL30" i="473"/>
  <c r="CM30" i="473"/>
  <c r="CN30" i="473"/>
  <c r="CO30" i="473"/>
  <c r="CP30" i="473"/>
  <c r="CQ30" i="473"/>
  <c r="CR30" i="473"/>
  <c r="CS30" i="473"/>
  <c r="CT30" i="473"/>
  <c r="CU30" i="473"/>
  <c r="CV30" i="473"/>
  <c r="CW30" i="473"/>
  <c r="CX30" i="473"/>
  <c r="CY30" i="473"/>
  <c r="CZ30" i="473"/>
  <c r="DA30" i="473"/>
  <c r="DB30" i="473"/>
  <c r="DC30" i="473"/>
  <c r="DD30" i="473"/>
  <c r="DE30" i="473"/>
  <c r="DF30" i="473"/>
  <c r="DG30" i="473"/>
  <c r="DH30" i="473"/>
  <c r="DI30" i="473"/>
  <c r="DJ30" i="473"/>
  <c r="DK30" i="473"/>
  <c r="DL30" i="473"/>
  <c r="DM30" i="473"/>
  <c r="DN30" i="473"/>
  <c r="DO30" i="473"/>
  <c r="DP30" i="473"/>
  <c r="DQ30" i="473"/>
  <c r="DR30" i="473"/>
  <c r="DS30" i="473"/>
  <c r="DT30" i="473"/>
  <c r="DU30" i="473"/>
  <c r="DV30" i="473"/>
  <c r="DW30" i="473"/>
  <c r="DX30" i="473"/>
  <c r="DY30" i="473"/>
  <c r="DZ30" i="473"/>
  <c r="EA30" i="473"/>
  <c r="EB30" i="473"/>
  <c r="EC30" i="473"/>
  <c r="ED30" i="473"/>
  <c r="EE30" i="473"/>
  <c r="EF30" i="473"/>
  <c r="EG30" i="473"/>
  <c r="EH30" i="473"/>
  <c r="EI30" i="473"/>
  <c r="EJ30" i="473"/>
  <c r="EK30" i="473"/>
  <c r="EL30" i="473"/>
  <c r="EM30" i="473"/>
  <c r="EN30" i="473"/>
  <c r="EO30" i="473"/>
  <c r="EP30" i="473"/>
  <c r="EQ30" i="473"/>
  <c r="ER30" i="473"/>
  <c r="ES30" i="473"/>
  <c r="ET30" i="473"/>
  <c r="EU30" i="473"/>
  <c r="EV30" i="473"/>
  <c r="S34" i="477"/>
  <c r="S35" i="477"/>
  <c r="S36" i="477"/>
  <c r="S37" i="477"/>
  <c r="S38" i="477"/>
  <c r="S39" i="477"/>
  <c r="S40" i="477"/>
  <c r="S41" i="477"/>
  <c r="S42" i="477"/>
  <c r="S43" i="477"/>
  <c r="S44" i="477"/>
  <c r="S45" i="477"/>
  <c r="S46" i="477"/>
  <c r="S47" i="477"/>
  <c r="S48" i="477"/>
  <c r="S49" i="477"/>
  <c r="S50" i="477"/>
  <c r="S51" i="477"/>
  <c r="S52" i="477"/>
  <c r="S53" i="477"/>
  <c r="S54" i="477"/>
  <c r="S55" i="477"/>
  <c r="S56" i="477"/>
  <c r="S57" i="477"/>
  <c r="S58" i="477"/>
  <c r="S59" i="477"/>
  <c r="S60" i="477"/>
  <c r="S61" i="477"/>
  <c r="S62" i="477"/>
  <c r="S63" i="477"/>
  <c r="S64" i="477"/>
  <c r="S65" i="477"/>
  <c r="S66" i="477"/>
  <c r="S67" i="477"/>
  <c r="S68" i="477"/>
  <c r="S69" i="477"/>
  <c r="S70" i="477"/>
  <c r="S71" i="477"/>
  <c r="S72" i="477"/>
  <c r="S73" i="477"/>
  <c r="S74" i="477"/>
  <c r="S75" i="477"/>
  <c r="S76" i="477"/>
  <c r="S77" i="477"/>
  <c r="S78" i="477"/>
  <c r="S79" i="477"/>
  <c r="S80" i="477"/>
  <c r="S81" i="477"/>
  <c r="S82" i="477"/>
  <c r="S83" i="477"/>
  <c r="S84" i="477"/>
  <c r="S85" i="477"/>
  <c r="S86" i="477"/>
  <c r="S87" i="477"/>
  <c r="S88" i="477"/>
  <c r="S89" i="477"/>
  <c r="S90" i="477"/>
  <c r="S91" i="477"/>
  <c r="S92" i="477"/>
  <c r="S93" i="477"/>
  <c r="S94" i="477"/>
  <c r="S95" i="477"/>
  <c r="S96" i="477"/>
  <c r="S97" i="477"/>
  <c r="S98" i="477"/>
  <c r="S99" i="477"/>
  <c r="S100" i="477"/>
  <c r="S101" i="477"/>
  <c r="S102" i="477"/>
  <c r="S103" i="477"/>
  <c r="S104" i="477"/>
  <c r="S105" i="477"/>
  <c r="S106" i="477"/>
  <c r="S107" i="477"/>
  <c r="S108" i="477"/>
  <c r="S109" i="477"/>
  <c r="S110" i="477"/>
  <c r="S111" i="477"/>
  <c r="S112" i="477"/>
  <c r="S113" i="477"/>
  <c r="S114" i="477"/>
  <c r="S115" i="477"/>
  <c r="S116" i="477"/>
  <c r="S117" i="477"/>
  <c r="S118" i="477"/>
  <c r="S119" i="477"/>
  <c r="S120" i="477"/>
  <c r="S121" i="477"/>
  <c r="S122" i="477"/>
  <c r="S123" i="477"/>
  <c r="S124" i="477"/>
  <c r="S125" i="477"/>
  <c r="S126" i="477"/>
  <c r="S127" i="477"/>
  <c r="S128" i="477"/>
  <c r="S129" i="477"/>
  <c r="S130" i="477"/>
  <c r="S131" i="477"/>
  <c r="CM7" i="477"/>
  <c r="CM49" i="477" s="1"/>
  <c r="CL7" i="477"/>
  <c r="BJ130" i="477"/>
  <c r="BJ129" i="477"/>
  <c r="BJ128" i="477"/>
  <c r="BJ127" i="477"/>
  <c r="BJ126" i="477"/>
  <c r="BJ125" i="477"/>
  <c r="BJ124" i="477"/>
  <c r="BJ123" i="477"/>
  <c r="BJ122" i="477"/>
  <c r="BJ121" i="477"/>
  <c r="BJ120" i="477"/>
  <c r="BJ119" i="477"/>
  <c r="BJ118" i="477"/>
  <c r="BJ117" i="477"/>
  <c r="BJ116" i="477"/>
  <c r="BJ115" i="477"/>
  <c r="BJ114" i="477"/>
  <c r="BJ113" i="477"/>
  <c r="BJ112" i="477"/>
  <c r="BJ111" i="477"/>
  <c r="BJ110" i="477"/>
  <c r="BJ109" i="477"/>
  <c r="BJ108" i="477"/>
  <c r="BJ107" i="477"/>
  <c r="BJ106" i="477"/>
  <c r="BJ105" i="477"/>
  <c r="BJ104" i="477"/>
  <c r="BJ103" i="477"/>
  <c r="BJ102" i="477"/>
  <c r="BJ101" i="477"/>
  <c r="BJ100" i="477"/>
  <c r="BJ99" i="477"/>
  <c r="BJ98" i="477"/>
  <c r="BJ97" i="477"/>
  <c r="BJ96" i="477"/>
  <c r="BJ95" i="477"/>
  <c r="BJ94" i="477"/>
  <c r="BJ93" i="477"/>
  <c r="BJ92" i="477"/>
  <c r="BJ91" i="477"/>
  <c r="BJ90" i="477"/>
  <c r="BJ89" i="477"/>
  <c r="BJ88" i="477"/>
  <c r="BJ87" i="477"/>
  <c r="BJ86" i="477"/>
  <c r="BJ85" i="477"/>
  <c r="BJ84" i="477"/>
  <c r="BJ83" i="477"/>
  <c r="BJ82" i="477"/>
  <c r="BJ81" i="477"/>
  <c r="BJ80" i="477"/>
  <c r="BJ79" i="477"/>
  <c r="BJ78" i="477"/>
  <c r="BJ77" i="477"/>
  <c r="BJ76" i="477"/>
  <c r="BJ75" i="477"/>
  <c r="BJ74" i="477"/>
  <c r="BJ73" i="477"/>
  <c r="BJ72" i="477"/>
  <c r="BJ71" i="477"/>
  <c r="BJ70" i="477"/>
  <c r="BJ69" i="477"/>
  <c r="BJ68" i="477"/>
  <c r="BJ67" i="477"/>
  <c r="BJ66" i="477"/>
  <c r="BJ65" i="477"/>
  <c r="BJ64" i="477"/>
  <c r="BJ63" i="477"/>
  <c r="BJ62" i="477"/>
  <c r="BJ61" i="477"/>
  <c r="BJ60" i="477"/>
  <c r="BJ59" i="477"/>
  <c r="BJ58" i="477"/>
  <c r="BJ57" i="477"/>
  <c r="BJ56" i="477"/>
  <c r="BJ55" i="477"/>
  <c r="BJ54" i="477"/>
  <c r="BJ53" i="477"/>
  <c r="BJ52" i="477"/>
  <c r="BJ51" i="477"/>
  <c r="BJ50" i="477"/>
  <c r="BJ49" i="477"/>
  <c r="BJ48" i="477"/>
  <c r="BJ47" i="477"/>
  <c r="BJ46" i="477"/>
  <c r="BJ45" i="477"/>
  <c r="BJ44" i="477"/>
  <c r="BJ43" i="477"/>
  <c r="BJ42" i="477"/>
  <c r="BJ41" i="477"/>
  <c r="BJ40" i="477"/>
  <c r="BJ39" i="477"/>
  <c r="BJ38" i="477"/>
  <c r="BJ37" i="477"/>
  <c r="BJ36" i="477"/>
  <c r="BJ35" i="477"/>
  <c r="BJ34" i="477"/>
  <c r="BJ33" i="477"/>
  <c r="BJ32" i="477"/>
  <c r="BJ31" i="477"/>
  <c r="R34" i="477"/>
  <c r="R35" i="477"/>
  <c r="R36" i="477"/>
  <c r="R37" i="477"/>
  <c r="R38" i="477"/>
  <c r="R39" i="477"/>
  <c r="R40" i="477"/>
  <c r="R41" i="477"/>
  <c r="R42" i="477"/>
  <c r="R43" i="477"/>
  <c r="R44" i="477"/>
  <c r="R45" i="477"/>
  <c r="R46" i="477"/>
  <c r="R47" i="477"/>
  <c r="R48" i="477"/>
  <c r="R49" i="477"/>
  <c r="R50" i="477"/>
  <c r="R51" i="477"/>
  <c r="R52" i="477"/>
  <c r="R53" i="477"/>
  <c r="R54" i="477"/>
  <c r="R55" i="477"/>
  <c r="R56" i="477"/>
  <c r="R57" i="477"/>
  <c r="R58" i="477"/>
  <c r="R59" i="477"/>
  <c r="R60" i="477"/>
  <c r="R61" i="477"/>
  <c r="R62" i="477"/>
  <c r="R63" i="477"/>
  <c r="R64" i="477"/>
  <c r="R65" i="477"/>
  <c r="R66" i="477"/>
  <c r="R67" i="477"/>
  <c r="R68" i="477"/>
  <c r="R69" i="477"/>
  <c r="R70" i="477"/>
  <c r="R71" i="477"/>
  <c r="R72" i="477"/>
  <c r="R73" i="477"/>
  <c r="R74" i="477"/>
  <c r="R75" i="477"/>
  <c r="R76" i="477"/>
  <c r="R77" i="477"/>
  <c r="R78" i="477"/>
  <c r="R79" i="477"/>
  <c r="R80" i="477"/>
  <c r="R81" i="477"/>
  <c r="R82" i="477"/>
  <c r="R83" i="477"/>
  <c r="R84" i="477"/>
  <c r="R85" i="477"/>
  <c r="R86" i="477"/>
  <c r="R87" i="477"/>
  <c r="R88" i="477"/>
  <c r="R89" i="477"/>
  <c r="R90" i="477"/>
  <c r="R91" i="477"/>
  <c r="R92" i="477"/>
  <c r="R93" i="477"/>
  <c r="R94" i="477"/>
  <c r="R95" i="477"/>
  <c r="R96" i="477"/>
  <c r="R97" i="477"/>
  <c r="R98" i="477"/>
  <c r="R99" i="477"/>
  <c r="R100" i="477"/>
  <c r="R101" i="477"/>
  <c r="R102" i="477"/>
  <c r="R103" i="477"/>
  <c r="R104" i="477"/>
  <c r="R105" i="477"/>
  <c r="R106" i="477"/>
  <c r="R107" i="477"/>
  <c r="R108" i="477"/>
  <c r="R109" i="477"/>
  <c r="R110" i="477"/>
  <c r="R111" i="477"/>
  <c r="R112" i="477"/>
  <c r="R113" i="477"/>
  <c r="R114" i="477"/>
  <c r="R115" i="477"/>
  <c r="R116" i="477"/>
  <c r="R117" i="477"/>
  <c r="R118" i="477"/>
  <c r="R119" i="477"/>
  <c r="R120" i="477"/>
  <c r="R121" i="477"/>
  <c r="R122" i="477"/>
  <c r="R123" i="477"/>
  <c r="R124" i="477"/>
  <c r="R125" i="477"/>
  <c r="R126" i="477"/>
  <c r="R127" i="477"/>
  <c r="R128" i="477"/>
  <c r="R129" i="477"/>
  <c r="R130" i="477"/>
  <c r="Q33" i="470"/>
  <c r="V33" i="470"/>
  <c r="U33" i="470"/>
  <c r="R33" i="470"/>
  <c r="S33" i="470"/>
  <c r="T33" i="470"/>
  <c r="Y33" i="470"/>
  <c r="W33" i="470"/>
  <c r="X33" i="470"/>
  <c r="P33" i="470"/>
  <c r="Y32" i="470"/>
  <c r="X32" i="470"/>
  <c r="T32" i="470"/>
  <c r="P32" i="470"/>
  <c r="S32" i="470"/>
  <c r="V32" i="470"/>
  <c r="W32" i="470"/>
  <c r="U32" i="470"/>
  <c r="Q32" i="470"/>
  <c r="R32" i="470"/>
  <c r="AA31" i="585" l="1"/>
  <c r="AA38" i="589"/>
  <c r="AA31" i="587"/>
  <c r="AA47" i="584"/>
  <c r="V47" i="584" s="1"/>
  <c r="AA34" i="588"/>
  <c r="AA39" i="588"/>
  <c r="AA35" i="588"/>
  <c r="AA52" i="584"/>
  <c r="K52" i="584" s="1"/>
  <c r="AA60" i="584"/>
  <c r="V60" i="584" s="1"/>
  <c r="AA58" i="584"/>
  <c r="J58" i="584" s="1"/>
  <c r="AA56" i="584"/>
  <c r="V56" i="584" s="1"/>
  <c r="AA54" i="584"/>
  <c r="K54" i="584" s="1"/>
  <c r="AA59" i="584"/>
  <c r="V59" i="584" s="1"/>
  <c r="AA57" i="584"/>
  <c r="K57" i="584" s="1"/>
  <c r="AA55" i="584"/>
  <c r="V55" i="584" s="1"/>
  <c r="AA53" i="584"/>
  <c r="V53" i="584" s="1"/>
  <c r="AA51" i="584"/>
  <c r="K51" i="584" s="1"/>
  <c r="AA49" i="584"/>
  <c r="K49" i="584" s="1"/>
  <c r="AA50" i="584"/>
  <c r="J50" i="584" s="1"/>
  <c r="AA48" i="584"/>
  <c r="J48" i="584" s="1"/>
  <c r="AA45" i="584"/>
  <c r="V45" i="584" s="1"/>
  <c r="AA44" i="584"/>
  <c r="K44" i="584" s="1"/>
  <c r="AA32" i="585"/>
  <c r="AA35" i="587"/>
  <c r="AA33" i="588"/>
  <c r="AA31" i="588"/>
  <c r="AA37" i="586"/>
  <c r="AA38" i="586"/>
  <c r="AA41" i="584"/>
  <c r="J41" i="584" s="1"/>
  <c r="AA43" i="584"/>
  <c r="V43" i="584" s="1"/>
  <c r="AA32" i="584"/>
  <c r="K32" i="584" s="1"/>
  <c r="V61" i="584"/>
  <c r="K61" i="584"/>
  <c r="J61" i="584"/>
  <c r="AA46" i="584"/>
  <c r="K46" i="584" s="1"/>
  <c r="AA42" i="584"/>
  <c r="V42" i="584" s="1"/>
  <c r="V57" i="584"/>
  <c r="AA40" i="584"/>
  <c r="V40" i="584" s="1"/>
  <c r="J56" i="584"/>
  <c r="K59" i="584"/>
  <c r="AA33" i="589"/>
  <c r="AA35" i="590"/>
  <c r="CM34" i="477"/>
  <c r="CM35" i="477"/>
  <c r="CM37" i="477"/>
  <c r="CM39" i="477"/>
  <c r="AA39" i="584"/>
  <c r="V39" i="584" s="1"/>
  <c r="AA38" i="585"/>
  <c r="AA36" i="587"/>
  <c r="AA35" i="591"/>
  <c r="CM122" i="477"/>
  <c r="CM106" i="477"/>
  <c r="CM90" i="477"/>
  <c r="CM74" i="477"/>
  <c r="CM58" i="477"/>
  <c r="CM42" i="477"/>
  <c r="CM119" i="477"/>
  <c r="CM103" i="477"/>
  <c r="CM87" i="477"/>
  <c r="CM71" i="477"/>
  <c r="CM55" i="477"/>
  <c r="CM124" i="477"/>
  <c r="CM108" i="477"/>
  <c r="CM92" i="477"/>
  <c r="CM76" i="477"/>
  <c r="CM60" i="477"/>
  <c r="CM44" i="477"/>
  <c r="CM125" i="477"/>
  <c r="CM109" i="477"/>
  <c r="CM93" i="477"/>
  <c r="CM77" i="477"/>
  <c r="CM61" i="477"/>
  <c r="CM45" i="477"/>
  <c r="CM40" i="477"/>
  <c r="AA37" i="589"/>
  <c r="AA38" i="591"/>
  <c r="AA36" i="591"/>
  <c r="CM118" i="477"/>
  <c r="CM102" i="477"/>
  <c r="CM86" i="477"/>
  <c r="CM70" i="477"/>
  <c r="CM54" i="477"/>
  <c r="CM115" i="477"/>
  <c r="CM99" i="477"/>
  <c r="CM83" i="477"/>
  <c r="CM67" i="477"/>
  <c r="CM51" i="477"/>
  <c r="CM120" i="477"/>
  <c r="CM104" i="477"/>
  <c r="CM88" i="477"/>
  <c r="CM72" i="477"/>
  <c r="CM56" i="477"/>
  <c r="CM121" i="477"/>
  <c r="CM105" i="477"/>
  <c r="CM89" i="477"/>
  <c r="CM73" i="477"/>
  <c r="CM57" i="477"/>
  <c r="CM41" i="477"/>
  <c r="CM5" i="477"/>
  <c r="CQ130" i="477"/>
  <c r="CQ128" i="477"/>
  <c r="CQ126" i="477"/>
  <c r="CQ124" i="477"/>
  <c r="CQ122" i="477"/>
  <c r="CQ120" i="477"/>
  <c r="CQ118" i="477"/>
  <c r="CQ116" i="477"/>
  <c r="CQ114" i="477"/>
  <c r="CQ112" i="477"/>
  <c r="CQ110" i="477"/>
  <c r="CQ108" i="477"/>
  <c r="CQ106" i="477"/>
  <c r="CQ104" i="477"/>
  <c r="CQ102" i="477"/>
  <c r="CQ100" i="477"/>
  <c r="CQ98" i="477"/>
  <c r="CQ96" i="477"/>
  <c r="CQ94" i="477"/>
  <c r="CQ92" i="477"/>
  <c r="CQ90" i="477"/>
  <c r="CQ88" i="477"/>
  <c r="CQ86" i="477"/>
  <c r="CQ84" i="477"/>
  <c r="CQ82" i="477"/>
  <c r="CQ80" i="477"/>
  <c r="CQ78" i="477"/>
  <c r="CQ76" i="477"/>
  <c r="CQ74" i="477"/>
  <c r="CQ72" i="477"/>
  <c r="CQ70" i="477"/>
  <c r="CQ68" i="477"/>
  <c r="CQ66" i="477"/>
  <c r="CQ64" i="477"/>
  <c r="CQ62" i="477"/>
  <c r="CQ60" i="477"/>
  <c r="CQ58" i="477"/>
  <c r="CQ56" i="477"/>
  <c r="CQ54" i="477"/>
  <c r="CQ52" i="477"/>
  <c r="CQ50" i="477"/>
  <c r="CQ48" i="477"/>
  <c r="CQ46" i="477"/>
  <c r="CQ44" i="477"/>
  <c r="CQ42" i="477"/>
  <c r="CQ40" i="477"/>
  <c r="CQ38" i="477"/>
  <c r="CQ36" i="477"/>
  <c r="CQ34" i="477"/>
  <c r="CQ32" i="477"/>
  <c r="CQ129" i="477"/>
  <c r="CQ127" i="477"/>
  <c r="CQ125" i="477"/>
  <c r="CQ123" i="477"/>
  <c r="CQ121" i="477"/>
  <c r="CQ119" i="477"/>
  <c r="CQ117" i="477"/>
  <c r="CQ115" i="477"/>
  <c r="CQ113" i="477"/>
  <c r="CQ111" i="477"/>
  <c r="CQ109" i="477"/>
  <c r="CQ107" i="477"/>
  <c r="CQ105" i="477"/>
  <c r="CQ103" i="477"/>
  <c r="CQ101" i="477"/>
  <c r="CQ99" i="477"/>
  <c r="CQ97" i="477"/>
  <c r="CQ95" i="477"/>
  <c r="CQ93" i="477"/>
  <c r="CQ91" i="477"/>
  <c r="CQ89" i="477"/>
  <c r="CQ87" i="477"/>
  <c r="CQ85" i="477"/>
  <c r="CQ83" i="477"/>
  <c r="CQ81" i="477"/>
  <c r="CQ79" i="477"/>
  <c r="CQ77" i="477"/>
  <c r="CQ75" i="477"/>
  <c r="CQ73" i="477"/>
  <c r="CQ71" i="477"/>
  <c r="CQ69" i="477"/>
  <c r="CQ67" i="477"/>
  <c r="CQ65" i="477"/>
  <c r="CQ63" i="477"/>
  <c r="CQ61" i="477"/>
  <c r="CQ59" i="477"/>
  <c r="CQ57" i="477"/>
  <c r="CQ55" i="477"/>
  <c r="CQ53" i="477"/>
  <c r="CQ51" i="477"/>
  <c r="CQ49" i="477"/>
  <c r="CQ47" i="477"/>
  <c r="CQ45" i="477"/>
  <c r="CQ43" i="477"/>
  <c r="CQ41" i="477"/>
  <c r="CQ39" i="477"/>
  <c r="CQ37" i="477"/>
  <c r="CQ35" i="477"/>
  <c r="CQ33" i="477"/>
  <c r="CQ31" i="477"/>
  <c r="L29" i="477"/>
  <c r="CM36" i="477"/>
  <c r="AA40" i="588"/>
  <c r="CM130" i="477"/>
  <c r="CM114" i="477"/>
  <c r="CM98" i="477"/>
  <c r="CM82" i="477"/>
  <c r="CM66" i="477"/>
  <c r="CM50" i="477"/>
  <c r="CM127" i="477"/>
  <c r="CM111" i="477"/>
  <c r="CM95" i="477"/>
  <c r="CM79" i="477"/>
  <c r="CM63" i="477"/>
  <c r="CM47" i="477"/>
  <c r="CM116" i="477"/>
  <c r="CM100" i="477"/>
  <c r="CM84" i="477"/>
  <c r="CM68" i="477"/>
  <c r="CM52" i="477"/>
  <c r="CM117" i="477"/>
  <c r="CM101" i="477"/>
  <c r="CM85" i="477"/>
  <c r="CM69" i="477"/>
  <c r="CM53" i="477"/>
  <c r="CM38" i="477"/>
  <c r="CM126" i="477"/>
  <c r="CM110" i="477"/>
  <c r="CM94" i="477"/>
  <c r="CM78" i="477"/>
  <c r="CM62" i="477"/>
  <c r="CM46" i="477"/>
  <c r="CM123" i="477"/>
  <c r="CM107" i="477"/>
  <c r="CM91" i="477"/>
  <c r="CM75" i="477"/>
  <c r="CM59" i="477"/>
  <c r="CM43" i="477"/>
  <c r="CM128" i="477"/>
  <c r="CM112" i="477"/>
  <c r="CM96" i="477"/>
  <c r="CM80" i="477"/>
  <c r="CM64" i="477"/>
  <c r="CM48" i="477"/>
  <c r="CM129" i="477"/>
  <c r="CM113" i="477"/>
  <c r="CM97" i="477"/>
  <c r="CM81" i="477"/>
  <c r="CM65" i="477"/>
  <c r="K45" i="584"/>
  <c r="J45" i="584"/>
  <c r="J44" i="584"/>
  <c r="N44" i="584" s="1"/>
  <c r="AA34" i="584"/>
  <c r="K34" i="584" s="1"/>
  <c r="AA34" i="586"/>
  <c r="AA35" i="585"/>
  <c r="AA39" i="587"/>
  <c r="AA31" i="591"/>
  <c r="AA33" i="584"/>
  <c r="BI39" i="586"/>
  <c r="AA31" i="590"/>
  <c r="AA32" i="591"/>
  <c r="AA39" i="592"/>
  <c r="AA35" i="592"/>
  <c r="AA31" i="592"/>
  <c r="AA31" i="586"/>
  <c r="AA37" i="584"/>
  <c r="K39" i="592"/>
  <c r="N39" i="592" s="1"/>
  <c r="J39" i="592"/>
  <c r="M39" i="592"/>
  <c r="V39" i="592"/>
  <c r="L39" i="592"/>
  <c r="AA37" i="592"/>
  <c r="AA34" i="592"/>
  <c r="M35" i="592"/>
  <c r="V35" i="592"/>
  <c r="L35" i="592"/>
  <c r="K35" i="592"/>
  <c r="N35" i="592" s="1"/>
  <c r="J35" i="592"/>
  <c r="M31" i="592"/>
  <c r="V31" i="592"/>
  <c r="L31" i="592"/>
  <c r="K31" i="592"/>
  <c r="J31" i="592"/>
  <c r="AA36" i="592"/>
  <c r="AA32" i="592"/>
  <c r="AA38" i="592"/>
  <c r="AA40" i="592"/>
  <c r="AA33" i="592"/>
  <c r="K39" i="591"/>
  <c r="N39" i="591" s="1"/>
  <c r="V39" i="591"/>
  <c r="J39" i="591"/>
  <c r="M39" i="591"/>
  <c r="L39" i="591"/>
  <c r="V31" i="591"/>
  <c r="L31" i="591"/>
  <c r="K31" i="591"/>
  <c r="J31" i="591"/>
  <c r="M31" i="591"/>
  <c r="V35" i="591"/>
  <c r="L35" i="591"/>
  <c r="K35" i="591"/>
  <c r="J35" i="591"/>
  <c r="N35" i="591" s="1"/>
  <c r="M35" i="591"/>
  <c r="M36" i="591"/>
  <c r="V36" i="591"/>
  <c r="L36" i="591"/>
  <c r="K36" i="591"/>
  <c r="N36" i="591" s="1"/>
  <c r="J36" i="591"/>
  <c r="AA40" i="591"/>
  <c r="AA34" i="591"/>
  <c r="M32" i="591"/>
  <c r="V32" i="591"/>
  <c r="L32" i="591"/>
  <c r="K32" i="591"/>
  <c r="J32" i="591"/>
  <c r="N32" i="591" s="1"/>
  <c r="AA37" i="591"/>
  <c r="AA33" i="591"/>
  <c r="J38" i="591"/>
  <c r="L38" i="591"/>
  <c r="V38" i="591"/>
  <c r="K38" i="591"/>
  <c r="N38" i="591" s="1"/>
  <c r="M38" i="591"/>
  <c r="K39" i="590"/>
  <c r="N39" i="590" s="1"/>
  <c r="L39" i="590"/>
  <c r="V39" i="590"/>
  <c r="J39" i="590"/>
  <c r="M39" i="590"/>
  <c r="AA36" i="590"/>
  <c r="AA40" i="590"/>
  <c r="M35" i="590"/>
  <c r="V35" i="590"/>
  <c r="L35" i="590"/>
  <c r="K35" i="590"/>
  <c r="J35" i="590"/>
  <c r="N35" i="590" s="1"/>
  <c r="AA32" i="590"/>
  <c r="AA34" i="590"/>
  <c r="AA37" i="590"/>
  <c r="AA33" i="590"/>
  <c r="M31" i="590"/>
  <c r="V31" i="590"/>
  <c r="L31" i="590"/>
  <c r="K31" i="590"/>
  <c r="J31" i="590"/>
  <c r="AA38" i="590"/>
  <c r="M40" i="589"/>
  <c r="L40" i="589"/>
  <c r="V40" i="589"/>
  <c r="K40" i="589"/>
  <c r="N40" i="589" s="1"/>
  <c r="J40" i="589"/>
  <c r="V36" i="589"/>
  <c r="L36" i="589"/>
  <c r="K36" i="589"/>
  <c r="J36" i="589"/>
  <c r="N36" i="589" s="1"/>
  <c r="M36" i="589"/>
  <c r="V32" i="589"/>
  <c r="L32" i="589"/>
  <c r="K32" i="589"/>
  <c r="J32" i="589"/>
  <c r="N32" i="589" s="1"/>
  <c r="M32" i="589"/>
  <c r="M37" i="589"/>
  <c r="V37" i="589"/>
  <c r="L37" i="589"/>
  <c r="K37" i="589"/>
  <c r="N37" i="589" s="1"/>
  <c r="J37" i="589"/>
  <c r="AA39" i="589"/>
  <c r="O38" i="589"/>
  <c r="K38" i="589"/>
  <c r="L38" i="589"/>
  <c r="V38" i="589"/>
  <c r="J38" i="589"/>
  <c r="N38" i="589"/>
  <c r="Z38" i="589" s="1"/>
  <c r="M38" i="589"/>
  <c r="M33" i="589"/>
  <c r="V33" i="589"/>
  <c r="L33" i="589"/>
  <c r="K33" i="589"/>
  <c r="J33" i="589"/>
  <c r="N33" i="589" s="1"/>
  <c r="N34" i="589"/>
  <c r="J34" i="589"/>
  <c r="M34" i="589"/>
  <c r="V34" i="589"/>
  <c r="L34" i="589"/>
  <c r="K34" i="589"/>
  <c r="AA35" i="589"/>
  <c r="AA31" i="589"/>
  <c r="V40" i="588"/>
  <c r="L40" i="588"/>
  <c r="K40" i="588"/>
  <c r="J40" i="588"/>
  <c r="N40" i="588" s="1"/>
  <c r="M40" i="588"/>
  <c r="AA37" i="588"/>
  <c r="N38" i="588"/>
  <c r="O38" i="588" s="1"/>
  <c r="J38" i="588"/>
  <c r="V38" i="588"/>
  <c r="K38" i="588"/>
  <c r="M38" i="588"/>
  <c r="L38" i="588"/>
  <c r="AA36" i="588"/>
  <c r="AA32" i="588"/>
  <c r="M33" i="588"/>
  <c r="V33" i="588"/>
  <c r="L33" i="588"/>
  <c r="K33" i="588"/>
  <c r="N33" i="588"/>
  <c r="J33" i="588"/>
  <c r="J34" i="588"/>
  <c r="M34" i="588"/>
  <c r="V34" i="588"/>
  <c r="L34" i="588"/>
  <c r="K34" i="588"/>
  <c r="N34" i="588" s="1"/>
  <c r="K39" i="588"/>
  <c r="N39" i="588"/>
  <c r="O39" i="588" s="1"/>
  <c r="M39" i="588"/>
  <c r="L39" i="588"/>
  <c r="V39" i="588"/>
  <c r="J39" i="588"/>
  <c r="K35" i="588"/>
  <c r="N35" i="588"/>
  <c r="O35" i="588" s="1"/>
  <c r="J35" i="588"/>
  <c r="M35" i="588"/>
  <c r="V35" i="588"/>
  <c r="L35" i="588"/>
  <c r="K31" i="588"/>
  <c r="N31" i="588"/>
  <c r="O31" i="588" s="1"/>
  <c r="J31" i="588"/>
  <c r="M31" i="588"/>
  <c r="V31" i="588"/>
  <c r="L31" i="588"/>
  <c r="M40" i="587"/>
  <c r="V40" i="587"/>
  <c r="K40" i="587"/>
  <c r="J40" i="587"/>
  <c r="N40" i="587"/>
  <c r="L40" i="587"/>
  <c r="AA32" i="587"/>
  <c r="AA37" i="587"/>
  <c r="V39" i="587"/>
  <c r="L39" i="587"/>
  <c r="K39" i="587"/>
  <c r="N39" i="587" s="1"/>
  <c r="J39" i="587"/>
  <c r="M39" i="587"/>
  <c r="AA38" i="587"/>
  <c r="AA34" i="587"/>
  <c r="M31" i="587"/>
  <c r="V31" i="587"/>
  <c r="L31" i="587"/>
  <c r="K31" i="587"/>
  <c r="N31" i="587"/>
  <c r="J31" i="587"/>
  <c r="J36" i="587"/>
  <c r="N36" i="587" s="1"/>
  <c r="M36" i="587"/>
  <c r="V36" i="587"/>
  <c r="L36" i="587"/>
  <c r="K36" i="587"/>
  <c r="AA33" i="587"/>
  <c r="M35" i="587"/>
  <c r="V35" i="587"/>
  <c r="L35" i="587"/>
  <c r="K35" i="587"/>
  <c r="J35" i="587"/>
  <c r="N35" i="587" s="1"/>
  <c r="O39" i="586"/>
  <c r="Z39" i="586" s="1"/>
  <c r="AA33" i="586"/>
  <c r="AA36" i="586"/>
  <c r="AA32" i="586"/>
  <c r="BH39" i="586"/>
  <c r="AA35" i="586"/>
  <c r="K31" i="586"/>
  <c r="J31" i="586"/>
  <c r="M31" i="586"/>
  <c r="V31" i="586"/>
  <c r="L31" i="586"/>
  <c r="J40" i="586"/>
  <c r="N40" i="586" s="1"/>
  <c r="V40" i="586"/>
  <c r="K40" i="586"/>
  <c r="M40" i="586"/>
  <c r="L40" i="586"/>
  <c r="M37" i="586"/>
  <c r="V37" i="586"/>
  <c r="L37" i="586"/>
  <c r="K37" i="586"/>
  <c r="N37" i="586"/>
  <c r="J37" i="586"/>
  <c r="V38" i="586"/>
  <c r="L38" i="586"/>
  <c r="M38" i="586"/>
  <c r="K38" i="586"/>
  <c r="N38" i="586" s="1"/>
  <c r="J38" i="586"/>
  <c r="J34" i="586"/>
  <c r="N34" i="586" s="1"/>
  <c r="M34" i="586"/>
  <c r="V34" i="586"/>
  <c r="L34" i="586"/>
  <c r="K34" i="586"/>
  <c r="N38" i="585"/>
  <c r="J38" i="585"/>
  <c r="V38" i="585"/>
  <c r="L38" i="585"/>
  <c r="M38" i="585"/>
  <c r="K38" i="585"/>
  <c r="AA33" i="585"/>
  <c r="AA39" i="585"/>
  <c r="J32" i="585"/>
  <c r="M32" i="585"/>
  <c r="V32" i="585"/>
  <c r="L32" i="585"/>
  <c r="K32" i="585"/>
  <c r="N32" i="585" s="1"/>
  <c r="AA37" i="585"/>
  <c r="V34" i="585"/>
  <c r="L34" i="585"/>
  <c r="K34" i="585"/>
  <c r="J34" i="585"/>
  <c r="N34" i="585" s="1"/>
  <c r="M34" i="585"/>
  <c r="M35" i="585"/>
  <c r="V35" i="585"/>
  <c r="L35" i="585"/>
  <c r="K35" i="585"/>
  <c r="N35" i="585" s="1"/>
  <c r="J35" i="585"/>
  <c r="M31" i="585"/>
  <c r="V31" i="585"/>
  <c r="L31" i="585"/>
  <c r="K31" i="585"/>
  <c r="J31" i="585"/>
  <c r="AA36" i="585"/>
  <c r="AA40" i="585"/>
  <c r="AA36" i="584"/>
  <c r="K38" i="584"/>
  <c r="V38" i="584"/>
  <c r="J38" i="584"/>
  <c r="AA35" i="584"/>
  <c r="AA31" i="584"/>
  <c r="BH38" i="588" l="1"/>
  <c r="J59" i="584"/>
  <c r="V58" i="584"/>
  <c r="K58" i="584"/>
  <c r="J57" i="584"/>
  <c r="J55" i="584"/>
  <c r="V51" i="584"/>
  <c r="V49" i="584"/>
  <c r="J49" i="584"/>
  <c r="J54" i="584"/>
  <c r="J40" i="584"/>
  <c r="J51" i="584"/>
  <c r="J53" i="584"/>
  <c r="K50" i="584"/>
  <c r="K60" i="584"/>
  <c r="J60" i="584"/>
  <c r="J52" i="584"/>
  <c r="N52" i="584" s="1"/>
  <c r="K47" i="584"/>
  <c r="K53" i="584"/>
  <c r="N53" i="584" s="1"/>
  <c r="V52" i="584"/>
  <c r="V54" i="584"/>
  <c r="J47" i="584"/>
  <c r="K48" i="584"/>
  <c r="J46" i="584"/>
  <c r="N46" i="584" s="1"/>
  <c r="V50" i="584"/>
  <c r="K55" i="584"/>
  <c r="N55" i="584" s="1"/>
  <c r="K56" i="584"/>
  <c r="N56" i="584" s="1"/>
  <c r="V32" i="584"/>
  <c r="V44" i="584"/>
  <c r="J42" i="584"/>
  <c r="K41" i="584"/>
  <c r="N41" i="584" s="1"/>
  <c r="V41" i="584"/>
  <c r="V48" i="584"/>
  <c r="J32" i="584"/>
  <c r="N32" i="584" s="1"/>
  <c r="K39" i="584"/>
  <c r="J39" i="584"/>
  <c r="K42" i="584"/>
  <c r="K43" i="584"/>
  <c r="J43" i="584"/>
  <c r="N58" i="584"/>
  <c r="N49" i="584"/>
  <c r="N61" i="584"/>
  <c r="N57" i="584"/>
  <c r="BH35" i="588"/>
  <c r="AA28" i="588"/>
  <c r="N59" i="584"/>
  <c r="N48" i="584"/>
  <c r="BI39" i="587"/>
  <c r="BH39" i="591"/>
  <c r="BI38" i="589"/>
  <c r="V46" i="584"/>
  <c r="N50" i="584"/>
  <c r="N51" i="584"/>
  <c r="N60" i="584"/>
  <c r="N54" i="584"/>
  <c r="K40" i="584"/>
  <c r="BI35" i="588"/>
  <c r="BI40" i="586"/>
  <c r="N45" i="584"/>
  <c r="BI38" i="585"/>
  <c r="BI38" i="586"/>
  <c r="BI37" i="586"/>
  <c r="BH36" i="587"/>
  <c r="BI40" i="587"/>
  <c r="BI40" i="589"/>
  <c r="BI39" i="592"/>
  <c r="BH38" i="585"/>
  <c r="AA28" i="586"/>
  <c r="BH38" i="589"/>
  <c r="V34" i="584"/>
  <c r="J34" i="584"/>
  <c r="N34" i="584" s="1"/>
  <c r="K33" i="584"/>
  <c r="N38" i="584"/>
  <c r="K37" i="584"/>
  <c r="J33" i="584"/>
  <c r="V33" i="584"/>
  <c r="J37" i="584"/>
  <c r="V37" i="584"/>
  <c r="BH34" i="589"/>
  <c r="BH34" i="588"/>
  <c r="AA28" i="592"/>
  <c r="BI34" i="585"/>
  <c r="AA28" i="585"/>
  <c r="BH34" i="586"/>
  <c r="BH39" i="588"/>
  <c r="BI40" i="588"/>
  <c r="BI36" i="589"/>
  <c r="BI39" i="591"/>
  <c r="BH32" i="585"/>
  <c r="BI32" i="589"/>
  <c r="BI35" i="591"/>
  <c r="BH39" i="592"/>
  <c r="O35" i="592"/>
  <c r="Z35" i="592" s="1"/>
  <c r="O39" i="592"/>
  <c r="Z39" i="592"/>
  <c r="K33" i="592"/>
  <c r="N33" i="592" s="1"/>
  <c r="J33" i="592"/>
  <c r="M33" i="592"/>
  <c r="V33" i="592"/>
  <c r="L33" i="592"/>
  <c r="J36" i="592"/>
  <c r="M36" i="592"/>
  <c r="V36" i="592"/>
  <c r="L36" i="592"/>
  <c r="K36" i="592"/>
  <c r="N36" i="592" s="1"/>
  <c r="BI31" i="592"/>
  <c r="BI35" i="592"/>
  <c r="V40" i="592"/>
  <c r="L40" i="592"/>
  <c r="K40" i="592"/>
  <c r="N40" i="592" s="1"/>
  <c r="J40" i="592"/>
  <c r="M40" i="592"/>
  <c r="J38" i="592"/>
  <c r="M38" i="592"/>
  <c r="L38" i="592"/>
  <c r="V38" i="592"/>
  <c r="K38" i="592"/>
  <c r="N38" i="592" s="1"/>
  <c r="BH31" i="592"/>
  <c r="BH35" i="592"/>
  <c r="V34" i="592"/>
  <c r="L34" i="592"/>
  <c r="K34" i="592"/>
  <c r="N34" i="592" s="1"/>
  <c r="J34" i="592"/>
  <c r="M34" i="592"/>
  <c r="J32" i="592"/>
  <c r="M32" i="592"/>
  <c r="V32" i="592"/>
  <c r="L32" i="592"/>
  <c r="K32" i="592"/>
  <c r="N31" i="592"/>
  <c r="K37" i="592"/>
  <c r="N37" i="592" s="1"/>
  <c r="J37" i="592"/>
  <c r="M37" i="592"/>
  <c r="V37" i="592"/>
  <c r="L37" i="592"/>
  <c r="O32" i="591"/>
  <c r="Z32" i="591" s="1"/>
  <c r="Z38" i="591"/>
  <c r="O38" i="591"/>
  <c r="O35" i="591"/>
  <c r="Z35" i="591"/>
  <c r="Z36" i="591"/>
  <c r="O36" i="591"/>
  <c r="O39" i="591"/>
  <c r="Z39" i="591"/>
  <c r="BH32" i="591"/>
  <c r="K34" i="591"/>
  <c r="N34" i="591"/>
  <c r="O34" i="591" s="1"/>
  <c r="J34" i="591"/>
  <c r="M34" i="591"/>
  <c r="V34" i="591"/>
  <c r="L34" i="591"/>
  <c r="BI36" i="591"/>
  <c r="BH35" i="591"/>
  <c r="AA28" i="591"/>
  <c r="V40" i="591"/>
  <c r="L40" i="591"/>
  <c r="M40" i="591"/>
  <c r="K40" i="591"/>
  <c r="J40" i="591"/>
  <c r="N40" i="591"/>
  <c r="BH31" i="591"/>
  <c r="BI38" i="591"/>
  <c r="BH38" i="591"/>
  <c r="J33" i="591"/>
  <c r="M33" i="591"/>
  <c r="V33" i="591"/>
  <c r="L33" i="591"/>
  <c r="K33" i="591"/>
  <c r="N33" i="591" s="1"/>
  <c r="BI32" i="591"/>
  <c r="BH36" i="591"/>
  <c r="BI31" i="591"/>
  <c r="N31" i="591"/>
  <c r="N37" i="591"/>
  <c r="J37" i="591"/>
  <c r="M37" i="591"/>
  <c r="V37" i="591"/>
  <c r="L37" i="591"/>
  <c r="K37" i="591"/>
  <c r="O35" i="590"/>
  <c r="Z35" i="590" s="1"/>
  <c r="O39" i="590"/>
  <c r="Z39" i="590" s="1"/>
  <c r="K33" i="590"/>
  <c r="N33" i="590"/>
  <c r="O33" i="590" s="1"/>
  <c r="J33" i="590"/>
  <c r="M33" i="590"/>
  <c r="V33" i="590"/>
  <c r="L33" i="590"/>
  <c r="BH35" i="590"/>
  <c r="N31" i="590"/>
  <c r="K37" i="590"/>
  <c r="J37" i="590"/>
  <c r="N37" i="590" s="1"/>
  <c r="M37" i="590"/>
  <c r="V37" i="590"/>
  <c r="L37" i="590"/>
  <c r="N38" i="590"/>
  <c r="J38" i="590"/>
  <c r="M38" i="590"/>
  <c r="L38" i="590"/>
  <c r="V38" i="590"/>
  <c r="K38" i="590"/>
  <c r="BI31" i="590"/>
  <c r="V34" i="590"/>
  <c r="L34" i="590"/>
  <c r="K34" i="590"/>
  <c r="J34" i="590"/>
  <c r="N34" i="590" s="1"/>
  <c r="M34" i="590"/>
  <c r="BI35" i="590"/>
  <c r="BI39" i="590"/>
  <c r="BH39" i="590"/>
  <c r="BH31" i="590"/>
  <c r="V40" i="590"/>
  <c r="L40" i="590"/>
  <c r="M40" i="590"/>
  <c r="K40" i="590"/>
  <c r="J40" i="590"/>
  <c r="N40" i="590" s="1"/>
  <c r="J36" i="590"/>
  <c r="M36" i="590"/>
  <c r="V36" i="590"/>
  <c r="L36" i="590"/>
  <c r="K36" i="590"/>
  <c r="N36" i="590" s="1"/>
  <c r="AA28" i="590"/>
  <c r="J32" i="590"/>
  <c r="M32" i="590"/>
  <c r="V32" i="590"/>
  <c r="L32" i="590"/>
  <c r="K32" i="590"/>
  <c r="O40" i="589"/>
  <c r="Z40" i="589"/>
  <c r="O37" i="589"/>
  <c r="Z37" i="589"/>
  <c r="O32" i="589"/>
  <c r="Z32" i="589" s="1"/>
  <c r="O33" i="589"/>
  <c r="Z33" i="589" s="1"/>
  <c r="O36" i="589"/>
  <c r="Z36" i="589" s="1"/>
  <c r="BI37" i="589"/>
  <c r="BH32" i="589"/>
  <c r="BI34" i="589"/>
  <c r="V39" i="589"/>
  <c r="L39" i="589"/>
  <c r="M39" i="589"/>
  <c r="K39" i="589"/>
  <c r="N39" i="589" s="1"/>
  <c r="J39" i="589"/>
  <c r="O34" i="589"/>
  <c r="Z34" i="589" s="1"/>
  <c r="BH37" i="589"/>
  <c r="BH40" i="589"/>
  <c r="BH36" i="589"/>
  <c r="BH33" i="589"/>
  <c r="K31" i="589"/>
  <c r="N31" i="589"/>
  <c r="O31" i="589" s="1"/>
  <c r="J31" i="589"/>
  <c r="AA28" i="589"/>
  <c r="M31" i="589"/>
  <c r="V31" i="589"/>
  <c r="L31" i="589"/>
  <c r="BI33" i="589"/>
  <c r="O35" i="589"/>
  <c r="K35" i="589"/>
  <c r="N35" i="589"/>
  <c r="J35" i="589"/>
  <c r="Z35" i="589"/>
  <c r="M35" i="589"/>
  <c r="V35" i="589"/>
  <c r="L35" i="589"/>
  <c r="BH35" i="589" s="1"/>
  <c r="O40" i="588"/>
  <c r="Z40" i="588" s="1"/>
  <c r="Z34" i="588"/>
  <c r="O34" i="588"/>
  <c r="BI31" i="588"/>
  <c r="M37" i="588"/>
  <c r="V37" i="588"/>
  <c r="L37" i="588"/>
  <c r="K37" i="588"/>
  <c r="N37" i="588" s="1"/>
  <c r="J37" i="588"/>
  <c r="BH31" i="588"/>
  <c r="Z35" i="588"/>
  <c r="Z39" i="588"/>
  <c r="O33" i="588"/>
  <c r="Z33" i="588" s="1"/>
  <c r="Z38" i="588"/>
  <c r="V36" i="588"/>
  <c r="L36" i="588"/>
  <c r="O36" i="588"/>
  <c r="K36" i="588"/>
  <c r="N36" i="588"/>
  <c r="J36" i="588"/>
  <c r="Z36" i="588"/>
  <c r="M36" i="588"/>
  <c r="BH40" i="588"/>
  <c r="Z31" i="588"/>
  <c r="BI33" i="588"/>
  <c r="BI39" i="588"/>
  <c r="BI34" i="588"/>
  <c r="BH33" i="588"/>
  <c r="V32" i="588"/>
  <c r="L32" i="588"/>
  <c r="O32" i="588"/>
  <c r="K32" i="588"/>
  <c r="N32" i="588"/>
  <c r="J32" i="588"/>
  <c r="Z32" i="588"/>
  <c r="M32" i="588"/>
  <c r="BI32" i="588" s="1"/>
  <c r="BI38" i="588"/>
  <c r="O39" i="587"/>
  <c r="Z39" i="587" s="1"/>
  <c r="Z36" i="587"/>
  <c r="O36" i="587"/>
  <c r="O35" i="587"/>
  <c r="Z35" i="587" s="1"/>
  <c r="K38" i="587"/>
  <c r="N38" i="587" s="1"/>
  <c r="M38" i="587"/>
  <c r="L38" i="587"/>
  <c r="V38" i="587"/>
  <c r="J38" i="587"/>
  <c r="BH35" i="587"/>
  <c r="K33" i="587"/>
  <c r="J33" i="587"/>
  <c r="N33" i="587" s="1"/>
  <c r="M33" i="587"/>
  <c r="V33" i="587"/>
  <c r="L33" i="587"/>
  <c r="BI31" i="587"/>
  <c r="K37" i="587"/>
  <c r="N37" i="587" s="1"/>
  <c r="J37" i="587"/>
  <c r="M37" i="587"/>
  <c r="V37" i="587"/>
  <c r="L37" i="587"/>
  <c r="BI36" i="587"/>
  <c r="AA28" i="587"/>
  <c r="O31" i="587"/>
  <c r="Z31" i="587"/>
  <c r="N32" i="587"/>
  <c r="J32" i="587"/>
  <c r="M32" i="587"/>
  <c r="V32" i="587"/>
  <c r="L32" i="587"/>
  <c r="K32" i="587"/>
  <c r="O40" i="587"/>
  <c r="Z40" i="587" s="1"/>
  <c r="BI35" i="587"/>
  <c r="BH31" i="587"/>
  <c r="V34" i="587"/>
  <c r="L34" i="587"/>
  <c r="K34" i="587"/>
  <c r="N34" i="587" s="1"/>
  <c r="J34" i="587"/>
  <c r="M34" i="587"/>
  <c r="BH39" i="587"/>
  <c r="BH40" i="587"/>
  <c r="O40" i="586"/>
  <c r="Z40" i="586"/>
  <c r="O38" i="586"/>
  <c r="Z38" i="586"/>
  <c r="O34" i="586"/>
  <c r="Z34" i="586" s="1"/>
  <c r="M33" i="586"/>
  <c r="V33" i="586"/>
  <c r="L33" i="586"/>
  <c r="K33" i="586"/>
  <c r="J33" i="586"/>
  <c r="N33" i="586" s="1"/>
  <c r="O37" i="586"/>
  <c r="Z37" i="586" s="1"/>
  <c r="BI34" i="586"/>
  <c r="BH37" i="586"/>
  <c r="BH40" i="586"/>
  <c r="BH31" i="586"/>
  <c r="V36" i="586"/>
  <c r="L36" i="586"/>
  <c r="K36" i="586"/>
  <c r="J36" i="586"/>
  <c r="N36" i="586" s="1"/>
  <c r="M36" i="586"/>
  <c r="BH38" i="586"/>
  <c r="BI31" i="586"/>
  <c r="N31" i="586"/>
  <c r="K35" i="586"/>
  <c r="J35" i="586"/>
  <c r="N35" i="586" s="1"/>
  <c r="M35" i="586"/>
  <c r="V35" i="586"/>
  <c r="L35" i="586"/>
  <c r="V32" i="586"/>
  <c r="L32" i="586"/>
  <c r="K32" i="586"/>
  <c r="J32" i="586"/>
  <c r="N32" i="586" s="1"/>
  <c r="M32" i="586"/>
  <c r="O32" i="585"/>
  <c r="Z32" i="585" s="1"/>
  <c r="O35" i="585"/>
  <c r="Z35" i="585" s="1"/>
  <c r="O34" i="585"/>
  <c r="Z34" i="585"/>
  <c r="BI35" i="585"/>
  <c r="BH34" i="585"/>
  <c r="O38" i="585"/>
  <c r="Z38" i="585" s="1"/>
  <c r="V36" i="585"/>
  <c r="J36" i="585"/>
  <c r="M36" i="585"/>
  <c r="L36" i="585"/>
  <c r="K36" i="585"/>
  <c r="N36" i="585" s="1"/>
  <c r="BI31" i="585"/>
  <c r="O33" i="585"/>
  <c r="K33" i="585"/>
  <c r="N33" i="585"/>
  <c r="J33" i="585"/>
  <c r="Z33" i="585"/>
  <c r="M33" i="585"/>
  <c r="V33" i="585"/>
  <c r="L33" i="585"/>
  <c r="BH33" i="585" s="1"/>
  <c r="BH31" i="585"/>
  <c r="BH35" i="585"/>
  <c r="M37" i="585"/>
  <c r="L37" i="585"/>
  <c r="K37" i="585"/>
  <c r="N37" i="585" s="1"/>
  <c r="V37" i="585"/>
  <c r="J37" i="585"/>
  <c r="V40" i="585"/>
  <c r="L40" i="585"/>
  <c r="K40" i="585"/>
  <c r="N40" i="585"/>
  <c r="O40" i="585" s="1"/>
  <c r="J40" i="585"/>
  <c r="M40" i="585"/>
  <c r="N31" i="585"/>
  <c r="BI32" i="585"/>
  <c r="K39" i="585"/>
  <c r="N39" i="585" s="1"/>
  <c r="J39" i="585"/>
  <c r="M39" i="585"/>
  <c r="L39" i="585"/>
  <c r="V39" i="585"/>
  <c r="V31" i="584"/>
  <c r="K31" i="584"/>
  <c r="J31" i="584"/>
  <c r="AA28" i="584"/>
  <c r="V35" i="584"/>
  <c r="K35" i="584"/>
  <c r="J35" i="584"/>
  <c r="V36" i="584"/>
  <c r="K36" i="584"/>
  <c r="J36" i="584"/>
  <c r="G131" i="476"/>
  <c r="W3" i="471"/>
  <c r="W2" i="471"/>
  <c r="W3" i="469"/>
  <c r="W2" i="469"/>
  <c r="H131" i="469"/>
  <c r="G131" i="574"/>
  <c r="BE130" i="574"/>
  <c r="BE129" i="574"/>
  <c r="BE128" i="574"/>
  <c r="BE127" i="574"/>
  <c r="BE126" i="574"/>
  <c r="BE125" i="574"/>
  <c r="BE124" i="574"/>
  <c r="BE123" i="574"/>
  <c r="BE122" i="574"/>
  <c r="BE121" i="574"/>
  <c r="BE120" i="574"/>
  <c r="BE119" i="574"/>
  <c r="BE118" i="574"/>
  <c r="BE117" i="574"/>
  <c r="BE116" i="574"/>
  <c r="BE115" i="574"/>
  <c r="BE114" i="574"/>
  <c r="BE113" i="574"/>
  <c r="BE112" i="574"/>
  <c r="BE111" i="574"/>
  <c r="BE110" i="574"/>
  <c r="BE109" i="574"/>
  <c r="BE108" i="574"/>
  <c r="BE107" i="574"/>
  <c r="BE106" i="574"/>
  <c r="BE105" i="574"/>
  <c r="BE104" i="574"/>
  <c r="BE103" i="574"/>
  <c r="BE102" i="574"/>
  <c r="BE101" i="574"/>
  <c r="BE100" i="574"/>
  <c r="BE99" i="574"/>
  <c r="BE98" i="574"/>
  <c r="BE97" i="574"/>
  <c r="BE96" i="574"/>
  <c r="BE95" i="574"/>
  <c r="BE94" i="574"/>
  <c r="BE93" i="574"/>
  <c r="BE92" i="574"/>
  <c r="BE91" i="574"/>
  <c r="BE90" i="574"/>
  <c r="BE89" i="574"/>
  <c r="BE88" i="574"/>
  <c r="BE87" i="574"/>
  <c r="BE86" i="574"/>
  <c r="BE85" i="574"/>
  <c r="BE84" i="574"/>
  <c r="BE83" i="574"/>
  <c r="BE82" i="574"/>
  <c r="BE81" i="574"/>
  <c r="BE80" i="574"/>
  <c r="BE79" i="574"/>
  <c r="BE78" i="574"/>
  <c r="BE77" i="574"/>
  <c r="BE76" i="574"/>
  <c r="BE75" i="574"/>
  <c r="BE74" i="574"/>
  <c r="BE73" i="574"/>
  <c r="BE72" i="574"/>
  <c r="BE71" i="574"/>
  <c r="BE70" i="574"/>
  <c r="BE69" i="574"/>
  <c r="BE68" i="574"/>
  <c r="BE67" i="574"/>
  <c r="BE66" i="574"/>
  <c r="BE65" i="574"/>
  <c r="BE64" i="574"/>
  <c r="BE63" i="574"/>
  <c r="BE62" i="574"/>
  <c r="BE61" i="574"/>
  <c r="BE60" i="574"/>
  <c r="BE59" i="574"/>
  <c r="BE58" i="574"/>
  <c r="BE57" i="574"/>
  <c r="BE56" i="574"/>
  <c r="BE55" i="574"/>
  <c r="BE54" i="574"/>
  <c r="BE53" i="574"/>
  <c r="BE52" i="574"/>
  <c r="BE51" i="574"/>
  <c r="BE50" i="574"/>
  <c r="BE49" i="574"/>
  <c r="BE48" i="574"/>
  <c r="BE47" i="574"/>
  <c r="BE46" i="574"/>
  <c r="BE45" i="574"/>
  <c r="BE44" i="574"/>
  <c r="BE43" i="574"/>
  <c r="BE42" i="574"/>
  <c r="BE41" i="574"/>
  <c r="BE40" i="574"/>
  <c r="BE39" i="574"/>
  <c r="BE38" i="574"/>
  <c r="BE37" i="574"/>
  <c r="BE36" i="574"/>
  <c r="BE35" i="574"/>
  <c r="BE34" i="574"/>
  <c r="BE33" i="574"/>
  <c r="BE32" i="574"/>
  <c r="BE31" i="574"/>
  <c r="B28" i="574"/>
  <c r="F6" i="574"/>
  <c r="F5" i="574"/>
  <c r="B2" i="574"/>
  <c r="B1" i="574"/>
  <c r="AP30" i="500"/>
  <c r="AP28" i="500"/>
  <c r="BI36" i="588" l="1"/>
  <c r="BI35" i="589"/>
  <c r="N40" i="584"/>
  <c r="N47" i="584"/>
  <c r="V131" i="588"/>
  <c r="BI33" i="585"/>
  <c r="N42" i="584"/>
  <c r="N39" i="584"/>
  <c r="N43" i="584"/>
  <c r="BI38" i="587"/>
  <c r="BI37" i="587"/>
  <c r="J131" i="588"/>
  <c r="BH37" i="591"/>
  <c r="BI37" i="592"/>
  <c r="BI32" i="586"/>
  <c r="M131" i="591"/>
  <c r="N35" i="584"/>
  <c r="N31" i="584"/>
  <c r="BI39" i="585"/>
  <c r="BI40" i="590"/>
  <c r="BH40" i="591"/>
  <c r="BI37" i="590"/>
  <c r="N36" i="584"/>
  <c r="N33" i="584"/>
  <c r="N37" i="584"/>
  <c r="M131" i="585"/>
  <c r="V131" i="586"/>
  <c r="K131" i="591"/>
  <c r="BI33" i="592"/>
  <c r="BI34" i="587"/>
  <c r="K131" i="587"/>
  <c r="L131" i="587"/>
  <c r="V131" i="592"/>
  <c r="BI33" i="590"/>
  <c r="V131" i="590"/>
  <c r="J131" i="585"/>
  <c r="BI40" i="585"/>
  <c r="K131" i="586"/>
  <c r="BI36" i="586"/>
  <c r="BH32" i="587"/>
  <c r="J131" i="590"/>
  <c r="BH34" i="590"/>
  <c r="BH33" i="590"/>
  <c r="K131" i="592"/>
  <c r="J131" i="592"/>
  <c r="V131" i="584"/>
  <c r="V131" i="585"/>
  <c r="BH37" i="585"/>
  <c r="L131" i="586"/>
  <c r="BI35" i="586"/>
  <c r="V131" i="587"/>
  <c r="BH37" i="587"/>
  <c r="BI33" i="587"/>
  <c r="BH32" i="590"/>
  <c r="BI36" i="590"/>
  <c r="BI34" i="590"/>
  <c r="BH38" i="590"/>
  <c r="BH37" i="590"/>
  <c r="J131" i="591"/>
  <c r="BH33" i="591"/>
  <c r="BH34" i="591"/>
  <c r="BH37" i="592"/>
  <c r="BH32" i="592"/>
  <c r="BI34" i="592"/>
  <c r="BI40" i="592"/>
  <c r="BH36" i="592"/>
  <c r="BH33" i="592"/>
  <c r="V131" i="591"/>
  <c r="K131" i="585"/>
  <c r="BH35" i="586"/>
  <c r="J131" i="587"/>
  <c r="BH33" i="587"/>
  <c r="K131" i="589"/>
  <c r="BI39" i="589"/>
  <c r="BH36" i="590"/>
  <c r="BI34" i="591"/>
  <c r="O37" i="592"/>
  <c r="Z37" i="592"/>
  <c r="O33" i="592"/>
  <c r="Z33" i="592"/>
  <c r="O34" i="592"/>
  <c r="Z34" i="592"/>
  <c r="O40" i="592"/>
  <c r="Z40" i="592"/>
  <c r="O38" i="592"/>
  <c r="Z38" i="592" s="1"/>
  <c r="O36" i="592"/>
  <c r="Z36" i="592" s="1"/>
  <c r="BI32" i="592"/>
  <c r="BI36" i="592"/>
  <c r="BI38" i="592"/>
  <c r="BH34" i="592"/>
  <c r="L131" i="592"/>
  <c r="BH40" i="592"/>
  <c r="M131" i="592"/>
  <c r="O31" i="592"/>
  <c r="N32" i="592"/>
  <c r="N131" i="592" s="1"/>
  <c r="Z6" i="592" s="1"/>
  <c r="BH38" i="592"/>
  <c r="O33" i="591"/>
  <c r="Z33" i="591" s="1"/>
  <c r="O37" i="591"/>
  <c r="Z37" i="591" s="1"/>
  <c r="N131" i="591"/>
  <c r="Z6" i="591" s="1"/>
  <c r="Z31" i="591"/>
  <c r="O31" i="591"/>
  <c r="L131" i="591"/>
  <c r="O40" i="591"/>
  <c r="Z40" i="591" s="1"/>
  <c r="Z34" i="591"/>
  <c r="BI33" i="591"/>
  <c r="BI37" i="591"/>
  <c r="BI40" i="591"/>
  <c r="O40" i="590"/>
  <c r="Z40" i="590" s="1"/>
  <c r="O37" i="590"/>
  <c r="Z37" i="590" s="1"/>
  <c r="Z36" i="590"/>
  <c r="O36" i="590"/>
  <c r="O34" i="590"/>
  <c r="Z34" i="590" s="1"/>
  <c r="O38" i="590"/>
  <c r="Z38" i="590" s="1"/>
  <c r="Z31" i="590"/>
  <c r="O31" i="590"/>
  <c r="K131" i="590"/>
  <c r="N32" i="590"/>
  <c r="L131" i="590"/>
  <c r="BI38" i="590"/>
  <c r="Z33" i="590"/>
  <c r="BI32" i="590"/>
  <c r="BH40" i="590"/>
  <c r="M131" i="590"/>
  <c r="O39" i="589"/>
  <c r="O131" i="589" s="1"/>
  <c r="Z39" i="589"/>
  <c r="L131" i="589"/>
  <c r="BH31" i="589"/>
  <c r="BH39" i="589"/>
  <c r="V131" i="589"/>
  <c r="J131" i="589"/>
  <c r="M131" i="589"/>
  <c r="BI31" i="589"/>
  <c r="N131" i="589"/>
  <c r="Z6" i="589" s="1"/>
  <c r="Z31" i="589"/>
  <c r="O37" i="588"/>
  <c r="O131" i="588" s="1"/>
  <c r="N131" i="588"/>
  <c r="Z6" i="588" s="1"/>
  <c r="BI37" i="588"/>
  <c r="M131" i="588"/>
  <c r="BH32" i="588"/>
  <c r="BH36" i="588"/>
  <c r="L131" i="588"/>
  <c r="BH37" i="588"/>
  <c r="K131" i="588"/>
  <c r="O37" i="587"/>
  <c r="Z37" i="587" s="1"/>
  <c r="O38" i="587"/>
  <c r="Z38" i="587" s="1"/>
  <c r="O33" i="587"/>
  <c r="Z33" i="587" s="1"/>
  <c r="O34" i="587"/>
  <c r="Z34" i="587" s="1"/>
  <c r="N131" i="587"/>
  <c r="Z6" i="587" s="1"/>
  <c r="BI32" i="587"/>
  <c r="BH34" i="587"/>
  <c r="O32" i="587"/>
  <c r="Z32" i="587"/>
  <c r="M131" i="587"/>
  <c r="BH38" i="587"/>
  <c r="O35" i="586"/>
  <c r="Z35" i="586" s="1"/>
  <c r="Z33" i="586"/>
  <c r="O33" i="586"/>
  <c r="Z32" i="586"/>
  <c r="O32" i="586"/>
  <c r="O36" i="586"/>
  <c r="Z36" i="586" s="1"/>
  <c r="M131" i="586"/>
  <c r="BH33" i="586"/>
  <c r="BH32" i="586"/>
  <c r="N131" i="586"/>
  <c r="Z6" i="586" s="1"/>
  <c r="Z31" i="586"/>
  <c r="O31" i="586"/>
  <c r="J131" i="586"/>
  <c r="BH36" i="586"/>
  <c r="BI33" i="586"/>
  <c r="O36" i="585"/>
  <c r="Z36" i="585"/>
  <c r="O37" i="585"/>
  <c r="Z37" i="585" s="1"/>
  <c r="O39" i="585"/>
  <c r="Z39" i="585"/>
  <c r="Z40" i="585"/>
  <c r="BH39" i="585"/>
  <c r="BH40" i="585"/>
  <c r="BI37" i="585"/>
  <c r="L131" i="585"/>
  <c r="BI36" i="585"/>
  <c r="N131" i="585"/>
  <c r="Z6" i="585" s="1"/>
  <c r="Z31" i="585"/>
  <c r="O31" i="585"/>
  <c r="BH36" i="585"/>
  <c r="J131" i="584"/>
  <c r="K131" i="584"/>
  <c r="BB50" i="500"/>
  <c r="BC50" i="500"/>
  <c r="BD50" i="500"/>
  <c r="BE50" i="500"/>
  <c r="BF50" i="500"/>
  <c r="BB51" i="500"/>
  <c r="BC51" i="500"/>
  <c r="BD51" i="500"/>
  <c r="BE51" i="500"/>
  <c r="BF51" i="500"/>
  <c r="BB52" i="500"/>
  <c r="BC52" i="500"/>
  <c r="BD52" i="500"/>
  <c r="BE52" i="500"/>
  <c r="BF52" i="500"/>
  <c r="BB53" i="500"/>
  <c r="BC53" i="500"/>
  <c r="BD53" i="500"/>
  <c r="BE53" i="500"/>
  <c r="BF53" i="500"/>
  <c r="BB54" i="500"/>
  <c r="BC54" i="500"/>
  <c r="BD54" i="500"/>
  <c r="BE54" i="500"/>
  <c r="BF54" i="500"/>
  <c r="BB55" i="500"/>
  <c r="BC55" i="500"/>
  <c r="BD55" i="500"/>
  <c r="BE55" i="500"/>
  <c r="BF55" i="500"/>
  <c r="BB56" i="500"/>
  <c r="BC56" i="500"/>
  <c r="BD56" i="500"/>
  <c r="BE56" i="500"/>
  <c r="BF56" i="500"/>
  <c r="BB57" i="500"/>
  <c r="BC57" i="500"/>
  <c r="BD57" i="500"/>
  <c r="BE57" i="500"/>
  <c r="BF57" i="500"/>
  <c r="BB58" i="500"/>
  <c r="BC58" i="500"/>
  <c r="BD58" i="500"/>
  <c r="BE58" i="500"/>
  <c r="BF58" i="500"/>
  <c r="BB59" i="500"/>
  <c r="BC59" i="500"/>
  <c r="BD59" i="500"/>
  <c r="BE59" i="500"/>
  <c r="BF59" i="500"/>
  <c r="BB60" i="500"/>
  <c r="BC60" i="500"/>
  <c r="BD60" i="500"/>
  <c r="BE60" i="500"/>
  <c r="BF60" i="500"/>
  <c r="BB61" i="500"/>
  <c r="BC61" i="500"/>
  <c r="BD61" i="500"/>
  <c r="BE61" i="500"/>
  <c r="BF61" i="500"/>
  <c r="BB62" i="500"/>
  <c r="BC62" i="500"/>
  <c r="BD62" i="500"/>
  <c r="BE62" i="500"/>
  <c r="BF62" i="500"/>
  <c r="BB63" i="500"/>
  <c r="BC63" i="500"/>
  <c r="BD63" i="500"/>
  <c r="BE63" i="500"/>
  <c r="BF63" i="500"/>
  <c r="BB64" i="500"/>
  <c r="BC64" i="500"/>
  <c r="BD64" i="500"/>
  <c r="BE64" i="500"/>
  <c r="BF64" i="500"/>
  <c r="BB65" i="500"/>
  <c r="BC65" i="500"/>
  <c r="BD65" i="500"/>
  <c r="BE65" i="500"/>
  <c r="BF65" i="500"/>
  <c r="BB66" i="500"/>
  <c r="BC66" i="500"/>
  <c r="BD66" i="500"/>
  <c r="BE66" i="500"/>
  <c r="BF66" i="500"/>
  <c r="BB67" i="500"/>
  <c r="BC67" i="500"/>
  <c r="BD67" i="500"/>
  <c r="BE67" i="500"/>
  <c r="BF67" i="500"/>
  <c r="BB68" i="500"/>
  <c r="BC68" i="500"/>
  <c r="BD68" i="500"/>
  <c r="BE68" i="500"/>
  <c r="BF68" i="500"/>
  <c r="BB69" i="500"/>
  <c r="BC69" i="500"/>
  <c r="BD69" i="500"/>
  <c r="BE69" i="500"/>
  <c r="BF69" i="500"/>
  <c r="BB70" i="500"/>
  <c r="BC70" i="500"/>
  <c r="BD70" i="500"/>
  <c r="BE70" i="500"/>
  <c r="BF70" i="500"/>
  <c r="BB71" i="500"/>
  <c r="BC71" i="500"/>
  <c r="BD71" i="500"/>
  <c r="BE71" i="500"/>
  <c r="BF71" i="500"/>
  <c r="BB72" i="500"/>
  <c r="BC72" i="500"/>
  <c r="BD72" i="500"/>
  <c r="BE72" i="500"/>
  <c r="BF72" i="500"/>
  <c r="BB73" i="500"/>
  <c r="BC73" i="500"/>
  <c r="BD73" i="500"/>
  <c r="BE73" i="500"/>
  <c r="BF73" i="500"/>
  <c r="BB74" i="500"/>
  <c r="BC74" i="500"/>
  <c r="BD74" i="500"/>
  <c r="BE74" i="500"/>
  <c r="BF74" i="500"/>
  <c r="BB75" i="500"/>
  <c r="BC75" i="500"/>
  <c r="BD75" i="500"/>
  <c r="BE75" i="500"/>
  <c r="BF75" i="500"/>
  <c r="BB76" i="500"/>
  <c r="BC76" i="500"/>
  <c r="BD76" i="500"/>
  <c r="BE76" i="500"/>
  <c r="BF76" i="500"/>
  <c r="BB77" i="500"/>
  <c r="BC77" i="500"/>
  <c r="BD77" i="500"/>
  <c r="BE77" i="500"/>
  <c r="BF77" i="500"/>
  <c r="BB78" i="500"/>
  <c r="BC78" i="500"/>
  <c r="BD78" i="500"/>
  <c r="BE78" i="500"/>
  <c r="BF78" i="500"/>
  <c r="BB79" i="500"/>
  <c r="BC79" i="500"/>
  <c r="BD79" i="500"/>
  <c r="BE79" i="500"/>
  <c r="BF79" i="500"/>
  <c r="BB80" i="500"/>
  <c r="BC80" i="500"/>
  <c r="BD80" i="500"/>
  <c r="BE80" i="500"/>
  <c r="BF80" i="500"/>
  <c r="BB81" i="500"/>
  <c r="BC81" i="500"/>
  <c r="BD81" i="500"/>
  <c r="BE81" i="500"/>
  <c r="BF81" i="500"/>
  <c r="BB82" i="500"/>
  <c r="BC82" i="500"/>
  <c r="BD82" i="500"/>
  <c r="BE82" i="500"/>
  <c r="BF82" i="500"/>
  <c r="BB83" i="500"/>
  <c r="BC83" i="500"/>
  <c r="BD83" i="500"/>
  <c r="BE83" i="500"/>
  <c r="BF83" i="500"/>
  <c r="BB84" i="500"/>
  <c r="BC84" i="500"/>
  <c r="BD84" i="500"/>
  <c r="BE84" i="500"/>
  <c r="BF84" i="500"/>
  <c r="BB85" i="500"/>
  <c r="BC85" i="500"/>
  <c r="BD85" i="500"/>
  <c r="BE85" i="500"/>
  <c r="BF85" i="500"/>
  <c r="BB86" i="500"/>
  <c r="BC86" i="500"/>
  <c r="BD86" i="500"/>
  <c r="BE86" i="500"/>
  <c r="BF86" i="500"/>
  <c r="BB87" i="500"/>
  <c r="BC87" i="500"/>
  <c r="BD87" i="500"/>
  <c r="BE87" i="500"/>
  <c r="BF87" i="500"/>
  <c r="BB88" i="500"/>
  <c r="BC88" i="500"/>
  <c r="BD88" i="500"/>
  <c r="BE88" i="500"/>
  <c r="BF88" i="500"/>
  <c r="BB89" i="500"/>
  <c r="BC89" i="500"/>
  <c r="BD89" i="500"/>
  <c r="BE89" i="500"/>
  <c r="BF89" i="500"/>
  <c r="BB90" i="500"/>
  <c r="BC90" i="500"/>
  <c r="BD90" i="500"/>
  <c r="BE90" i="500"/>
  <c r="BF90" i="500"/>
  <c r="BB91" i="500"/>
  <c r="BC91" i="500"/>
  <c r="BD91" i="500"/>
  <c r="BE91" i="500"/>
  <c r="BF91" i="500"/>
  <c r="BB92" i="500"/>
  <c r="BC92" i="500"/>
  <c r="BD92" i="500"/>
  <c r="BE92" i="500"/>
  <c r="BF92" i="500"/>
  <c r="BB93" i="500"/>
  <c r="BC93" i="500"/>
  <c r="BD93" i="500"/>
  <c r="BE93" i="500"/>
  <c r="BF93" i="500"/>
  <c r="BB94" i="500"/>
  <c r="BC94" i="500"/>
  <c r="BD94" i="500"/>
  <c r="BE94" i="500"/>
  <c r="BF94" i="500"/>
  <c r="BB95" i="500"/>
  <c r="BC95" i="500"/>
  <c r="BD95" i="500"/>
  <c r="BE95" i="500"/>
  <c r="BF95" i="500"/>
  <c r="BB96" i="500"/>
  <c r="BC96" i="500"/>
  <c r="BD96" i="500"/>
  <c r="BE96" i="500"/>
  <c r="BF96" i="500"/>
  <c r="BB97" i="500"/>
  <c r="BC97" i="500"/>
  <c r="BD97" i="500"/>
  <c r="BE97" i="500"/>
  <c r="BF97" i="500"/>
  <c r="BB98" i="500"/>
  <c r="BC98" i="500"/>
  <c r="BD98" i="500"/>
  <c r="BE98" i="500"/>
  <c r="BF98" i="500"/>
  <c r="BB99" i="500"/>
  <c r="BC99" i="500"/>
  <c r="BD99" i="500"/>
  <c r="BE99" i="500"/>
  <c r="BF99" i="500"/>
  <c r="BB100" i="500"/>
  <c r="BC100" i="500"/>
  <c r="BD100" i="500"/>
  <c r="BE100" i="500"/>
  <c r="BF100" i="500"/>
  <c r="BB101" i="500"/>
  <c r="BC101" i="500"/>
  <c r="BD101" i="500"/>
  <c r="BE101" i="500"/>
  <c r="BF101" i="500"/>
  <c r="BB102" i="500"/>
  <c r="BC102" i="500"/>
  <c r="BD102" i="500"/>
  <c r="BE102" i="500"/>
  <c r="BF102" i="500"/>
  <c r="BB103" i="500"/>
  <c r="BC103" i="500"/>
  <c r="BD103" i="500"/>
  <c r="BE103" i="500"/>
  <c r="BF103" i="500"/>
  <c r="BB104" i="500"/>
  <c r="BC104" i="500"/>
  <c r="BD104" i="500"/>
  <c r="BE104" i="500"/>
  <c r="BF104" i="500"/>
  <c r="BB105" i="500"/>
  <c r="BC105" i="500"/>
  <c r="BD105" i="500"/>
  <c r="BE105" i="500"/>
  <c r="BF105" i="500"/>
  <c r="BB106" i="500"/>
  <c r="BC106" i="500"/>
  <c r="BD106" i="500"/>
  <c r="BE106" i="500"/>
  <c r="BF106" i="500"/>
  <c r="BB107" i="500"/>
  <c r="BC107" i="500"/>
  <c r="BD107" i="500"/>
  <c r="BE107" i="500"/>
  <c r="BF107" i="500"/>
  <c r="BB108" i="500"/>
  <c r="BC108" i="500"/>
  <c r="BD108" i="500"/>
  <c r="BE108" i="500"/>
  <c r="BF108" i="500"/>
  <c r="BB109" i="500"/>
  <c r="BC109" i="500"/>
  <c r="BD109" i="500"/>
  <c r="BE109" i="500"/>
  <c r="BF109" i="500"/>
  <c r="BB110" i="500"/>
  <c r="BC110" i="500"/>
  <c r="BD110" i="500"/>
  <c r="BE110" i="500"/>
  <c r="BF110" i="500"/>
  <c r="BB111" i="500"/>
  <c r="BC111" i="500"/>
  <c r="BD111" i="500"/>
  <c r="BE111" i="500"/>
  <c r="BF111" i="500"/>
  <c r="BB112" i="500"/>
  <c r="BC112" i="500"/>
  <c r="BD112" i="500"/>
  <c r="BE112" i="500"/>
  <c r="BF112" i="500"/>
  <c r="BB113" i="500"/>
  <c r="BC113" i="500"/>
  <c r="BD113" i="500"/>
  <c r="BE113" i="500"/>
  <c r="BF113" i="500"/>
  <c r="BB114" i="500"/>
  <c r="BC114" i="500"/>
  <c r="BD114" i="500"/>
  <c r="BE114" i="500"/>
  <c r="BF114" i="500"/>
  <c r="BB115" i="500"/>
  <c r="BC115" i="500"/>
  <c r="BD115" i="500"/>
  <c r="BE115" i="500"/>
  <c r="BF115" i="500"/>
  <c r="BB116" i="500"/>
  <c r="BC116" i="500"/>
  <c r="BD116" i="500"/>
  <c r="BE116" i="500"/>
  <c r="BF116" i="500"/>
  <c r="BB117" i="500"/>
  <c r="BC117" i="500"/>
  <c r="BD117" i="500"/>
  <c r="BE117" i="500"/>
  <c r="BF117" i="500"/>
  <c r="BB118" i="500"/>
  <c r="BC118" i="500"/>
  <c r="BD118" i="500"/>
  <c r="BE118" i="500"/>
  <c r="BF118" i="500"/>
  <c r="BB119" i="500"/>
  <c r="BC119" i="500"/>
  <c r="BD119" i="500"/>
  <c r="BE119" i="500"/>
  <c r="BF119" i="500"/>
  <c r="BB120" i="500"/>
  <c r="BC120" i="500"/>
  <c r="BD120" i="500"/>
  <c r="BE120" i="500"/>
  <c r="BF120" i="500"/>
  <c r="BB121" i="500"/>
  <c r="BC121" i="500"/>
  <c r="BD121" i="500"/>
  <c r="BE121" i="500"/>
  <c r="BF121" i="500"/>
  <c r="BB122" i="500"/>
  <c r="BC122" i="500"/>
  <c r="BD122" i="500"/>
  <c r="BE122" i="500"/>
  <c r="BF122" i="500"/>
  <c r="BB123" i="500"/>
  <c r="BC123" i="500"/>
  <c r="BD123" i="500"/>
  <c r="BE123" i="500"/>
  <c r="BF123" i="500"/>
  <c r="BB124" i="500"/>
  <c r="BC124" i="500"/>
  <c r="BD124" i="500"/>
  <c r="BE124" i="500"/>
  <c r="BF124" i="500"/>
  <c r="BB125" i="500"/>
  <c r="BC125" i="500"/>
  <c r="BD125" i="500"/>
  <c r="BE125" i="500"/>
  <c r="BF125" i="500"/>
  <c r="BB126" i="500"/>
  <c r="BC126" i="500"/>
  <c r="BD126" i="500"/>
  <c r="BE126" i="500"/>
  <c r="BF126" i="500"/>
  <c r="BB127" i="500"/>
  <c r="BC127" i="500"/>
  <c r="BD127" i="500"/>
  <c r="BE127" i="500"/>
  <c r="BF127" i="500"/>
  <c r="BB128" i="500"/>
  <c r="BC128" i="500"/>
  <c r="BD128" i="500"/>
  <c r="BE128" i="500"/>
  <c r="BF128" i="500"/>
  <c r="BB129" i="500"/>
  <c r="BC129" i="500"/>
  <c r="BD129" i="500"/>
  <c r="BE129" i="500"/>
  <c r="BF129" i="500"/>
  <c r="BB130" i="500"/>
  <c r="BC130" i="500"/>
  <c r="BD130" i="500"/>
  <c r="BE130" i="500"/>
  <c r="BF130" i="500"/>
  <c r="BB30" i="500"/>
  <c r="BB31" i="500" s="1"/>
  <c r="BC30" i="500"/>
  <c r="BC31" i="500" s="1"/>
  <c r="BD30" i="500"/>
  <c r="BD31" i="500" s="1"/>
  <c r="BE30" i="500"/>
  <c r="BE31" i="500" s="1"/>
  <c r="BF30" i="500"/>
  <c r="BF31" i="500" s="1"/>
  <c r="Q29" i="500"/>
  <c r="AV28" i="469"/>
  <c r="AU28" i="469"/>
  <c r="AT28" i="469"/>
  <c r="AS28" i="469"/>
  <c r="AR28" i="469"/>
  <c r="AQ28" i="469"/>
  <c r="AP28" i="469"/>
  <c r="AO28" i="469"/>
  <c r="AN28" i="469"/>
  <c r="AM28" i="469"/>
  <c r="AL28" i="469"/>
  <c r="AK28" i="469"/>
  <c r="AJ28" i="469"/>
  <c r="AI28" i="469"/>
  <c r="AH28" i="469"/>
  <c r="AG28" i="469"/>
  <c r="AF28" i="469"/>
  <c r="AE28" i="469"/>
  <c r="AV28" i="471"/>
  <c r="AU28" i="471"/>
  <c r="AT28" i="471"/>
  <c r="AS28" i="471"/>
  <c r="AR28" i="471"/>
  <c r="AQ28" i="471"/>
  <c r="AP28" i="471"/>
  <c r="AO28" i="471"/>
  <c r="AN28" i="471"/>
  <c r="AM28" i="471"/>
  <c r="AL28" i="471"/>
  <c r="AK28" i="471"/>
  <c r="AJ28" i="471"/>
  <c r="AI28" i="471"/>
  <c r="AH28" i="471"/>
  <c r="AG28" i="471"/>
  <c r="AF28" i="471"/>
  <c r="AE28" i="471"/>
  <c r="AV28" i="473"/>
  <c r="AU28" i="473"/>
  <c r="AT28" i="473"/>
  <c r="AS28" i="473"/>
  <c r="AR28" i="473"/>
  <c r="AQ28" i="473"/>
  <c r="AP28" i="473"/>
  <c r="AO28" i="473"/>
  <c r="AN28" i="473"/>
  <c r="AM28" i="473"/>
  <c r="AL28" i="473"/>
  <c r="AK28" i="473"/>
  <c r="AJ28" i="473"/>
  <c r="AI28" i="473"/>
  <c r="AH28" i="473"/>
  <c r="AG28" i="473"/>
  <c r="AF28" i="473"/>
  <c r="AE28" i="473"/>
  <c r="AV28" i="475"/>
  <c r="AU28" i="475"/>
  <c r="AT28" i="475"/>
  <c r="AS28" i="475"/>
  <c r="AR28" i="475"/>
  <c r="AQ28" i="475"/>
  <c r="AP28" i="475"/>
  <c r="AO28" i="475"/>
  <c r="AN28" i="475"/>
  <c r="AM28" i="475"/>
  <c r="AL28" i="475"/>
  <c r="AK28" i="475"/>
  <c r="AJ28" i="475"/>
  <c r="AI28" i="475"/>
  <c r="AH28" i="475"/>
  <c r="AG28" i="475"/>
  <c r="AF28" i="475"/>
  <c r="AE28" i="475"/>
  <c r="AV28" i="476"/>
  <c r="AU28" i="476"/>
  <c r="AT28" i="476"/>
  <c r="AS28" i="476"/>
  <c r="AR28" i="476"/>
  <c r="AQ28" i="476"/>
  <c r="AP28" i="476"/>
  <c r="AO28" i="476"/>
  <c r="AN28" i="476"/>
  <c r="AM28" i="476"/>
  <c r="AL28" i="476"/>
  <c r="AK28" i="476"/>
  <c r="AJ28" i="476"/>
  <c r="AI28" i="476"/>
  <c r="AH28" i="476"/>
  <c r="AG28" i="476"/>
  <c r="AF28" i="476"/>
  <c r="AE28" i="476"/>
  <c r="Y3" i="500"/>
  <c r="Y2" i="500"/>
  <c r="G22" i="470"/>
  <c r="Z3" i="500"/>
  <c r="Z2" i="500"/>
  <c r="S29" i="500"/>
  <c r="AP29" i="500" s="1"/>
  <c r="AX28" i="500"/>
  <c r="AW28" i="500"/>
  <c r="AV28" i="500"/>
  <c r="AU28" i="500"/>
  <c r="AT28" i="500"/>
  <c r="AS28" i="500"/>
  <c r="AR28" i="500"/>
  <c r="AQ28" i="500"/>
  <c r="AO28" i="500"/>
  <c r="AN28" i="500"/>
  <c r="AM28" i="500"/>
  <c r="AL28" i="500"/>
  <c r="AK28" i="500"/>
  <c r="AJ28" i="500"/>
  <c r="AI28" i="500"/>
  <c r="AH28" i="500"/>
  <c r="AG28" i="500"/>
  <c r="AF28" i="500"/>
  <c r="AE28" i="500"/>
  <c r="T131" i="476"/>
  <c r="S131" i="476"/>
  <c r="R131" i="476"/>
  <c r="Q131" i="476"/>
  <c r="P131" i="476"/>
  <c r="O131" i="476"/>
  <c r="N131" i="476"/>
  <c r="M131" i="476"/>
  <c r="L131" i="476"/>
  <c r="K131" i="476"/>
  <c r="J131" i="476"/>
  <c r="I131" i="476"/>
  <c r="H131" i="476"/>
  <c r="T29" i="476"/>
  <c r="S29" i="476"/>
  <c r="R29" i="476"/>
  <c r="Q29" i="476"/>
  <c r="E29" i="476"/>
  <c r="D29" i="476"/>
  <c r="C29" i="476"/>
  <c r="H7" i="473"/>
  <c r="G7" i="473"/>
  <c r="H6" i="473"/>
  <c r="G6" i="473"/>
  <c r="B240" i="1"/>
  <c r="B260" i="1"/>
  <c r="B280" i="1"/>
  <c r="B300" i="1"/>
  <c r="B320" i="1"/>
  <c r="AD28" i="471"/>
  <c r="J33" i="470"/>
  <c r="H33" i="470"/>
  <c r="G33" i="470"/>
  <c r="M33" i="470"/>
  <c r="K33" i="470"/>
  <c r="I33" i="470"/>
  <c r="O33" i="470"/>
  <c r="N33" i="470"/>
  <c r="L33" i="470"/>
  <c r="M32" i="470"/>
  <c r="AA8" i="588" l="1"/>
  <c r="BD49" i="500"/>
  <c r="BE48" i="500"/>
  <c r="BF47" i="500"/>
  <c r="BB47" i="500"/>
  <c r="BC46" i="500"/>
  <c r="BC49" i="500"/>
  <c r="BD48" i="500"/>
  <c r="BE47" i="500"/>
  <c r="BF46" i="500"/>
  <c r="BB46" i="500"/>
  <c r="BF49" i="500"/>
  <c r="BB49" i="500"/>
  <c r="BC48" i="500"/>
  <c r="BD47" i="500"/>
  <c r="BE46" i="500"/>
  <c r="BE49" i="500"/>
  <c r="BF48" i="500"/>
  <c r="BB48" i="500"/>
  <c r="BC47" i="500"/>
  <c r="BD46" i="500"/>
  <c r="BF45" i="500"/>
  <c r="BB45" i="500"/>
  <c r="BC44" i="500"/>
  <c r="BD43" i="500"/>
  <c r="BE42" i="500"/>
  <c r="BF41" i="500"/>
  <c r="BB41" i="500"/>
  <c r="BC40" i="500"/>
  <c r="BD39" i="500"/>
  <c r="BE38" i="500"/>
  <c r="BF37" i="500"/>
  <c r="BB37" i="500"/>
  <c r="BC36" i="500"/>
  <c r="BD35" i="500"/>
  <c r="BE34" i="500"/>
  <c r="BF33" i="500"/>
  <c r="BB33" i="500"/>
  <c r="BC32" i="500"/>
  <c r="BE45" i="500"/>
  <c r="BF44" i="500"/>
  <c r="BB44" i="500"/>
  <c r="BC43" i="500"/>
  <c r="BD42" i="500"/>
  <c r="BE41" i="500"/>
  <c r="BF40" i="500"/>
  <c r="BB40" i="500"/>
  <c r="BC39" i="500"/>
  <c r="BD38" i="500"/>
  <c r="BE37" i="500"/>
  <c r="BF36" i="500"/>
  <c r="BB36" i="500"/>
  <c r="BC35" i="500"/>
  <c r="BD34" i="500"/>
  <c r="BE33" i="500"/>
  <c r="BF32" i="500"/>
  <c r="BB32" i="500"/>
  <c r="BD45" i="500"/>
  <c r="BE44" i="500"/>
  <c r="BF43" i="500"/>
  <c r="BB43" i="500"/>
  <c r="BC42" i="500"/>
  <c r="BD41" i="500"/>
  <c r="BE40" i="500"/>
  <c r="BF39" i="500"/>
  <c r="BB39" i="500"/>
  <c r="BC38" i="500"/>
  <c r="BD37" i="500"/>
  <c r="BE36" i="500"/>
  <c r="BF35" i="500"/>
  <c r="BB35" i="500"/>
  <c r="BC34" i="500"/>
  <c r="BD33" i="500"/>
  <c r="BE32" i="500"/>
  <c r="BC45" i="500"/>
  <c r="BD44" i="500"/>
  <c r="BE43" i="500"/>
  <c r="BF42" i="500"/>
  <c r="BB42" i="500"/>
  <c r="BC41" i="500"/>
  <c r="BD40" i="500"/>
  <c r="BE39" i="500"/>
  <c r="BF38" i="500"/>
  <c r="BB38" i="500"/>
  <c r="BC37" i="500"/>
  <c r="BD36" i="500"/>
  <c r="BE35" i="500"/>
  <c r="BF34" i="500"/>
  <c r="BB34" i="500"/>
  <c r="BC33" i="500"/>
  <c r="BD32" i="500"/>
  <c r="N131" i="584"/>
  <c r="Z6" i="584" s="1"/>
  <c r="O131" i="587"/>
  <c r="O32" i="592"/>
  <c r="Z32" i="592" s="1"/>
  <c r="Z31" i="592"/>
  <c r="O131" i="591"/>
  <c r="AA8" i="591"/>
  <c r="Z131" i="591"/>
  <c r="Z7" i="591" s="1"/>
  <c r="Z10" i="591" a="1"/>
  <c r="Z10" i="591" s="1"/>
  <c r="Z8" i="591"/>
  <c r="Z11" i="591" a="1"/>
  <c r="Z11" i="591" s="1"/>
  <c r="Z9" i="591"/>
  <c r="Z32" i="590"/>
  <c r="Z8" i="590" s="1"/>
  <c r="O32" i="590"/>
  <c r="O131" i="590" s="1"/>
  <c r="N131" i="590"/>
  <c r="Z6" i="590" s="1"/>
  <c r="AA8" i="589"/>
  <c r="Z131" i="589"/>
  <c r="Z7" i="589" s="1"/>
  <c r="Z8" i="589"/>
  <c r="Z11" i="589" a="1"/>
  <c r="Z11" i="589" s="1"/>
  <c r="Z9" i="589"/>
  <c r="Z10" i="589" a="1"/>
  <c r="Z10" i="589" s="1"/>
  <c r="Z37" i="588"/>
  <c r="Z11" i="587" a="1"/>
  <c r="Z11" i="587" s="1"/>
  <c r="Z10" i="587" a="1"/>
  <c r="Z10" i="587" s="1"/>
  <c r="Z131" i="587"/>
  <c r="Z7" i="587" s="1"/>
  <c r="Z8" i="587"/>
  <c r="AA8" i="587"/>
  <c r="Z9" i="587"/>
  <c r="O131" i="586"/>
  <c r="AA8" i="586"/>
  <c r="Z131" i="586"/>
  <c r="Z7" i="586" s="1"/>
  <c r="Z8" i="586"/>
  <c r="Z11" i="586" a="1"/>
  <c r="Z11" i="586" s="1"/>
  <c r="Z9" i="586"/>
  <c r="Z10" i="586" a="1"/>
  <c r="Z10" i="586" s="1"/>
  <c r="O131" i="585"/>
  <c r="AA8" i="585"/>
  <c r="Z131" i="585"/>
  <c r="Z7" i="585" s="1"/>
  <c r="Z10" i="585" a="1"/>
  <c r="Z10" i="585" s="1"/>
  <c r="Z8" i="585"/>
  <c r="Z11" i="585" a="1"/>
  <c r="Z11" i="585" s="1"/>
  <c r="Z9" i="585"/>
  <c r="P131" i="475"/>
  <c r="O131" i="475"/>
  <c r="N131" i="475"/>
  <c r="M131" i="475"/>
  <c r="L131" i="475"/>
  <c r="K131" i="475"/>
  <c r="P131" i="473"/>
  <c r="O131" i="473"/>
  <c r="N131" i="473"/>
  <c r="M131" i="473"/>
  <c r="L131" i="473"/>
  <c r="K131" i="473"/>
  <c r="J131" i="473"/>
  <c r="I131" i="473"/>
  <c r="P131" i="471"/>
  <c r="O131" i="471"/>
  <c r="N131" i="471"/>
  <c r="M131" i="471"/>
  <c r="L131" i="471"/>
  <c r="K131" i="471"/>
  <c r="J131" i="471"/>
  <c r="I131" i="471"/>
  <c r="H131" i="471"/>
  <c r="C42" i="532"/>
  <c r="C43" i="532"/>
  <c r="C44" i="532"/>
  <c r="C45" i="532"/>
  <c r="C46" i="532"/>
  <c r="C47" i="532"/>
  <c r="C48" i="532"/>
  <c r="C49" i="532"/>
  <c r="C50" i="532"/>
  <c r="C51" i="532"/>
  <c r="C52" i="532"/>
  <c r="C53" i="532"/>
  <c r="C54" i="532"/>
  <c r="C55" i="532"/>
  <c r="C56" i="532"/>
  <c r="C57" i="532"/>
  <c r="C58" i="532"/>
  <c r="C59" i="532"/>
  <c r="C60" i="532"/>
  <c r="C61" i="532"/>
  <c r="C62" i="532"/>
  <c r="C63" i="532"/>
  <c r="C64" i="532"/>
  <c r="C65" i="532"/>
  <c r="C66" i="532"/>
  <c r="C67" i="532"/>
  <c r="C68" i="532"/>
  <c r="C69" i="532"/>
  <c r="C70" i="532"/>
  <c r="C71" i="532"/>
  <c r="C72" i="532"/>
  <c r="C73" i="532"/>
  <c r="C74" i="532"/>
  <c r="C75" i="532"/>
  <c r="C76" i="532"/>
  <c r="C77" i="532"/>
  <c r="C78" i="532"/>
  <c r="C79" i="532"/>
  <c r="C80" i="532"/>
  <c r="C81" i="532"/>
  <c r="C82" i="532"/>
  <c r="C83" i="532"/>
  <c r="C84" i="532"/>
  <c r="C85" i="532"/>
  <c r="C86" i="532"/>
  <c r="C87" i="532"/>
  <c r="C88" i="532"/>
  <c r="C89" i="532"/>
  <c r="C90" i="532"/>
  <c r="C91" i="532"/>
  <c r="C92" i="532"/>
  <c r="C93" i="532"/>
  <c r="C94" i="532"/>
  <c r="C95" i="532"/>
  <c r="C96" i="532"/>
  <c r="C97" i="532"/>
  <c r="C98" i="532"/>
  <c r="C99" i="532"/>
  <c r="C100" i="532"/>
  <c r="C101" i="532"/>
  <c r="C102" i="532"/>
  <c r="C103" i="532"/>
  <c r="C104" i="532"/>
  <c r="C105" i="532"/>
  <c r="C106" i="532"/>
  <c r="C107" i="532"/>
  <c r="C108" i="532"/>
  <c r="C109" i="532"/>
  <c r="C110" i="532"/>
  <c r="C111" i="532"/>
  <c r="C112" i="532"/>
  <c r="C113" i="532"/>
  <c r="C114" i="532"/>
  <c r="C115" i="532"/>
  <c r="C116" i="532"/>
  <c r="C117" i="532"/>
  <c r="C118" i="532"/>
  <c r="C119" i="532"/>
  <c r="C120" i="532"/>
  <c r="C121" i="532"/>
  <c r="C122" i="532"/>
  <c r="C123" i="532"/>
  <c r="C124" i="532"/>
  <c r="C125" i="532"/>
  <c r="C126" i="532"/>
  <c r="C127" i="532"/>
  <c r="C128" i="532"/>
  <c r="C129" i="532"/>
  <c r="C130" i="532"/>
  <c r="G32" i="470"/>
  <c r="O32" i="470"/>
  <c r="N32" i="470"/>
  <c r="AA8" i="590" l="1"/>
  <c r="AA8" i="592"/>
  <c r="O131" i="592"/>
  <c r="Z131" i="592"/>
  <c r="Z7" i="592" s="1"/>
  <c r="Z10" i="592" a="1"/>
  <c r="Z10" i="592" s="1"/>
  <c r="Z8" i="592"/>
  <c r="Z11" i="592" a="1"/>
  <c r="Z11" i="592" s="1"/>
  <c r="Z9" i="592"/>
  <c r="Z10" i="590" a="1"/>
  <c r="Z10" i="590" s="1"/>
  <c r="Z131" i="590"/>
  <c r="Z7" i="590" s="1"/>
  <c r="Z11" i="590" a="1"/>
  <c r="Z11" i="590" s="1"/>
  <c r="Z9" i="590"/>
  <c r="Z131" i="588"/>
  <c r="Z7" i="588" s="1"/>
  <c r="Z10" i="588" a="1"/>
  <c r="Z10" i="588" s="1"/>
  <c r="Z8" i="588"/>
  <c r="Z11" i="588" a="1"/>
  <c r="Z11" i="588" s="1"/>
  <c r="Z9" i="588"/>
  <c r="AE30" i="476"/>
  <c r="AD130" i="476"/>
  <c r="AD129" i="476"/>
  <c r="AD128" i="476"/>
  <c r="AD127" i="476"/>
  <c r="AD126" i="476"/>
  <c r="AD125" i="476"/>
  <c r="AD124" i="476"/>
  <c r="AD123" i="476"/>
  <c r="AD122" i="476"/>
  <c r="AD121" i="476"/>
  <c r="AD120" i="476"/>
  <c r="AD119" i="476"/>
  <c r="AD118" i="476"/>
  <c r="AD117" i="476"/>
  <c r="AD116" i="476"/>
  <c r="AD115" i="476"/>
  <c r="AD114" i="476"/>
  <c r="AD113" i="476"/>
  <c r="AD112" i="476"/>
  <c r="AD111" i="476"/>
  <c r="AD110" i="476"/>
  <c r="AD109" i="476"/>
  <c r="AD108" i="476"/>
  <c r="AD107" i="476"/>
  <c r="AD106" i="476"/>
  <c r="AD105" i="476"/>
  <c r="AD104" i="476"/>
  <c r="AD103" i="476"/>
  <c r="AD102" i="476"/>
  <c r="AD101" i="476"/>
  <c r="AD100" i="476"/>
  <c r="AD99" i="476"/>
  <c r="AD98" i="476"/>
  <c r="AD97" i="476"/>
  <c r="AD96" i="476"/>
  <c r="AD95" i="476"/>
  <c r="AD94" i="476"/>
  <c r="AD93" i="476"/>
  <c r="AD92" i="476"/>
  <c r="AD91" i="476"/>
  <c r="AD90" i="476"/>
  <c r="AD89" i="476"/>
  <c r="AD88" i="476"/>
  <c r="AD87" i="476"/>
  <c r="AD86" i="476"/>
  <c r="AD85" i="476"/>
  <c r="AD84" i="476"/>
  <c r="AD83" i="476"/>
  <c r="AD82" i="476"/>
  <c r="AD81" i="476"/>
  <c r="AD80" i="476"/>
  <c r="AD79" i="476"/>
  <c r="AD78" i="476"/>
  <c r="AD77" i="476"/>
  <c r="AD76" i="476"/>
  <c r="AD75" i="476"/>
  <c r="AD74" i="476"/>
  <c r="AD73" i="476"/>
  <c r="AD72" i="476"/>
  <c r="AD71" i="476"/>
  <c r="AD70" i="476"/>
  <c r="AD69" i="476"/>
  <c r="AD68" i="476"/>
  <c r="AD67" i="476"/>
  <c r="AD66" i="476"/>
  <c r="AD65" i="476"/>
  <c r="AD64" i="476"/>
  <c r="AD63" i="476"/>
  <c r="AD62" i="476"/>
  <c r="AD61" i="476"/>
  <c r="AD60" i="476"/>
  <c r="AD59" i="476"/>
  <c r="AD58" i="476"/>
  <c r="AD57" i="476"/>
  <c r="AD56" i="476"/>
  <c r="AD55" i="476"/>
  <c r="AD54" i="476"/>
  <c r="AD53" i="476"/>
  <c r="AD52" i="476"/>
  <c r="AD51" i="476"/>
  <c r="AD50" i="476"/>
  <c r="AD49" i="476"/>
  <c r="AD48" i="476"/>
  <c r="AD47" i="476"/>
  <c r="AD46" i="476"/>
  <c r="AD45" i="476"/>
  <c r="AD44" i="476"/>
  <c r="AD43" i="476"/>
  <c r="AD42" i="476"/>
  <c r="AD41" i="476"/>
  <c r="AD40" i="476"/>
  <c r="AD39" i="476"/>
  <c r="AD38" i="476"/>
  <c r="AD37" i="476"/>
  <c r="AD36" i="476"/>
  <c r="AD35" i="476"/>
  <c r="AD34" i="476"/>
  <c r="AD33" i="476"/>
  <c r="AD30" i="476"/>
  <c r="AD29" i="476"/>
  <c r="AD28" i="476"/>
  <c r="AD31" i="476" s="1"/>
  <c r="AE30" i="475"/>
  <c r="AE29" i="475"/>
  <c r="AD30" i="475"/>
  <c r="AD29" i="475"/>
  <c r="AD28" i="475"/>
  <c r="AD30" i="473"/>
  <c r="AD29" i="473"/>
  <c r="AD28" i="473"/>
  <c r="AD30" i="471"/>
  <c r="AD29" i="471"/>
  <c r="AD30" i="469"/>
  <c r="AD29" i="469"/>
  <c r="AD28" i="469"/>
  <c r="C40" i="532"/>
  <c r="C39" i="532"/>
  <c r="C38" i="532"/>
  <c r="C37" i="532"/>
  <c r="C36" i="532"/>
  <c r="C35" i="532"/>
  <c r="C34" i="532"/>
  <c r="C33" i="532"/>
  <c r="C32" i="532"/>
  <c r="CA130" i="477"/>
  <c r="BZ130" i="477"/>
  <c r="BY130" i="477"/>
  <c r="BX130" i="477"/>
  <c r="BW130" i="477"/>
  <c r="BV130" i="477"/>
  <c r="BU130" i="477"/>
  <c r="BT130" i="477"/>
  <c r="BR130" i="477"/>
  <c r="BQ130" i="477"/>
  <c r="BP130" i="477"/>
  <c r="BO130" i="477"/>
  <c r="BN130" i="477"/>
  <c r="BM130" i="477"/>
  <c r="BL130" i="477"/>
  <c r="BK130" i="477"/>
  <c r="BI130" i="477"/>
  <c r="BH130" i="477"/>
  <c r="BG130" i="477"/>
  <c r="BF130" i="477"/>
  <c r="BE130" i="477"/>
  <c r="BD130" i="477"/>
  <c r="BC130" i="477"/>
  <c r="BB130" i="477"/>
  <c r="BA130" i="477"/>
  <c r="AZ130" i="477"/>
  <c r="AY130" i="477"/>
  <c r="AX130" i="477"/>
  <c r="AW130" i="477"/>
  <c r="AV130" i="477"/>
  <c r="AU130" i="477"/>
  <c r="AT130" i="477"/>
  <c r="CA129" i="477"/>
  <c r="BZ129" i="477"/>
  <c r="BY129" i="477"/>
  <c r="BX129" i="477"/>
  <c r="BW129" i="477"/>
  <c r="BV129" i="477"/>
  <c r="BU129" i="477"/>
  <c r="BT129" i="477"/>
  <c r="BR129" i="477"/>
  <c r="BQ129" i="477"/>
  <c r="BP129" i="477"/>
  <c r="BO129" i="477"/>
  <c r="BN129" i="477"/>
  <c r="BM129" i="477"/>
  <c r="BL129" i="477"/>
  <c r="BK129" i="477"/>
  <c r="BI129" i="477"/>
  <c r="BH129" i="477"/>
  <c r="BG129" i="477"/>
  <c r="BF129" i="477"/>
  <c r="BE129" i="477"/>
  <c r="BD129" i="477"/>
  <c r="BC129" i="477"/>
  <c r="BB129" i="477"/>
  <c r="BA129" i="477"/>
  <c r="AZ129" i="477"/>
  <c r="AY129" i="477"/>
  <c r="AX129" i="477"/>
  <c r="AW129" i="477"/>
  <c r="AV129" i="477"/>
  <c r="AU129" i="477"/>
  <c r="AT129" i="477"/>
  <c r="CA128" i="477"/>
  <c r="BZ128" i="477"/>
  <c r="BY128" i="477"/>
  <c r="BX128" i="477"/>
  <c r="BW128" i="477"/>
  <c r="BV128" i="477"/>
  <c r="BU128" i="477"/>
  <c r="BT128" i="477"/>
  <c r="BR128" i="477"/>
  <c r="BQ128" i="477"/>
  <c r="BP128" i="477"/>
  <c r="BO128" i="477"/>
  <c r="BN128" i="477"/>
  <c r="BM128" i="477"/>
  <c r="BL128" i="477"/>
  <c r="BK128" i="477"/>
  <c r="BI128" i="477"/>
  <c r="BH128" i="477"/>
  <c r="BG128" i="477"/>
  <c r="BF128" i="477"/>
  <c r="BE128" i="477"/>
  <c r="BD128" i="477"/>
  <c r="BC128" i="477"/>
  <c r="BB128" i="477"/>
  <c r="BA128" i="477"/>
  <c r="AZ128" i="477"/>
  <c r="AY128" i="477"/>
  <c r="AX128" i="477"/>
  <c r="AW128" i="477"/>
  <c r="AV128" i="477"/>
  <c r="AU128" i="477"/>
  <c r="AT128" i="477"/>
  <c r="CA127" i="477"/>
  <c r="BZ127" i="477"/>
  <c r="BY127" i="477"/>
  <c r="BX127" i="477"/>
  <c r="BW127" i="477"/>
  <c r="BV127" i="477"/>
  <c r="BU127" i="477"/>
  <c r="BT127" i="477"/>
  <c r="BR127" i="477"/>
  <c r="BQ127" i="477"/>
  <c r="BP127" i="477"/>
  <c r="BO127" i="477"/>
  <c r="BN127" i="477"/>
  <c r="BM127" i="477"/>
  <c r="BL127" i="477"/>
  <c r="BK127" i="477"/>
  <c r="BI127" i="477"/>
  <c r="BH127" i="477"/>
  <c r="BG127" i="477"/>
  <c r="BF127" i="477"/>
  <c r="BE127" i="477"/>
  <c r="BD127" i="477"/>
  <c r="BC127" i="477"/>
  <c r="BB127" i="477"/>
  <c r="BA127" i="477"/>
  <c r="AZ127" i="477"/>
  <c r="AY127" i="477"/>
  <c r="AX127" i="477"/>
  <c r="AW127" i="477"/>
  <c r="AV127" i="477"/>
  <c r="AU127" i="477"/>
  <c r="AT127" i="477"/>
  <c r="CA126" i="477"/>
  <c r="BZ126" i="477"/>
  <c r="BY126" i="477"/>
  <c r="BX126" i="477"/>
  <c r="BW126" i="477"/>
  <c r="BV126" i="477"/>
  <c r="BU126" i="477"/>
  <c r="BT126" i="477"/>
  <c r="BR126" i="477"/>
  <c r="BQ126" i="477"/>
  <c r="BP126" i="477"/>
  <c r="BO126" i="477"/>
  <c r="BN126" i="477"/>
  <c r="BM126" i="477"/>
  <c r="BL126" i="477"/>
  <c r="BK126" i="477"/>
  <c r="BI126" i="477"/>
  <c r="BH126" i="477"/>
  <c r="BG126" i="477"/>
  <c r="BF126" i="477"/>
  <c r="BE126" i="477"/>
  <c r="BD126" i="477"/>
  <c r="BC126" i="477"/>
  <c r="BB126" i="477"/>
  <c r="BA126" i="477"/>
  <c r="AZ126" i="477"/>
  <c r="AY126" i="477"/>
  <c r="AX126" i="477"/>
  <c r="AW126" i="477"/>
  <c r="AV126" i="477"/>
  <c r="AU126" i="477"/>
  <c r="AT126" i="477"/>
  <c r="CA125" i="477"/>
  <c r="BZ125" i="477"/>
  <c r="BY125" i="477"/>
  <c r="BX125" i="477"/>
  <c r="BW125" i="477"/>
  <c r="BV125" i="477"/>
  <c r="BU125" i="477"/>
  <c r="BT125" i="477"/>
  <c r="BR125" i="477"/>
  <c r="BQ125" i="477"/>
  <c r="BP125" i="477"/>
  <c r="BO125" i="477"/>
  <c r="BN125" i="477"/>
  <c r="BM125" i="477"/>
  <c r="BL125" i="477"/>
  <c r="BK125" i="477"/>
  <c r="BI125" i="477"/>
  <c r="BH125" i="477"/>
  <c r="BG125" i="477"/>
  <c r="BF125" i="477"/>
  <c r="BE125" i="477"/>
  <c r="BD125" i="477"/>
  <c r="BC125" i="477"/>
  <c r="BB125" i="477"/>
  <c r="BA125" i="477"/>
  <c r="AZ125" i="477"/>
  <c r="AY125" i="477"/>
  <c r="AX125" i="477"/>
  <c r="AW125" i="477"/>
  <c r="AV125" i="477"/>
  <c r="AU125" i="477"/>
  <c r="AT125" i="477"/>
  <c r="CA124" i="477"/>
  <c r="BZ124" i="477"/>
  <c r="BY124" i="477"/>
  <c r="BX124" i="477"/>
  <c r="BW124" i="477"/>
  <c r="BV124" i="477"/>
  <c r="BU124" i="477"/>
  <c r="BT124" i="477"/>
  <c r="BR124" i="477"/>
  <c r="BQ124" i="477"/>
  <c r="BP124" i="477"/>
  <c r="BO124" i="477"/>
  <c r="BN124" i="477"/>
  <c r="BM124" i="477"/>
  <c r="BL124" i="477"/>
  <c r="BK124" i="477"/>
  <c r="BI124" i="477"/>
  <c r="BH124" i="477"/>
  <c r="BG124" i="477"/>
  <c r="BF124" i="477"/>
  <c r="BE124" i="477"/>
  <c r="BD124" i="477"/>
  <c r="BC124" i="477"/>
  <c r="BB124" i="477"/>
  <c r="BA124" i="477"/>
  <c r="AZ124" i="477"/>
  <c r="AY124" i="477"/>
  <c r="AX124" i="477"/>
  <c r="AW124" i="477"/>
  <c r="AV124" i="477"/>
  <c r="AU124" i="477"/>
  <c r="AT124" i="477"/>
  <c r="CA123" i="477"/>
  <c r="BZ123" i="477"/>
  <c r="BY123" i="477"/>
  <c r="BX123" i="477"/>
  <c r="BW123" i="477"/>
  <c r="BV123" i="477"/>
  <c r="BU123" i="477"/>
  <c r="BT123" i="477"/>
  <c r="BR123" i="477"/>
  <c r="BQ123" i="477"/>
  <c r="BP123" i="477"/>
  <c r="BO123" i="477"/>
  <c r="BN123" i="477"/>
  <c r="BM123" i="477"/>
  <c r="BL123" i="477"/>
  <c r="BK123" i="477"/>
  <c r="BI123" i="477"/>
  <c r="BH123" i="477"/>
  <c r="BG123" i="477"/>
  <c r="BF123" i="477"/>
  <c r="BE123" i="477"/>
  <c r="BD123" i="477"/>
  <c r="BC123" i="477"/>
  <c r="BB123" i="477"/>
  <c r="BA123" i="477"/>
  <c r="AZ123" i="477"/>
  <c r="AY123" i="477"/>
  <c r="AX123" i="477"/>
  <c r="AW123" i="477"/>
  <c r="AV123" i="477"/>
  <c r="AU123" i="477"/>
  <c r="AT123" i="477"/>
  <c r="CA122" i="477"/>
  <c r="BZ122" i="477"/>
  <c r="BY122" i="477"/>
  <c r="BX122" i="477"/>
  <c r="BW122" i="477"/>
  <c r="BV122" i="477"/>
  <c r="BU122" i="477"/>
  <c r="BT122" i="477"/>
  <c r="BR122" i="477"/>
  <c r="BQ122" i="477"/>
  <c r="BP122" i="477"/>
  <c r="BO122" i="477"/>
  <c r="BN122" i="477"/>
  <c r="BM122" i="477"/>
  <c r="BL122" i="477"/>
  <c r="BK122" i="477"/>
  <c r="BI122" i="477"/>
  <c r="BH122" i="477"/>
  <c r="BG122" i="477"/>
  <c r="BF122" i="477"/>
  <c r="BE122" i="477"/>
  <c r="BD122" i="477"/>
  <c r="BC122" i="477"/>
  <c r="BB122" i="477"/>
  <c r="BA122" i="477"/>
  <c r="AZ122" i="477"/>
  <c r="AY122" i="477"/>
  <c r="AX122" i="477"/>
  <c r="AW122" i="477"/>
  <c r="AV122" i="477"/>
  <c r="AU122" i="477"/>
  <c r="AT122" i="477"/>
  <c r="CA121" i="477"/>
  <c r="BZ121" i="477"/>
  <c r="BY121" i="477"/>
  <c r="BX121" i="477"/>
  <c r="BW121" i="477"/>
  <c r="BV121" i="477"/>
  <c r="BU121" i="477"/>
  <c r="BT121" i="477"/>
  <c r="BR121" i="477"/>
  <c r="BQ121" i="477"/>
  <c r="BP121" i="477"/>
  <c r="BO121" i="477"/>
  <c r="BN121" i="477"/>
  <c r="BM121" i="477"/>
  <c r="BL121" i="477"/>
  <c r="BK121" i="477"/>
  <c r="BI121" i="477"/>
  <c r="BH121" i="477"/>
  <c r="BG121" i="477"/>
  <c r="BF121" i="477"/>
  <c r="BE121" i="477"/>
  <c r="BD121" i="477"/>
  <c r="BC121" i="477"/>
  <c r="BB121" i="477"/>
  <c r="BA121" i="477"/>
  <c r="AZ121" i="477"/>
  <c r="AY121" i="477"/>
  <c r="AX121" i="477"/>
  <c r="AW121" i="477"/>
  <c r="AV121" i="477"/>
  <c r="AU121" i="477"/>
  <c r="AT121" i="477"/>
  <c r="CA120" i="477"/>
  <c r="BZ120" i="477"/>
  <c r="BY120" i="477"/>
  <c r="BX120" i="477"/>
  <c r="BW120" i="477"/>
  <c r="BV120" i="477"/>
  <c r="BU120" i="477"/>
  <c r="BT120" i="477"/>
  <c r="BR120" i="477"/>
  <c r="BQ120" i="477"/>
  <c r="BP120" i="477"/>
  <c r="BO120" i="477"/>
  <c r="BN120" i="477"/>
  <c r="BM120" i="477"/>
  <c r="BL120" i="477"/>
  <c r="BK120" i="477"/>
  <c r="BI120" i="477"/>
  <c r="BH120" i="477"/>
  <c r="BG120" i="477"/>
  <c r="BF120" i="477"/>
  <c r="BE120" i="477"/>
  <c r="BD120" i="477"/>
  <c r="BC120" i="477"/>
  <c r="BB120" i="477"/>
  <c r="BA120" i="477"/>
  <c r="AZ120" i="477"/>
  <c r="AY120" i="477"/>
  <c r="AX120" i="477"/>
  <c r="AW120" i="477"/>
  <c r="AV120" i="477"/>
  <c r="AU120" i="477"/>
  <c r="AT120" i="477"/>
  <c r="CA119" i="477"/>
  <c r="BZ119" i="477"/>
  <c r="BY119" i="477"/>
  <c r="BX119" i="477"/>
  <c r="BW119" i="477"/>
  <c r="BV119" i="477"/>
  <c r="BU119" i="477"/>
  <c r="BT119" i="477"/>
  <c r="BR119" i="477"/>
  <c r="BQ119" i="477"/>
  <c r="BP119" i="477"/>
  <c r="BO119" i="477"/>
  <c r="BN119" i="477"/>
  <c r="BM119" i="477"/>
  <c r="BL119" i="477"/>
  <c r="BK119" i="477"/>
  <c r="BI119" i="477"/>
  <c r="BH119" i="477"/>
  <c r="BG119" i="477"/>
  <c r="BF119" i="477"/>
  <c r="BE119" i="477"/>
  <c r="BD119" i="477"/>
  <c r="BC119" i="477"/>
  <c r="BB119" i="477"/>
  <c r="BA119" i="477"/>
  <c r="AZ119" i="477"/>
  <c r="AY119" i="477"/>
  <c r="AX119" i="477"/>
  <c r="AW119" i="477"/>
  <c r="AV119" i="477"/>
  <c r="AU119" i="477"/>
  <c r="AT119" i="477"/>
  <c r="CA118" i="477"/>
  <c r="BZ118" i="477"/>
  <c r="BY118" i="477"/>
  <c r="BX118" i="477"/>
  <c r="BW118" i="477"/>
  <c r="BV118" i="477"/>
  <c r="BU118" i="477"/>
  <c r="BT118" i="477"/>
  <c r="BR118" i="477"/>
  <c r="BQ118" i="477"/>
  <c r="BP118" i="477"/>
  <c r="BO118" i="477"/>
  <c r="BN118" i="477"/>
  <c r="BM118" i="477"/>
  <c r="BL118" i="477"/>
  <c r="BK118" i="477"/>
  <c r="BI118" i="477"/>
  <c r="BH118" i="477"/>
  <c r="BG118" i="477"/>
  <c r="BF118" i="477"/>
  <c r="BE118" i="477"/>
  <c r="BD118" i="477"/>
  <c r="BC118" i="477"/>
  <c r="BB118" i="477"/>
  <c r="BA118" i="477"/>
  <c r="AZ118" i="477"/>
  <c r="AY118" i="477"/>
  <c r="AX118" i="477"/>
  <c r="AW118" i="477"/>
  <c r="AV118" i="477"/>
  <c r="AU118" i="477"/>
  <c r="AT118" i="477"/>
  <c r="CA117" i="477"/>
  <c r="BZ117" i="477"/>
  <c r="BY117" i="477"/>
  <c r="BX117" i="477"/>
  <c r="BW117" i="477"/>
  <c r="BV117" i="477"/>
  <c r="BU117" i="477"/>
  <c r="BT117" i="477"/>
  <c r="BR117" i="477"/>
  <c r="BQ117" i="477"/>
  <c r="BP117" i="477"/>
  <c r="BO117" i="477"/>
  <c r="BN117" i="477"/>
  <c r="BM117" i="477"/>
  <c r="BL117" i="477"/>
  <c r="BK117" i="477"/>
  <c r="BI117" i="477"/>
  <c r="BH117" i="477"/>
  <c r="BG117" i="477"/>
  <c r="BF117" i="477"/>
  <c r="BE117" i="477"/>
  <c r="BD117" i="477"/>
  <c r="BC117" i="477"/>
  <c r="BB117" i="477"/>
  <c r="BA117" i="477"/>
  <c r="AZ117" i="477"/>
  <c r="AY117" i="477"/>
  <c r="AX117" i="477"/>
  <c r="AW117" i="477"/>
  <c r="AV117" i="477"/>
  <c r="AU117" i="477"/>
  <c r="AT117" i="477"/>
  <c r="CA116" i="477"/>
  <c r="BZ116" i="477"/>
  <c r="BY116" i="477"/>
  <c r="BX116" i="477"/>
  <c r="BW116" i="477"/>
  <c r="BV116" i="477"/>
  <c r="BU116" i="477"/>
  <c r="BT116" i="477"/>
  <c r="BR116" i="477"/>
  <c r="BQ116" i="477"/>
  <c r="BP116" i="477"/>
  <c r="BO116" i="477"/>
  <c r="BN116" i="477"/>
  <c r="BM116" i="477"/>
  <c r="BL116" i="477"/>
  <c r="BK116" i="477"/>
  <c r="BI116" i="477"/>
  <c r="BH116" i="477"/>
  <c r="BG116" i="477"/>
  <c r="BF116" i="477"/>
  <c r="BE116" i="477"/>
  <c r="BD116" i="477"/>
  <c r="BC116" i="477"/>
  <c r="BB116" i="477"/>
  <c r="BA116" i="477"/>
  <c r="AZ116" i="477"/>
  <c r="AY116" i="477"/>
  <c r="AX116" i="477"/>
  <c r="AW116" i="477"/>
  <c r="AV116" i="477"/>
  <c r="AU116" i="477"/>
  <c r="AT116" i="477"/>
  <c r="CA115" i="477"/>
  <c r="BZ115" i="477"/>
  <c r="BY115" i="477"/>
  <c r="BX115" i="477"/>
  <c r="BW115" i="477"/>
  <c r="BV115" i="477"/>
  <c r="BU115" i="477"/>
  <c r="BT115" i="477"/>
  <c r="BR115" i="477"/>
  <c r="BQ115" i="477"/>
  <c r="BP115" i="477"/>
  <c r="BO115" i="477"/>
  <c r="BN115" i="477"/>
  <c r="BM115" i="477"/>
  <c r="BL115" i="477"/>
  <c r="BK115" i="477"/>
  <c r="BI115" i="477"/>
  <c r="BH115" i="477"/>
  <c r="BG115" i="477"/>
  <c r="BF115" i="477"/>
  <c r="BE115" i="477"/>
  <c r="BD115" i="477"/>
  <c r="BC115" i="477"/>
  <c r="BB115" i="477"/>
  <c r="BA115" i="477"/>
  <c r="AZ115" i="477"/>
  <c r="AY115" i="477"/>
  <c r="AX115" i="477"/>
  <c r="AW115" i="477"/>
  <c r="AV115" i="477"/>
  <c r="AU115" i="477"/>
  <c r="AT115" i="477"/>
  <c r="CA114" i="477"/>
  <c r="BZ114" i="477"/>
  <c r="BY114" i="477"/>
  <c r="BX114" i="477"/>
  <c r="BW114" i="477"/>
  <c r="BV114" i="477"/>
  <c r="BU114" i="477"/>
  <c r="BT114" i="477"/>
  <c r="BR114" i="477"/>
  <c r="BQ114" i="477"/>
  <c r="BP114" i="477"/>
  <c r="BO114" i="477"/>
  <c r="BN114" i="477"/>
  <c r="BM114" i="477"/>
  <c r="BL114" i="477"/>
  <c r="BK114" i="477"/>
  <c r="BI114" i="477"/>
  <c r="BH114" i="477"/>
  <c r="BG114" i="477"/>
  <c r="BF114" i="477"/>
  <c r="BE114" i="477"/>
  <c r="BD114" i="477"/>
  <c r="BC114" i="477"/>
  <c r="BB114" i="477"/>
  <c r="BA114" i="477"/>
  <c r="AZ114" i="477"/>
  <c r="AY114" i="477"/>
  <c r="AX114" i="477"/>
  <c r="AW114" i="477"/>
  <c r="AV114" i="477"/>
  <c r="AU114" i="477"/>
  <c r="AT114" i="477"/>
  <c r="CA113" i="477"/>
  <c r="BZ113" i="477"/>
  <c r="BY113" i="477"/>
  <c r="BX113" i="477"/>
  <c r="BW113" i="477"/>
  <c r="BV113" i="477"/>
  <c r="BU113" i="477"/>
  <c r="BT113" i="477"/>
  <c r="BR113" i="477"/>
  <c r="BQ113" i="477"/>
  <c r="BP113" i="477"/>
  <c r="BO113" i="477"/>
  <c r="BN113" i="477"/>
  <c r="BM113" i="477"/>
  <c r="BL113" i="477"/>
  <c r="BK113" i="477"/>
  <c r="BI113" i="477"/>
  <c r="BH113" i="477"/>
  <c r="BG113" i="477"/>
  <c r="BF113" i="477"/>
  <c r="BE113" i="477"/>
  <c r="BD113" i="477"/>
  <c r="BC113" i="477"/>
  <c r="BB113" i="477"/>
  <c r="BA113" i="477"/>
  <c r="AZ113" i="477"/>
  <c r="AY113" i="477"/>
  <c r="AX113" i="477"/>
  <c r="AW113" i="477"/>
  <c r="AV113" i="477"/>
  <c r="AU113" i="477"/>
  <c r="AT113" i="477"/>
  <c r="CA112" i="477"/>
  <c r="BZ112" i="477"/>
  <c r="BY112" i="477"/>
  <c r="BX112" i="477"/>
  <c r="BW112" i="477"/>
  <c r="BV112" i="477"/>
  <c r="BU112" i="477"/>
  <c r="BT112" i="477"/>
  <c r="BR112" i="477"/>
  <c r="BQ112" i="477"/>
  <c r="BP112" i="477"/>
  <c r="BO112" i="477"/>
  <c r="BN112" i="477"/>
  <c r="BM112" i="477"/>
  <c r="BL112" i="477"/>
  <c r="BK112" i="477"/>
  <c r="BI112" i="477"/>
  <c r="BH112" i="477"/>
  <c r="BG112" i="477"/>
  <c r="BF112" i="477"/>
  <c r="BE112" i="477"/>
  <c r="BD112" i="477"/>
  <c r="BC112" i="477"/>
  <c r="BB112" i="477"/>
  <c r="BA112" i="477"/>
  <c r="AZ112" i="477"/>
  <c r="AY112" i="477"/>
  <c r="AX112" i="477"/>
  <c r="AW112" i="477"/>
  <c r="AV112" i="477"/>
  <c r="AU112" i="477"/>
  <c r="AT112" i="477"/>
  <c r="CA111" i="477"/>
  <c r="BZ111" i="477"/>
  <c r="BY111" i="477"/>
  <c r="BX111" i="477"/>
  <c r="BW111" i="477"/>
  <c r="BV111" i="477"/>
  <c r="BU111" i="477"/>
  <c r="BT111" i="477"/>
  <c r="BR111" i="477"/>
  <c r="BQ111" i="477"/>
  <c r="BP111" i="477"/>
  <c r="BO111" i="477"/>
  <c r="BN111" i="477"/>
  <c r="BM111" i="477"/>
  <c r="BL111" i="477"/>
  <c r="BK111" i="477"/>
  <c r="BI111" i="477"/>
  <c r="BH111" i="477"/>
  <c r="BG111" i="477"/>
  <c r="BF111" i="477"/>
  <c r="BE111" i="477"/>
  <c r="BD111" i="477"/>
  <c r="BC111" i="477"/>
  <c r="BB111" i="477"/>
  <c r="BA111" i="477"/>
  <c r="AZ111" i="477"/>
  <c r="AY111" i="477"/>
  <c r="AX111" i="477"/>
  <c r="AW111" i="477"/>
  <c r="AV111" i="477"/>
  <c r="AU111" i="477"/>
  <c r="AT111" i="477"/>
  <c r="CA110" i="477"/>
  <c r="BZ110" i="477"/>
  <c r="BY110" i="477"/>
  <c r="BX110" i="477"/>
  <c r="BW110" i="477"/>
  <c r="BV110" i="477"/>
  <c r="BU110" i="477"/>
  <c r="BT110" i="477"/>
  <c r="BR110" i="477"/>
  <c r="BQ110" i="477"/>
  <c r="BP110" i="477"/>
  <c r="BO110" i="477"/>
  <c r="BN110" i="477"/>
  <c r="BM110" i="477"/>
  <c r="BL110" i="477"/>
  <c r="BK110" i="477"/>
  <c r="BI110" i="477"/>
  <c r="BH110" i="477"/>
  <c r="BG110" i="477"/>
  <c r="BF110" i="477"/>
  <c r="BE110" i="477"/>
  <c r="BD110" i="477"/>
  <c r="BC110" i="477"/>
  <c r="BB110" i="477"/>
  <c r="BA110" i="477"/>
  <c r="AZ110" i="477"/>
  <c r="AY110" i="477"/>
  <c r="AX110" i="477"/>
  <c r="AW110" i="477"/>
  <c r="AV110" i="477"/>
  <c r="AU110" i="477"/>
  <c r="AT110" i="477"/>
  <c r="CA109" i="477"/>
  <c r="BZ109" i="477"/>
  <c r="BY109" i="477"/>
  <c r="BX109" i="477"/>
  <c r="BW109" i="477"/>
  <c r="BV109" i="477"/>
  <c r="BU109" i="477"/>
  <c r="BT109" i="477"/>
  <c r="BR109" i="477"/>
  <c r="BQ109" i="477"/>
  <c r="BP109" i="477"/>
  <c r="BO109" i="477"/>
  <c r="BN109" i="477"/>
  <c r="BM109" i="477"/>
  <c r="BL109" i="477"/>
  <c r="BK109" i="477"/>
  <c r="BI109" i="477"/>
  <c r="BH109" i="477"/>
  <c r="BG109" i="477"/>
  <c r="BF109" i="477"/>
  <c r="BE109" i="477"/>
  <c r="BD109" i="477"/>
  <c r="BC109" i="477"/>
  <c r="BB109" i="477"/>
  <c r="BA109" i="477"/>
  <c r="AZ109" i="477"/>
  <c r="AY109" i="477"/>
  <c r="AX109" i="477"/>
  <c r="AW109" i="477"/>
  <c r="AV109" i="477"/>
  <c r="AU109" i="477"/>
  <c r="AT109" i="477"/>
  <c r="CA108" i="477"/>
  <c r="BZ108" i="477"/>
  <c r="BY108" i="477"/>
  <c r="BX108" i="477"/>
  <c r="BW108" i="477"/>
  <c r="BV108" i="477"/>
  <c r="BU108" i="477"/>
  <c r="BT108" i="477"/>
  <c r="BR108" i="477"/>
  <c r="BQ108" i="477"/>
  <c r="BP108" i="477"/>
  <c r="BO108" i="477"/>
  <c r="BN108" i="477"/>
  <c r="BM108" i="477"/>
  <c r="BL108" i="477"/>
  <c r="BK108" i="477"/>
  <c r="BI108" i="477"/>
  <c r="BH108" i="477"/>
  <c r="BG108" i="477"/>
  <c r="BF108" i="477"/>
  <c r="BE108" i="477"/>
  <c r="BD108" i="477"/>
  <c r="BC108" i="477"/>
  <c r="BB108" i="477"/>
  <c r="BA108" i="477"/>
  <c r="AZ108" i="477"/>
  <c r="AY108" i="477"/>
  <c r="AX108" i="477"/>
  <c r="AW108" i="477"/>
  <c r="AV108" i="477"/>
  <c r="AU108" i="477"/>
  <c r="AT108" i="477"/>
  <c r="CA107" i="477"/>
  <c r="BZ107" i="477"/>
  <c r="BY107" i="477"/>
  <c r="BX107" i="477"/>
  <c r="BW107" i="477"/>
  <c r="BV107" i="477"/>
  <c r="BU107" i="477"/>
  <c r="BT107" i="477"/>
  <c r="BR107" i="477"/>
  <c r="BQ107" i="477"/>
  <c r="BP107" i="477"/>
  <c r="BO107" i="477"/>
  <c r="BN107" i="477"/>
  <c r="BM107" i="477"/>
  <c r="BL107" i="477"/>
  <c r="BK107" i="477"/>
  <c r="BI107" i="477"/>
  <c r="BH107" i="477"/>
  <c r="BG107" i="477"/>
  <c r="BF107" i="477"/>
  <c r="BE107" i="477"/>
  <c r="BD107" i="477"/>
  <c r="BC107" i="477"/>
  <c r="BB107" i="477"/>
  <c r="BA107" i="477"/>
  <c r="AZ107" i="477"/>
  <c r="AY107" i="477"/>
  <c r="AX107" i="477"/>
  <c r="AW107" i="477"/>
  <c r="AV107" i="477"/>
  <c r="AU107" i="477"/>
  <c r="AT107" i="477"/>
  <c r="CA106" i="477"/>
  <c r="BZ106" i="477"/>
  <c r="BY106" i="477"/>
  <c r="BX106" i="477"/>
  <c r="BW106" i="477"/>
  <c r="BV106" i="477"/>
  <c r="BU106" i="477"/>
  <c r="BT106" i="477"/>
  <c r="BR106" i="477"/>
  <c r="BQ106" i="477"/>
  <c r="BP106" i="477"/>
  <c r="BO106" i="477"/>
  <c r="BN106" i="477"/>
  <c r="BM106" i="477"/>
  <c r="BL106" i="477"/>
  <c r="BK106" i="477"/>
  <c r="BI106" i="477"/>
  <c r="BH106" i="477"/>
  <c r="BG106" i="477"/>
  <c r="BF106" i="477"/>
  <c r="BE106" i="477"/>
  <c r="BD106" i="477"/>
  <c r="BC106" i="477"/>
  <c r="BB106" i="477"/>
  <c r="BA106" i="477"/>
  <c r="AZ106" i="477"/>
  <c r="AY106" i="477"/>
  <c r="AX106" i="477"/>
  <c r="AW106" i="477"/>
  <c r="AV106" i="477"/>
  <c r="AU106" i="477"/>
  <c r="AT106" i="477"/>
  <c r="CA105" i="477"/>
  <c r="BZ105" i="477"/>
  <c r="BY105" i="477"/>
  <c r="BX105" i="477"/>
  <c r="BW105" i="477"/>
  <c r="BV105" i="477"/>
  <c r="BU105" i="477"/>
  <c r="BT105" i="477"/>
  <c r="BR105" i="477"/>
  <c r="BQ105" i="477"/>
  <c r="BP105" i="477"/>
  <c r="BO105" i="477"/>
  <c r="BN105" i="477"/>
  <c r="BM105" i="477"/>
  <c r="BL105" i="477"/>
  <c r="BK105" i="477"/>
  <c r="BI105" i="477"/>
  <c r="BH105" i="477"/>
  <c r="BG105" i="477"/>
  <c r="BF105" i="477"/>
  <c r="BE105" i="477"/>
  <c r="BD105" i="477"/>
  <c r="BC105" i="477"/>
  <c r="BB105" i="477"/>
  <c r="BA105" i="477"/>
  <c r="AZ105" i="477"/>
  <c r="AY105" i="477"/>
  <c r="AX105" i="477"/>
  <c r="AW105" i="477"/>
  <c r="AV105" i="477"/>
  <c r="AU105" i="477"/>
  <c r="AT105" i="477"/>
  <c r="CA104" i="477"/>
  <c r="BZ104" i="477"/>
  <c r="BY104" i="477"/>
  <c r="BX104" i="477"/>
  <c r="BW104" i="477"/>
  <c r="BV104" i="477"/>
  <c r="BU104" i="477"/>
  <c r="BT104" i="477"/>
  <c r="BR104" i="477"/>
  <c r="BQ104" i="477"/>
  <c r="BP104" i="477"/>
  <c r="BO104" i="477"/>
  <c r="BN104" i="477"/>
  <c r="BM104" i="477"/>
  <c r="BL104" i="477"/>
  <c r="BK104" i="477"/>
  <c r="BI104" i="477"/>
  <c r="BH104" i="477"/>
  <c r="BG104" i="477"/>
  <c r="BF104" i="477"/>
  <c r="BE104" i="477"/>
  <c r="BD104" i="477"/>
  <c r="BC104" i="477"/>
  <c r="BB104" i="477"/>
  <c r="BA104" i="477"/>
  <c r="AZ104" i="477"/>
  <c r="AY104" i="477"/>
  <c r="AX104" i="477"/>
  <c r="AW104" i="477"/>
  <c r="AV104" i="477"/>
  <c r="AU104" i="477"/>
  <c r="AT104" i="477"/>
  <c r="CA103" i="477"/>
  <c r="BZ103" i="477"/>
  <c r="BY103" i="477"/>
  <c r="BX103" i="477"/>
  <c r="BW103" i="477"/>
  <c r="BV103" i="477"/>
  <c r="BU103" i="477"/>
  <c r="BT103" i="477"/>
  <c r="BR103" i="477"/>
  <c r="BQ103" i="477"/>
  <c r="BP103" i="477"/>
  <c r="BO103" i="477"/>
  <c r="BN103" i="477"/>
  <c r="BM103" i="477"/>
  <c r="BL103" i="477"/>
  <c r="BK103" i="477"/>
  <c r="BI103" i="477"/>
  <c r="BH103" i="477"/>
  <c r="BG103" i="477"/>
  <c r="BF103" i="477"/>
  <c r="BE103" i="477"/>
  <c r="BD103" i="477"/>
  <c r="BC103" i="477"/>
  <c r="BB103" i="477"/>
  <c r="BA103" i="477"/>
  <c r="AZ103" i="477"/>
  <c r="AY103" i="477"/>
  <c r="AX103" i="477"/>
  <c r="AW103" i="477"/>
  <c r="AV103" i="477"/>
  <c r="AU103" i="477"/>
  <c r="AT103" i="477"/>
  <c r="CA102" i="477"/>
  <c r="BZ102" i="477"/>
  <c r="BY102" i="477"/>
  <c r="BX102" i="477"/>
  <c r="BW102" i="477"/>
  <c r="BV102" i="477"/>
  <c r="BU102" i="477"/>
  <c r="BT102" i="477"/>
  <c r="BR102" i="477"/>
  <c r="BQ102" i="477"/>
  <c r="BP102" i="477"/>
  <c r="BO102" i="477"/>
  <c r="BN102" i="477"/>
  <c r="BM102" i="477"/>
  <c r="BL102" i="477"/>
  <c r="BK102" i="477"/>
  <c r="BI102" i="477"/>
  <c r="BH102" i="477"/>
  <c r="BG102" i="477"/>
  <c r="BF102" i="477"/>
  <c r="BE102" i="477"/>
  <c r="BD102" i="477"/>
  <c r="BC102" i="477"/>
  <c r="BB102" i="477"/>
  <c r="BA102" i="477"/>
  <c r="AZ102" i="477"/>
  <c r="AY102" i="477"/>
  <c r="AX102" i="477"/>
  <c r="AW102" i="477"/>
  <c r="AV102" i="477"/>
  <c r="AU102" i="477"/>
  <c r="AT102" i="477"/>
  <c r="CA101" i="477"/>
  <c r="BZ101" i="477"/>
  <c r="BY101" i="477"/>
  <c r="BX101" i="477"/>
  <c r="BW101" i="477"/>
  <c r="BV101" i="477"/>
  <c r="BU101" i="477"/>
  <c r="BT101" i="477"/>
  <c r="BR101" i="477"/>
  <c r="BQ101" i="477"/>
  <c r="BP101" i="477"/>
  <c r="BO101" i="477"/>
  <c r="BN101" i="477"/>
  <c r="BM101" i="477"/>
  <c r="BL101" i="477"/>
  <c r="BK101" i="477"/>
  <c r="BI101" i="477"/>
  <c r="BH101" i="477"/>
  <c r="BG101" i="477"/>
  <c r="BF101" i="477"/>
  <c r="BE101" i="477"/>
  <c r="BD101" i="477"/>
  <c r="BC101" i="477"/>
  <c r="BB101" i="477"/>
  <c r="BA101" i="477"/>
  <c r="AZ101" i="477"/>
  <c r="AY101" i="477"/>
  <c r="AX101" i="477"/>
  <c r="AW101" i="477"/>
  <c r="AV101" i="477"/>
  <c r="AU101" i="477"/>
  <c r="AT101" i="477"/>
  <c r="CA100" i="477"/>
  <c r="BZ100" i="477"/>
  <c r="BY100" i="477"/>
  <c r="BX100" i="477"/>
  <c r="BW100" i="477"/>
  <c r="BV100" i="477"/>
  <c r="BU100" i="477"/>
  <c r="BT100" i="477"/>
  <c r="BR100" i="477"/>
  <c r="BQ100" i="477"/>
  <c r="BP100" i="477"/>
  <c r="BO100" i="477"/>
  <c r="BN100" i="477"/>
  <c r="BM100" i="477"/>
  <c r="BL100" i="477"/>
  <c r="BK100" i="477"/>
  <c r="BI100" i="477"/>
  <c r="BH100" i="477"/>
  <c r="BG100" i="477"/>
  <c r="BF100" i="477"/>
  <c r="BE100" i="477"/>
  <c r="BD100" i="477"/>
  <c r="BC100" i="477"/>
  <c r="BB100" i="477"/>
  <c r="BA100" i="477"/>
  <c r="AZ100" i="477"/>
  <c r="AY100" i="477"/>
  <c r="AX100" i="477"/>
  <c r="AW100" i="477"/>
  <c r="AV100" i="477"/>
  <c r="AU100" i="477"/>
  <c r="AT100" i="477"/>
  <c r="CA99" i="477"/>
  <c r="BZ99" i="477"/>
  <c r="BY99" i="477"/>
  <c r="BX99" i="477"/>
  <c r="BW99" i="477"/>
  <c r="BV99" i="477"/>
  <c r="BU99" i="477"/>
  <c r="BT99" i="477"/>
  <c r="BR99" i="477"/>
  <c r="BQ99" i="477"/>
  <c r="BP99" i="477"/>
  <c r="BO99" i="477"/>
  <c r="BN99" i="477"/>
  <c r="BM99" i="477"/>
  <c r="BL99" i="477"/>
  <c r="BK99" i="477"/>
  <c r="BI99" i="477"/>
  <c r="BH99" i="477"/>
  <c r="BG99" i="477"/>
  <c r="BF99" i="477"/>
  <c r="BE99" i="477"/>
  <c r="BD99" i="477"/>
  <c r="BC99" i="477"/>
  <c r="BB99" i="477"/>
  <c r="BA99" i="477"/>
  <c r="AZ99" i="477"/>
  <c r="AY99" i="477"/>
  <c r="AX99" i="477"/>
  <c r="AW99" i="477"/>
  <c r="AV99" i="477"/>
  <c r="AU99" i="477"/>
  <c r="AT99" i="477"/>
  <c r="CA98" i="477"/>
  <c r="BZ98" i="477"/>
  <c r="BY98" i="477"/>
  <c r="BX98" i="477"/>
  <c r="BW98" i="477"/>
  <c r="BV98" i="477"/>
  <c r="BU98" i="477"/>
  <c r="BT98" i="477"/>
  <c r="BR98" i="477"/>
  <c r="BQ98" i="477"/>
  <c r="BP98" i="477"/>
  <c r="BO98" i="477"/>
  <c r="BN98" i="477"/>
  <c r="BM98" i="477"/>
  <c r="BL98" i="477"/>
  <c r="BK98" i="477"/>
  <c r="BI98" i="477"/>
  <c r="BH98" i="477"/>
  <c r="BG98" i="477"/>
  <c r="BF98" i="477"/>
  <c r="BE98" i="477"/>
  <c r="BD98" i="477"/>
  <c r="BC98" i="477"/>
  <c r="BB98" i="477"/>
  <c r="BA98" i="477"/>
  <c r="AZ98" i="477"/>
  <c r="AY98" i="477"/>
  <c r="AX98" i="477"/>
  <c r="AW98" i="477"/>
  <c r="AV98" i="477"/>
  <c r="AU98" i="477"/>
  <c r="AT98" i="477"/>
  <c r="CA97" i="477"/>
  <c r="BZ97" i="477"/>
  <c r="BY97" i="477"/>
  <c r="BX97" i="477"/>
  <c r="BW97" i="477"/>
  <c r="BV97" i="477"/>
  <c r="BU97" i="477"/>
  <c r="BT97" i="477"/>
  <c r="BR97" i="477"/>
  <c r="BQ97" i="477"/>
  <c r="BP97" i="477"/>
  <c r="BO97" i="477"/>
  <c r="BN97" i="477"/>
  <c r="BM97" i="477"/>
  <c r="BL97" i="477"/>
  <c r="BK97" i="477"/>
  <c r="BI97" i="477"/>
  <c r="BH97" i="477"/>
  <c r="BG97" i="477"/>
  <c r="BF97" i="477"/>
  <c r="BE97" i="477"/>
  <c r="BD97" i="477"/>
  <c r="BC97" i="477"/>
  <c r="BB97" i="477"/>
  <c r="BA97" i="477"/>
  <c r="AZ97" i="477"/>
  <c r="AY97" i="477"/>
  <c r="AX97" i="477"/>
  <c r="AW97" i="477"/>
  <c r="AV97" i="477"/>
  <c r="AU97" i="477"/>
  <c r="AT97" i="477"/>
  <c r="CA96" i="477"/>
  <c r="BZ96" i="477"/>
  <c r="BY96" i="477"/>
  <c r="BX96" i="477"/>
  <c r="BW96" i="477"/>
  <c r="BV96" i="477"/>
  <c r="BU96" i="477"/>
  <c r="BT96" i="477"/>
  <c r="BR96" i="477"/>
  <c r="BQ96" i="477"/>
  <c r="BP96" i="477"/>
  <c r="BO96" i="477"/>
  <c r="BN96" i="477"/>
  <c r="BM96" i="477"/>
  <c r="BL96" i="477"/>
  <c r="BK96" i="477"/>
  <c r="BI96" i="477"/>
  <c r="BH96" i="477"/>
  <c r="BG96" i="477"/>
  <c r="BF96" i="477"/>
  <c r="BE96" i="477"/>
  <c r="BD96" i="477"/>
  <c r="BC96" i="477"/>
  <c r="BB96" i="477"/>
  <c r="BA96" i="477"/>
  <c r="AZ96" i="477"/>
  <c r="AY96" i="477"/>
  <c r="AX96" i="477"/>
  <c r="AW96" i="477"/>
  <c r="AV96" i="477"/>
  <c r="AU96" i="477"/>
  <c r="AT96" i="477"/>
  <c r="CA95" i="477"/>
  <c r="BZ95" i="477"/>
  <c r="BY95" i="477"/>
  <c r="BX95" i="477"/>
  <c r="BW95" i="477"/>
  <c r="BV95" i="477"/>
  <c r="BU95" i="477"/>
  <c r="BT95" i="477"/>
  <c r="BR95" i="477"/>
  <c r="BQ95" i="477"/>
  <c r="BP95" i="477"/>
  <c r="BO95" i="477"/>
  <c r="BN95" i="477"/>
  <c r="BM95" i="477"/>
  <c r="BL95" i="477"/>
  <c r="BK95" i="477"/>
  <c r="BI95" i="477"/>
  <c r="BH95" i="477"/>
  <c r="BG95" i="477"/>
  <c r="BF95" i="477"/>
  <c r="BE95" i="477"/>
  <c r="BD95" i="477"/>
  <c r="BC95" i="477"/>
  <c r="BB95" i="477"/>
  <c r="BA95" i="477"/>
  <c r="AZ95" i="477"/>
  <c r="AY95" i="477"/>
  <c r="AX95" i="477"/>
  <c r="AW95" i="477"/>
  <c r="AV95" i="477"/>
  <c r="AU95" i="477"/>
  <c r="AT95" i="477"/>
  <c r="CA94" i="477"/>
  <c r="BZ94" i="477"/>
  <c r="BY94" i="477"/>
  <c r="BX94" i="477"/>
  <c r="BW94" i="477"/>
  <c r="BV94" i="477"/>
  <c r="BU94" i="477"/>
  <c r="BT94" i="477"/>
  <c r="BR94" i="477"/>
  <c r="BQ94" i="477"/>
  <c r="BP94" i="477"/>
  <c r="BO94" i="477"/>
  <c r="BN94" i="477"/>
  <c r="BM94" i="477"/>
  <c r="BL94" i="477"/>
  <c r="BK94" i="477"/>
  <c r="BI94" i="477"/>
  <c r="BH94" i="477"/>
  <c r="BG94" i="477"/>
  <c r="BF94" i="477"/>
  <c r="BE94" i="477"/>
  <c r="BD94" i="477"/>
  <c r="BC94" i="477"/>
  <c r="BB94" i="477"/>
  <c r="BA94" i="477"/>
  <c r="AZ94" i="477"/>
  <c r="AY94" i="477"/>
  <c r="AX94" i="477"/>
  <c r="AW94" i="477"/>
  <c r="AV94" i="477"/>
  <c r="AU94" i="477"/>
  <c r="AT94" i="477"/>
  <c r="CA93" i="477"/>
  <c r="BZ93" i="477"/>
  <c r="BY93" i="477"/>
  <c r="BX93" i="477"/>
  <c r="BW93" i="477"/>
  <c r="BV93" i="477"/>
  <c r="BU93" i="477"/>
  <c r="BT93" i="477"/>
  <c r="BR93" i="477"/>
  <c r="BQ93" i="477"/>
  <c r="BP93" i="477"/>
  <c r="BO93" i="477"/>
  <c r="BN93" i="477"/>
  <c r="BM93" i="477"/>
  <c r="BL93" i="477"/>
  <c r="BK93" i="477"/>
  <c r="BI93" i="477"/>
  <c r="BH93" i="477"/>
  <c r="BG93" i="477"/>
  <c r="BF93" i="477"/>
  <c r="BE93" i="477"/>
  <c r="BD93" i="477"/>
  <c r="BC93" i="477"/>
  <c r="BB93" i="477"/>
  <c r="BA93" i="477"/>
  <c r="AZ93" i="477"/>
  <c r="AY93" i="477"/>
  <c r="AX93" i="477"/>
  <c r="AW93" i="477"/>
  <c r="AV93" i="477"/>
  <c r="AU93" i="477"/>
  <c r="AT93" i="477"/>
  <c r="CA92" i="477"/>
  <c r="BZ92" i="477"/>
  <c r="BY92" i="477"/>
  <c r="BX92" i="477"/>
  <c r="BW92" i="477"/>
  <c r="BV92" i="477"/>
  <c r="BU92" i="477"/>
  <c r="BT92" i="477"/>
  <c r="BR92" i="477"/>
  <c r="BQ92" i="477"/>
  <c r="BP92" i="477"/>
  <c r="BO92" i="477"/>
  <c r="BN92" i="477"/>
  <c r="BM92" i="477"/>
  <c r="BL92" i="477"/>
  <c r="BK92" i="477"/>
  <c r="BI92" i="477"/>
  <c r="BH92" i="477"/>
  <c r="BG92" i="477"/>
  <c r="BF92" i="477"/>
  <c r="BE92" i="477"/>
  <c r="BD92" i="477"/>
  <c r="BC92" i="477"/>
  <c r="BB92" i="477"/>
  <c r="BA92" i="477"/>
  <c r="AZ92" i="477"/>
  <c r="AY92" i="477"/>
  <c r="AX92" i="477"/>
  <c r="AW92" i="477"/>
  <c r="AV92" i="477"/>
  <c r="AU92" i="477"/>
  <c r="AT92" i="477"/>
  <c r="CA91" i="477"/>
  <c r="BZ91" i="477"/>
  <c r="BY91" i="477"/>
  <c r="BX91" i="477"/>
  <c r="BW91" i="477"/>
  <c r="BV91" i="477"/>
  <c r="BU91" i="477"/>
  <c r="BT91" i="477"/>
  <c r="BR91" i="477"/>
  <c r="BQ91" i="477"/>
  <c r="BP91" i="477"/>
  <c r="BO91" i="477"/>
  <c r="BN91" i="477"/>
  <c r="BM91" i="477"/>
  <c r="BL91" i="477"/>
  <c r="BK91" i="477"/>
  <c r="BI91" i="477"/>
  <c r="BH91" i="477"/>
  <c r="BG91" i="477"/>
  <c r="BF91" i="477"/>
  <c r="BE91" i="477"/>
  <c r="BD91" i="477"/>
  <c r="BC91" i="477"/>
  <c r="BB91" i="477"/>
  <c r="BA91" i="477"/>
  <c r="AZ91" i="477"/>
  <c r="AY91" i="477"/>
  <c r="AX91" i="477"/>
  <c r="AW91" i="477"/>
  <c r="AV91" i="477"/>
  <c r="AU91" i="477"/>
  <c r="AT91" i="477"/>
  <c r="CA90" i="477"/>
  <c r="BZ90" i="477"/>
  <c r="BY90" i="477"/>
  <c r="BX90" i="477"/>
  <c r="BW90" i="477"/>
  <c r="BV90" i="477"/>
  <c r="BU90" i="477"/>
  <c r="BT90" i="477"/>
  <c r="BR90" i="477"/>
  <c r="BQ90" i="477"/>
  <c r="BP90" i="477"/>
  <c r="BO90" i="477"/>
  <c r="BN90" i="477"/>
  <c r="BM90" i="477"/>
  <c r="BL90" i="477"/>
  <c r="BK90" i="477"/>
  <c r="BI90" i="477"/>
  <c r="BH90" i="477"/>
  <c r="BG90" i="477"/>
  <c r="BF90" i="477"/>
  <c r="BE90" i="477"/>
  <c r="BD90" i="477"/>
  <c r="BC90" i="477"/>
  <c r="BB90" i="477"/>
  <c r="BA90" i="477"/>
  <c r="AZ90" i="477"/>
  <c r="AY90" i="477"/>
  <c r="AX90" i="477"/>
  <c r="AW90" i="477"/>
  <c r="AV90" i="477"/>
  <c r="AU90" i="477"/>
  <c r="AT90" i="477"/>
  <c r="CA89" i="477"/>
  <c r="BZ89" i="477"/>
  <c r="BY89" i="477"/>
  <c r="BX89" i="477"/>
  <c r="BW89" i="477"/>
  <c r="BV89" i="477"/>
  <c r="BU89" i="477"/>
  <c r="BT89" i="477"/>
  <c r="BR89" i="477"/>
  <c r="BQ89" i="477"/>
  <c r="BP89" i="477"/>
  <c r="BO89" i="477"/>
  <c r="BN89" i="477"/>
  <c r="BM89" i="477"/>
  <c r="BL89" i="477"/>
  <c r="BK89" i="477"/>
  <c r="BI89" i="477"/>
  <c r="BH89" i="477"/>
  <c r="BG89" i="477"/>
  <c r="BF89" i="477"/>
  <c r="BE89" i="477"/>
  <c r="BD89" i="477"/>
  <c r="BC89" i="477"/>
  <c r="BB89" i="477"/>
  <c r="BA89" i="477"/>
  <c r="AZ89" i="477"/>
  <c r="AY89" i="477"/>
  <c r="AX89" i="477"/>
  <c r="AW89" i="477"/>
  <c r="AV89" i="477"/>
  <c r="AU89" i="477"/>
  <c r="AT89" i="477"/>
  <c r="CA88" i="477"/>
  <c r="BZ88" i="477"/>
  <c r="BY88" i="477"/>
  <c r="BX88" i="477"/>
  <c r="BW88" i="477"/>
  <c r="BV88" i="477"/>
  <c r="BU88" i="477"/>
  <c r="BT88" i="477"/>
  <c r="BR88" i="477"/>
  <c r="BQ88" i="477"/>
  <c r="BP88" i="477"/>
  <c r="BO88" i="477"/>
  <c r="BN88" i="477"/>
  <c r="BM88" i="477"/>
  <c r="BL88" i="477"/>
  <c r="BK88" i="477"/>
  <c r="BI88" i="477"/>
  <c r="BH88" i="477"/>
  <c r="BG88" i="477"/>
  <c r="BF88" i="477"/>
  <c r="BE88" i="477"/>
  <c r="BD88" i="477"/>
  <c r="BC88" i="477"/>
  <c r="BB88" i="477"/>
  <c r="BA88" i="477"/>
  <c r="AZ88" i="477"/>
  <c r="AY88" i="477"/>
  <c r="AX88" i="477"/>
  <c r="AW88" i="477"/>
  <c r="AV88" i="477"/>
  <c r="AU88" i="477"/>
  <c r="AT88" i="477"/>
  <c r="CA87" i="477"/>
  <c r="BZ87" i="477"/>
  <c r="BY87" i="477"/>
  <c r="BX87" i="477"/>
  <c r="BW87" i="477"/>
  <c r="BV87" i="477"/>
  <c r="BU87" i="477"/>
  <c r="BT87" i="477"/>
  <c r="BR87" i="477"/>
  <c r="BQ87" i="477"/>
  <c r="BP87" i="477"/>
  <c r="BO87" i="477"/>
  <c r="BN87" i="477"/>
  <c r="BM87" i="477"/>
  <c r="BL87" i="477"/>
  <c r="BK87" i="477"/>
  <c r="BI87" i="477"/>
  <c r="BH87" i="477"/>
  <c r="BG87" i="477"/>
  <c r="BF87" i="477"/>
  <c r="BE87" i="477"/>
  <c r="BD87" i="477"/>
  <c r="BC87" i="477"/>
  <c r="BB87" i="477"/>
  <c r="BA87" i="477"/>
  <c r="AZ87" i="477"/>
  <c r="AY87" i="477"/>
  <c r="AX87" i="477"/>
  <c r="AW87" i="477"/>
  <c r="AV87" i="477"/>
  <c r="AU87" i="477"/>
  <c r="AT87" i="477"/>
  <c r="CA86" i="477"/>
  <c r="BZ86" i="477"/>
  <c r="BY86" i="477"/>
  <c r="BX86" i="477"/>
  <c r="BW86" i="477"/>
  <c r="BV86" i="477"/>
  <c r="BU86" i="477"/>
  <c r="BT86" i="477"/>
  <c r="BR86" i="477"/>
  <c r="BQ86" i="477"/>
  <c r="BP86" i="477"/>
  <c r="BO86" i="477"/>
  <c r="BN86" i="477"/>
  <c r="BM86" i="477"/>
  <c r="BL86" i="477"/>
  <c r="BK86" i="477"/>
  <c r="BI86" i="477"/>
  <c r="BH86" i="477"/>
  <c r="BG86" i="477"/>
  <c r="BF86" i="477"/>
  <c r="BE86" i="477"/>
  <c r="BD86" i="477"/>
  <c r="BC86" i="477"/>
  <c r="BB86" i="477"/>
  <c r="BA86" i="477"/>
  <c r="AZ86" i="477"/>
  <c r="AY86" i="477"/>
  <c r="AX86" i="477"/>
  <c r="AW86" i="477"/>
  <c r="AV86" i="477"/>
  <c r="AU86" i="477"/>
  <c r="AT86" i="477"/>
  <c r="CA85" i="477"/>
  <c r="BZ85" i="477"/>
  <c r="BY85" i="477"/>
  <c r="BX85" i="477"/>
  <c r="BW85" i="477"/>
  <c r="BV85" i="477"/>
  <c r="BU85" i="477"/>
  <c r="BT85" i="477"/>
  <c r="BR85" i="477"/>
  <c r="BQ85" i="477"/>
  <c r="BP85" i="477"/>
  <c r="BO85" i="477"/>
  <c r="BN85" i="477"/>
  <c r="BM85" i="477"/>
  <c r="BL85" i="477"/>
  <c r="BK85" i="477"/>
  <c r="BI85" i="477"/>
  <c r="BH85" i="477"/>
  <c r="BG85" i="477"/>
  <c r="BF85" i="477"/>
  <c r="BE85" i="477"/>
  <c r="BD85" i="477"/>
  <c r="BC85" i="477"/>
  <c r="BB85" i="477"/>
  <c r="BA85" i="477"/>
  <c r="AZ85" i="477"/>
  <c r="AY85" i="477"/>
  <c r="AX85" i="477"/>
  <c r="AW85" i="477"/>
  <c r="AV85" i="477"/>
  <c r="AU85" i="477"/>
  <c r="AT85" i="477"/>
  <c r="CA84" i="477"/>
  <c r="BZ84" i="477"/>
  <c r="BY84" i="477"/>
  <c r="BX84" i="477"/>
  <c r="BW84" i="477"/>
  <c r="BV84" i="477"/>
  <c r="BU84" i="477"/>
  <c r="BT84" i="477"/>
  <c r="BR84" i="477"/>
  <c r="BQ84" i="477"/>
  <c r="BP84" i="477"/>
  <c r="BO84" i="477"/>
  <c r="BN84" i="477"/>
  <c r="BM84" i="477"/>
  <c r="BL84" i="477"/>
  <c r="BK84" i="477"/>
  <c r="BI84" i="477"/>
  <c r="BH84" i="477"/>
  <c r="BG84" i="477"/>
  <c r="BF84" i="477"/>
  <c r="BE84" i="477"/>
  <c r="BD84" i="477"/>
  <c r="BC84" i="477"/>
  <c r="BB84" i="477"/>
  <c r="BA84" i="477"/>
  <c r="AZ84" i="477"/>
  <c r="AY84" i="477"/>
  <c r="AX84" i="477"/>
  <c r="AW84" i="477"/>
  <c r="AV84" i="477"/>
  <c r="AU84" i="477"/>
  <c r="AT84" i="477"/>
  <c r="CA83" i="477"/>
  <c r="BZ83" i="477"/>
  <c r="BY83" i="477"/>
  <c r="BX83" i="477"/>
  <c r="BW83" i="477"/>
  <c r="BV83" i="477"/>
  <c r="BU83" i="477"/>
  <c r="BT83" i="477"/>
  <c r="BR83" i="477"/>
  <c r="BQ83" i="477"/>
  <c r="BP83" i="477"/>
  <c r="BO83" i="477"/>
  <c r="BN83" i="477"/>
  <c r="BM83" i="477"/>
  <c r="BL83" i="477"/>
  <c r="BK83" i="477"/>
  <c r="BI83" i="477"/>
  <c r="BH83" i="477"/>
  <c r="BG83" i="477"/>
  <c r="BF83" i="477"/>
  <c r="BE83" i="477"/>
  <c r="BD83" i="477"/>
  <c r="BC83" i="477"/>
  <c r="BB83" i="477"/>
  <c r="BA83" i="477"/>
  <c r="AZ83" i="477"/>
  <c r="AY83" i="477"/>
  <c r="AX83" i="477"/>
  <c r="AW83" i="477"/>
  <c r="AV83" i="477"/>
  <c r="AU83" i="477"/>
  <c r="AT83" i="477"/>
  <c r="CA82" i="477"/>
  <c r="BZ82" i="477"/>
  <c r="BY82" i="477"/>
  <c r="BX82" i="477"/>
  <c r="BW82" i="477"/>
  <c r="BV82" i="477"/>
  <c r="BU82" i="477"/>
  <c r="BT82" i="477"/>
  <c r="BR82" i="477"/>
  <c r="BQ82" i="477"/>
  <c r="BP82" i="477"/>
  <c r="BO82" i="477"/>
  <c r="BN82" i="477"/>
  <c r="BM82" i="477"/>
  <c r="BL82" i="477"/>
  <c r="BK82" i="477"/>
  <c r="BI82" i="477"/>
  <c r="BH82" i="477"/>
  <c r="BG82" i="477"/>
  <c r="BF82" i="477"/>
  <c r="BE82" i="477"/>
  <c r="BD82" i="477"/>
  <c r="BC82" i="477"/>
  <c r="BB82" i="477"/>
  <c r="BA82" i="477"/>
  <c r="AZ82" i="477"/>
  <c r="AY82" i="477"/>
  <c r="AX82" i="477"/>
  <c r="AW82" i="477"/>
  <c r="AV82" i="477"/>
  <c r="AU82" i="477"/>
  <c r="AT82" i="477"/>
  <c r="CA81" i="477"/>
  <c r="BZ81" i="477"/>
  <c r="BY81" i="477"/>
  <c r="BX81" i="477"/>
  <c r="BW81" i="477"/>
  <c r="BV81" i="477"/>
  <c r="BU81" i="477"/>
  <c r="BT81" i="477"/>
  <c r="BR81" i="477"/>
  <c r="BQ81" i="477"/>
  <c r="BP81" i="477"/>
  <c r="BO81" i="477"/>
  <c r="BN81" i="477"/>
  <c r="BM81" i="477"/>
  <c r="BL81" i="477"/>
  <c r="BK81" i="477"/>
  <c r="BI81" i="477"/>
  <c r="BH81" i="477"/>
  <c r="BG81" i="477"/>
  <c r="BF81" i="477"/>
  <c r="BE81" i="477"/>
  <c r="BD81" i="477"/>
  <c r="BC81" i="477"/>
  <c r="BB81" i="477"/>
  <c r="BA81" i="477"/>
  <c r="AZ81" i="477"/>
  <c r="AY81" i="477"/>
  <c r="AX81" i="477"/>
  <c r="AW81" i="477"/>
  <c r="AV81" i="477"/>
  <c r="AU81" i="477"/>
  <c r="AT81" i="477"/>
  <c r="CA80" i="477"/>
  <c r="BZ80" i="477"/>
  <c r="BY80" i="477"/>
  <c r="BX80" i="477"/>
  <c r="BW80" i="477"/>
  <c r="BV80" i="477"/>
  <c r="BU80" i="477"/>
  <c r="BT80" i="477"/>
  <c r="BR80" i="477"/>
  <c r="BQ80" i="477"/>
  <c r="BP80" i="477"/>
  <c r="BO80" i="477"/>
  <c r="BN80" i="477"/>
  <c r="BM80" i="477"/>
  <c r="BL80" i="477"/>
  <c r="BK80" i="477"/>
  <c r="BI80" i="477"/>
  <c r="BH80" i="477"/>
  <c r="BG80" i="477"/>
  <c r="BF80" i="477"/>
  <c r="BE80" i="477"/>
  <c r="BD80" i="477"/>
  <c r="BC80" i="477"/>
  <c r="BB80" i="477"/>
  <c r="BA80" i="477"/>
  <c r="AZ80" i="477"/>
  <c r="AY80" i="477"/>
  <c r="AX80" i="477"/>
  <c r="AW80" i="477"/>
  <c r="AV80" i="477"/>
  <c r="AU80" i="477"/>
  <c r="AT80" i="477"/>
  <c r="CA79" i="477"/>
  <c r="BZ79" i="477"/>
  <c r="BY79" i="477"/>
  <c r="BX79" i="477"/>
  <c r="BW79" i="477"/>
  <c r="BV79" i="477"/>
  <c r="BU79" i="477"/>
  <c r="BT79" i="477"/>
  <c r="BR79" i="477"/>
  <c r="BQ79" i="477"/>
  <c r="BP79" i="477"/>
  <c r="BO79" i="477"/>
  <c r="BN79" i="477"/>
  <c r="BM79" i="477"/>
  <c r="BL79" i="477"/>
  <c r="BK79" i="477"/>
  <c r="BI79" i="477"/>
  <c r="BH79" i="477"/>
  <c r="BG79" i="477"/>
  <c r="BF79" i="477"/>
  <c r="BE79" i="477"/>
  <c r="BD79" i="477"/>
  <c r="BC79" i="477"/>
  <c r="BB79" i="477"/>
  <c r="BA79" i="477"/>
  <c r="AZ79" i="477"/>
  <c r="AY79" i="477"/>
  <c r="AX79" i="477"/>
  <c r="AW79" i="477"/>
  <c r="AV79" i="477"/>
  <c r="AU79" i="477"/>
  <c r="AT79" i="477"/>
  <c r="CA78" i="477"/>
  <c r="BZ78" i="477"/>
  <c r="BY78" i="477"/>
  <c r="BX78" i="477"/>
  <c r="BW78" i="477"/>
  <c r="BV78" i="477"/>
  <c r="BU78" i="477"/>
  <c r="BT78" i="477"/>
  <c r="BR78" i="477"/>
  <c r="BQ78" i="477"/>
  <c r="BP78" i="477"/>
  <c r="BO78" i="477"/>
  <c r="BN78" i="477"/>
  <c r="BM78" i="477"/>
  <c r="BL78" i="477"/>
  <c r="BK78" i="477"/>
  <c r="BI78" i="477"/>
  <c r="BH78" i="477"/>
  <c r="BG78" i="477"/>
  <c r="BF78" i="477"/>
  <c r="BE78" i="477"/>
  <c r="BD78" i="477"/>
  <c r="BC78" i="477"/>
  <c r="BB78" i="477"/>
  <c r="BA78" i="477"/>
  <c r="AZ78" i="477"/>
  <c r="AY78" i="477"/>
  <c r="AX78" i="477"/>
  <c r="AW78" i="477"/>
  <c r="AV78" i="477"/>
  <c r="AU78" i="477"/>
  <c r="AT78" i="477"/>
  <c r="CA77" i="477"/>
  <c r="BZ77" i="477"/>
  <c r="BY77" i="477"/>
  <c r="BX77" i="477"/>
  <c r="BW77" i="477"/>
  <c r="BV77" i="477"/>
  <c r="BU77" i="477"/>
  <c r="BT77" i="477"/>
  <c r="BR77" i="477"/>
  <c r="BQ77" i="477"/>
  <c r="BP77" i="477"/>
  <c r="BO77" i="477"/>
  <c r="BN77" i="477"/>
  <c r="BM77" i="477"/>
  <c r="BL77" i="477"/>
  <c r="BK77" i="477"/>
  <c r="BI77" i="477"/>
  <c r="BH77" i="477"/>
  <c r="BG77" i="477"/>
  <c r="BF77" i="477"/>
  <c r="BE77" i="477"/>
  <c r="BD77" i="477"/>
  <c r="BC77" i="477"/>
  <c r="BB77" i="477"/>
  <c r="BA77" i="477"/>
  <c r="AZ77" i="477"/>
  <c r="AY77" i="477"/>
  <c r="AX77" i="477"/>
  <c r="AW77" i="477"/>
  <c r="AV77" i="477"/>
  <c r="AU77" i="477"/>
  <c r="AT77" i="477"/>
  <c r="CA76" i="477"/>
  <c r="BZ76" i="477"/>
  <c r="BY76" i="477"/>
  <c r="BX76" i="477"/>
  <c r="BW76" i="477"/>
  <c r="BV76" i="477"/>
  <c r="BU76" i="477"/>
  <c r="BT76" i="477"/>
  <c r="BR76" i="477"/>
  <c r="BQ76" i="477"/>
  <c r="BP76" i="477"/>
  <c r="BO76" i="477"/>
  <c r="BN76" i="477"/>
  <c r="BM76" i="477"/>
  <c r="BL76" i="477"/>
  <c r="BK76" i="477"/>
  <c r="BI76" i="477"/>
  <c r="BH76" i="477"/>
  <c r="BG76" i="477"/>
  <c r="BF76" i="477"/>
  <c r="BE76" i="477"/>
  <c r="BD76" i="477"/>
  <c r="BC76" i="477"/>
  <c r="BB76" i="477"/>
  <c r="BA76" i="477"/>
  <c r="AZ76" i="477"/>
  <c r="AY76" i="477"/>
  <c r="AX76" i="477"/>
  <c r="AW76" i="477"/>
  <c r="AV76" i="477"/>
  <c r="AU76" i="477"/>
  <c r="AT76" i="477"/>
  <c r="CA75" i="477"/>
  <c r="BZ75" i="477"/>
  <c r="BY75" i="477"/>
  <c r="BX75" i="477"/>
  <c r="BW75" i="477"/>
  <c r="BV75" i="477"/>
  <c r="BU75" i="477"/>
  <c r="BT75" i="477"/>
  <c r="BR75" i="477"/>
  <c r="BQ75" i="477"/>
  <c r="BP75" i="477"/>
  <c r="BO75" i="477"/>
  <c r="BN75" i="477"/>
  <c r="BM75" i="477"/>
  <c r="BL75" i="477"/>
  <c r="BK75" i="477"/>
  <c r="BI75" i="477"/>
  <c r="BH75" i="477"/>
  <c r="BG75" i="477"/>
  <c r="BF75" i="477"/>
  <c r="BE75" i="477"/>
  <c r="BD75" i="477"/>
  <c r="BC75" i="477"/>
  <c r="BB75" i="477"/>
  <c r="BA75" i="477"/>
  <c r="AZ75" i="477"/>
  <c r="AY75" i="477"/>
  <c r="AX75" i="477"/>
  <c r="AW75" i="477"/>
  <c r="AV75" i="477"/>
  <c r="AU75" i="477"/>
  <c r="AT75" i="477"/>
  <c r="CA74" i="477"/>
  <c r="BZ74" i="477"/>
  <c r="BY74" i="477"/>
  <c r="BX74" i="477"/>
  <c r="BW74" i="477"/>
  <c r="BV74" i="477"/>
  <c r="BU74" i="477"/>
  <c r="BT74" i="477"/>
  <c r="BR74" i="477"/>
  <c r="BQ74" i="477"/>
  <c r="BP74" i="477"/>
  <c r="BO74" i="477"/>
  <c r="BN74" i="477"/>
  <c r="BM74" i="477"/>
  <c r="BL74" i="477"/>
  <c r="BK74" i="477"/>
  <c r="BI74" i="477"/>
  <c r="BH74" i="477"/>
  <c r="BG74" i="477"/>
  <c r="BF74" i="477"/>
  <c r="BE74" i="477"/>
  <c r="BD74" i="477"/>
  <c r="BC74" i="477"/>
  <c r="BB74" i="477"/>
  <c r="BA74" i="477"/>
  <c r="AZ74" i="477"/>
  <c r="AY74" i="477"/>
  <c r="AX74" i="477"/>
  <c r="AW74" i="477"/>
  <c r="AV74" i="477"/>
  <c r="AU74" i="477"/>
  <c r="AT74" i="477"/>
  <c r="CA73" i="477"/>
  <c r="BZ73" i="477"/>
  <c r="BY73" i="477"/>
  <c r="BX73" i="477"/>
  <c r="BW73" i="477"/>
  <c r="BV73" i="477"/>
  <c r="BU73" i="477"/>
  <c r="BT73" i="477"/>
  <c r="BR73" i="477"/>
  <c r="BQ73" i="477"/>
  <c r="BP73" i="477"/>
  <c r="BO73" i="477"/>
  <c r="BN73" i="477"/>
  <c r="BM73" i="477"/>
  <c r="BL73" i="477"/>
  <c r="BK73" i="477"/>
  <c r="BI73" i="477"/>
  <c r="BH73" i="477"/>
  <c r="BG73" i="477"/>
  <c r="BF73" i="477"/>
  <c r="BE73" i="477"/>
  <c r="BD73" i="477"/>
  <c r="BC73" i="477"/>
  <c r="BB73" i="477"/>
  <c r="BA73" i="477"/>
  <c r="AZ73" i="477"/>
  <c r="AY73" i="477"/>
  <c r="AX73" i="477"/>
  <c r="AW73" i="477"/>
  <c r="AV73" i="477"/>
  <c r="AU73" i="477"/>
  <c r="AT73" i="477"/>
  <c r="CA72" i="477"/>
  <c r="BZ72" i="477"/>
  <c r="BY72" i="477"/>
  <c r="BX72" i="477"/>
  <c r="BW72" i="477"/>
  <c r="BV72" i="477"/>
  <c r="BU72" i="477"/>
  <c r="BT72" i="477"/>
  <c r="BR72" i="477"/>
  <c r="BQ72" i="477"/>
  <c r="BP72" i="477"/>
  <c r="BO72" i="477"/>
  <c r="BN72" i="477"/>
  <c r="BM72" i="477"/>
  <c r="BL72" i="477"/>
  <c r="BK72" i="477"/>
  <c r="BI72" i="477"/>
  <c r="BH72" i="477"/>
  <c r="BG72" i="477"/>
  <c r="BF72" i="477"/>
  <c r="BE72" i="477"/>
  <c r="BD72" i="477"/>
  <c r="BC72" i="477"/>
  <c r="BB72" i="477"/>
  <c r="BA72" i="477"/>
  <c r="AZ72" i="477"/>
  <c r="AY72" i="477"/>
  <c r="AX72" i="477"/>
  <c r="AW72" i="477"/>
  <c r="AV72" i="477"/>
  <c r="AU72" i="477"/>
  <c r="AT72" i="477"/>
  <c r="CA71" i="477"/>
  <c r="BZ71" i="477"/>
  <c r="BY71" i="477"/>
  <c r="BX71" i="477"/>
  <c r="BW71" i="477"/>
  <c r="BV71" i="477"/>
  <c r="BU71" i="477"/>
  <c r="BT71" i="477"/>
  <c r="BR71" i="477"/>
  <c r="BQ71" i="477"/>
  <c r="BP71" i="477"/>
  <c r="BO71" i="477"/>
  <c r="BN71" i="477"/>
  <c r="BM71" i="477"/>
  <c r="BL71" i="477"/>
  <c r="BK71" i="477"/>
  <c r="BI71" i="477"/>
  <c r="BH71" i="477"/>
  <c r="BG71" i="477"/>
  <c r="BF71" i="477"/>
  <c r="BE71" i="477"/>
  <c r="BD71" i="477"/>
  <c r="BC71" i="477"/>
  <c r="BB71" i="477"/>
  <c r="BA71" i="477"/>
  <c r="AZ71" i="477"/>
  <c r="AY71" i="477"/>
  <c r="AX71" i="477"/>
  <c r="AW71" i="477"/>
  <c r="AV71" i="477"/>
  <c r="AU71" i="477"/>
  <c r="AT71" i="477"/>
  <c r="CA70" i="477"/>
  <c r="BZ70" i="477"/>
  <c r="BY70" i="477"/>
  <c r="BX70" i="477"/>
  <c r="BW70" i="477"/>
  <c r="BV70" i="477"/>
  <c r="BU70" i="477"/>
  <c r="BT70" i="477"/>
  <c r="BR70" i="477"/>
  <c r="BQ70" i="477"/>
  <c r="BP70" i="477"/>
  <c r="BO70" i="477"/>
  <c r="BN70" i="477"/>
  <c r="BM70" i="477"/>
  <c r="BL70" i="477"/>
  <c r="BK70" i="477"/>
  <c r="BI70" i="477"/>
  <c r="BH70" i="477"/>
  <c r="BG70" i="477"/>
  <c r="BF70" i="477"/>
  <c r="BE70" i="477"/>
  <c r="BD70" i="477"/>
  <c r="BC70" i="477"/>
  <c r="BB70" i="477"/>
  <c r="BA70" i="477"/>
  <c r="AZ70" i="477"/>
  <c r="AY70" i="477"/>
  <c r="AX70" i="477"/>
  <c r="AW70" i="477"/>
  <c r="AV70" i="477"/>
  <c r="AU70" i="477"/>
  <c r="AT70" i="477"/>
  <c r="CA69" i="477"/>
  <c r="BZ69" i="477"/>
  <c r="BY69" i="477"/>
  <c r="BX69" i="477"/>
  <c r="BW69" i="477"/>
  <c r="BV69" i="477"/>
  <c r="BU69" i="477"/>
  <c r="BT69" i="477"/>
  <c r="BR69" i="477"/>
  <c r="BQ69" i="477"/>
  <c r="BP69" i="477"/>
  <c r="BO69" i="477"/>
  <c r="BN69" i="477"/>
  <c r="BM69" i="477"/>
  <c r="BL69" i="477"/>
  <c r="BK69" i="477"/>
  <c r="BI69" i="477"/>
  <c r="BH69" i="477"/>
  <c r="BG69" i="477"/>
  <c r="BF69" i="477"/>
  <c r="BE69" i="477"/>
  <c r="BD69" i="477"/>
  <c r="BC69" i="477"/>
  <c r="BB69" i="477"/>
  <c r="BA69" i="477"/>
  <c r="AZ69" i="477"/>
  <c r="AY69" i="477"/>
  <c r="AX69" i="477"/>
  <c r="AW69" i="477"/>
  <c r="AV69" i="477"/>
  <c r="AU69" i="477"/>
  <c r="AT69" i="477"/>
  <c r="CA68" i="477"/>
  <c r="BZ68" i="477"/>
  <c r="BY68" i="477"/>
  <c r="BX68" i="477"/>
  <c r="BW68" i="477"/>
  <c r="BV68" i="477"/>
  <c r="BU68" i="477"/>
  <c r="BT68" i="477"/>
  <c r="BR68" i="477"/>
  <c r="BQ68" i="477"/>
  <c r="BP68" i="477"/>
  <c r="BO68" i="477"/>
  <c r="BN68" i="477"/>
  <c r="BM68" i="477"/>
  <c r="BL68" i="477"/>
  <c r="BK68" i="477"/>
  <c r="BI68" i="477"/>
  <c r="BH68" i="477"/>
  <c r="BG68" i="477"/>
  <c r="BF68" i="477"/>
  <c r="BE68" i="477"/>
  <c r="BD68" i="477"/>
  <c r="BC68" i="477"/>
  <c r="BB68" i="477"/>
  <c r="BA68" i="477"/>
  <c r="AZ68" i="477"/>
  <c r="AY68" i="477"/>
  <c r="AX68" i="477"/>
  <c r="AW68" i="477"/>
  <c r="AV68" i="477"/>
  <c r="AU68" i="477"/>
  <c r="AT68" i="477"/>
  <c r="CA67" i="477"/>
  <c r="BZ67" i="477"/>
  <c r="BY67" i="477"/>
  <c r="BX67" i="477"/>
  <c r="BW67" i="477"/>
  <c r="BV67" i="477"/>
  <c r="BU67" i="477"/>
  <c r="BT67" i="477"/>
  <c r="BR67" i="477"/>
  <c r="BQ67" i="477"/>
  <c r="BP67" i="477"/>
  <c r="BO67" i="477"/>
  <c r="BN67" i="477"/>
  <c r="BM67" i="477"/>
  <c r="BL67" i="477"/>
  <c r="BK67" i="477"/>
  <c r="BI67" i="477"/>
  <c r="BH67" i="477"/>
  <c r="BG67" i="477"/>
  <c r="BF67" i="477"/>
  <c r="BE67" i="477"/>
  <c r="BD67" i="477"/>
  <c r="BC67" i="477"/>
  <c r="BB67" i="477"/>
  <c r="BA67" i="477"/>
  <c r="AZ67" i="477"/>
  <c r="AY67" i="477"/>
  <c r="AX67" i="477"/>
  <c r="AW67" i="477"/>
  <c r="AV67" i="477"/>
  <c r="AU67" i="477"/>
  <c r="AT67" i="477"/>
  <c r="CA66" i="477"/>
  <c r="BZ66" i="477"/>
  <c r="BY66" i="477"/>
  <c r="BX66" i="477"/>
  <c r="BW66" i="477"/>
  <c r="BV66" i="477"/>
  <c r="BU66" i="477"/>
  <c r="BT66" i="477"/>
  <c r="BR66" i="477"/>
  <c r="BQ66" i="477"/>
  <c r="BP66" i="477"/>
  <c r="BO66" i="477"/>
  <c r="BN66" i="477"/>
  <c r="BM66" i="477"/>
  <c r="BL66" i="477"/>
  <c r="BK66" i="477"/>
  <c r="BI66" i="477"/>
  <c r="BH66" i="477"/>
  <c r="BG66" i="477"/>
  <c r="BF66" i="477"/>
  <c r="BE66" i="477"/>
  <c r="BD66" i="477"/>
  <c r="BC66" i="477"/>
  <c r="BB66" i="477"/>
  <c r="BA66" i="477"/>
  <c r="AZ66" i="477"/>
  <c r="AY66" i="477"/>
  <c r="AX66" i="477"/>
  <c r="AW66" i="477"/>
  <c r="AV66" i="477"/>
  <c r="AU66" i="477"/>
  <c r="AT66" i="477"/>
  <c r="CA65" i="477"/>
  <c r="BZ65" i="477"/>
  <c r="BY65" i="477"/>
  <c r="BX65" i="477"/>
  <c r="BW65" i="477"/>
  <c r="BV65" i="477"/>
  <c r="BU65" i="477"/>
  <c r="BT65" i="477"/>
  <c r="BR65" i="477"/>
  <c r="BQ65" i="477"/>
  <c r="BP65" i="477"/>
  <c r="BO65" i="477"/>
  <c r="BN65" i="477"/>
  <c r="BM65" i="477"/>
  <c r="BL65" i="477"/>
  <c r="BK65" i="477"/>
  <c r="BI65" i="477"/>
  <c r="BH65" i="477"/>
  <c r="BG65" i="477"/>
  <c r="BF65" i="477"/>
  <c r="BE65" i="477"/>
  <c r="BD65" i="477"/>
  <c r="BC65" i="477"/>
  <c r="BB65" i="477"/>
  <c r="BA65" i="477"/>
  <c r="AZ65" i="477"/>
  <c r="AY65" i="477"/>
  <c r="AX65" i="477"/>
  <c r="AW65" i="477"/>
  <c r="AV65" i="477"/>
  <c r="AU65" i="477"/>
  <c r="AT65" i="477"/>
  <c r="CA64" i="477"/>
  <c r="BZ64" i="477"/>
  <c r="BY64" i="477"/>
  <c r="BX64" i="477"/>
  <c r="BW64" i="477"/>
  <c r="BV64" i="477"/>
  <c r="BU64" i="477"/>
  <c r="BT64" i="477"/>
  <c r="BR64" i="477"/>
  <c r="BQ64" i="477"/>
  <c r="BP64" i="477"/>
  <c r="BO64" i="477"/>
  <c r="BN64" i="477"/>
  <c r="BM64" i="477"/>
  <c r="BL64" i="477"/>
  <c r="BK64" i="477"/>
  <c r="BI64" i="477"/>
  <c r="BH64" i="477"/>
  <c r="BG64" i="477"/>
  <c r="BF64" i="477"/>
  <c r="BE64" i="477"/>
  <c r="BD64" i="477"/>
  <c r="BC64" i="477"/>
  <c r="BB64" i="477"/>
  <c r="BA64" i="477"/>
  <c r="AZ64" i="477"/>
  <c r="AY64" i="477"/>
  <c r="AX64" i="477"/>
  <c r="AW64" i="477"/>
  <c r="AV64" i="477"/>
  <c r="AU64" i="477"/>
  <c r="AT64" i="477"/>
  <c r="CA63" i="477"/>
  <c r="BZ63" i="477"/>
  <c r="BY63" i="477"/>
  <c r="BX63" i="477"/>
  <c r="BW63" i="477"/>
  <c r="BV63" i="477"/>
  <c r="BU63" i="477"/>
  <c r="BT63" i="477"/>
  <c r="BR63" i="477"/>
  <c r="BQ63" i="477"/>
  <c r="BP63" i="477"/>
  <c r="BO63" i="477"/>
  <c r="BN63" i="477"/>
  <c r="BM63" i="477"/>
  <c r="BL63" i="477"/>
  <c r="BK63" i="477"/>
  <c r="BI63" i="477"/>
  <c r="BH63" i="477"/>
  <c r="BG63" i="477"/>
  <c r="BF63" i="477"/>
  <c r="BE63" i="477"/>
  <c r="BD63" i="477"/>
  <c r="BC63" i="477"/>
  <c r="BB63" i="477"/>
  <c r="BA63" i="477"/>
  <c r="AZ63" i="477"/>
  <c r="AY63" i="477"/>
  <c r="AX63" i="477"/>
  <c r="AW63" i="477"/>
  <c r="AV63" i="477"/>
  <c r="AU63" i="477"/>
  <c r="AT63" i="477"/>
  <c r="CA62" i="477"/>
  <c r="BZ62" i="477"/>
  <c r="BY62" i="477"/>
  <c r="BX62" i="477"/>
  <c r="BW62" i="477"/>
  <c r="BV62" i="477"/>
  <c r="BU62" i="477"/>
  <c r="BT62" i="477"/>
  <c r="BR62" i="477"/>
  <c r="BQ62" i="477"/>
  <c r="BP62" i="477"/>
  <c r="BO62" i="477"/>
  <c r="BN62" i="477"/>
  <c r="BM62" i="477"/>
  <c r="BL62" i="477"/>
  <c r="BK62" i="477"/>
  <c r="BI62" i="477"/>
  <c r="BH62" i="477"/>
  <c r="BG62" i="477"/>
  <c r="BF62" i="477"/>
  <c r="BE62" i="477"/>
  <c r="BD62" i="477"/>
  <c r="BC62" i="477"/>
  <c r="BB62" i="477"/>
  <c r="BA62" i="477"/>
  <c r="AZ62" i="477"/>
  <c r="AY62" i="477"/>
  <c r="AX62" i="477"/>
  <c r="AW62" i="477"/>
  <c r="AV62" i="477"/>
  <c r="AU62" i="477"/>
  <c r="AT62" i="477"/>
  <c r="CA61" i="477"/>
  <c r="BZ61" i="477"/>
  <c r="BY61" i="477"/>
  <c r="BX61" i="477"/>
  <c r="BW61" i="477"/>
  <c r="BV61" i="477"/>
  <c r="BU61" i="477"/>
  <c r="BT61" i="477"/>
  <c r="BR61" i="477"/>
  <c r="BQ61" i="477"/>
  <c r="BP61" i="477"/>
  <c r="BO61" i="477"/>
  <c r="BN61" i="477"/>
  <c r="BM61" i="477"/>
  <c r="BL61" i="477"/>
  <c r="BK61" i="477"/>
  <c r="BI61" i="477"/>
  <c r="BH61" i="477"/>
  <c r="BG61" i="477"/>
  <c r="BF61" i="477"/>
  <c r="BE61" i="477"/>
  <c r="BD61" i="477"/>
  <c r="BC61" i="477"/>
  <c r="BB61" i="477"/>
  <c r="BA61" i="477"/>
  <c r="AZ61" i="477"/>
  <c r="AY61" i="477"/>
  <c r="AX61" i="477"/>
  <c r="AW61" i="477"/>
  <c r="AV61" i="477"/>
  <c r="AU61" i="477"/>
  <c r="AT61" i="477"/>
  <c r="CA60" i="477"/>
  <c r="BZ60" i="477"/>
  <c r="BY60" i="477"/>
  <c r="BX60" i="477"/>
  <c r="BW60" i="477"/>
  <c r="BV60" i="477"/>
  <c r="BU60" i="477"/>
  <c r="BT60" i="477"/>
  <c r="BR60" i="477"/>
  <c r="BQ60" i="477"/>
  <c r="BP60" i="477"/>
  <c r="BO60" i="477"/>
  <c r="BN60" i="477"/>
  <c r="BM60" i="477"/>
  <c r="BL60" i="477"/>
  <c r="BK60" i="477"/>
  <c r="BI60" i="477"/>
  <c r="BH60" i="477"/>
  <c r="BG60" i="477"/>
  <c r="BF60" i="477"/>
  <c r="BE60" i="477"/>
  <c r="BD60" i="477"/>
  <c r="BC60" i="477"/>
  <c r="BB60" i="477"/>
  <c r="BA60" i="477"/>
  <c r="AZ60" i="477"/>
  <c r="AY60" i="477"/>
  <c r="AX60" i="477"/>
  <c r="AW60" i="477"/>
  <c r="AV60" i="477"/>
  <c r="AU60" i="477"/>
  <c r="AT60" i="477"/>
  <c r="CA59" i="477"/>
  <c r="BZ59" i="477"/>
  <c r="BY59" i="477"/>
  <c r="BX59" i="477"/>
  <c r="BW59" i="477"/>
  <c r="BV59" i="477"/>
  <c r="BU59" i="477"/>
  <c r="BT59" i="477"/>
  <c r="BR59" i="477"/>
  <c r="BQ59" i="477"/>
  <c r="BP59" i="477"/>
  <c r="BO59" i="477"/>
  <c r="BN59" i="477"/>
  <c r="BM59" i="477"/>
  <c r="BL59" i="477"/>
  <c r="BK59" i="477"/>
  <c r="BI59" i="477"/>
  <c r="BH59" i="477"/>
  <c r="BG59" i="477"/>
  <c r="BF59" i="477"/>
  <c r="BE59" i="477"/>
  <c r="BD59" i="477"/>
  <c r="BC59" i="477"/>
  <c r="BB59" i="477"/>
  <c r="BA59" i="477"/>
  <c r="AZ59" i="477"/>
  <c r="AY59" i="477"/>
  <c r="AX59" i="477"/>
  <c r="AW59" i="477"/>
  <c r="AV59" i="477"/>
  <c r="AU59" i="477"/>
  <c r="AT59" i="477"/>
  <c r="CA58" i="477"/>
  <c r="BZ58" i="477"/>
  <c r="BY58" i="477"/>
  <c r="BX58" i="477"/>
  <c r="BW58" i="477"/>
  <c r="BV58" i="477"/>
  <c r="BU58" i="477"/>
  <c r="BT58" i="477"/>
  <c r="BR58" i="477"/>
  <c r="BQ58" i="477"/>
  <c r="BP58" i="477"/>
  <c r="BO58" i="477"/>
  <c r="BN58" i="477"/>
  <c r="BM58" i="477"/>
  <c r="BL58" i="477"/>
  <c r="BK58" i="477"/>
  <c r="BI58" i="477"/>
  <c r="BH58" i="477"/>
  <c r="BG58" i="477"/>
  <c r="BF58" i="477"/>
  <c r="BE58" i="477"/>
  <c r="BD58" i="477"/>
  <c r="BC58" i="477"/>
  <c r="BB58" i="477"/>
  <c r="BA58" i="477"/>
  <c r="AZ58" i="477"/>
  <c r="AY58" i="477"/>
  <c r="AX58" i="477"/>
  <c r="AW58" i="477"/>
  <c r="AV58" i="477"/>
  <c r="AU58" i="477"/>
  <c r="AT58" i="477"/>
  <c r="CA57" i="477"/>
  <c r="BZ57" i="477"/>
  <c r="BY57" i="477"/>
  <c r="BX57" i="477"/>
  <c r="BW57" i="477"/>
  <c r="BV57" i="477"/>
  <c r="BU57" i="477"/>
  <c r="BT57" i="477"/>
  <c r="BR57" i="477"/>
  <c r="BQ57" i="477"/>
  <c r="BP57" i="477"/>
  <c r="BO57" i="477"/>
  <c r="BN57" i="477"/>
  <c r="BM57" i="477"/>
  <c r="BL57" i="477"/>
  <c r="BK57" i="477"/>
  <c r="BI57" i="477"/>
  <c r="BH57" i="477"/>
  <c r="BG57" i="477"/>
  <c r="BF57" i="477"/>
  <c r="BE57" i="477"/>
  <c r="BD57" i="477"/>
  <c r="BC57" i="477"/>
  <c r="BB57" i="477"/>
  <c r="BA57" i="477"/>
  <c r="AZ57" i="477"/>
  <c r="AY57" i="477"/>
  <c r="AX57" i="477"/>
  <c r="AW57" i="477"/>
  <c r="AV57" i="477"/>
  <c r="AU57" i="477"/>
  <c r="AT57" i="477"/>
  <c r="CA56" i="477"/>
  <c r="BZ56" i="477"/>
  <c r="BY56" i="477"/>
  <c r="BX56" i="477"/>
  <c r="BW56" i="477"/>
  <c r="BV56" i="477"/>
  <c r="BU56" i="477"/>
  <c r="BT56" i="477"/>
  <c r="BR56" i="477"/>
  <c r="BQ56" i="477"/>
  <c r="BP56" i="477"/>
  <c r="BO56" i="477"/>
  <c r="BN56" i="477"/>
  <c r="BM56" i="477"/>
  <c r="BL56" i="477"/>
  <c r="BK56" i="477"/>
  <c r="BI56" i="477"/>
  <c r="BH56" i="477"/>
  <c r="BG56" i="477"/>
  <c r="BF56" i="477"/>
  <c r="BE56" i="477"/>
  <c r="BD56" i="477"/>
  <c r="BC56" i="477"/>
  <c r="BB56" i="477"/>
  <c r="BA56" i="477"/>
  <c r="AZ56" i="477"/>
  <c r="AY56" i="477"/>
  <c r="AX56" i="477"/>
  <c r="AW56" i="477"/>
  <c r="AV56" i="477"/>
  <c r="AU56" i="477"/>
  <c r="AT56" i="477"/>
  <c r="CA55" i="477"/>
  <c r="BZ55" i="477"/>
  <c r="BY55" i="477"/>
  <c r="BX55" i="477"/>
  <c r="BW55" i="477"/>
  <c r="BV55" i="477"/>
  <c r="BU55" i="477"/>
  <c r="BT55" i="477"/>
  <c r="BR55" i="477"/>
  <c r="BQ55" i="477"/>
  <c r="BP55" i="477"/>
  <c r="BO55" i="477"/>
  <c r="BN55" i="477"/>
  <c r="BM55" i="477"/>
  <c r="BL55" i="477"/>
  <c r="BK55" i="477"/>
  <c r="BI55" i="477"/>
  <c r="BH55" i="477"/>
  <c r="BG55" i="477"/>
  <c r="BF55" i="477"/>
  <c r="BE55" i="477"/>
  <c r="BD55" i="477"/>
  <c r="BC55" i="477"/>
  <c r="BB55" i="477"/>
  <c r="BA55" i="477"/>
  <c r="AZ55" i="477"/>
  <c r="AY55" i="477"/>
  <c r="AX55" i="477"/>
  <c r="AW55" i="477"/>
  <c r="AV55" i="477"/>
  <c r="AU55" i="477"/>
  <c r="AT55" i="477"/>
  <c r="CA54" i="477"/>
  <c r="BZ54" i="477"/>
  <c r="BY54" i="477"/>
  <c r="BX54" i="477"/>
  <c r="BW54" i="477"/>
  <c r="BV54" i="477"/>
  <c r="BU54" i="477"/>
  <c r="BT54" i="477"/>
  <c r="BR54" i="477"/>
  <c r="BQ54" i="477"/>
  <c r="BP54" i="477"/>
  <c r="BO54" i="477"/>
  <c r="BN54" i="477"/>
  <c r="BM54" i="477"/>
  <c r="BL54" i="477"/>
  <c r="BK54" i="477"/>
  <c r="BI54" i="477"/>
  <c r="BH54" i="477"/>
  <c r="BG54" i="477"/>
  <c r="BF54" i="477"/>
  <c r="BE54" i="477"/>
  <c r="BD54" i="477"/>
  <c r="BC54" i="477"/>
  <c r="BB54" i="477"/>
  <c r="BA54" i="477"/>
  <c r="AZ54" i="477"/>
  <c r="AY54" i="477"/>
  <c r="AX54" i="477"/>
  <c r="AW54" i="477"/>
  <c r="AV54" i="477"/>
  <c r="AU54" i="477"/>
  <c r="AT54" i="477"/>
  <c r="CA53" i="477"/>
  <c r="BZ53" i="477"/>
  <c r="BY53" i="477"/>
  <c r="BX53" i="477"/>
  <c r="BW53" i="477"/>
  <c r="BV53" i="477"/>
  <c r="BU53" i="477"/>
  <c r="BT53" i="477"/>
  <c r="BR53" i="477"/>
  <c r="BQ53" i="477"/>
  <c r="BP53" i="477"/>
  <c r="BO53" i="477"/>
  <c r="BN53" i="477"/>
  <c r="BM53" i="477"/>
  <c r="BL53" i="477"/>
  <c r="BK53" i="477"/>
  <c r="BI53" i="477"/>
  <c r="BH53" i="477"/>
  <c r="BG53" i="477"/>
  <c r="BF53" i="477"/>
  <c r="BE53" i="477"/>
  <c r="BD53" i="477"/>
  <c r="BC53" i="477"/>
  <c r="BB53" i="477"/>
  <c r="BA53" i="477"/>
  <c r="AZ53" i="477"/>
  <c r="AY53" i="477"/>
  <c r="AX53" i="477"/>
  <c r="AW53" i="477"/>
  <c r="AV53" i="477"/>
  <c r="AU53" i="477"/>
  <c r="AT53" i="477"/>
  <c r="CA52" i="477"/>
  <c r="BZ52" i="477"/>
  <c r="BY52" i="477"/>
  <c r="BX52" i="477"/>
  <c r="BW52" i="477"/>
  <c r="BV52" i="477"/>
  <c r="BU52" i="477"/>
  <c r="BT52" i="477"/>
  <c r="BR52" i="477"/>
  <c r="BQ52" i="477"/>
  <c r="BP52" i="477"/>
  <c r="BO52" i="477"/>
  <c r="BN52" i="477"/>
  <c r="BM52" i="477"/>
  <c r="BL52" i="477"/>
  <c r="BK52" i="477"/>
  <c r="BI52" i="477"/>
  <c r="BH52" i="477"/>
  <c r="BG52" i="477"/>
  <c r="BF52" i="477"/>
  <c r="BE52" i="477"/>
  <c r="BD52" i="477"/>
  <c r="BC52" i="477"/>
  <c r="BB52" i="477"/>
  <c r="BA52" i="477"/>
  <c r="AZ52" i="477"/>
  <c r="AY52" i="477"/>
  <c r="AX52" i="477"/>
  <c r="AW52" i="477"/>
  <c r="AV52" i="477"/>
  <c r="AU52" i="477"/>
  <c r="AT52" i="477"/>
  <c r="CA51" i="477"/>
  <c r="BZ51" i="477"/>
  <c r="BY51" i="477"/>
  <c r="BX51" i="477"/>
  <c r="BW51" i="477"/>
  <c r="BV51" i="477"/>
  <c r="BU51" i="477"/>
  <c r="BT51" i="477"/>
  <c r="BR51" i="477"/>
  <c r="BQ51" i="477"/>
  <c r="BP51" i="477"/>
  <c r="BO51" i="477"/>
  <c r="BN51" i="477"/>
  <c r="BM51" i="477"/>
  <c r="BL51" i="477"/>
  <c r="BK51" i="477"/>
  <c r="BI51" i="477"/>
  <c r="BH51" i="477"/>
  <c r="BG51" i="477"/>
  <c r="BF51" i="477"/>
  <c r="BE51" i="477"/>
  <c r="BD51" i="477"/>
  <c r="BC51" i="477"/>
  <c r="BB51" i="477"/>
  <c r="BA51" i="477"/>
  <c r="AZ51" i="477"/>
  <c r="AY51" i="477"/>
  <c r="AX51" i="477"/>
  <c r="AW51" i="477"/>
  <c r="AV51" i="477"/>
  <c r="AU51" i="477"/>
  <c r="AT51" i="477"/>
  <c r="CA50" i="477"/>
  <c r="BZ50" i="477"/>
  <c r="BY50" i="477"/>
  <c r="BX50" i="477"/>
  <c r="BW50" i="477"/>
  <c r="BV50" i="477"/>
  <c r="BU50" i="477"/>
  <c r="BT50" i="477"/>
  <c r="BR50" i="477"/>
  <c r="BQ50" i="477"/>
  <c r="BP50" i="477"/>
  <c r="BO50" i="477"/>
  <c r="BN50" i="477"/>
  <c r="BM50" i="477"/>
  <c r="BL50" i="477"/>
  <c r="BK50" i="477"/>
  <c r="BI50" i="477"/>
  <c r="BH50" i="477"/>
  <c r="BG50" i="477"/>
  <c r="BF50" i="477"/>
  <c r="BE50" i="477"/>
  <c r="BD50" i="477"/>
  <c r="BC50" i="477"/>
  <c r="BB50" i="477"/>
  <c r="BA50" i="477"/>
  <c r="AZ50" i="477"/>
  <c r="AY50" i="477"/>
  <c r="AX50" i="477"/>
  <c r="AW50" i="477"/>
  <c r="AV50" i="477"/>
  <c r="AU50" i="477"/>
  <c r="AT50" i="477"/>
  <c r="CA49" i="477"/>
  <c r="BZ49" i="477"/>
  <c r="BY49" i="477"/>
  <c r="BX49" i="477"/>
  <c r="BW49" i="477"/>
  <c r="BV49" i="477"/>
  <c r="BU49" i="477"/>
  <c r="BT49" i="477"/>
  <c r="BR49" i="477"/>
  <c r="BQ49" i="477"/>
  <c r="BP49" i="477"/>
  <c r="BO49" i="477"/>
  <c r="BN49" i="477"/>
  <c r="BM49" i="477"/>
  <c r="BL49" i="477"/>
  <c r="BK49" i="477"/>
  <c r="BI49" i="477"/>
  <c r="BH49" i="477"/>
  <c r="BG49" i="477"/>
  <c r="BF49" i="477"/>
  <c r="BE49" i="477"/>
  <c r="BD49" i="477"/>
  <c r="BC49" i="477"/>
  <c r="BB49" i="477"/>
  <c r="BA49" i="477"/>
  <c r="AZ49" i="477"/>
  <c r="AY49" i="477"/>
  <c r="AX49" i="477"/>
  <c r="AW49" i="477"/>
  <c r="AV49" i="477"/>
  <c r="AU49" i="477"/>
  <c r="AT49" i="477"/>
  <c r="CA48" i="477"/>
  <c r="BZ48" i="477"/>
  <c r="BY48" i="477"/>
  <c r="BX48" i="477"/>
  <c r="BW48" i="477"/>
  <c r="BV48" i="477"/>
  <c r="BU48" i="477"/>
  <c r="BT48" i="477"/>
  <c r="BR48" i="477"/>
  <c r="BQ48" i="477"/>
  <c r="BP48" i="477"/>
  <c r="BO48" i="477"/>
  <c r="BN48" i="477"/>
  <c r="BM48" i="477"/>
  <c r="BL48" i="477"/>
  <c r="BK48" i="477"/>
  <c r="BI48" i="477"/>
  <c r="BH48" i="477"/>
  <c r="BG48" i="477"/>
  <c r="BF48" i="477"/>
  <c r="BE48" i="477"/>
  <c r="BD48" i="477"/>
  <c r="BC48" i="477"/>
  <c r="BB48" i="477"/>
  <c r="BA48" i="477"/>
  <c r="AZ48" i="477"/>
  <c r="AY48" i="477"/>
  <c r="AX48" i="477"/>
  <c r="AW48" i="477"/>
  <c r="AV48" i="477"/>
  <c r="AU48" i="477"/>
  <c r="AT48" i="477"/>
  <c r="CA47" i="477"/>
  <c r="BZ47" i="477"/>
  <c r="BY47" i="477"/>
  <c r="BX47" i="477"/>
  <c r="BW47" i="477"/>
  <c r="BV47" i="477"/>
  <c r="BU47" i="477"/>
  <c r="BT47" i="477"/>
  <c r="BR47" i="477"/>
  <c r="BQ47" i="477"/>
  <c r="BP47" i="477"/>
  <c r="BO47" i="477"/>
  <c r="BN47" i="477"/>
  <c r="BM47" i="477"/>
  <c r="BL47" i="477"/>
  <c r="BK47" i="477"/>
  <c r="BI47" i="477"/>
  <c r="BH47" i="477"/>
  <c r="BG47" i="477"/>
  <c r="BF47" i="477"/>
  <c r="BE47" i="477"/>
  <c r="BD47" i="477"/>
  <c r="BC47" i="477"/>
  <c r="BB47" i="477"/>
  <c r="BA47" i="477"/>
  <c r="AZ47" i="477"/>
  <c r="AY47" i="477"/>
  <c r="AX47" i="477"/>
  <c r="AW47" i="477"/>
  <c r="AV47" i="477"/>
  <c r="AU47" i="477"/>
  <c r="AT47" i="477"/>
  <c r="CA46" i="477"/>
  <c r="BZ46" i="477"/>
  <c r="BY46" i="477"/>
  <c r="BX46" i="477"/>
  <c r="BW46" i="477"/>
  <c r="BV46" i="477"/>
  <c r="BU46" i="477"/>
  <c r="BT46" i="477"/>
  <c r="BR46" i="477"/>
  <c r="BQ46" i="477"/>
  <c r="BP46" i="477"/>
  <c r="BO46" i="477"/>
  <c r="BN46" i="477"/>
  <c r="BM46" i="477"/>
  <c r="BL46" i="477"/>
  <c r="BK46" i="477"/>
  <c r="BI46" i="477"/>
  <c r="BH46" i="477"/>
  <c r="BG46" i="477"/>
  <c r="BF46" i="477"/>
  <c r="BE46" i="477"/>
  <c r="BD46" i="477"/>
  <c r="BC46" i="477"/>
  <c r="BB46" i="477"/>
  <c r="BA46" i="477"/>
  <c r="AZ46" i="477"/>
  <c r="AY46" i="477"/>
  <c r="AX46" i="477"/>
  <c r="AW46" i="477"/>
  <c r="AV46" i="477"/>
  <c r="AU46" i="477"/>
  <c r="AT46" i="477"/>
  <c r="CA45" i="477"/>
  <c r="BZ45" i="477"/>
  <c r="BY45" i="477"/>
  <c r="BX45" i="477"/>
  <c r="BW45" i="477"/>
  <c r="BV45" i="477"/>
  <c r="BU45" i="477"/>
  <c r="BT45" i="477"/>
  <c r="BR45" i="477"/>
  <c r="BQ45" i="477"/>
  <c r="BP45" i="477"/>
  <c r="BO45" i="477"/>
  <c r="BN45" i="477"/>
  <c r="BM45" i="477"/>
  <c r="BL45" i="477"/>
  <c r="BK45" i="477"/>
  <c r="BI45" i="477"/>
  <c r="BH45" i="477"/>
  <c r="BG45" i="477"/>
  <c r="BF45" i="477"/>
  <c r="BE45" i="477"/>
  <c r="BD45" i="477"/>
  <c r="BC45" i="477"/>
  <c r="BB45" i="477"/>
  <c r="BA45" i="477"/>
  <c r="AZ45" i="477"/>
  <c r="AY45" i="477"/>
  <c r="AX45" i="477"/>
  <c r="AW45" i="477"/>
  <c r="AV45" i="477"/>
  <c r="AU45" i="477"/>
  <c r="AT45" i="477"/>
  <c r="CA44" i="477"/>
  <c r="BZ44" i="477"/>
  <c r="BY44" i="477"/>
  <c r="BX44" i="477"/>
  <c r="BW44" i="477"/>
  <c r="BV44" i="477"/>
  <c r="BU44" i="477"/>
  <c r="BT44" i="477"/>
  <c r="BR44" i="477"/>
  <c r="BQ44" i="477"/>
  <c r="BP44" i="477"/>
  <c r="BO44" i="477"/>
  <c r="BN44" i="477"/>
  <c r="BM44" i="477"/>
  <c r="BL44" i="477"/>
  <c r="BK44" i="477"/>
  <c r="BI44" i="477"/>
  <c r="BH44" i="477"/>
  <c r="BG44" i="477"/>
  <c r="BF44" i="477"/>
  <c r="BE44" i="477"/>
  <c r="BD44" i="477"/>
  <c r="BC44" i="477"/>
  <c r="BB44" i="477"/>
  <c r="BA44" i="477"/>
  <c r="AZ44" i="477"/>
  <c r="AY44" i="477"/>
  <c r="AX44" i="477"/>
  <c r="AW44" i="477"/>
  <c r="AV44" i="477"/>
  <c r="AU44" i="477"/>
  <c r="AT44" i="477"/>
  <c r="CA43" i="477"/>
  <c r="BZ43" i="477"/>
  <c r="BY43" i="477"/>
  <c r="BX43" i="477"/>
  <c r="BW43" i="477"/>
  <c r="BV43" i="477"/>
  <c r="BU43" i="477"/>
  <c r="BT43" i="477"/>
  <c r="BR43" i="477"/>
  <c r="BQ43" i="477"/>
  <c r="BP43" i="477"/>
  <c r="BO43" i="477"/>
  <c r="BN43" i="477"/>
  <c r="BM43" i="477"/>
  <c r="BL43" i="477"/>
  <c r="BK43" i="477"/>
  <c r="BI43" i="477"/>
  <c r="BH43" i="477"/>
  <c r="BG43" i="477"/>
  <c r="BF43" i="477"/>
  <c r="BE43" i="477"/>
  <c r="BD43" i="477"/>
  <c r="BC43" i="477"/>
  <c r="BB43" i="477"/>
  <c r="BA43" i="477"/>
  <c r="AZ43" i="477"/>
  <c r="AY43" i="477"/>
  <c r="AX43" i="477"/>
  <c r="AW43" i="477"/>
  <c r="AV43" i="477"/>
  <c r="AU43" i="477"/>
  <c r="AT43" i="477"/>
  <c r="CA42" i="477"/>
  <c r="BZ42" i="477"/>
  <c r="BY42" i="477"/>
  <c r="BX42" i="477"/>
  <c r="BW42" i="477"/>
  <c r="BV42" i="477"/>
  <c r="BU42" i="477"/>
  <c r="BT42" i="477"/>
  <c r="BR42" i="477"/>
  <c r="BQ42" i="477"/>
  <c r="BP42" i="477"/>
  <c r="BO42" i="477"/>
  <c r="BN42" i="477"/>
  <c r="BM42" i="477"/>
  <c r="BL42" i="477"/>
  <c r="BK42" i="477"/>
  <c r="BI42" i="477"/>
  <c r="BH42" i="477"/>
  <c r="BG42" i="477"/>
  <c r="BF42" i="477"/>
  <c r="BE42" i="477"/>
  <c r="BD42" i="477"/>
  <c r="BC42" i="477"/>
  <c r="BB42" i="477"/>
  <c r="BA42" i="477"/>
  <c r="AZ42" i="477"/>
  <c r="AY42" i="477"/>
  <c r="AX42" i="477"/>
  <c r="AW42" i="477"/>
  <c r="AV42" i="477"/>
  <c r="AU42" i="477"/>
  <c r="AT42" i="477"/>
  <c r="CA41" i="477"/>
  <c r="BZ41" i="477"/>
  <c r="BY41" i="477"/>
  <c r="BX41" i="477"/>
  <c r="BW41" i="477"/>
  <c r="BV41" i="477"/>
  <c r="BU41" i="477"/>
  <c r="BT41" i="477"/>
  <c r="BR41" i="477"/>
  <c r="BQ41" i="477"/>
  <c r="BP41" i="477"/>
  <c r="BO41" i="477"/>
  <c r="BN41" i="477"/>
  <c r="BM41" i="477"/>
  <c r="BL41" i="477"/>
  <c r="BK41" i="477"/>
  <c r="BI41" i="477"/>
  <c r="BH41" i="477"/>
  <c r="BG41" i="477"/>
  <c r="BF41" i="477"/>
  <c r="BE41" i="477"/>
  <c r="BD41" i="477"/>
  <c r="BC41" i="477"/>
  <c r="BB41" i="477"/>
  <c r="BA41" i="477"/>
  <c r="AZ41" i="477"/>
  <c r="AY41" i="477"/>
  <c r="AX41" i="477"/>
  <c r="AW41" i="477"/>
  <c r="AV41" i="477"/>
  <c r="AU41" i="477"/>
  <c r="AT41" i="477"/>
  <c r="CA40" i="477"/>
  <c r="BZ40" i="477"/>
  <c r="BY40" i="477"/>
  <c r="BX40" i="477"/>
  <c r="BW40" i="477"/>
  <c r="BV40" i="477"/>
  <c r="BU40" i="477"/>
  <c r="BT40" i="477"/>
  <c r="BR40" i="477"/>
  <c r="BQ40" i="477"/>
  <c r="BP40" i="477"/>
  <c r="BO40" i="477"/>
  <c r="BN40" i="477"/>
  <c r="BM40" i="477"/>
  <c r="BL40" i="477"/>
  <c r="BK40" i="477"/>
  <c r="BI40" i="477"/>
  <c r="BH40" i="477"/>
  <c r="BG40" i="477"/>
  <c r="BF40" i="477"/>
  <c r="BE40" i="477"/>
  <c r="BD40" i="477"/>
  <c r="BC40" i="477"/>
  <c r="BB40" i="477"/>
  <c r="BA40" i="477"/>
  <c r="AZ40" i="477"/>
  <c r="AY40" i="477"/>
  <c r="AX40" i="477"/>
  <c r="AW40" i="477"/>
  <c r="AV40" i="477"/>
  <c r="AU40" i="477"/>
  <c r="AT40" i="477"/>
  <c r="CA39" i="477"/>
  <c r="BZ39" i="477"/>
  <c r="BY39" i="477"/>
  <c r="BX39" i="477"/>
  <c r="BW39" i="477"/>
  <c r="BV39" i="477"/>
  <c r="BU39" i="477"/>
  <c r="BT39" i="477"/>
  <c r="BR39" i="477"/>
  <c r="BQ39" i="477"/>
  <c r="BP39" i="477"/>
  <c r="BO39" i="477"/>
  <c r="BN39" i="477"/>
  <c r="BM39" i="477"/>
  <c r="BL39" i="477"/>
  <c r="BK39" i="477"/>
  <c r="BI39" i="477"/>
  <c r="BH39" i="477"/>
  <c r="BG39" i="477"/>
  <c r="BF39" i="477"/>
  <c r="BE39" i="477"/>
  <c r="BD39" i="477"/>
  <c r="BC39" i="477"/>
  <c r="BB39" i="477"/>
  <c r="BA39" i="477"/>
  <c r="AZ39" i="477"/>
  <c r="AY39" i="477"/>
  <c r="AX39" i="477"/>
  <c r="AW39" i="477"/>
  <c r="AV39" i="477"/>
  <c r="AU39" i="477"/>
  <c r="AT39" i="477"/>
  <c r="CA38" i="477"/>
  <c r="BZ38" i="477"/>
  <c r="BY38" i="477"/>
  <c r="BX38" i="477"/>
  <c r="BW38" i="477"/>
  <c r="BV38" i="477"/>
  <c r="BU38" i="477"/>
  <c r="BT38" i="477"/>
  <c r="BR38" i="477"/>
  <c r="BQ38" i="477"/>
  <c r="BP38" i="477"/>
  <c r="BO38" i="477"/>
  <c r="BN38" i="477"/>
  <c r="BM38" i="477"/>
  <c r="BL38" i="477"/>
  <c r="BK38" i="477"/>
  <c r="BI38" i="477"/>
  <c r="BH38" i="477"/>
  <c r="BG38" i="477"/>
  <c r="BF38" i="477"/>
  <c r="BE38" i="477"/>
  <c r="BD38" i="477"/>
  <c r="BC38" i="477"/>
  <c r="BB38" i="477"/>
  <c r="BA38" i="477"/>
  <c r="AZ38" i="477"/>
  <c r="AY38" i="477"/>
  <c r="AX38" i="477"/>
  <c r="AW38" i="477"/>
  <c r="AV38" i="477"/>
  <c r="AU38" i="477"/>
  <c r="AT38" i="477"/>
  <c r="CA37" i="477"/>
  <c r="BZ37" i="477"/>
  <c r="BY37" i="477"/>
  <c r="BX37" i="477"/>
  <c r="BW37" i="477"/>
  <c r="BV37" i="477"/>
  <c r="BU37" i="477"/>
  <c r="BT37" i="477"/>
  <c r="BR37" i="477"/>
  <c r="BQ37" i="477"/>
  <c r="BP37" i="477"/>
  <c r="BO37" i="477"/>
  <c r="BN37" i="477"/>
  <c r="BM37" i="477"/>
  <c r="BL37" i="477"/>
  <c r="BK37" i="477"/>
  <c r="BI37" i="477"/>
  <c r="BH37" i="477"/>
  <c r="BG37" i="477"/>
  <c r="BF37" i="477"/>
  <c r="BE37" i="477"/>
  <c r="BD37" i="477"/>
  <c r="BC37" i="477"/>
  <c r="BB37" i="477"/>
  <c r="BA37" i="477"/>
  <c r="AZ37" i="477"/>
  <c r="AY37" i="477"/>
  <c r="AX37" i="477"/>
  <c r="AW37" i="477"/>
  <c r="AV37" i="477"/>
  <c r="AU37" i="477"/>
  <c r="AT37" i="477"/>
  <c r="CA36" i="477"/>
  <c r="BZ36" i="477"/>
  <c r="BY36" i="477"/>
  <c r="BX36" i="477"/>
  <c r="BW36" i="477"/>
  <c r="BV36" i="477"/>
  <c r="BU36" i="477"/>
  <c r="BT36" i="477"/>
  <c r="BR36" i="477"/>
  <c r="BQ36" i="477"/>
  <c r="BP36" i="477"/>
  <c r="BO36" i="477"/>
  <c r="BN36" i="477"/>
  <c r="BM36" i="477"/>
  <c r="BL36" i="477"/>
  <c r="BK36" i="477"/>
  <c r="BI36" i="477"/>
  <c r="BH36" i="477"/>
  <c r="BG36" i="477"/>
  <c r="BF36" i="477"/>
  <c r="BE36" i="477"/>
  <c r="BD36" i="477"/>
  <c r="BC36" i="477"/>
  <c r="BB36" i="477"/>
  <c r="BA36" i="477"/>
  <c r="AZ36" i="477"/>
  <c r="AY36" i="477"/>
  <c r="AX36" i="477"/>
  <c r="AW36" i="477"/>
  <c r="AV36" i="477"/>
  <c r="AU36" i="477"/>
  <c r="AT36" i="477"/>
  <c r="CA35" i="477"/>
  <c r="BZ35" i="477"/>
  <c r="BY35" i="477"/>
  <c r="BX35" i="477"/>
  <c r="BW35" i="477"/>
  <c r="BV35" i="477"/>
  <c r="BU35" i="477"/>
  <c r="BT35" i="477"/>
  <c r="BR35" i="477"/>
  <c r="BQ35" i="477"/>
  <c r="BP35" i="477"/>
  <c r="BO35" i="477"/>
  <c r="BN35" i="477"/>
  <c r="BM35" i="477"/>
  <c r="BL35" i="477"/>
  <c r="BK35" i="477"/>
  <c r="BI35" i="477"/>
  <c r="BH35" i="477"/>
  <c r="BG35" i="477"/>
  <c r="BF35" i="477"/>
  <c r="BE35" i="477"/>
  <c r="BD35" i="477"/>
  <c r="BC35" i="477"/>
  <c r="BB35" i="477"/>
  <c r="BA35" i="477"/>
  <c r="AZ35" i="477"/>
  <c r="AY35" i="477"/>
  <c r="AX35" i="477"/>
  <c r="AW35" i="477"/>
  <c r="AV35" i="477"/>
  <c r="AU35" i="477"/>
  <c r="AT35" i="477"/>
  <c r="CA34" i="477"/>
  <c r="BZ34" i="477"/>
  <c r="BY34" i="477"/>
  <c r="BX34" i="477"/>
  <c r="BW34" i="477"/>
  <c r="BV34" i="477"/>
  <c r="BU34" i="477"/>
  <c r="BT34" i="477"/>
  <c r="BR34" i="477"/>
  <c r="BQ34" i="477"/>
  <c r="BP34" i="477"/>
  <c r="BO34" i="477"/>
  <c r="BN34" i="477"/>
  <c r="BM34" i="477"/>
  <c r="BL34" i="477"/>
  <c r="BK34" i="477"/>
  <c r="BI34" i="477"/>
  <c r="BH34" i="477"/>
  <c r="BG34" i="477"/>
  <c r="BF34" i="477"/>
  <c r="BE34" i="477"/>
  <c r="BD34" i="477"/>
  <c r="BC34" i="477"/>
  <c r="BB34" i="477"/>
  <c r="BA34" i="477"/>
  <c r="AZ34" i="477"/>
  <c r="AY34" i="477"/>
  <c r="AX34" i="477"/>
  <c r="AW34" i="477"/>
  <c r="AV34" i="477"/>
  <c r="AU34" i="477"/>
  <c r="AT34" i="477"/>
  <c r="CA33" i="477"/>
  <c r="BZ33" i="477"/>
  <c r="BY33" i="477"/>
  <c r="BX33" i="477"/>
  <c r="BW33" i="477"/>
  <c r="BV33" i="477"/>
  <c r="BU33" i="477"/>
  <c r="BT33" i="477"/>
  <c r="BR33" i="477"/>
  <c r="BQ33" i="477"/>
  <c r="BP33" i="477"/>
  <c r="BO33" i="477"/>
  <c r="BN33" i="477"/>
  <c r="BM33" i="477"/>
  <c r="BL33" i="477"/>
  <c r="BK33" i="477"/>
  <c r="BI33" i="477"/>
  <c r="BH33" i="477"/>
  <c r="BG33" i="477"/>
  <c r="BF33" i="477"/>
  <c r="BE33" i="477"/>
  <c r="BB33" i="477"/>
  <c r="AW33" i="477"/>
  <c r="AT33" i="477"/>
  <c r="CA32" i="477"/>
  <c r="BZ32" i="477"/>
  <c r="BY32" i="477"/>
  <c r="BX32" i="477"/>
  <c r="BW32" i="477"/>
  <c r="BR32" i="477"/>
  <c r="BL32" i="477"/>
  <c r="BK32" i="477"/>
  <c r="BE32" i="477"/>
  <c r="BB32" i="477"/>
  <c r="CA31" i="477"/>
  <c r="BZ31" i="477"/>
  <c r="BY31" i="477"/>
  <c r="BX31" i="477"/>
  <c r="BW31" i="477"/>
  <c r="BR31" i="477"/>
  <c r="BL31" i="477"/>
  <c r="BK31" i="477"/>
  <c r="BE31" i="477"/>
  <c r="BB31" i="477"/>
  <c r="AD32" i="475" l="1"/>
  <c r="AD31" i="475"/>
  <c r="AD32" i="476"/>
  <c r="AW28" i="477"/>
  <c r="CA30" i="477"/>
  <c r="BZ30" i="477"/>
  <c r="BY30" i="477"/>
  <c r="BX30" i="477"/>
  <c r="BW30" i="477"/>
  <c r="BV30" i="477"/>
  <c r="BU30" i="477"/>
  <c r="BT30" i="477"/>
  <c r="BS30" i="477"/>
  <c r="BR30" i="477"/>
  <c r="BQ30" i="477"/>
  <c r="BP30" i="477"/>
  <c r="BO30" i="477"/>
  <c r="BN30" i="477"/>
  <c r="BM30" i="477"/>
  <c r="BL30" i="477"/>
  <c r="BK30" i="477"/>
  <c r="BJ30" i="477"/>
  <c r="BI30" i="477"/>
  <c r="BH30" i="477"/>
  <c r="BG30" i="477"/>
  <c r="BF30" i="477"/>
  <c r="BE30" i="477"/>
  <c r="BD30" i="477"/>
  <c r="BC30" i="477"/>
  <c r="BB30" i="477"/>
  <c r="BA30" i="477"/>
  <c r="AZ30" i="477"/>
  <c r="AY30" i="477"/>
  <c r="AX30" i="477"/>
  <c r="AW30" i="477"/>
  <c r="AV30" i="477"/>
  <c r="AU30" i="477"/>
  <c r="CA29" i="477"/>
  <c r="BZ29" i="477"/>
  <c r="BY29" i="477"/>
  <c r="BX29" i="477"/>
  <c r="BW29" i="477"/>
  <c r="BU29" i="477"/>
  <c r="BT29" i="477"/>
  <c r="BS29" i="477"/>
  <c r="BR29" i="477"/>
  <c r="BQ29" i="477"/>
  <c r="BP29" i="477"/>
  <c r="BO29" i="477"/>
  <c r="BN29" i="477"/>
  <c r="BM29" i="477"/>
  <c r="BL29" i="477"/>
  <c r="BK29" i="477"/>
  <c r="BJ29" i="477"/>
  <c r="BI29" i="477"/>
  <c r="BH29" i="477"/>
  <c r="BG29" i="477"/>
  <c r="BF29" i="477"/>
  <c r="BE29" i="477"/>
  <c r="BD29" i="477"/>
  <c r="BC29" i="477"/>
  <c r="BB29" i="477"/>
  <c r="BA29" i="477"/>
  <c r="AZ29" i="477"/>
  <c r="AX29" i="477"/>
  <c r="AW29" i="477"/>
  <c r="AV29" i="477"/>
  <c r="AU29" i="477"/>
  <c r="CA28" i="477"/>
  <c r="BZ28" i="477"/>
  <c r="BY28" i="477"/>
  <c r="BX28" i="477"/>
  <c r="BW28" i="477"/>
  <c r="BV28" i="477"/>
  <c r="BU28" i="477"/>
  <c r="BT28" i="477"/>
  <c r="BS28" i="477"/>
  <c r="BR28" i="477"/>
  <c r="BQ28" i="477"/>
  <c r="BP28" i="477"/>
  <c r="BO28" i="477"/>
  <c r="BN28" i="477"/>
  <c r="BM28" i="477"/>
  <c r="BL28" i="477"/>
  <c r="BK28" i="477"/>
  <c r="BJ28" i="477"/>
  <c r="BI28" i="477"/>
  <c r="BH28" i="477"/>
  <c r="BG28" i="477"/>
  <c r="BF28" i="477"/>
  <c r="BE28" i="477"/>
  <c r="BD28" i="477"/>
  <c r="BC28" i="477"/>
  <c r="BB28" i="477"/>
  <c r="BA28" i="477"/>
  <c r="AZ28" i="477"/>
  <c r="AY28" i="477"/>
  <c r="AX28" i="477"/>
  <c r="AV28" i="477"/>
  <c r="AU28" i="477"/>
  <c r="AT28" i="477"/>
  <c r="BT31" i="477" l="1"/>
  <c r="BT32" i="477"/>
  <c r="AW32" i="477"/>
  <c r="AW31" i="477"/>
  <c r="AT31" i="477"/>
  <c r="AT32" i="477"/>
  <c r="AU32" i="477"/>
  <c r="AU31" i="477"/>
  <c r="AU33" i="477"/>
  <c r="AZ31" i="477"/>
  <c r="AZ32" i="477"/>
  <c r="AZ33" i="477"/>
  <c r="BH32" i="477"/>
  <c r="BH31" i="477"/>
  <c r="AX33" i="477"/>
  <c r="AX32" i="477"/>
  <c r="AX31" i="477"/>
  <c r="BN32" i="477"/>
  <c r="BN31" i="477"/>
  <c r="AY32" i="477"/>
  <c r="AY31" i="477"/>
  <c r="AY33" i="477"/>
  <c r="AV31" i="477"/>
  <c r="AV33" i="477"/>
  <c r="AV32" i="477"/>
  <c r="BM32" i="477"/>
  <c r="BM31" i="477"/>
  <c r="BV31" i="477"/>
  <c r="BV32" i="477"/>
  <c r="BU31" i="477"/>
  <c r="BU32" i="477"/>
  <c r="BP31" i="477"/>
  <c r="BP32" i="477"/>
  <c r="BO32" i="477"/>
  <c r="BO31" i="477"/>
  <c r="BQ31" i="477"/>
  <c r="BQ32" i="477"/>
  <c r="BI32" i="477"/>
  <c r="BI31" i="477"/>
  <c r="BD31" i="477"/>
  <c r="BD33" i="477"/>
  <c r="BD32" i="477"/>
  <c r="BG31" i="477"/>
  <c r="BG32" i="477"/>
  <c r="BF31" i="477"/>
  <c r="BF32" i="477"/>
  <c r="BC32" i="477"/>
  <c r="BC33" i="477"/>
  <c r="BC31" i="477"/>
  <c r="BA32" i="477"/>
  <c r="BA33" i="477"/>
  <c r="BA31" i="477"/>
  <c r="K27" i="530"/>
  <c r="AG130" i="500" l="1"/>
  <c r="AF130" i="500"/>
  <c r="AE130" i="500"/>
  <c r="AD130" i="500"/>
  <c r="AG129" i="500"/>
  <c r="AF129" i="500"/>
  <c r="AE129" i="500"/>
  <c r="AD129" i="500"/>
  <c r="AG128" i="500"/>
  <c r="AF128" i="500"/>
  <c r="AE128" i="500"/>
  <c r="AD128" i="500"/>
  <c r="AG127" i="500"/>
  <c r="AF127" i="500"/>
  <c r="AE127" i="500"/>
  <c r="AD127" i="500"/>
  <c r="AG126" i="500"/>
  <c r="AF126" i="500"/>
  <c r="AE126" i="500"/>
  <c r="AD126" i="500"/>
  <c r="AG125" i="500"/>
  <c r="AF125" i="500"/>
  <c r="AE125" i="500"/>
  <c r="AD125" i="500"/>
  <c r="AG124" i="500"/>
  <c r="AF124" i="500"/>
  <c r="AE124" i="500"/>
  <c r="AD124" i="500"/>
  <c r="AG123" i="500"/>
  <c r="AF123" i="500"/>
  <c r="AE123" i="500"/>
  <c r="AD123" i="500"/>
  <c r="AG122" i="500"/>
  <c r="AF122" i="500"/>
  <c r="AE122" i="500"/>
  <c r="AD122" i="500"/>
  <c r="AG121" i="500"/>
  <c r="AF121" i="500"/>
  <c r="AE121" i="500"/>
  <c r="AD121" i="500"/>
  <c r="AG120" i="500"/>
  <c r="AF120" i="500"/>
  <c r="AE120" i="500"/>
  <c r="AD120" i="500"/>
  <c r="AG119" i="500"/>
  <c r="AF119" i="500"/>
  <c r="AE119" i="500"/>
  <c r="AD119" i="500"/>
  <c r="AG118" i="500"/>
  <c r="AF118" i="500"/>
  <c r="AE118" i="500"/>
  <c r="AD118" i="500"/>
  <c r="AG117" i="500"/>
  <c r="AF117" i="500"/>
  <c r="AE117" i="500"/>
  <c r="AD117" i="500"/>
  <c r="AG116" i="500"/>
  <c r="AF116" i="500"/>
  <c r="AE116" i="500"/>
  <c r="AD116" i="500"/>
  <c r="AG115" i="500"/>
  <c r="AF115" i="500"/>
  <c r="AE115" i="500"/>
  <c r="AD115" i="500"/>
  <c r="AG114" i="500"/>
  <c r="AF114" i="500"/>
  <c r="AE114" i="500"/>
  <c r="AD114" i="500"/>
  <c r="AG113" i="500"/>
  <c r="AF113" i="500"/>
  <c r="AE113" i="500"/>
  <c r="AD113" i="500"/>
  <c r="AG112" i="500"/>
  <c r="AF112" i="500"/>
  <c r="AE112" i="500"/>
  <c r="AD112" i="500"/>
  <c r="AG111" i="500"/>
  <c r="AF111" i="500"/>
  <c r="AE111" i="500"/>
  <c r="AD111" i="500"/>
  <c r="AG110" i="500"/>
  <c r="AF110" i="500"/>
  <c r="AE110" i="500"/>
  <c r="AD110" i="500"/>
  <c r="AG109" i="500"/>
  <c r="AF109" i="500"/>
  <c r="AE109" i="500"/>
  <c r="AD109" i="500"/>
  <c r="AG108" i="500"/>
  <c r="AF108" i="500"/>
  <c r="AE108" i="500"/>
  <c r="AD108" i="500"/>
  <c r="AG107" i="500"/>
  <c r="AF107" i="500"/>
  <c r="AE107" i="500"/>
  <c r="AD107" i="500"/>
  <c r="AG106" i="500"/>
  <c r="AF106" i="500"/>
  <c r="AE106" i="500"/>
  <c r="AD106" i="500"/>
  <c r="AG105" i="500"/>
  <c r="AF105" i="500"/>
  <c r="AE105" i="500"/>
  <c r="AD105" i="500"/>
  <c r="AG104" i="500"/>
  <c r="AF104" i="500"/>
  <c r="AE104" i="500"/>
  <c r="AD104" i="500"/>
  <c r="AG103" i="500"/>
  <c r="AF103" i="500"/>
  <c r="AE103" i="500"/>
  <c r="AD103" i="500"/>
  <c r="AG102" i="500"/>
  <c r="AF102" i="500"/>
  <c r="AE102" i="500"/>
  <c r="AD102" i="500"/>
  <c r="AG101" i="500"/>
  <c r="AF101" i="500"/>
  <c r="AE101" i="500"/>
  <c r="AD101" i="500"/>
  <c r="AG100" i="500"/>
  <c r="AF100" i="500"/>
  <c r="AE100" i="500"/>
  <c r="AD100" i="500"/>
  <c r="AG99" i="500"/>
  <c r="AF99" i="500"/>
  <c r="AE99" i="500"/>
  <c r="AD99" i="500"/>
  <c r="AG98" i="500"/>
  <c r="AF98" i="500"/>
  <c r="AE98" i="500"/>
  <c r="AD98" i="500"/>
  <c r="AG97" i="500"/>
  <c r="AF97" i="500"/>
  <c r="AE97" i="500"/>
  <c r="AD97" i="500"/>
  <c r="AG96" i="500"/>
  <c r="AF96" i="500"/>
  <c r="AE96" i="500"/>
  <c r="AD96" i="500"/>
  <c r="AG95" i="500"/>
  <c r="AF95" i="500"/>
  <c r="AE95" i="500"/>
  <c r="AD95" i="500"/>
  <c r="AG94" i="500"/>
  <c r="AF94" i="500"/>
  <c r="AE94" i="500"/>
  <c r="AD94" i="500"/>
  <c r="AG93" i="500"/>
  <c r="AF93" i="500"/>
  <c r="AE93" i="500"/>
  <c r="AD93" i="500"/>
  <c r="AG92" i="500"/>
  <c r="AF92" i="500"/>
  <c r="AE92" i="500"/>
  <c r="AD92" i="500"/>
  <c r="AG91" i="500"/>
  <c r="AF91" i="500"/>
  <c r="AE91" i="500"/>
  <c r="AD91" i="500"/>
  <c r="AG90" i="500"/>
  <c r="AF90" i="500"/>
  <c r="AE90" i="500"/>
  <c r="AD90" i="500"/>
  <c r="AG89" i="500"/>
  <c r="AF89" i="500"/>
  <c r="AE89" i="500"/>
  <c r="AD89" i="500"/>
  <c r="AG88" i="500"/>
  <c r="AF88" i="500"/>
  <c r="AE88" i="500"/>
  <c r="AD88" i="500"/>
  <c r="AG87" i="500"/>
  <c r="AF87" i="500"/>
  <c r="AE87" i="500"/>
  <c r="AD87" i="500"/>
  <c r="AG86" i="500"/>
  <c r="AF86" i="500"/>
  <c r="AE86" i="500"/>
  <c r="AD86" i="500"/>
  <c r="AG85" i="500"/>
  <c r="AF85" i="500"/>
  <c r="AE85" i="500"/>
  <c r="AD85" i="500"/>
  <c r="AG84" i="500"/>
  <c r="AF84" i="500"/>
  <c r="AE84" i="500"/>
  <c r="AD84" i="500"/>
  <c r="AG83" i="500"/>
  <c r="AF83" i="500"/>
  <c r="AE83" i="500"/>
  <c r="AD83" i="500"/>
  <c r="AG82" i="500"/>
  <c r="AF82" i="500"/>
  <c r="AE82" i="500"/>
  <c r="AD82" i="500"/>
  <c r="AG81" i="500"/>
  <c r="AF81" i="500"/>
  <c r="AE81" i="500"/>
  <c r="AD81" i="500"/>
  <c r="AG80" i="500"/>
  <c r="AF80" i="500"/>
  <c r="AE80" i="500"/>
  <c r="AD80" i="500"/>
  <c r="AG79" i="500"/>
  <c r="AF79" i="500"/>
  <c r="AE79" i="500"/>
  <c r="AD79" i="500"/>
  <c r="AG78" i="500"/>
  <c r="AF78" i="500"/>
  <c r="AE78" i="500"/>
  <c r="AD78" i="500"/>
  <c r="AG77" i="500"/>
  <c r="AF77" i="500"/>
  <c r="AE77" i="500"/>
  <c r="AD77" i="500"/>
  <c r="AG76" i="500"/>
  <c r="AF76" i="500"/>
  <c r="AE76" i="500"/>
  <c r="AD76" i="500"/>
  <c r="AG75" i="500"/>
  <c r="AF75" i="500"/>
  <c r="AE75" i="500"/>
  <c r="AD75" i="500"/>
  <c r="AG74" i="500"/>
  <c r="AF74" i="500"/>
  <c r="AE74" i="500"/>
  <c r="AD74" i="500"/>
  <c r="AG73" i="500"/>
  <c r="AF73" i="500"/>
  <c r="AE73" i="500"/>
  <c r="AD73" i="500"/>
  <c r="AG72" i="500"/>
  <c r="AF72" i="500"/>
  <c r="AE72" i="500"/>
  <c r="AD72" i="500"/>
  <c r="AG71" i="500"/>
  <c r="AF71" i="500"/>
  <c r="AE71" i="500"/>
  <c r="AD71" i="500"/>
  <c r="AG70" i="500"/>
  <c r="AF70" i="500"/>
  <c r="AE70" i="500"/>
  <c r="AD70" i="500"/>
  <c r="AG69" i="500"/>
  <c r="AF69" i="500"/>
  <c r="AE69" i="500"/>
  <c r="AD69" i="500"/>
  <c r="AG68" i="500"/>
  <c r="AF68" i="500"/>
  <c r="AE68" i="500"/>
  <c r="AD68" i="500"/>
  <c r="AG67" i="500"/>
  <c r="AF67" i="500"/>
  <c r="AE67" i="500"/>
  <c r="AD67" i="500"/>
  <c r="AG66" i="500"/>
  <c r="AF66" i="500"/>
  <c r="AE66" i="500"/>
  <c r="AD66" i="500"/>
  <c r="AG65" i="500"/>
  <c r="AF65" i="500"/>
  <c r="AE65" i="500"/>
  <c r="AD65" i="500"/>
  <c r="AG64" i="500"/>
  <c r="AF64" i="500"/>
  <c r="AE64" i="500"/>
  <c r="AD64" i="500"/>
  <c r="AG63" i="500"/>
  <c r="AF63" i="500"/>
  <c r="AE63" i="500"/>
  <c r="AD63" i="500"/>
  <c r="AG62" i="500"/>
  <c r="AF62" i="500"/>
  <c r="AE62" i="500"/>
  <c r="AD62" i="500"/>
  <c r="AG61" i="500"/>
  <c r="AF61" i="500"/>
  <c r="AE61" i="500"/>
  <c r="AD61" i="500"/>
  <c r="AG60" i="500"/>
  <c r="AF60" i="500"/>
  <c r="AE60" i="500"/>
  <c r="AD60" i="500"/>
  <c r="AG59" i="500"/>
  <c r="AF59" i="500"/>
  <c r="AE59" i="500"/>
  <c r="AD59" i="500"/>
  <c r="AG58" i="500"/>
  <c r="AF58" i="500"/>
  <c r="AE58" i="500"/>
  <c r="AD58" i="500"/>
  <c r="AG57" i="500"/>
  <c r="AF57" i="500"/>
  <c r="AE57" i="500"/>
  <c r="AD57" i="500"/>
  <c r="AG56" i="500"/>
  <c r="AF56" i="500"/>
  <c r="AE56" i="500"/>
  <c r="AD56" i="500"/>
  <c r="AG55" i="500"/>
  <c r="AF55" i="500"/>
  <c r="AE55" i="500"/>
  <c r="AD55" i="500"/>
  <c r="AG54" i="500"/>
  <c r="AF54" i="500"/>
  <c r="AE54" i="500"/>
  <c r="AD54" i="500"/>
  <c r="AG53" i="500"/>
  <c r="AF53" i="500"/>
  <c r="AE53" i="500"/>
  <c r="AD53" i="500"/>
  <c r="AG52" i="500"/>
  <c r="AF52" i="500"/>
  <c r="AE52" i="500"/>
  <c r="AD52" i="500"/>
  <c r="AG51" i="500"/>
  <c r="AF51" i="500"/>
  <c r="AE51" i="500"/>
  <c r="AD51" i="500"/>
  <c r="AG50" i="500"/>
  <c r="AF50" i="500"/>
  <c r="AE50" i="500"/>
  <c r="AD50" i="500"/>
  <c r="AG49" i="500"/>
  <c r="AF49" i="500"/>
  <c r="AE49" i="500"/>
  <c r="AG48" i="500"/>
  <c r="AF48" i="500"/>
  <c r="AE48" i="500"/>
  <c r="AG47" i="500"/>
  <c r="AF47" i="500"/>
  <c r="AE47" i="500"/>
  <c r="AG46" i="500"/>
  <c r="AF46" i="500"/>
  <c r="AE46" i="500"/>
  <c r="AG45" i="500"/>
  <c r="AF45" i="500"/>
  <c r="AE45" i="500"/>
  <c r="AG44" i="500"/>
  <c r="AF44" i="500"/>
  <c r="AE44" i="500"/>
  <c r="AG43" i="500"/>
  <c r="AF43" i="500"/>
  <c r="AE43" i="500"/>
  <c r="AG42" i="500"/>
  <c r="AF42" i="500"/>
  <c r="AE42" i="500"/>
  <c r="AG41" i="500"/>
  <c r="AF41" i="500"/>
  <c r="AE41" i="500"/>
  <c r="AG40" i="500"/>
  <c r="AF40" i="500"/>
  <c r="AE40" i="500"/>
  <c r="AG39" i="500"/>
  <c r="AF39" i="500"/>
  <c r="AE39" i="500"/>
  <c r="AG38" i="500"/>
  <c r="AF38" i="500"/>
  <c r="AE38" i="500"/>
  <c r="AG37" i="500"/>
  <c r="AF37" i="500"/>
  <c r="AE37" i="500"/>
  <c r="AG36" i="500"/>
  <c r="AF36" i="500"/>
  <c r="AE36" i="500"/>
  <c r="AG35" i="500"/>
  <c r="AF35" i="500"/>
  <c r="AE35" i="500"/>
  <c r="AG34" i="500"/>
  <c r="AF34" i="500"/>
  <c r="AE34" i="500"/>
  <c r="AG33" i="500"/>
  <c r="AF33" i="500"/>
  <c r="AE33" i="500"/>
  <c r="AG32" i="500"/>
  <c r="AF32" i="500"/>
  <c r="AE32" i="500"/>
  <c r="AG31" i="500"/>
  <c r="AF31" i="500"/>
  <c r="AE31" i="500"/>
  <c r="C6" i="539" l="1"/>
  <c r="AD28" i="500" l="1"/>
  <c r="AD49" i="500" l="1"/>
  <c r="AD48" i="500"/>
  <c r="AD47" i="500"/>
  <c r="AD46" i="500"/>
  <c r="AD42" i="500"/>
  <c r="AD45" i="500"/>
  <c r="AD44" i="500"/>
  <c r="AD43" i="500"/>
  <c r="AD41" i="500"/>
  <c r="AD40" i="500"/>
  <c r="AD39" i="500"/>
  <c r="AD38" i="500"/>
  <c r="AD37" i="500"/>
  <c r="AD31" i="500"/>
  <c r="AD36" i="500"/>
  <c r="AD35" i="500"/>
  <c r="AD34" i="500"/>
  <c r="AD33" i="500"/>
  <c r="AD32" i="500"/>
  <c r="AO42" i="477"/>
  <c r="AO43" i="477"/>
  <c r="AO44" i="477"/>
  <c r="AO45" i="477"/>
  <c r="AO46" i="477"/>
  <c r="AO47" i="477"/>
  <c r="AO48" i="477"/>
  <c r="AO49" i="477"/>
  <c r="AO50" i="477"/>
  <c r="AO51" i="477"/>
  <c r="AO52" i="477"/>
  <c r="AO53" i="477"/>
  <c r="AO54" i="477"/>
  <c r="AO55" i="477"/>
  <c r="AO56" i="477"/>
  <c r="AO57" i="477"/>
  <c r="AO58" i="477"/>
  <c r="AO59" i="477"/>
  <c r="AO60" i="477"/>
  <c r="AO61" i="477"/>
  <c r="AO62" i="477"/>
  <c r="AO63" i="477"/>
  <c r="AO64" i="477"/>
  <c r="AO65" i="477"/>
  <c r="AO66" i="477"/>
  <c r="AO67" i="477"/>
  <c r="AO68" i="477"/>
  <c r="AO69" i="477"/>
  <c r="AO70" i="477"/>
  <c r="AO71" i="477"/>
  <c r="AO72" i="477"/>
  <c r="AO73" i="477"/>
  <c r="AO74" i="477"/>
  <c r="AO75" i="477"/>
  <c r="AO76" i="477"/>
  <c r="AO77" i="477"/>
  <c r="AO78" i="477"/>
  <c r="AO79" i="477"/>
  <c r="AO80" i="477"/>
  <c r="AO81" i="477"/>
  <c r="AO82" i="477"/>
  <c r="AO83" i="477"/>
  <c r="AO84" i="477"/>
  <c r="AO85" i="477"/>
  <c r="AO86" i="477"/>
  <c r="AO87" i="477"/>
  <c r="AO88" i="477"/>
  <c r="AO89" i="477"/>
  <c r="AO90" i="477"/>
  <c r="AO91" i="477"/>
  <c r="AO92" i="477"/>
  <c r="AO93" i="477"/>
  <c r="AO94" i="477"/>
  <c r="AO95" i="477"/>
  <c r="AO96" i="477"/>
  <c r="AO97" i="477"/>
  <c r="AO98" i="477"/>
  <c r="AO99" i="477"/>
  <c r="AO100" i="477"/>
  <c r="AO101" i="477"/>
  <c r="AO102" i="477"/>
  <c r="AO103" i="477"/>
  <c r="AO104" i="477"/>
  <c r="AO105" i="477"/>
  <c r="AO106" i="477"/>
  <c r="AO107" i="477"/>
  <c r="AO108" i="477"/>
  <c r="AO109" i="477"/>
  <c r="AO110" i="477"/>
  <c r="AO111" i="477"/>
  <c r="AO112" i="477"/>
  <c r="AO113" i="477"/>
  <c r="AO114" i="477"/>
  <c r="AO115" i="477"/>
  <c r="AO116" i="477"/>
  <c r="AO117" i="477"/>
  <c r="AO118" i="477"/>
  <c r="AO119" i="477"/>
  <c r="AO120" i="477"/>
  <c r="AO121" i="477"/>
  <c r="AO122" i="477"/>
  <c r="AO123" i="477"/>
  <c r="AO124" i="477"/>
  <c r="AO125" i="477"/>
  <c r="AO126" i="477"/>
  <c r="AO127" i="477"/>
  <c r="AO128" i="477"/>
  <c r="AO129" i="477"/>
  <c r="AO130" i="477"/>
  <c r="C110" i="574" l="1"/>
  <c r="C110" i="539"/>
  <c r="C86" i="574"/>
  <c r="C86" i="539"/>
  <c r="C125" i="574"/>
  <c r="B125" i="574" s="1"/>
  <c r="C125" i="539"/>
  <c r="C121" i="574"/>
  <c r="C121" i="539"/>
  <c r="C117" i="574"/>
  <c r="AF117" i="574" s="1"/>
  <c r="AI117" i="574" s="1"/>
  <c r="C117" i="539"/>
  <c r="C113" i="574"/>
  <c r="C113" i="539"/>
  <c r="C109" i="574"/>
  <c r="P109" i="574" s="1"/>
  <c r="S109" i="574" s="1"/>
  <c r="C109" i="539"/>
  <c r="C105" i="574"/>
  <c r="AW105" i="574" s="1"/>
  <c r="C105" i="539"/>
  <c r="C101" i="574"/>
  <c r="Q101" i="574" s="1"/>
  <c r="C101" i="539"/>
  <c r="C97" i="574"/>
  <c r="C97" i="539"/>
  <c r="C93" i="574"/>
  <c r="D93" i="574" s="1"/>
  <c r="C93" i="539"/>
  <c r="C89" i="574"/>
  <c r="X89" i="574" s="1"/>
  <c r="AA89" i="574" s="1"/>
  <c r="C89" i="539"/>
  <c r="C85" i="574"/>
  <c r="C85" i="539"/>
  <c r="C81" i="574"/>
  <c r="C81" i="539"/>
  <c r="C77" i="574"/>
  <c r="AW77" i="574" s="1"/>
  <c r="C77" i="539"/>
  <c r="C73" i="574"/>
  <c r="R73" i="574" s="1"/>
  <c r="C73" i="539"/>
  <c r="C69" i="574"/>
  <c r="H69" i="574" s="1"/>
  <c r="K69" i="574" s="1"/>
  <c r="C69" i="539"/>
  <c r="C65" i="574"/>
  <c r="AF65" i="574" s="1"/>
  <c r="AI65" i="574" s="1"/>
  <c r="C65" i="539"/>
  <c r="C61" i="574"/>
  <c r="X61" i="574" s="1"/>
  <c r="AA61" i="574" s="1"/>
  <c r="C61" i="539"/>
  <c r="C57" i="574"/>
  <c r="C57" i="539"/>
  <c r="C53" i="574"/>
  <c r="C53" i="539"/>
  <c r="C49" i="574"/>
  <c r="AO49" i="574" s="1"/>
  <c r="C49" i="539"/>
  <c r="C45" i="574"/>
  <c r="AV45" i="574" s="1"/>
  <c r="C45" i="539"/>
  <c r="C126" i="574"/>
  <c r="B126" i="574" s="1"/>
  <c r="C126" i="539"/>
  <c r="C118" i="574"/>
  <c r="AW118" i="574" s="1"/>
  <c r="C118" i="539"/>
  <c r="C106" i="574"/>
  <c r="AP106" i="574" s="1"/>
  <c r="C106" i="539"/>
  <c r="C90" i="574"/>
  <c r="AF90" i="574" s="1"/>
  <c r="AI90" i="574" s="1"/>
  <c r="C90" i="539"/>
  <c r="C129" i="574"/>
  <c r="C129" i="539"/>
  <c r="C128" i="574"/>
  <c r="AP128" i="574" s="1"/>
  <c r="C128" i="539"/>
  <c r="C124" i="574"/>
  <c r="C124" i="539"/>
  <c r="C120" i="574"/>
  <c r="AJ120" i="574" s="1"/>
  <c r="AM120" i="574" s="1"/>
  <c r="C120" i="539"/>
  <c r="C116" i="574"/>
  <c r="C116" i="539"/>
  <c r="C112" i="574"/>
  <c r="BB112" i="574" s="1"/>
  <c r="C112" i="539"/>
  <c r="C108" i="574"/>
  <c r="C108" i="539"/>
  <c r="C104" i="574"/>
  <c r="D104" i="574" s="1"/>
  <c r="C104" i="539"/>
  <c r="C100" i="574"/>
  <c r="X100" i="574" s="1"/>
  <c r="AA100" i="574" s="1"/>
  <c r="C100" i="539"/>
  <c r="C96" i="574"/>
  <c r="C96" i="539"/>
  <c r="C92" i="574"/>
  <c r="C92" i="539"/>
  <c r="C88" i="574"/>
  <c r="AL88" i="574" s="1"/>
  <c r="C88" i="539"/>
  <c r="C84" i="574"/>
  <c r="C84" i="539"/>
  <c r="C80" i="574"/>
  <c r="J80" i="574" s="1"/>
  <c r="C80" i="539"/>
  <c r="C76" i="574"/>
  <c r="L76" i="574" s="1"/>
  <c r="O76" i="574" s="1"/>
  <c r="C76" i="539"/>
  <c r="C72" i="574"/>
  <c r="Y72" i="574" s="1"/>
  <c r="C72" i="539"/>
  <c r="C68" i="574"/>
  <c r="C68" i="539"/>
  <c r="C64" i="574"/>
  <c r="AN64" i="574" s="1"/>
  <c r="AQ64" i="574" s="1"/>
  <c r="C64" i="539"/>
  <c r="C60" i="574"/>
  <c r="C60" i="539"/>
  <c r="C56" i="574"/>
  <c r="AO56" i="574" s="1"/>
  <c r="C56" i="539"/>
  <c r="C52" i="574"/>
  <c r="C52" i="539"/>
  <c r="C48" i="574"/>
  <c r="C48" i="539"/>
  <c r="C44" i="574"/>
  <c r="C44" i="539"/>
  <c r="C122" i="574"/>
  <c r="J122" i="574" s="1"/>
  <c r="C122" i="539"/>
  <c r="C98" i="574"/>
  <c r="C98" i="539"/>
  <c r="C127" i="574"/>
  <c r="AP127" i="574" s="1"/>
  <c r="C127" i="539"/>
  <c r="C123" i="574"/>
  <c r="AN123" i="574" s="1"/>
  <c r="AQ123" i="574" s="1"/>
  <c r="C123" i="539"/>
  <c r="C119" i="574"/>
  <c r="Y119" i="574" s="1"/>
  <c r="C119" i="539"/>
  <c r="C115" i="574"/>
  <c r="C115" i="539"/>
  <c r="C111" i="574"/>
  <c r="AH111" i="574" s="1"/>
  <c r="C111" i="539"/>
  <c r="C107" i="574"/>
  <c r="C107" i="539"/>
  <c r="C103" i="574"/>
  <c r="BB103" i="574" s="1"/>
  <c r="C103" i="539"/>
  <c r="C99" i="574"/>
  <c r="C99" i="539"/>
  <c r="C95" i="574"/>
  <c r="C95" i="539"/>
  <c r="C91" i="574"/>
  <c r="C91" i="539"/>
  <c r="C87" i="574"/>
  <c r="AO87" i="574" s="1"/>
  <c r="C87" i="539"/>
  <c r="C83" i="574"/>
  <c r="AS83" i="574" s="1"/>
  <c r="C83" i="539"/>
  <c r="C79" i="574"/>
  <c r="BC79" i="574" s="1"/>
  <c r="C79" i="539"/>
  <c r="C75" i="574"/>
  <c r="F75" i="574" s="1"/>
  <c r="C75" i="539"/>
  <c r="C71" i="574"/>
  <c r="J71" i="574" s="1"/>
  <c r="C71" i="539"/>
  <c r="C67" i="574"/>
  <c r="R67" i="574" s="1"/>
  <c r="C67" i="539"/>
  <c r="C63" i="574"/>
  <c r="AW63" i="574" s="1"/>
  <c r="C63" i="539"/>
  <c r="C59" i="574"/>
  <c r="C59" i="539"/>
  <c r="C55" i="574"/>
  <c r="J55" i="574" s="1"/>
  <c r="C55" i="539"/>
  <c r="C51" i="574"/>
  <c r="C51" i="539"/>
  <c r="C47" i="574"/>
  <c r="C47" i="539"/>
  <c r="C43" i="574"/>
  <c r="C43" i="539"/>
  <c r="C130" i="574"/>
  <c r="B130" i="574" s="1"/>
  <c r="C130" i="539"/>
  <c r="C114" i="574"/>
  <c r="C114" i="539"/>
  <c r="C102" i="574"/>
  <c r="AP102" i="574" s="1"/>
  <c r="C102" i="539"/>
  <c r="C94" i="574"/>
  <c r="AS94" i="574" s="1"/>
  <c r="C94" i="539"/>
  <c r="C82" i="574"/>
  <c r="AW82" i="574" s="1"/>
  <c r="C82" i="539"/>
  <c r="C78" i="574"/>
  <c r="AP78" i="574" s="1"/>
  <c r="C78" i="539"/>
  <c r="C74" i="574"/>
  <c r="AW74" i="574" s="1"/>
  <c r="C74" i="539"/>
  <c r="C70" i="574"/>
  <c r="C70" i="539"/>
  <c r="C66" i="574"/>
  <c r="C66" i="539"/>
  <c r="C62" i="574"/>
  <c r="C62" i="539"/>
  <c r="C58" i="574"/>
  <c r="C58" i="539"/>
  <c r="C54" i="574"/>
  <c r="C54" i="539"/>
  <c r="C50" i="574"/>
  <c r="V50" i="574" s="1"/>
  <c r="C50" i="539"/>
  <c r="C46" i="574"/>
  <c r="C46" i="539"/>
  <c r="C42" i="574"/>
  <c r="V42" i="574" s="1"/>
  <c r="C42" i="539"/>
  <c r="AL118" i="574"/>
  <c r="AR118" i="574"/>
  <c r="AU118" i="574" s="1"/>
  <c r="B118" i="574"/>
  <c r="AK118" i="574"/>
  <c r="U125" i="574"/>
  <c r="BB125" i="574"/>
  <c r="F125" i="574"/>
  <c r="N125" i="574"/>
  <c r="AC125" i="574"/>
  <c r="AP125" i="574"/>
  <c r="AJ125" i="574"/>
  <c r="AM125" i="574" s="1"/>
  <c r="T125" i="574"/>
  <c r="W125" i="574" s="1"/>
  <c r="X125" i="574"/>
  <c r="AA125" i="574" s="1"/>
  <c r="AW125" i="574"/>
  <c r="M125" i="574"/>
  <c r="I125" i="574"/>
  <c r="BC125" i="574"/>
  <c r="J125" i="574"/>
  <c r="AV125" i="574"/>
  <c r="AB125" i="574"/>
  <c r="AE125" i="574" s="1"/>
  <c r="H125" i="574"/>
  <c r="K125" i="574" s="1"/>
  <c r="Q125" i="574"/>
  <c r="AF125" i="574"/>
  <c r="AI125" i="574" s="1"/>
  <c r="AG125" i="574"/>
  <c r="P125" i="574"/>
  <c r="S125" i="574" s="1"/>
  <c r="Z125" i="574"/>
  <c r="AD125" i="574"/>
  <c r="L125" i="574"/>
  <c r="O125" i="574" s="1"/>
  <c r="AH125" i="574"/>
  <c r="AK125" i="574"/>
  <c r="F117" i="574"/>
  <c r="M117" i="574"/>
  <c r="L117" i="574"/>
  <c r="O117" i="574" s="1"/>
  <c r="AC117" i="574"/>
  <c r="AH117" i="574"/>
  <c r="P117" i="574"/>
  <c r="S117" i="574" s="1"/>
  <c r="T109" i="574"/>
  <c r="W109" i="574" s="1"/>
  <c r="BB109" i="574"/>
  <c r="AD109" i="574"/>
  <c r="AH101" i="574"/>
  <c r="AJ101" i="574"/>
  <c r="AM101" i="574" s="1"/>
  <c r="L101" i="574"/>
  <c r="O101" i="574" s="1"/>
  <c r="Z101" i="574"/>
  <c r="D85" i="574"/>
  <c r="AT85" i="574"/>
  <c r="AH85" i="574"/>
  <c r="Y85" i="574"/>
  <c r="N85" i="574"/>
  <c r="AS85" i="574"/>
  <c r="AD85" i="574"/>
  <c r="Q85" i="574"/>
  <c r="BC85" i="574"/>
  <c r="AO85" i="574"/>
  <c r="AC85" i="574"/>
  <c r="M85" i="574"/>
  <c r="AW85" i="574"/>
  <c r="AG85" i="574"/>
  <c r="R85" i="574"/>
  <c r="F85" i="574"/>
  <c r="BB85" i="574"/>
  <c r="AL85" i="574"/>
  <c r="V85" i="574"/>
  <c r="I85" i="574"/>
  <c r="AR85" i="574"/>
  <c r="AU85" i="574" s="1"/>
  <c r="AB85" i="574"/>
  <c r="AE85" i="574" s="1"/>
  <c r="L85" i="574"/>
  <c r="O85" i="574" s="1"/>
  <c r="U85" i="574"/>
  <c r="AV85" i="574"/>
  <c r="X85" i="574"/>
  <c r="AA85" i="574" s="1"/>
  <c r="B85" i="574"/>
  <c r="AP85" i="574"/>
  <c r="AN85" i="574"/>
  <c r="AQ85" i="574" s="1"/>
  <c r="T85" i="574"/>
  <c r="W85" i="574" s="1"/>
  <c r="J85" i="574"/>
  <c r="AJ85" i="574"/>
  <c r="AM85" i="574" s="1"/>
  <c r="P85" i="574"/>
  <c r="S85" i="574" s="1"/>
  <c r="Z85" i="574"/>
  <c r="AF85" i="574"/>
  <c r="AI85" i="574" s="1"/>
  <c r="H85" i="574"/>
  <c r="K85" i="574" s="1"/>
  <c r="AK85" i="574"/>
  <c r="AB81" i="574"/>
  <c r="AE81" i="574" s="1"/>
  <c r="J81" i="574"/>
  <c r="AC77" i="574"/>
  <c r="R77" i="574"/>
  <c r="H77" i="574"/>
  <c r="K77" i="574" s="1"/>
  <c r="AO77" i="574"/>
  <c r="Y77" i="574"/>
  <c r="M77" i="574"/>
  <c r="AS77" i="574"/>
  <c r="AD77" i="574"/>
  <c r="N77" i="574"/>
  <c r="B77" i="574"/>
  <c r="AJ77" i="574"/>
  <c r="AM77" i="574" s="1"/>
  <c r="I77" i="574"/>
  <c r="AH77" i="574"/>
  <c r="X77" i="574"/>
  <c r="AA77" i="574" s="1"/>
  <c r="L77" i="574"/>
  <c r="O77" i="574" s="1"/>
  <c r="AG77" i="574"/>
  <c r="AB77" i="574"/>
  <c r="AE77" i="574" s="1"/>
  <c r="AR77" i="574"/>
  <c r="AU77" i="574" s="1"/>
  <c r="AL77" i="574"/>
  <c r="F77" i="574"/>
  <c r="Z77" i="574"/>
  <c r="AV77" i="574"/>
  <c r="U77" i="574"/>
  <c r="AK77" i="574"/>
  <c r="BC77" i="574"/>
  <c r="AP77" i="574"/>
  <c r="P77" i="574"/>
  <c r="S77" i="574" s="1"/>
  <c r="AK73" i="574"/>
  <c r="AL69" i="574"/>
  <c r="AF69" i="574"/>
  <c r="AI69" i="574" s="1"/>
  <c r="Q69" i="574"/>
  <c r="AR69" i="574"/>
  <c r="AU69" i="574" s="1"/>
  <c r="AK69" i="574"/>
  <c r="AP61" i="574"/>
  <c r="F61" i="574"/>
  <c r="B57" i="574"/>
  <c r="AC57" i="574"/>
  <c r="D53" i="574"/>
  <c r="U53" i="574"/>
  <c r="AV53" i="574"/>
  <c r="D114" i="574"/>
  <c r="AV102" i="574"/>
  <c r="AD129" i="574"/>
  <c r="AB129" i="574"/>
  <c r="AE129" i="574" s="1"/>
  <c r="AV121" i="574"/>
  <c r="AW128" i="574"/>
  <c r="D128" i="574"/>
  <c r="BC128" i="574"/>
  <c r="AK128" i="574"/>
  <c r="Q128" i="574"/>
  <c r="N124" i="574"/>
  <c r="AN124" i="574"/>
  <c r="AQ124" i="574" s="1"/>
  <c r="AT120" i="574"/>
  <c r="T120" i="574"/>
  <c r="W120" i="574" s="1"/>
  <c r="M116" i="574"/>
  <c r="AT116" i="574"/>
  <c r="AG112" i="574"/>
  <c r="J112" i="574"/>
  <c r="AF112" i="574"/>
  <c r="AI112" i="574" s="1"/>
  <c r="AW96" i="574"/>
  <c r="D96" i="574"/>
  <c r="BB96" i="574"/>
  <c r="AP96" i="574"/>
  <c r="AH96" i="574"/>
  <c r="Z96" i="574"/>
  <c r="R96" i="574"/>
  <c r="J96" i="574"/>
  <c r="B96" i="574"/>
  <c r="AT96" i="574"/>
  <c r="AJ96" i="574"/>
  <c r="AM96" i="574" s="1"/>
  <c r="X96" i="574"/>
  <c r="AA96" i="574" s="1"/>
  <c r="N96" i="574"/>
  <c r="BC96" i="574"/>
  <c r="AL96" i="574"/>
  <c r="V96" i="574"/>
  <c r="H96" i="574"/>
  <c r="K96" i="574" s="1"/>
  <c r="AV96" i="574"/>
  <c r="AF96" i="574"/>
  <c r="AI96" i="574" s="1"/>
  <c r="T96" i="574"/>
  <c r="W96" i="574" s="1"/>
  <c r="F96" i="574"/>
  <c r="AR96" i="574"/>
  <c r="AU96" i="574" s="1"/>
  <c r="AD96" i="574"/>
  <c r="P96" i="574"/>
  <c r="S96" i="574" s="1"/>
  <c r="AN96" i="574"/>
  <c r="AQ96" i="574" s="1"/>
  <c r="AB96" i="574"/>
  <c r="AE96" i="574" s="1"/>
  <c r="L96" i="574"/>
  <c r="O96" i="574" s="1"/>
  <c r="I96" i="574"/>
  <c r="Y96" i="574"/>
  <c r="AO96" i="574"/>
  <c r="M96" i="574"/>
  <c r="AG96" i="574"/>
  <c r="Q96" i="574"/>
  <c r="AK96" i="574"/>
  <c r="U96" i="574"/>
  <c r="AS96" i="574"/>
  <c r="AC96" i="574"/>
  <c r="Y92" i="574"/>
  <c r="AW88" i="574"/>
  <c r="D88" i="574"/>
  <c r="BB88" i="574"/>
  <c r="AP88" i="574"/>
  <c r="AH88" i="574"/>
  <c r="J88" i="574"/>
  <c r="B88" i="574"/>
  <c r="BC88" i="574"/>
  <c r="AN88" i="574"/>
  <c r="AQ88" i="574" s="1"/>
  <c r="AD88" i="574"/>
  <c r="T88" i="574"/>
  <c r="W88" i="574" s="1"/>
  <c r="H88" i="574"/>
  <c r="K88" i="574" s="1"/>
  <c r="AV88" i="574"/>
  <c r="AT88" i="574"/>
  <c r="AJ88" i="574"/>
  <c r="AM88" i="574" s="1"/>
  <c r="X88" i="574"/>
  <c r="AA88" i="574" s="1"/>
  <c r="AR88" i="574"/>
  <c r="AU88" i="574" s="1"/>
  <c r="AF88" i="574"/>
  <c r="AI88" i="574" s="1"/>
  <c r="V88" i="574"/>
  <c r="L88" i="574"/>
  <c r="O88" i="574" s="1"/>
  <c r="N88" i="574"/>
  <c r="I88" i="574"/>
  <c r="Y88" i="574"/>
  <c r="M88" i="574"/>
  <c r="AG88" i="574"/>
  <c r="Q88" i="574"/>
  <c r="AK88" i="574"/>
  <c r="U88" i="574"/>
  <c r="AS88" i="574"/>
  <c r="M84" i="574"/>
  <c r="AK84" i="574"/>
  <c r="AH80" i="574"/>
  <c r="AR80" i="574"/>
  <c r="AU80" i="574" s="1"/>
  <c r="L80" i="574"/>
  <c r="O80" i="574" s="1"/>
  <c r="F80" i="574"/>
  <c r="V80" i="574"/>
  <c r="AF80" i="574"/>
  <c r="AI80" i="574" s="1"/>
  <c r="AN72" i="574"/>
  <c r="AQ72" i="574" s="1"/>
  <c r="J68" i="574"/>
  <c r="D64" i="574"/>
  <c r="AO64" i="574"/>
  <c r="AD64" i="574"/>
  <c r="D48" i="574"/>
  <c r="AW48" i="574"/>
  <c r="AN48" i="574"/>
  <c r="AQ48" i="574" s="1"/>
  <c r="AB48" i="574"/>
  <c r="AE48" i="574" s="1"/>
  <c r="Q48" i="574"/>
  <c r="H48" i="574"/>
  <c r="K48" i="574" s="1"/>
  <c r="AJ48" i="574"/>
  <c r="AM48" i="574" s="1"/>
  <c r="X48" i="574"/>
  <c r="AA48" i="574" s="1"/>
  <c r="I48" i="574"/>
  <c r="AV48" i="574"/>
  <c r="AG48" i="574"/>
  <c r="T48" i="574"/>
  <c r="W48" i="574" s="1"/>
  <c r="AO48" i="574"/>
  <c r="Y48" i="574"/>
  <c r="L48" i="574"/>
  <c r="O48" i="574" s="1"/>
  <c r="AR48" i="574"/>
  <c r="AU48" i="574" s="1"/>
  <c r="AF48" i="574"/>
  <c r="AI48" i="574" s="1"/>
  <c r="P48" i="574"/>
  <c r="S48" i="574" s="1"/>
  <c r="B48" i="574"/>
  <c r="AP48" i="574"/>
  <c r="Z48" i="574"/>
  <c r="J48" i="574"/>
  <c r="U48" i="574"/>
  <c r="BB48" i="574"/>
  <c r="AH48" i="574"/>
  <c r="R48" i="574"/>
  <c r="F48" i="574"/>
  <c r="AK48" i="574"/>
  <c r="AT48" i="574"/>
  <c r="AD48" i="574"/>
  <c r="N48" i="574"/>
  <c r="M48" i="574"/>
  <c r="AS48" i="574"/>
  <c r="AL48" i="574"/>
  <c r="V48" i="574"/>
  <c r="BC48" i="574"/>
  <c r="AC48" i="574"/>
  <c r="AS44" i="574"/>
  <c r="BB44" i="574"/>
  <c r="V119" i="574"/>
  <c r="AH119" i="574"/>
  <c r="AL111" i="574"/>
  <c r="AR111" i="574"/>
  <c r="AU111" i="574" s="1"/>
  <c r="AB111" i="574"/>
  <c r="AE111" i="574" s="1"/>
  <c r="AV111" i="574"/>
  <c r="AK111" i="574"/>
  <c r="AJ111" i="574"/>
  <c r="AM111" i="574" s="1"/>
  <c r="D95" i="574"/>
  <c r="AS95" i="574"/>
  <c r="AR95" i="574"/>
  <c r="AU95" i="574" s="1"/>
  <c r="AB95" i="574"/>
  <c r="AE95" i="574" s="1"/>
  <c r="L95" i="574"/>
  <c r="O95" i="574" s="1"/>
  <c r="AW95" i="574"/>
  <c r="X95" i="574"/>
  <c r="AA95" i="574" s="1"/>
  <c r="F95" i="574"/>
  <c r="AN95" i="574"/>
  <c r="AQ95" i="574" s="1"/>
  <c r="Q95" i="574"/>
  <c r="AG95" i="574"/>
  <c r="M95" i="574"/>
  <c r="BC95" i="574"/>
  <c r="AC95" i="574"/>
  <c r="H95" i="574"/>
  <c r="K95" i="574" s="1"/>
  <c r="AP95" i="574"/>
  <c r="Z95" i="574"/>
  <c r="J95" i="574"/>
  <c r="AK95" i="574"/>
  <c r="Y95" i="574"/>
  <c r="AH95" i="574"/>
  <c r="N95" i="574"/>
  <c r="AV95" i="574"/>
  <c r="AJ95" i="574"/>
  <c r="AM95" i="574" s="1"/>
  <c r="BB95" i="574"/>
  <c r="AD95" i="574"/>
  <c r="P95" i="574"/>
  <c r="S95" i="574" s="1"/>
  <c r="B95" i="574"/>
  <c r="AO95" i="574"/>
  <c r="AT95" i="574"/>
  <c r="V95" i="574"/>
  <c r="U95" i="574"/>
  <c r="I95" i="574"/>
  <c r="AL95" i="574"/>
  <c r="R95" i="574"/>
  <c r="AF95" i="574"/>
  <c r="AI95" i="574" s="1"/>
  <c r="T95" i="574"/>
  <c r="W95" i="574" s="1"/>
  <c r="Q91" i="574"/>
  <c r="BB91" i="574"/>
  <c r="AN87" i="574"/>
  <c r="AQ87" i="574" s="1"/>
  <c r="D87" i="574"/>
  <c r="X87" i="574"/>
  <c r="AA87" i="574" s="1"/>
  <c r="AS87" i="574"/>
  <c r="P87" i="574"/>
  <c r="S87" i="574" s="1"/>
  <c r="AJ87" i="574"/>
  <c r="AM87" i="574" s="1"/>
  <c r="AF87" i="574"/>
  <c r="AI87" i="574" s="1"/>
  <c r="BB87" i="574"/>
  <c r="AH87" i="574"/>
  <c r="R87" i="574"/>
  <c r="AR87" i="574"/>
  <c r="AU87" i="574" s="1"/>
  <c r="L87" i="574"/>
  <c r="O87" i="574" s="1"/>
  <c r="N87" i="574"/>
  <c r="AB87" i="574"/>
  <c r="AE87" i="574" s="1"/>
  <c r="T87" i="574"/>
  <c r="W87" i="574" s="1"/>
  <c r="BC87" i="574"/>
  <c r="Y87" i="574"/>
  <c r="AD87" i="574"/>
  <c r="J87" i="574"/>
  <c r="Q87" i="574"/>
  <c r="AV87" i="574"/>
  <c r="H87" i="574"/>
  <c r="K87" i="574" s="1"/>
  <c r="AW87" i="574"/>
  <c r="F87" i="574"/>
  <c r="U87" i="574"/>
  <c r="AP87" i="574"/>
  <c r="V87" i="574"/>
  <c r="AG87" i="574"/>
  <c r="M87" i="574"/>
  <c r="AK83" i="574"/>
  <c r="Z79" i="574"/>
  <c r="F79" i="574"/>
  <c r="B79" i="574"/>
  <c r="AL79" i="574"/>
  <c r="P79" i="574"/>
  <c r="S79" i="574" s="1"/>
  <c r="AH79" i="574"/>
  <c r="H71" i="574"/>
  <c r="K71" i="574" s="1"/>
  <c r="AL71" i="574"/>
  <c r="X71" i="574"/>
  <c r="AA71" i="574" s="1"/>
  <c r="AB63" i="574"/>
  <c r="AE63" i="574" s="1"/>
  <c r="R63" i="574"/>
  <c r="H63" i="574"/>
  <c r="K63" i="574" s="1"/>
  <c r="AV63" i="574"/>
  <c r="AJ63" i="574"/>
  <c r="AM63" i="574" s="1"/>
  <c r="Z63" i="574"/>
  <c r="P63" i="574"/>
  <c r="S63" i="574" s="1"/>
  <c r="BB47" i="574"/>
  <c r="D47" i="574"/>
  <c r="V47" i="574"/>
  <c r="N47" i="574"/>
  <c r="I47" i="574"/>
  <c r="AO47" i="574"/>
  <c r="Z47" i="574"/>
  <c r="AR47" i="574"/>
  <c r="AU47" i="574" s="1"/>
  <c r="AB47" i="574"/>
  <c r="AE47" i="574" s="1"/>
  <c r="L47" i="574"/>
  <c r="O47" i="574" s="1"/>
  <c r="U47" i="574"/>
  <c r="AD47" i="574"/>
  <c r="Y47" i="574"/>
  <c r="J47" i="574"/>
  <c r="AP47" i="574"/>
  <c r="F47" i="574"/>
  <c r="AJ47" i="574"/>
  <c r="AM47" i="574" s="1"/>
  <c r="T47" i="574"/>
  <c r="W47" i="574" s="1"/>
  <c r="B47" i="574"/>
  <c r="AK47" i="574"/>
  <c r="AT47" i="574"/>
  <c r="AG47" i="574"/>
  <c r="R47" i="574"/>
  <c r="AV47" i="574"/>
  <c r="AF47" i="574"/>
  <c r="AI47" i="574" s="1"/>
  <c r="P47" i="574"/>
  <c r="S47" i="574" s="1"/>
  <c r="M47" i="574"/>
  <c r="AS47" i="574"/>
  <c r="AH47" i="574"/>
  <c r="H47" i="574"/>
  <c r="K47" i="574" s="1"/>
  <c r="BC47" i="574"/>
  <c r="AC47" i="574"/>
  <c r="Q47" i="574"/>
  <c r="AN47" i="574"/>
  <c r="AQ47" i="574" s="1"/>
  <c r="AL47" i="574"/>
  <c r="AW47" i="574"/>
  <c r="X47" i="574"/>
  <c r="AA47" i="574" s="1"/>
  <c r="Q43" i="574"/>
  <c r="AW43" i="574"/>
  <c r="AR43" i="574"/>
  <c r="AU43" i="574" s="1"/>
  <c r="U43" i="574"/>
  <c r="AW122" i="574"/>
  <c r="D122" i="574"/>
  <c r="BC122" i="574"/>
  <c r="AR122" i="574"/>
  <c r="AU122" i="574" s="1"/>
  <c r="AJ122" i="574"/>
  <c r="AM122" i="574" s="1"/>
  <c r="AB122" i="574"/>
  <c r="AE122" i="574" s="1"/>
  <c r="AT122" i="574"/>
  <c r="AL122" i="574"/>
  <c r="AD122" i="574"/>
  <c r="V122" i="574"/>
  <c r="N122" i="574"/>
  <c r="F122" i="574"/>
  <c r="AP122" i="574"/>
  <c r="Z122" i="574"/>
  <c r="AV122" i="574"/>
  <c r="X122" i="574"/>
  <c r="AA122" i="574" s="1"/>
  <c r="B122" i="574"/>
  <c r="AN122" i="574"/>
  <c r="AQ122" i="574" s="1"/>
  <c r="R122" i="574"/>
  <c r="AH122" i="574"/>
  <c r="P122" i="574"/>
  <c r="S122" i="574" s="1"/>
  <c r="Q122" i="574"/>
  <c r="AG122" i="574"/>
  <c r="M122" i="574"/>
  <c r="I122" i="574"/>
  <c r="AO122" i="574"/>
  <c r="U122" i="574"/>
  <c r="Y122" i="574"/>
  <c r="AK122" i="574"/>
  <c r="AW110" i="574"/>
  <c r="D110" i="574"/>
  <c r="AT110" i="574"/>
  <c r="AL110" i="574"/>
  <c r="AD110" i="574"/>
  <c r="V110" i="574"/>
  <c r="N110" i="574"/>
  <c r="F110" i="574"/>
  <c r="AV110" i="574"/>
  <c r="AJ110" i="574"/>
  <c r="AM110" i="574" s="1"/>
  <c r="Z110" i="574"/>
  <c r="P110" i="574"/>
  <c r="S110" i="574" s="1"/>
  <c r="BC110" i="574"/>
  <c r="AN110" i="574"/>
  <c r="AQ110" i="574" s="1"/>
  <c r="X110" i="574"/>
  <c r="AA110" i="574" s="1"/>
  <c r="J110" i="574"/>
  <c r="BB110" i="574"/>
  <c r="AH110" i="574"/>
  <c r="T110" i="574"/>
  <c r="W110" i="574" s="1"/>
  <c r="H110" i="574"/>
  <c r="K110" i="574" s="1"/>
  <c r="AR110" i="574"/>
  <c r="AU110" i="574" s="1"/>
  <c r="AF110" i="574"/>
  <c r="AI110" i="574" s="1"/>
  <c r="R110" i="574"/>
  <c r="B110" i="574"/>
  <c r="AP110" i="574"/>
  <c r="AB110" i="574"/>
  <c r="AE110" i="574" s="1"/>
  <c r="L110" i="574"/>
  <c r="O110" i="574" s="1"/>
  <c r="Q110" i="574"/>
  <c r="AG110" i="574"/>
  <c r="M110" i="574"/>
  <c r="AK110" i="574"/>
  <c r="I110" i="574"/>
  <c r="AC110" i="574"/>
  <c r="AS110" i="574"/>
  <c r="U110" i="574"/>
  <c r="Y110" i="574"/>
  <c r="AO110" i="574"/>
  <c r="L98" i="574"/>
  <c r="O98" i="574" s="1"/>
  <c r="BB98" i="574"/>
  <c r="Y98" i="574"/>
  <c r="AO98" i="574"/>
  <c r="Y90" i="574"/>
  <c r="F90" i="574"/>
  <c r="AG90" i="574"/>
  <c r="L90" i="574"/>
  <c r="O90" i="574" s="1"/>
  <c r="AH90" i="574"/>
  <c r="M90" i="574"/>
  <c r="AK90" i="574"/>
  <c r="AO90" i="574"/>
  <c r="AS90" i="574"/>
  <c r="R90" i="574"/>
  <c r="AV90" i="574"/>
  <c r="AD90" i="574"/>
  <c r="AP90" i="574"/>
  <c r="AW90" i="574"/>
  <c r="V90" i="574"/>
  <c r="AN90" i="574"/>
  <c r="AQ90" i="574" s="1"/>
  <c r="H90" i="574"/>
  <c r="K90" i="574" s="1"/>
  <c r="B90" i="574"/>
  <c r="AC90" i="574"/>
  <c r="P90" i="574"/>
  <c r="S90" i="574" s="1"/>
  <c r="I90" i="574"/>
  <c r="J90" i="574"/>
  <c r="N90" i="574"/>
  <c r="AL90" i="574"/>
  <c r="BB90" i="574"/>
  <c r="X90" i="574"/>
  <c r="AA90" i="574" s="1"/>
  <c r="AW86" i="574"/>
  <c r="J86" i="574"/>
  <c r="X86" i="574"/>
  <c r="AA86" i="574" s="1"/>
  <c r="BC82" i="574"/>
  <c r="B82" i="574"/>
  <c r="AB74" i="574"/>
  <c r="AE74" i="574" s="1"/>
  <c r="AD74" i="574"/>
  <c r="N74" i="574"/>
  <c r="AF74" i="574"/>
  <c r="AI74" i="574" s="1"/>
  <c r="AW58" i="574"/>
  <c r="D58" i="574"/>
  <c r="AS58" i="574"/>
  <c r="AC58" i="574"/>
  <c r="M58" i="574"/>
  <c r="B58" i="574"/>
  <c r="AN58" i="574"/>
  <c r="AQ58" i="574" s="1"/>
  <c r="T58" i="574"/>
  <c r="W58" i="574" s="1"/>
  <c r="AJ58" i="574"/>
  <c r="AM58" i="574" s="1"/>
  <c r="I58" i="574"/>
  <c r="BC58" i="574"/>
  <c r="Y58" i="574"/>
  <c r="H58" i="574"/>
  <c r="K58" i="574" s="1"/>
  <c r="AO58" i="574"/>
  <c r="X58" i="574"/>
  <c r="AA58" i="574" s="1"/>
  <c r="AB58" i="574"/>
  <c r="AE58" i="574" s="1"/>
  <c r="AP58" i="574"/>
  <c r="Z58" i="574"/>
  <c r="J58" i="574"/>
  <c r="AK58" i="574"/>
  <c r="L58" i="574"/>
  <c r="O58" i="574" s="1"/>
  <c r="AR58" i="574"/>
  <c r="AU58" i="574" s="1"/>
  <c r="Q58" i="574"/>
  <c r="F58" i="574"/>
  <c r="BB58" i="574"/>
  <c r="AD58" i="574"/>
  <c r="P58" i="574"/>
  <c r="S58" i="574" s="1"/>
  <c r="AG58" i="574"/>
  <c r="AH58" i="574"/>
  <c r="N58" i="574"/>
  <c r="AV58" i="574"/>
  <c r="AL58" i="574"/>
  <c r="AF58" i="574"/>
  <c r="AI58" i="574" s="1"/>
  <c r="V58" i="574"/>
  <c r="R58" i="574"/>
  <c r="AT58" i="574"/>
  <c r="U58" i="574"/>
  <c r="AP54" i="574"/>
  <c r="M54" i="574"/>
  <c r="AH54" i="574"/>
  <c r="D50" i="574"/>
  <c r="BC50" i="574"/>
  <c r="AR50" i="574"/>
  <c r="AU50" i="574" s="1"/>
  <c r="AF50" i="574"/>
  <c r="AI50" i="574" s="1"/>
  <c r="AG50" i="574"/>
  <c r="T50" i="574"/>
  <c r="W50" i="574" s="1"/>
  <c r="J50" i="574"/>
  <c r="AS50" i="574"/>
  <c r="AC50" i="574"/>
  <c r="R50" i="574"/>
  <c r="H50" i="574"/>
  <c r="K50" i="574" s="1"/>
  <c r="AW50" i="574"/>
  <c r="AK50" i="574"/>
  <c r="X50" i="574"/>
  <c r="AA50" i="574" s="1"/>
  <c r="AB50" i="574"/>
  <c r="AE50" i="574" s="1"/>
  <c r="P50" i="574"/>
  <c r="S50" i="574" s="1"/>
  <c r="AN50" i="574"/>
  <c r="AQ50" i="574" s="1"/>
  <c r="BB50" i="574"/>
  <c r="AH50" i="574"/>
  <c r="M50" i="574"/>
  <c r="AJ50" i="574"/>
  <c r="AM50" i="574" s="1"/>
  <c r="AP50" i="574"/>
  <c r="Y50" i="574"/>
  <c r="AT50" i="574"/>
  <c r="AD50" i="574"/>
  <c r="Q50" i="574"/>
  <c r="AO50" i="574"/>
  <c r="F46" i="574"/>
  <c r="AD46" i="574"/>
  <c r="AG46" i="574"/>
  <c r="AW42" i="574"/>
  <c r="D42" i="574"/>
  <c r="T42" i="574"/>
  <c r="W42" i="574" s="1"/>
  <c r="L42" i="574"/>
  <c r="O42" i="574" s="1"/>
  <c r="AV42" i="574"/>
  <c r="Z42" i="574"/>
  <c r="AG42" i="574"/>
  <c r="I42" i="574"/>
  <c r="C129" i="527"/>
  <c r="C129" i="528" s="1"/>
  <c r="C129" i="529" s="1"/>
  <c r="C129" i="530" s="1"/>
  <c r="C129" i="531" s="1"/>
  <c r="F129" i="476"/>
  <c r="C125" i="527"/>
  <c r="C125" i="528" s="1"/>
  <c r="C125" i="529" s="1"/>
  <c r="C125" i="530" s="1"/>
  <c r="C125" i="531" s="1"/>
  <c r="F125" i="476"/>
  <c r="C121" i="527"/>
  <c r="C121" i="528" s="1"/>
  <c r="C121" i="529" s="1"/>
  <c r="C121" i="530" s="1"/>
  <c r="C121" i="531" s="1"/>
  <c r="F121" i="476"/>
  <c r="C117" i="527"/>
  <c r="C117" i="528" s="1"/>
  <c r="C117" i="529" s="1"/>
  <c r="C117" i="530" s="1"/>
  <c r="C117" i="531" s="1"/>
  <c r="F117" i="476"/>
  <c r="C113" i="527"/>
  <c r="C113" i="528" s="1"/>
  <c r="C113" i="529" s="1"/>
  <c r="C113" i="530" s="1"/>
  <c r="C113" i="531" s="1"/>
  <c r="F113" i="476"/>
  <c r="C109" i="527"/>
  <c r="C109" i="528" s="1"/>
  <c r="C109" i="529" s="1"/>
  <c r="C109" i="530" s="1"/>
  <c r="C109" i="531" s="1"/>
  <c r="F109" i="476"/>
  <c r="C105" i="527"/>
  <c r="C105" i="528" s="1"/>
  <c r="C105" i="529" s="1"/>
  <c r="C105" i="530" s="1"/>
  <c r="C105" i="531" s="1"/>
  <c r="F105" i="476"/>
  <c r="C101" i="527"/>
  <c r="C101" i="528" s="1"/>
  <c r="C101" i="529" s="1"/>
  <c r="C101" i="530" s="1"/>
  <c r="C101" i="531" s="1"/>
  <c r="F101" i="476"/>
  <c r="C97" i="527"/>
  <c r="C97" i="528" s="1"/>
  <c r="C97" i="529" s="1"/>
  <c r="C97" i="530" s="1"/>
  <c r="C97" i="531" s="1"/>
  <c r="F97" i="476"/>
  <c r="C93" i="527"/>
  <c r="C93" i="528" s="1"/>
  <c r="C93" i="529" s="1"/>
  <c r="C93" i="530" s="1"/>
  <c r="C93" i="531" s="1"/>
  <c r="F93" i="476"/>
  <c r="C89" i="527"/>
  <c r="C89" i="528" s="1"/>
  <c r="C89" i="529" s="1"/>
  <c r="C89" i="530" s="1"/>
  <c r="C89" i="531" s="1"/>
  <c r="F89" i="476"/>
  <c r="C85" i="527"/>
  <c r="C85" i="528" s="1"/>
  <c r="C85" i="529" s="1"/>
  <c r="C85" i="530" s="1"/>
  <c r="C85" i="531" s="1"/>
  <c r="F85" i="476"/>
  <c r="C81" i="527"/>
  <c r="C81" i="528" s="1"/>
  <c r="C81" i="529" s="1"/>
  <c r="C81" i="530" s="1"/>
  <c r="C81" i="531" s="1"/>
  <c r="F81" i="476"/>
  <c r="C77" i="527"/>
  <c r="C77" i="528" s="1"/>
  <c r="C77" i="529" s="1"/>
  <c r="C77" i="530" s="1"/>
  <c r="C77" i="531" s="1"/>
  <c r="F77" i="476"/>
  <c r="C73" i="527"/>
  <c r="C73" i="528" s="1"/>
  <c r="C73" i="529" s="1"/>
  <c r="C73" i="530" s="1"/>
  <c r="C73" i="531" s="1"/>
  <c r="F73" i="476"/>
  <c r="C69" i="527"/>
  <c r="C69" i="528" s="1"/>
  <c r="C69" i="529" s="1"/>
  <c r="C69" i="530" s="1"/>
  <c r="C69" i="531" s="1"/>
  <c r="F69" i="476"/>
  <c r="C65" i="527"/>
  <c r="C65" i="528" s="1"/>
  <c r="C65" i="529" s="1"/>
  <c r="C65" i="530" s="1"/>
  <c r="C65" i="531" s="1"/>
  <c r="F65" i="476"/>
  <c r="C61" i="527"/>
  <c r="C61" i="528" s="1"/>
  <c r="C61" i="529" s="1"/>
  <c r="C61" i="530" s="1"/>
  <c r="C61" i="531" s="1"/>
  <c r="F61" i="476"/>
  <c r="C57" i="527"/>
  <c r="C57" i="528" s="1"/>
  <c r="C57" i="529" s="1"/>
  <c r="C57" i="530" s="1"/>
  <c r="C57" i="531" s="1"/>
  <c r="F57" i="476"/>
  <c r="C53" i="527"/>
  <c r="C53" i="528" s="1"/>
  <c r="C53" i="529" s="1"/>
  <c r="C53" i="530" s="1"/>
  <c r="C53" i="531" s="1"/>
  <c r="F53" i="476"/>
  <c r="C49" i="527"/>
  <c r="C49" i="528" s="1"/>
  <c r="C49" i="529" s="1"/>
  <c r="C49" i="530" s="1"/>
  <c r="C49" i="531" s="1"/>
  <c r="F49" i="476"/>
  <c r="C45" i="527"/>
  <c r="C45" i="528" s="1"/>
  <c r="C45" i="529" s="1"/>
  <c r="C45" i="530" s="1"/>
  <c r="C45" i="531" s="1"/>
  <c r="F45" i="476"/>
  <c r="C120" i="527"/>
  <c r="C120" i="528" s="1"/>
  <c r="C120" i="529" s="1"/>
  <c r="C120" i="530" s="1"/>
  <c r="C120" i="531" s="1"/>
  <c r="F120" i="476"/>
  <c r="C116" i="527"/>
  <c r="C116" i="528" s="1"/>
  <c r="C116" i="529" s="1"/>
  <c r="C116" i="530" s="1"/>
  <c r="C116" i="531" s="1"/>
  <c r="F116" i="476"/>
  <c r="C112" i="527"/>
  <c r="C112" i="528" s="1"/>
  <c r="C112" i="529" s="1"/>
  <c r="C112" i="530" s="1"/>
  <c r="C112" i="531" s="1"/>
  <c r="F112" i="476"/>
  <c r="C108" i="527"/>
  <c r="C108" i="528" s="1"/>
  <c r="C108" i="529" s="1"/>
  <c r="C108" i="530" s="1"/>
  <c r="C108" i="531" s="1"/>
  <c r="F108" i="476"/>
  <c r="C104" i="527"/>
  <c r="C104" i="528" s="1"/>
  <c r="C104" i="529" s="1"/>
  <c r="C104" i="530" s="1"/>
  <c r="C104" i="531" s="1"/>
  <c r="F104" i="476"/>
  <c r="C100" i="527"/>
  <c r="C100" i="528" s="1"/>
  <c r="C100" i="529" s="1"/>
  <c r="C100" i="530" s="1"/>
  <c r="C100" i="531" s="1"/>
  <c r="F100" i="476"/>
  <c r="C96" i="527"/>
  <c r="C96" i="528" s="1"/>
  <c r="C96" i="529" s="1"/>
  <c r="C96" i="530" s="1"/>
  <c r="C96" i="531" s="1"/>
  <c r="F96" i="476"/>
  <c r="C92" i="527"/>
  <c r="C92" i="528" s="1"/>
  <c r="C92" i="529" s="1"/>
  <c r="C92" i="530" s="1"/>
  <c r="C92" i="531" s="1"/>
  <c r="F92" i="476"/>
  <c r="C88" i="527"/>
  <c r="C88" i="528" s="1"/>
  <c r="C88" i="529" s="1"/>
  <c r="C88" i="530" s="1"/>
  <c r="C88" i="531" s="1"/>
  <c r="F88" i="476"/>
  <c r="C84" i="527"/>
  <c r="C84" i="528" s="1"/>
  <c r="C84" i="529" s="1"/>
  <c r="C84" i="530" s="1"/>
  <c r="C84" i="531" s="1"/>
  <c r="F84" i="476"/>
  <c r="C80" i="527"/>
  <c r="C80" i="528" s="1"/>
  <c r="C80" i="529" s="1"/>
  <c r="C80" i="530" s="1"/>
  <c r="C80" i="531" s="1"/>
  <c r="F80" i="476"/>
  <c r="C76" i="527"/>
  <c r="C76" i="528" s="1"/>
  <c r="C76" i="529" s="1"/>
  <c r="C76" i="530" s="1"/>
  <c r="C76" i="531" s="1"/>
  <c r="F76" i="476"/>
  <c r="C72" i="527"/>
  <c r="C72" i="528" s="1"/>
  <c r="C72" i="529" s="1"/>
  <c r="C72" i="530" s="1"/>
  <c r="C72" i="531" s="1"/>
  <c r="F72" i="476"/>
  <c r="C68" i="527"/>
  <c r="C68" i="528" s="1"/>
  <c r="C68" i="529" s="1"/>
  <c r="C68" i="530" s="1"/>
  <c r="C68" i="531" s="1"/>
  <c r="F68" i="476"/>
  <c r="C64" i="527"/>
  <c r="C64" i="528" s="1"/>
  <c r="C64" i="529" s="1"/>
  <c r="C64" i="530" s="1"/>
  <c r="C64" i="531" s="1"/>
  <c r="F64" i="476"/>
  <c r="C60" i="527"/>
  <c r="C60" i="528" s="1"/>
  <c r="C60" i="529" s="1"/>
  <c r="C60" i="530" s="1"/>
  <c r="C60" i="531" s="1"/>
  <c r="F60" i="476"/>
  <c r="C56" i="527"/>
  <c r="C56" i="528" s="1"/>
  <c r="C56" i="529" s="1"/>
  <c r="C56" i="530" s="1"/>
  <c r="C56" i="531" s="1"/>
  <c r="F56" i="476"/>
  <c r="C52" i="527"/>
  <c r="C52" i="528" s="1"/>
  <c r="C52" i="529" s="1"/>
  <c r="C52" i="530" s="1"/>
  <c r="C52" i="531" s="1"/>
  <c r="F52" i="476"/>
  <c r="C48" i="527"/>
  <c r="C48" i="528" s="1"/>
  <c r="C48" i="529" s="1"/>
  <c r="C48" i="530" s="1"/>
  <c r="C48" i="531" s="1"/>
  <c r="F48" i="476"/>
  <c r="C44" i="527"/>
  <c r="C44" i="528" s="1"/>
  <c r="C44" i="529" s="1"/>
  <c r="C44" i="530" s="1"/>
  <c r="C44" i="531" s="1"/>
  <c r="F44" i="476"/>
  <c r="C128" i="527"/>
  <c r="C128" i="528" s="1"/>
  <c r="C128" i="529" s="1"/>
  <c r="C128" i="530" s="1"/>
  <c r="C128" i="531" s="1"/>
  <c r="F128" i="476"/>
  <c r="C123" i="527"/>
  <c r="C123" i="528" s="1"/>
  <c r="C123" i="529" s="1"/>
  <c r="C123" i="530" s="1"/>
  <c r="C123" i="531" s="1"/>
  <c r="F123" i="476"/>
  <c r="C115" i="527"/>
  <c r="C115" i="528" s="1"/>
  <c r="C115" i="529" s="1"/>
  <c r="C115" i="530" s="1"/>
  <c r="C115" i="531" s="1"/>
  <c r="F115" i="476"/>
  <c r="C111" i="527"/>
  <c r="C111" i="528" s="1"/>
  <c r="C111" i="529" s="1"/>
  <c r="C111" i="530" s="1"/>
  <c r="C111" i="531" s="1"/>
  <c r="F111" i="476"/>
  <c r="C107" i="527"/>
  <c r="C107" i="528" s="1"/>
  <c r="C107" i="529" s="1"/>
  <c r="C107" i="530" s="1"/>
  <c r="C107" i="531" s="1"/>
  <c r="F107" i="476"/>
  <c r="C103" i="527"/>
  <c r="C103" i="528" s="1"/>
  <c r="C103" i="529" s="1"/>
  <c r="C103" i="530" s="1"/>
  <c r="C103" i="531" s="1"/>
  <c r="F103" i="476"/>
  <c r="C99" i="527"/>
  <c r="C99" i="528" s="1"/>
  <c r="C99" i="529" s="1"/>
  <c r="C99" i="530" s="1"/>
  <c r="C99" i="531" s="1"/>
  <c r="F99" i="476"/>
  <c r="C95" i="527"/>
  <c r="C95" i="528" s="1"/>
  <c r="C95" i="529" s="1"/>
  <c r="C95" i="530" s="1"/>
  <c r="C95" i="531" s="1"/>
  <c r="F95" i="476"/>
  <c r="C91" i="527"/>
  <c r="C91" i="528" s="1"/>
  <c r="C91" i="529" s="1"/>
  <c r="C91" i="530" s="1"/>
  <c r="C91" i="531" s="1"/>
  <c r="F91" i="476"/>
  <c r="C87" i="527"/>
  <c r="C87" i="528" s="1"/>
  <c r="C87" i="529" s="1"/>
  <c r="C87" i="530" s="1"/>
  <c r="C87" i="531" s="1"/>
  <c r="F87" i="476"/>
  <c r="C83" i="527"/>
  <c r="C83" i="528" s="1"/>
  <c r="C83" i="529" s="1"/>
  <c r="C83" i="530" s="1"/>
  <c r="C83" i="531" s="1"/>
  <c r="F83" i="476"/>
  <c r="C79" i="527"/>
  <c r="C79" i="528" s="1"/>
  <c r="C79" i="529" s="1"/>
  <c r="C79" i="530" s="1"/>
  <c r="C79" i="531" s="1"/>
  <c r="F79" i="476"/>
  <c r="C75" i="527"/>
  <c r="C75" i="528" s="1"/>
  <c r="C75" i="529" s="1"/>
  <c r="C75" i="530" s="1"/>
  <c r="C75" i="531" s="1"/>
  <c r="F75" i="476"/>
  <c r="C71" i="527"/>
  <c r="C71" i="528" s="1"/>
  <c r="C71" i="529" s="1"/>
  <c r="C71" i="530" s="1"/>
  <c r="C71" i="531" s="1"/>
  <c r="F71" i="476"/>
  <c r="C67" i="527"/>
  <c r="C67" i="528" s="1"/>
  <c r="C67" i="529" s="1"/>
  <c r="C67" i="530" s="1"/>
  <c r="C67" i="531" s="1"/>
  <c r="F67" i="476"/>
  <c r="C63" i="527"/>
  <c r="C63" i="528" s="1"/>
  <c r="C63" i="529" s="1"/>
  <c r="C63" i="530" s="1"/>
  <c r="C63" i="531" s="1"/>
  <c r="F63" i="476"/>
  <c r="C59" i="527"/>
  <c r="C59" i="528" s="1"/>
  <c r="C59" i="529" s="1"/>
  <c r="C59" i="530" s="1"/>
  <c r="C59" i="531" s="1"/>
  <c r="F59" i="476"/>
  <c r="C55" i="527"/>
  <c r="C55" i="528" s="1"/>
  <c r="C55" i="529" s="1"/>
  <c r="C55" i="530" s="1"/>
  <c r="C55" i="531" s="1"/>
  <c r="F55" i="476"/>
  <c r="C51" i="527"/>
  <c r="C51" i="528" s="1"/>
  <c r="C51" i="529" s="1"/>
  <c r="C51" i="530" s="1"/>
  <c r="C51" i="531" s="1"/>
  <c r="F51" i="476"/>
  <c r="C47" i="527"/>
  <c r="C47" i="528" s="1"/>
  <c r="C47" i="529" s="1"/>
  <c r="C47" i="530" s="1"/>
  <c r="C47" i="531" s="1"/>
  <c r="F47" i="476"/>
  <c r="C43" i="527"/>
  <c r="C43" i="528" s="1"/>
  <c r="C43" i="529" s="1"/>
  <c r="C43" i="530" s="1"/>
  <c r="C43" i="531" s="1"/>
  <c r="F43" i="476"/>
  <c r="C124" i="527"/>
  <c r="C124" i="528" s="1"/>
  <c r="C124" i="529" s="1"/>
  <c r="C124" i="530" s="1"/>
  <c r="C124" i="531" s="1"/>
  <c r="F124" i="476"/>
  <c r="C127" i="527"/>
  <c r="C127" i="528" s="1"/>
  <c r="C127" i="529" s="1"/>
  <c r="C127" i="530" s="1"/>
  <c r="C127" i="531" s="1"/>
  <c r="F127" i="476"/>
  <c r="C119" i="527"/>
  <c r="C119" i="528" s="1"/>
  <c r="C119" i="529" s="1"/>
  <c r="C119" i="530" s="1"/>
  <c r="C119" i="531" s="1"/>
  <c r="F119" i="476"/>
  <c r="C130" i="527"/>
  <c r="C130" i="528" s="1"/>
  <c r="C130" i="529" s="1"/>
  <c r="C130" i="530" s="1"/>
  <c r="C130" i="531" s="1"/>
  <c r="F130" i="476"/>
  <c r="C126" i="527"/>
  <c r="C126" i="528" s="1"/>
  <c r="C126" i="529" s="1"/>
  <c r="C126" i="530" s="1"/>
  <c r="C126" i="531" s="1"/>
  <c r="F126" i="476"/>
  <c r="C122" i="527"/>
  <c r="C122" i="528" s="1"/>
  <c r="C122" i="529" s="1"/>
  <c r="C122" i="530" s="1"/>
  <c r="C122" i="531" s="1"/>
  <c r="F122" i="476"/>
  <c r="C118" i="527"/>
  <c r="C118" i="528" s="1"/>
  <c r="C118" i="529" s="1"/>
  <c r="C118" i="530" s="1"/>
  <c r="C118" i="531" s="1"/>
  <c r="F118" i="476"/>
  <c r="C114" i="527"/>
  <c r="C114" i="528" s="1"/>
  <c r="C114" i="529" s="1"/>
  <c r="C114" i="530" s="1"/>
  <c r="C114" i="531" s="1"/>
  <c r="F114" i="476"/>
  <c r="C110" i="527"/>
  <c r="C110" i="528" s="1"/>
  <c r="C110" i="529" s="1"/>
  <c r="C110" i="530" s="1"/>
  <c r="C110" i="531" s="1"/>
  <c r="F110" i="476"/>
  <c r="C106" i="527"/>
  <c r="C106" i="528" s="1"/>
  <c r="C106" i="529" s="1"/>
  <c r="C106" i="530" s="1"/>
  <c r="C106" i="531" s="1"/>
  <c r="F106" i="476"/>
  <c r="C102" i="527"/>
  <c r="C102" i="528" s="1"/>
  <c r="C102" i="529" s="1"/>
  <c r="C102" i="530" s="1"/>
  <c r="C102" i="531" s="1"/>
  <c r="F102" i="476"/>
  <c r="C98" i="527"/>
  <c r="C98" i="528" s="1"/>
  <c r="C98" i="529" s="1"/>
  <c r="C98" i="530" s="1"/>
  <c r="C98" i="531" s="1"/>
  <c r="F98" i="476"/>
  <c r="C94" i="527"/>
  <c r="C94" i="528" s="1"/>
  <c r="C94" i="529" s="1"/>
  <c r="C94" i="530" s="1"/>
  <c r="C94" i="531" s="1"/>
  <c r="F94" i="476"/>
  <c r="C90" i="527"/>
  <c r="C90" i="528" s="1"/>
  <c r="C90" i="529" s="1"/>
  <c r="C90" i="530" s="1"/>
  <c r="C90" i="531" s="1"/>
  <c r="F90" i="476"/>
  <c r="C86" i="527"/>
  <c r="C86" i="528" s="1"/>
  <c r="C86" i="529" s="1"/>
  <c r="C86" i="530" s="1"/>
  <c r="C86" i="531" s="1"/>
  <c r="F86" i="476"/>
  <c r="C82" i="527"/>
  <c r="C82" i="528" s="1"/>
  <c r="C82" i="529" s="1"/>
  <c r="C82" i="530" s="1"/>
  <c r="C82" i="531" s="1"/>
  <c r="F82" i="476"/>
  <c r="C78" i="527"/>
  <c r="C78" i="528" s="1"/>
  <c r="C78" i="529" s="1"/>
  <c r="C78" i="530" s="1"/>
  <c r="C78" i="531" s="1"/>
  <c r="F78" i="476"/>
  <c r="C74" i="527"/>
  <c r="C74" i="528" s="1"/>
  <c r="C74" i="529" s="1"/>
  <c r="C74" i="530" s="1"/>
  <c r="C74" i="531" s="1"/>
  <c r="F74" i="476"/>
  <c r="C70" i="527"/>
  <c r="C70" i="528" s="1"/>
  <c r="C70" i="529" s="1"/>
  <c r="C70" i="530" s="1"/>
  <c r="C70" i="531" s="1"/>
  <c r="F70" i="476"/>
  <c r="C66" i="527"/>
  <c r="C66" i="528" s="1"/>
  <c r="C66" i="529" s="1"/>
  <c r="C66" i="530" s="1"/>
  <c r="C66" i="531" s="1"/>
  <c r="F66" i="476"/>
  <c r="C62" i="527"/>
  <c r="C62" i="528" s="1"/>
  <c r="C62" i="529" s="1"/>
  <c r="C62" i="530" s="1"/>
  <c r="C62" i="531" s="1"/>
  <c r="F62" i="476"/>
  <c r="C58" i="527"/>
  <c r="C58" i="528" s="1"/>
  <c r="C58" i="529" s="1"/>
  <c r="C58" i="530" s="1"/>
  <c r="C58" i="531" s="1"/>
  <c r="F58" i="476"/>
  <c r="C54" i="527"/>
  <c r="C54" i="528" s="1"/>
  <c r="C54" i="529" s="1"/>
  <c r="C54" i="530" s="1"/>
  <c r="C54" i="531" s="1"/>
  <c r="F54" i="476"/>
  <c r="C50" i="527"/>
  <c r="C50" i="528" s="1"/>
  <c r="C50" i="529" s="1"/>
  <c r="C50" i="530" s="1"/>
  <c r="C50" i="531" s="1"/>
  <c r="F50" i="476"/>
  <c r="C46" i="527"/>
  <c r="C46" i="528" s="1"/>
  <c r="C46" i="529" s="1"/>
  <c r="C46" i="530" s="1"/>
  <c r="C46" i="531" s="1"/>
  <c r="F46" i="476"/>
  <c r="C42" i="527"/>
  <c r="C42" i="528" s="1"/>
  <c r="C42" i="529" s="1"/>
  <c r="C42" i="530" s="1"/>
  <c r="C42" i="531" s="1"/>
  <c r="F42" i="476"/>
  <c r="R71" i="574" l="1"/>
  <c r="X72" i="574"/>
  <c r="AA72" i="574" s="1"/>
  <c r="I109" i="574"/>
  <c r="M82" i="574"/>
  <c r="AD71" i="574"/>
  <c r="L72" i="574"/>
  <c r="O72" i="574" s="1"/>
  <c r="AF109" i="574"/>
  <c r="AI109" i="574" s="1"/>
  <c r="AT82" i="574"/>
  <c r="AN71" i="574"/>
  <c r="AQ71" i="574" s="1"/>
  <c r="AW72" i="574"/>
  <c r="U128" i="574"/>
  <c r="Y69" i="574"/>
  <c r="R109" i="574"/>
  <c r="AB42" i="574"/>
  <c r="AE42" i="574" s="1"/>
  <c r="AK82" i="574"/>
  <c r="BB71" i="574"/>
  <c r="M72" i="574"/>
  <c r="AH128" i="574"/>
  <c r="T69" i="574"/>
  <c r="W69" i="574" s="1"/>
  <c r="U109" i="574"/>
  <c r="AJ42" i="574"/>
  <c r="AM42" i="574" s="1"/>
  <c r="Z82" i="574"/>
  <c r="L71" i="574"/>
  <c r="O71" i="574" s="1"/>
  <c r="B128" i="574"/>
  <c r="BC61" i="574"/>
  <c r="D69" i="574"/>
  <c r="AO109" i="574"/>
  <c r="AR42" i="574"/>
  <c r="AU42" i="574" s="1"/>
  <c r="B50" i="574"/>
  <c r="AC82" i="574"/>
  <c r="Q90" i="574"/>
  <c r="D90" i="574"/>
  <c r="AS122" i="574"/>
  <c r="L122" i="574"/>
  <c r="O122" i="574" s="1"/>
  <c r="M75" i="574"/>
  <c r="Z87" i="574"/>
  <c r="I87" i="574"/>
  <c r="U111" i="574"/>
  <c r="AC88" i="574"/>
  <c r="R88" i="574"/>
  <c r="L112" i="574"/>
  <c r="O112" i="574" s="1"/>
  <c r="AJ128" i="574"/>
  <c r="AM128" i="574" s="1"/>
  <c r="AF61" i="574"/>
  <c r="AI61" i="574" s="1"/>
  <c r="AT69" i="574"/>
  <c r="T77" i="574"/>
  <c r="W77" i="574" s="1"/>
  <c r="Q117" i="574"/>
  <c r="AS125" i="574"/>
  <c r="D125" i="574"/>
  <c r="BC42" i="574"/>
  <c r="L50" i="574"/>
  <c r="O50" i="574" s="1"/>
  <c r="N82" i="574"/>
  <c r="AR90" i="574"/>
  <c r="AU90" i="574" s="1"/>
  <c r="AT90" i="574"/>
  <c r="AC122" i="574"/>
  <c r="T122" i="574"/>
  <c r="W122" i="574" s="1"/>
  <c r="AT87" i="574"/>
  <c r="AK87" i="574"/>
  <c r="L111" i="574"/>
  <c r="O111" i="574" s="1"/>
  <c r="U80" i="574"/>
  <c r="AO88" i="574"/>
  <c r="Z88" i="574"/>
  <c r="AR128" i="574"/>
  <c r="AU128" i="574" s="1"/>
  <c r="Z61" i="574"/>
  <c r="AT77" i="574"/>
  <c r="N117" i="574"/>
  <c r="AO125" i="574"/>
  <c r="AT125" i="574"/>
  <c r="J82" i="574"/>
  <c r="M120" i="574"/>
  <c r="J61" i="574"/>
  <c r="AB120" i="574"/>
  <c r="AE120" i="574" s="1"/>
  <c r="AO123" i="574"/>
  <c r="AN79" i="574"/>
  <c r="AQ79" i="574" s="1"/>
  <c r="Q82" i="574"/>
  <c r="T123" i="574"/>
  <c r="W123" i="574" s="1"/>
  <c r="BB79" i="574"/>
  <c r="AH61" i="574"/>
  <c r="L79" i="574"/>
  <c r="O79" i="574" s="1"/>
  <c r="BB80" i="574"/>
  <c r="V102" i="574"/>
  <c r="AT117" i="574"/>
  <c r="AS42" i="574"/>
  <c r="AN63" i="574"/>
  <c r="AQ63" i="574" s="1"/>
  <c r="AO119" i="574"/>
  <c r="X120" i="574"/>
  <c r="AA120" i="574" s="1"/>
  <c r="M69" i="574"/>
  <c r="BC117" i="574"/>
  <c r="AC42" i="574"/>
  <c r="H122" i="574"/>
  <c r="K122" i="574" s="1"/>
  <c r="V71" i="574"/>
  <c r="AL87" i="574"/>
  <c r="AG80" i="574"/>
  <c r="F88" i="574"/>
  <c r="AS120" i="574"/>
  <c r="AL102" i="574"/>
  <c r="AG69" i="574"/>
  <c r="V77" i="574"/>
  <c r="AN77" i="574"/>
  <c r="AQ77" i="574" s="1"/>
  <c r="AD101" i="574"/>
  <c r="AB117" i="574"/>
  <c r="AE117" i="574" s="1"/>
  <c r="AR125" i="574"/>
  <c r="AU125" i="574" s="1"/>
  <c r="M42" i="574"/>
  <c r="AL50" i="574"/>
  <c r="F50" i="574"/>
  <c r="AL74" i="574"/>
  <c r="U90" i="574"/>
  <c r="BC90" i="574"/>
  <c r="AF122" i="574"/>
  <c r="AI122" i="574" s="1"/>
  <c r="AH71" i="574"/>
  <c r="AJ79" i="574"/>
  <c r="AM79" i="574" s="1"/>
  <c r="B87" i="574"/>
  <c r="AL119" i="574"/>
  <c r="N64" i="574"/>
  <c r="AC80" i="574"/>
  <c r="P88" i="574"/>
  <c r="S88" i="574" s="1"/>
  <c r="V120" i="574"/>
  <c r="L102" i="574"/>
  <c r="O102" i="574" s="1"/>
  <c r="J69" i="574"/>
  <c r="Q77" i="574"/>
  <c r="BB77" i="574"/>
  <c r="BC109" i="574"/>
  <c r="AL125" i="574"/>
  <c r="R125" i="574"/>
  <c r="AN120" i="574"/>
  <c r="AQ120" i="574" s="1"/>
  <c r="U61" i="574"/>
  <c r="U82" i="574"/>
  <c r="AP82" i="574"/>
  <c r="AK119" i="574"/>
  <c r="AG82" i="574"/>
  <c r="L119" i="574"/>
  <c r="O119" i="574" s="1"/>
  <c r="BB102" i="574"/>
  <c r="H119" i="574"/>
  <c r="K119" i="574" s="1"/>
  <c r="B120" i="574"/>
  <c r="AS80" i="574"/>
  <c r="T102" i="574"/>
  <c r="W102" i="574" s="1"/>
  <c r="R101" i="574"/>
  <c r="AV50" i="574"/>
  <c r="AB90" i="574"/>
  <c r="AE90" i="574" s="1"/>
  <c r="Q119" i="574"/>
  <c r="AO42" i="574"/>
  <c r="U50" i="574"/>
  <c r="N50" i="574"/>
  <c r="AR74" i="574"/>
  <c r="AU74" i="574" s="1"/>
  <c r="T90" i="574"/>
  <c r="W90" i="574" s="1"/>
  <c r="AJ90" i="574"/>
  <c r="AM90" i="574" s="1"/>
  <c r="BB122" i="574"/>
  <c r="AV71" i="574"/>
  <c r="D79" i="574"/>
  <c r="AC87" i="574"/>
  <c r="N119" i="574"/>
  <c r="Y64" i="574"/>
  <c r="Q80" i="574"/>
  <c r="AB88" i="574"/>
  <c r="AE88" i="574" s="1"/>
  <c r="AR120" i="574"/>
  <c r="AU120" i="574" s="1"/>
  <c r="AS102" i="574"/>
  <c r="B69" i="574"/>
  <c r="AF77" i="574"/>
  <c r="AI77" i="574" s="1"/>
  <c r="D77" i="574"/>
  <c r="M109" i="574"/>
  <c r="AN125" i="574"/>
  <c r="AQ125" i="574" s="1"/>
  <c r="V125" i="574"/>
  <c r="P119" i="574"/>
  <c r="S119" i="574" s="1"/>
  <c r="AJ119" i="574"/>
  <c r="AM119" i="574" s="1"/>
  <c r="AP120" i="574"/>
  <c r="AG61" i="574"/>
  <c r="R61" i="574"/>
  <c r="P80" i="574"/>
  <c r="S80" i="574" s="1"/>
  <c r="AD120" i="574"/>
  <c r="AR117" i="574"/>
  <c r="AU117" i="574" s="1"/>
  <c r="AK80" i="574"/>
  <c r="R102" i="574"/>
  <c r="V117" i="574"/>
  <c r="X119" i="574"/>
  <c r="AA119" i="574" s="1"/>
  <c r="P120" i="574"/>
  <c r="S120" i="574" s="1"/>
  <c r="AH65" i="574"/>
  <c r="T79" i="574"/>
  <c r="W79" i="574" s="1"/>
  <c r="I64" i="574"/>
  <c r="I50" i="574"/>
  <c r="R74" i="574"/>
  <c r="AB79" i="574"/>
  <c r="AE79" i="574" s="1"/>
  <c r="AT64" i="574"/>
  <c r="Y42" i="574"/>
  <c r="Z50" i="574"/>
  <c r="L74" i="574"/>
  <c r="O74" i="574" s="1"/>
  <c r="Z90" i="574"/>
  <c r="BC64" i="574"/>
  <c r="AW80" i="574"/>
  <c r="AB102" i="574"/>
  <c r="AE102" i="574" s="1"/>
  <c r="V69" i="574"/>
  <c r="J77" i="574"/>
  <c r="Y125" i="574"/>
  <c r="T66" i="574"/>
  <c r="W66" i="574" s="1"/>
  <c r="BC66" i="574"/>
  <c r="Y66" i="574"/>
  <c r="BB66" i="574"/>
  <c r="AH66" i="574"/>
  <c r="R66" i="574"/>
  <c r="U66" i="574"/>
  <c r="P66" i="574"/>
  <c r="S66" i="574" s="1"/>
  <c r="AL66" i="574"/>
  <c r="I66" i="574"/>
  <c r="AP66" i="574"/>
  <c r="H66" i="574"/>
  <c r="K66" i="574" s="1"/>
  <c r="J66" i="574"/>
  <c r="AJ66" i="574"/>
  <c r="AM66" i="574" s="1"/>
  <c r="AT66" i="574"/>
  <c r="AD66" i="574"/>
  <c r="F66" i="574"/>
  <c r="AR66" i="574"/>
  <c r="AU66" i="574" s="1"/>
  <c r="AO66" i="574"/>
  <c r="AC66" i="574"/>
  <c r="B66" i="574"/>
  <c r="D66" i="574"/>
  <c r="M66" i="574"/>
  <c r="X66" i="574"/>
  <c r="AA66" i="574" s="1"/>
  <c r="AW66" i="574"/>
  <c r="N66" i="574"/>
  <c r="AF66" i="574"/>
  <c r="AI66" i="574" s="1"/>
  <c r="Q66" i="574"/>
  <c r="AN66" i="574"/>
  <c r="AQ66" i="574" s="1"/>
  <c r="AF104" i="574"/>
  <c r="AI104" i="574" s="1"/>
  <c r="AT51" i="574"/>
  <c r="V51" i="574"/>
  <c r="AF51" i="574"/>
  <c r="AI51" i="574" s="1"/>
  <c r="AP51" i="574"/>
  <c r="I56" i="574"/>
  <c r="AV56" i="574"/>
  <c r="AF56" i="574"/>
  <c r="AI56" i="574" s="1"/>
  <c r="P56" i="574"/>
  <c r="S56" i="574" s="1"/>
  <c r="J56" i="574"/>
  <c r="AH56" i="574"/>
  <c r="D56" i="574"/>
  <c r="AP56" i="574"/>
  <c r="X56" i="574"/>
  <c r="AA56" i="574" s="1"/>
  <c r="AT56" i="574"/>
  <c r="AN56" i="574"/>
  <c r="AQ56" i="574" s="1"/>
  <c r="AW56" i="574"/>
  <c r="AJ56" i="574"/>
  <c r="AM56" i="574" s="1"/>
  <c r="AG56" i="574"/>
  <c r="T56" i="574"/>
  <c r="W56" i="574" s="1"/>
  <c r="AC56" i="574"/>
  <c r="L56" i="574"/>
  <c r="O56" i="574" s="1"/>
  <c r="M56" i="574"/>
  <c r="Y56" i="574"/>
  <c r="BB56" i="574"/>
  <c r="AL56" i="574"/>
  <c r="AK56" i="574"/>
  <c r="V56" i="574"/>
  <c r="H56" i="574"/>
  <c r="K56" i="574" s="1"/>
  <c r="Z56" i="574"/>
  <c r="B56" i="574"/>
  <c r="U56" i="574"/>
  <c r="AR56" i="574"/>
  <c r="AU56" i="574" s="1"/>
  <c r="AB56" i="574"/>
  <c r="AE56" i="574" s="1"/>
  <c r="AV108" i="574"/>
  <c r="L108" i="574"/>
  <c r="O108" i="574" s="1"/>
  <c r="H104" i="574"/>
  <c r="K104" i="574" s="1"/>
  <c r="Q56" i="574"/>
  <c r="AV104" i="574"/>
  <c r="M45" i="574"/>
  <c r="U93" i="574"/>
  <c r="AG66" i="574"/>
  <c r="AB55" i="574"/>
  <c r="AE55" i="574" s="1"/>
  <c r="AD56" i="574"/>
  <c r="AO45" i="574"/>
  <c r="AP93" i="574"/>
  <c r="AV66" i="574"/>
  <c r="AL55" i="574"/>
  <c r="AS56" i="574"/>
  <c r="U45" i="574"/>
  <c r="U103" i="574"/>
  <c r="M103" i="574"/>
  <c r="AP103" i="574"/>
  <c r="AW103" i="574"/>
  <c r="Z103" i="574"/>
  <c r="AC103" i="574"/>
  <c r="J103" i="574"/>
  <c r="AT103" i="574"/>
  <c r="AN103" i="574"/>
  <c r="AQ103" i="574" s="1"/>
  <c r="V103" i="574"/>
  <c r="BC103" i="574"/>
  <c r="X103" i="574"/>
  <c r="AA103" i="574" s="1"/>
  <c r="AS103" i="574"/>
  <c r="T103" i="574"/>
  <c r="W103" i="574" s="1"/>
  <c r="R103" i="574"/>
  <c r="AF103" i="574"/>
  <c r="AI103" i="574" s="1"/>
  <c r="AD103" i="574"/>
  <c r="H103" i="574"/>
  <c r="K103" i="574" s="1"/>
  <c r="P103" i="574"/>
  <c r="S103" i="574" s="1"/>
  <c r="B103" i="574"/>
  <c r="AB103" i="574"/>
  <c r="AE103" i="574" s="1"/>
  <c r="AR103" i="574"/>
  <c r="AU103" i="574" s="1"/>
  <c r="I103" i="574"/>
  <c r="F103" i="574"/>
  <c r="D103" i="574"/>
  <c r="AJ103" i="574"/>
  <c r="AM103" i="574" s="1"/>
  <c r="AK103" i="574"/>
  <c r="Y103" i="574"/>
  <c r="AL103" i="574"/>
  <c r="AJ59" i="574"/>
  <c r="AM59" i="574" s="1"/>
  <c r="AK59" i="574"/>
  <c r="B59" i="574"/>
  <c r="M59" i="574"/>
  <c r="AK45" i="574"/>
  <c r="V66" i="574"/>
  <c r="N56" i="574"/>
  <c r="P45" i="574"/>
  <c r="S45" i="574" s="1"/>
  <c r="BC55" i="574"/>
  <c r="AF45" i="574"/>
  <c r="AI45" i="574" s="1"/>
  <c r="AB52" i="574"/>
  <c r="AE52" i="574" s="1"/>
  <c r="AN52" i="574"/>
  <c r="AQ52" i="574" s="1"/>
  <c r="AP104" i="574"/>
  <c r="AS104" i="574"/>
  <c r="AD104" i="574"/>
  <c r="AC104" i="574"/>
  <c r="T104" i="574"/>
  <c r="W104" i="574" s="1"/>
  <c r="M104" i="574"/>
  <c r="AG104" i="574"/>
  <c r="J104" i="574"/>
  <c r="BB104" i="574"/>
  <c r="AJ104" i="574"/>
  <c r="AM104" i="574" s="1"/>
  <c r="V104" i="574"/>
  <c r="F104" i="574"/>
  <c r="R104" i="574"/>
  <c r="AR104" i="574"/>
  <c r="AU104" i="574" s="1"/>
  <c r="AT104" i="574"/>
  <c r="AH104" i="574"/>
  <c r="I104" i="574"/>
  <c r="U104" i="574"/>
  <c r="AB104" i="574"/>
  <c r="AE104" i="574" s="1"/>
  <c r="N104" i="574"/>
  <c r="Y104" i="574"/>
  <c r="B104" i="574"/>
  <c r="L104" i="574"/>
  <c r="O104" i="574" s="1"/>
  <c r="AL104" i="574"/>
  <c r="Z104" i="574"/>
  <c r="AO104" i="574"/>
  <c r="Q104" i="574"/>
  <c r="AK104" i="574"/>
  <c r="AW104" i="574"/>
  <c r="L103" i="574"/>
  <c r="O103" i="574" s="1"/>
  <c r="AR45" i="574"/>
  <c r="AU45" i="574" s="1"/>
  <c r="Z66" i="574"/>
  <c r="AS66" i="574"/>
  <c r="AT55" i="574"/>
  <c r="AH103" i="574"/>
  <c r="L66" i="574"/>
  <c r="O66" i="574" s="1"/>
  <c r="H55" i="574"/>
  <c r="K55" i="574" s="1"/>
  <c r="Q103" i="574"/>
  <c r="D45" i="574"/>
  <c r="Y62" i="574"/>
  <c r="Q62" i="574"/>
  <c r="N62" i="574"/>
  <c r="AK62" i="574"/>
  <c r="N103" i="574"/>
  <c r="AO103" i="574"/>
  <c r="AN49" i="574"/>
  <c r="AQ49" i="574" s="1"/>
  <c r="AN93" i="574"/>
  <c r="AQ93" i="574" s="1"/>
  <c r="M93" i="574"/>
  <c r="X93" i="574"/>
  <c r="AA93" i="574" s="1"/>
  <c r="Y93" i="574"/>
  <c r="H93" i="574"/>
  <c r="K93" i="574" s="1"/>
  <c r="AJ93" i="574"/>
  <c r="AM93" i="574" s="1"/>
  <c r="AH93" i="574"/>
  <c r="P93" i="574"/>
  <c r="S93" i="574" s="1"/>
  <c r="F93" i="574"/>
  <c r="AS93" i="574"/>
  <c r="AD93" i="574"/>
  <c r="BC93" i="574"/>
  <c r="AF93" i="574"/>
  <c r="AI93" i="574" s="1"/>
  <c r="Z93" i="574"/>
  <c r="N93" i="574"/>
  <c r="AT93" i="574"/>
  <c r="I93" i="574"/>
  <c r="AW93" i="574"/>
  <c r="R93" i="574"/>
  <c r="L93" i="574"/>
  <c r="O93" i="574" s="1"/>
  <c r="AC93" i="574"/>
  <c r="Q93" i="574"/>
  <c r="V93" i="574"/>
  <c r="AO93" i="574"/>
  <c r="AV93" i="574"/>
  <c r="B93" i="574"/>
  <c r="BB93" i="574"/>
  <c r="AB93" i="574"/>
  <c r="AE93" i="574" s="1"/>
  <c r="AK93" i="574"/>
  <c r="AL93" i="574"/>
  <c r="AR93" i="574"/>
  <c r="AU93" i="574" s="1"/>
  <c r="T93" i="574"/>
  <c r="W93" i="574" s="1"/>
  <c r="BC104" i="574"/>
  <c r="AS60" i="574"/>
  <c r="T60" i="574"/>
  <c r="W60" i="574" s="1"/>
  <c r="X104" i="574"/>
  <c r="AA104" i="574" s="1"/>
  <c r="BC56" i="574"/>
  <c r="BB55" i="574"/>
  <c r="F56" i="574"/>
  <c r="R56" i="574"/>
  <c r="H45" i="574"/>
  <c r="K45" i="574" s="1"/>
  <c r="L45" i="574"/>
  <c r="O45" i="574" s="1"/>
  <c r="AJ45" i="574"/>
  <c r="AM45" i="574" s="1"/>
  <c r="J45" i="574"/>
  <c r="Z45" i="574"/>
  <c r="AG45" i="574"/>
  <c r="AP45" i="574"/>
  <c r="Q45" i="574"/>
  <c r="BB45" i="574"/>
  <c r="AW45" i="574"/>
  <c r="V45" i="574"/>
  <c r="F45" i="574"/>
  <c r="AL45" i="574"/>
  <c r="AN45" i="574"/>
  <c r="AQ45" i="574" s="1"/>
  <c r="AT45" i="574"/>
  <c r="T45" i="574"/>
  <c r="W45" i="574" s="1"/>
  <c r="B45" i="574"/>
  <c r="N45" i="574"/>
  <c r="BC45" i="574"/>
  <c r="AB45" i="574"/>
  <c r="AE45" i="574" s="1"/>
  <c r="AH45" i="574"/>
  <c r="AC45" i="574"/>
  <c r="R45" i="574"/>
  <c r="Y45" i="574"/>
  <c r="AS45" i="574"/>
  <c r="AD45" i="574"/>
  <c r="I45" i="574"/>
  <c r="AT70" i="574"/>
  <c r="B70" i="574"/>
  <c r="M70" i="574"/>
  <c r="J70" i="574"/>
  <c r="AN104" i="574"/>
  <c r="AQ104" i="574" s="1"/>
  <c r="AB66" i="574"/>
  <c r="AE66" i="574" s="1"/>
  <c r="AK66" i="574"/>
  <c r="AV103" i="574"/>
  <c r="H99" i="574"/>
  <c r="K99" i="574" s="1"/>
  <c r="AD99" i="574"/>
  <c r="AJ55" i="574"/>
  <c r="AM55" i="574" s="1"/>
  <c r="AO55" i="574"/>
  <c r="Z55" i="574"/>
  <c r="M55" i="574"/>
  <c r="N55" i="574"/>
  <c r="AS55" i="574"/>
  <c r="AR55" i="574"/>
  <c r="AU55" i="574" s="1"/>
  <c r="Y55" i="574"/>
  <c r="AH55" i="574"/>
  <c r="B55" i="574"/>
  <c r="V55" i="574"/>
  <c r="L55" i="574"/>
  <c r="O55" i="574" s="1"/>
  <c r="AD55" i="574"/>
  <c r="T55" i="574"/>
  <c r="W55" i="574" s="1"/>
  <c r="R55" i="574"/>
  <c r="AK55" i="574"/>
  <c r="AW55" i="574"/>
  <c r="F55" i="574"/>
  <c r="U55" i="574"/>
  <c r="AF55" i="574"/>
  <c r="AI55" i="574" s="1"/>
  <c r="Q55" i="574"/>
  <c r="AC55" i="574"/>
  <c r="P55" i="574"/>
  <c r="S55" i="574" s="1"/>
  <c r="AG55" i="574"/>
  <c r="I55" i="574"/>
  <c r="X55" i="574"/>
  <c r="AA55" i="574" s="1"/>
  <c r="D55" i="574"/>
  <c r="AV55" i="574"/>
  <c r="AN55" i="574"/>
  <c r="AQ55" i="574" s="1"/>
  <c r="V107" i="574"/>
  <c r="AG107" i="574"/>
  <c r="P104" i="574"/>
  <c r="S104" i="574" s="1"/>
  <c r="J93" i="574"/>
  <c r="AG103" i="574"/>
  <c r="X45" i="574"/>
  <c r="AA45" i="574" s="1"/>
  <c r="AG93" i="574"/>
  <c r="AP55" i="574"/>
  <c r="AP53" i="574"/>
  <c r="B53" i="574"/>
  <c r="J53" i="574"/>
  <c r="F53" i="574"/>
  <c r="AK53" i="574"/>
  <c r="Q53" i="574"/>
  <c r="BC53" i="574"/>
  <c r="AH53" i="574"/>
  <c r="AN53" i="574"/>
  <c r="AQ53" i="574" s="1"/>
  <c r="AJ53" i="574"/>
  <c r="AM53" i="574" s="1"/>
  <c r="R53" i="574"/>
  <c r="M53" i="574"/>
  <c r="V53" i="574"/>
  <c r="AL53" i="574"/>
  <c r="AR53" i="574"/>
  <c r="AU53" i="574" s="1"/>
  <c r="N53" i="574"/>
  <c r="Z53" i="574"/>
  <c r="BB53" i="574"/>
  <c r="Y111" i="574"/>
  <c r="BB64" i="574"/>
  <c r="F111" i="574"/>
  <c r="AB53" i="574"/>
  <c r="AE53" i="574" s="1"/>
  <c r="AN101" i="574"/>
  <c r="AQ101" i="574" s="1"/>
  <c r="AG74" i="574"/>
  <c r="AD111" i="574"/>
  <c r="AR64" i="574"/>
  <c r="AU64" i="574" s="1"/>
  <c r="AN112" i="574"/>
  <c r="AQ112" i="574" s="1"/>
  <c r="AW53" i="574"/>
  <c r="AR101" i="574"/>
  <c r="AU101" i="574" s="1"/>
  <c r="AB82" i="574"/>
  <c r="AE82" i="574" s="1"/>
  <c r="AH82" i="574"/>
  <c r="AV82" i="574"/>
  <c r="Y82" i="574"/>
  <c r="F82" i="574"/>
  <c r="L82" i="574"/>
  <c r="O82" i="574" s="1"/>
  <c r="V82" i="574"/>
  <c r="AO82" i="574"/>
  <c r="AF82" i="574"/>
  <c r="AI82" i="574" s="1"/>
  <c r="BB82" i="574"/>
  <c r="I82" i="574"/>
  <c r="AJ82" i="574"/>
  <c r="AM82" i="574" s="1"/>
  <c r="AN82" i="574"/>
  <c r="AQ82" i="574" s="1"/>
  <c r="P82" i="574"/>
  <c r="S82" i="574" s="1"/>
  <c r="F71" i="574"/>
  <c r="AT71" i="574"/>
  <c r="AF71" i="574"/>
  <c r="AI71" i="574" s="1"/>
  <c r="P71" i="574"/>
  <c r="S71" i="574" s="1"/>
  <c r="AP71" i="574"/>
  <c r="B71" i="574"/>
  <c r="AW71" i="574"/>
  <c r="Z71" i="574"/>
  <c r="BC71" i="574"/>
  <c r="D71" i="574"/>
  <c r="N71" i="574"/>
  <c r="AB71" i="574"/>
  <c r="AE71" i="574" s="1"/>
  <c r="Q71" i="574"/>
  <c r="T71" i="574"/>
  <c r="W71" i="574" s="1"/>
  <c r="AG71" i="574"/>
  <c r="I119" i="574"/>
  <c r="AD119" i="574"/>
  <c r="F119" i="574"/>
  <c r="BB119" i="574"/>
  <c r="AC119" i="574"/>
  <c r="AN119" i="574"/>
  <c r="AQ119" i="574" s="1"/>
  <c r="AW119" i="574"/>
  <c r="R119" i="574"/>
  <c r="Z119" i="574"/>
  <c r="D119" i="574"/>
  <c r="AF119" i="574"/>
  <c r="AI119" i="574" s="1"/>
  <c r="D72" i="574"/>
  <c r="AJ72" i="574"/>
  <c r="AM72" i="574" s="1"/>
  <c r="BB72" i="574"/>
  <c r="T72" i="574"/>
  <c r="W72" i="574" s="1"/>
  <c r="AO72" i="574"/>
  <c r="B72" i="574"/>
  <c r="AD72" i="574"/>
  <c r="AK72" i="574"/>
  <c r="R72" i="574"/>
  <c r="AV72" i="574"/>
  <c r="J72" i="574"/>
  <c r="I72" i="574"/>
  <c r="AF72" i="574"/>
  <c r="AI72" i="574" s="1"/>
  <c r="AL72" i="574"/>
  <c r="BC72" i="574"/>
  <c r="P72" i="574"/>
  <c r="S72" i="574" s="1"/>
  <c r="AH72" i="574"/>
  <c r="H72" i="574"/>
  <c r="K72" i="574" s="1"/>
  <c r="Q72" i="574"/>
  <c r="Z72" i="574"/>
  <c r="Z120" i="574"/>
  <c r="U120" i="574"/>
  <c r="BC120" i="574"/>
  <c r="AG120" i="574"/>
  <c r="BB120" i="574"/>
  <c r="R120" i="574"/>
  <c r="N120" i="574"/>
  <c r="AK120" i="574"/>
  <c r="D120" i="574"/>
  <c r="AH120" i="574"/>
  <c r="AF120" i="574"/>
  <c r="AI120" i="574" s="1"/>
  <c r="H120" i="574"/>
  <c r="K120" i="574" s="1"/>
  <c r="N61" i="574"/>
  <c r="AB61" i="574"/>
  <c r="AE61" i="574" s="1"/>
  <c r="P61" i="574"/>
  <c r="S61" i="574" s="1"/>
  <c r="AK61" i="574"/>
  <c r="Q61" i="574"/>
  <c r="AS61" i="574"/>
  <c r="AW61" i="574"/>
  <c r="AL61" i="574"/>
  <c r="AR61" i="574"/>
  <c r="AU61" i="574" s="1"/>
  <c r="D61" i="574"/>
  <c r="V61" i="574"/>
  <c r="M61" i="574"/>
  <c r="AV61" i="574"/>
  <c r="B61" i="574"/>
  <c r="L61" i="574"/>
  <c r="O61" i="574" s="1"/>
  <c r="F109" i="574"/>
  <c r="N109" i="574"/>
  <c r="B109" i="574"/>
  <c r="AV109" i="574"/>
  <c r="AJ109" i="574"/>
  <c r="AM109" i="574" s="1"/>
  <c r="AC109" i="574"/>
  <c r="AP109" i="574"/>
  <c r="AS109" i="574"/>
  <c r="Z109" i="574"/>
  <c r="AH109" i="574"/>
  <c r="J109" i="574"/>
  <c r="H109" i="574"/>
  <c r="K109" i="574" s="1"/>
  <c r="AK109" i="574"/>
  <c r="AT109" i="574"/>
  <c r="V109" i="574"/>
  <c r="Q42" i="574"/>
  <c r="M74" i="574"/>
  <c r="T82" i="574"/>
  <c r="W82" i="574" s="1"/>
  <c r="Q67" i="574"/>
  <c r="AJ71" i="574"/>
  <c r="AM71" i="574" s="1"/>
  <c r="AR79" i="574"/>
  <c r="AU79" i="574" s="1"/>
  <c r="I111" i="574"/>
  <c r="AT119" i="574"/>
  <c r="AP64" i="574"/>
  <c r="AP72" i="574"/>
  <c r="AV80" i="574"/>
  <c r="U112" i="574"/>
  <c r="AV120" i="574"/>
  <c r="N128" i="574"/>
  <c r="AN102" i="574"/>
  <c r="AQ102" i="574" s="1"/>
  <c r="X53" i="574"/>
  <c r="AA53" i="574" s="1"/>
  <c r="AC61" i="574"/>
  <c r="AS69" i="574"/>
  <c r="AK101" i="574"/>
  <c r="AL109" i="574"/>
  <c r="AK117" i="574"/>
  <c r="F42" i="574"/>
  <c r="AO74" i="574"/>
  <c r="AD82" i="574"/>
  <c r="AK67" i="574"/>
  <c r="AR71" i="574"/>
  <c r="AU71" i="574" s="1"/>
  <c r="M119" i="574"/>
  <c r="H64" i="574"/>
  <c r="K64" i="574" s="1"/>
  <c r="U72" i="574"/>
  <c r="AL80" i="574"/>
  <c r="M112" i="574"/>
  <c r="F120" i="574"/>
  <c r="X128" i="574"/>
  <c r="AA128" i="574" s="1"/>
  <c r="H102" i="574"/>
  <c r="K102" i="574" s="1"/>
  <c r="AS53" i="574"/>
  <c r="AO61" i="574"/>
  <c r="R69" i="574"/>
  <c r="AC101" i="574"/>
  <c r="X109" i="574"/>
  <c r="AA109" i="574" s="1"/>
  <c r="X117" i="574"/>
  <c r="AA117" i="574" s="1"/>
  <c r="BB74" i="574"/>
  <c r="AD79" i="574"/>
  <c r="AC79" i="574"/>
  <c r="R79" i="574"/>
  <c r="I79" i="574"/>
  <c r="AP79" i="574"/>
  <c r="H79" i="574"/>
  <c r="K79" i="574" s="1"/>
  <c r="AO79" i="574"/>
  <c r="AF79" i="574"/>
  <c r="AI79" i="574" s="1"/>
  <c r="AV79" i="574"/>
  <c r="V79" i="574"/>
  <c r="J79" i="574"/>
  <c r="AT79" i="574"/>
  <c r="X79" i="574"/>
  <c r="AA79" i="574" s="1"/>
  <c r="X82" i="574"/>
  <c r="AA82" i="574" s="1"/>
  <c r="AB119" i="574"/>
  <c r="AE119" i="574" s="1"/>
  <c r="Z64" i="574"/>
  <c r="V72" i="574"/>
  <c r="AJ80" i="574"/>
  <c r="AM80" i="574" s="1"/>
  <c r="AK112" i="574"/>
  <c r="AW120" i="574"/>
  <c r="R128" i="574"/>
  <c r="AJ102" i="574"/>
  <c r="AM102" i="574" s="1"/>
  <c r="AG53" i="574"/>
  <c r="H61" i="574"/>
  <c r="K61" i="574" s="1"/>
  <c r="BC101" i="574"/>
  <c r="L109" i="574"/>
  <c r="O109" i="574" s="1"/>
  <c r="Z117" i="574"/>
  <c r="AT63" i="574"/>
  <c r="B63" i="574"/>
  <c r="AL63" i="574"/>
  <c r="U63" i="574"/>
  <c r="AD63" i="574"/>
  <c r="AK63" i="574"/>
  <c r="V63" i="574"/>
  <c r="Q63" i="574"/>
  <c r="N63" i="574"/>
  <c r="AG63" i="574"/>
  <c r="F63" i="574"/>
  <c r="M63" i="574"/>
  <c r="AP63" i="574"/>
  <c r="Y63" i="574"/>
  <c r="BC63" i="574"/>
  <c r="AS63" i="574"/>
  <c r="J63" i="574"/>
  <c r="AO63" i="574"/>
  <c r="BB63" i="574"/>
  <c r="Y53" i="574"/>
  <c r="AT53" i="574"/>
  <c r="AJ112" i="574"/>
  <c r="AM112" i="574" s="1"/>
  <c r="AV64" i="574"/>
  <c r="N101" i="574"/>
  <c r="AC69" i="574"/>
  <c r="AN69" i="574"/>
  <c r="AQ69" i="574" s="1"/>
  <c r="BB69" i="574"/>
  <c r="AH69" i="574"/>
  <c r="I69" i="574"/>
  <c r="X69" i="574"/>
  <c r="AA69" i="574" s="1"/>
  <c r="AD69" i="574"/>
  <c r="N69" i="574"/>
  <c r="AJ69" i="574"/>
  <c r="AM69" i="574" s="1"/>
  <c r="U69" i="574"/>
  <c r="BC69" i="574"/>
  <c r="P69" i="574"/>
  <c r="S69" i="574" s="1"/>
  <c r="L69" i="574"/>
  <c r="O69" i="574" s="1"/>
  <c r="H42" i="574"/>
  <c r="K42" i="574" s="1"/>
  <c r="AN74" i="574"/>
  <c r="AQ74" i="574" s="1"/>
  <c r="AP119" i="574"/>
  <c r="AS64" i="574"/>
  <c r="AR72" i="574"/>
  <c r="AU72" i="574" s="1"/>
  <c r="H80" i="574"/>
  <c r="K80" i="574" s="1"/>
  <c r="AH112" i="574"/>
  <c r="Q120" i="574"/>
  <c r="H128" i="574"/>
  <c r="K128" i="574" s="1"/>
  <c r="U102" i="574"/>
  <c r="L53" i="574"/>
  <c r="O53" i="574" s="1"/>
  <c r="AP69" i="574"/>
  <c r="AG101" i="574"/>
  <c r="AN109" i="574"/>
  <c r="AQ109" i="574" s="1"/>
  <c r="J117" i="574"/>
  <c r="P42" i="574"/>
  <c r="S42" i="574" s="1"/>
  <c r="H82" i="574"/>
  <c r="K82" i="574" s="1"/>
  <c r="I63" i="574"/>
  <c r="M71" i="574"/>
  <c r="M79" i="574"/>
  <c r="J119" i="574"/>
  <c r="L64" i="574"/>
  <c r="O64" i="574" s="1"/>
  <c r="AS72" i="574"/>
  <c r="F112" i="574"/>
  <c r="AC120" i="574"/>
  <c r="AD128" i="574"/>
  <c r="I102" i="574"/>
  <c r="H53" i="574"/>
  <c r="K53" i="574" s="1"/>
  <c r="T61" i="574"/>
  <c r="W61" i="574" s="1"/>
  <c r="AW69" i="574"/>
  <c r="AB109" i="574"/>
  <c r="AE109" i="574" s="1"/>
  <c r="AP117" i="574"/>
  <c r="BC74" i="574"/>
  <c r="AP74" i="574"/>
  <c r="AC74" i="574"/>
  <c r="P74" i="574"/>
  <c r="S74" i="574" s="1"/>
  <c r="I74" i="574"/>
  <c r="Z74" i="574"/>
  <c r="AJ74" i="574"/>
  <c r="AM74" i="574" s="1"/>
  <c r="AK74" i="574"/>
  <c r="Y74" i="574"/>
  <c r="V74" i="574"/>
  <c r="T74" i="574"/>
  <c r="W74" i="574" s="1"/>
  <c r="J74" i="574"/>
  <c r="B74" i="574"/>
  <c r="AV74" i="574"/>
  <c r="AS74" i="574"/>
  <c r="AT74" i="574"/>
  <c r="F74" i="574"/>
  <c r="M101" i="574"/>
  <c r="AV101" i="574"/>
  <c r="AF101" i="574"/>
  <c r="AI101" i="574" s="1"/>
  <c r="P101" i="574"/>
  <c r="S101" i="574" s="1"/>
  <c r="J101" i="574"/>
  <c r="D101" i="574"/>
  <c r="AP101" i="574"/>
  <c r="AO101" i="574"/>
  <c r="H101" i="574"/>
  <c r="K101" i="574" s="1"/>
  <c r="BB101" i="574"/>
  <c r="AB101" i="574"/>
  <c r="AE101" i="574" s="1"/>
  <c r="I101" i="574"/>
  <c r="X101" i="574"/>
  <c r="AA101" i="574" s="1"/>
  <c r="AW101" i="574"/>
  <c r="B101" i="574"/>
  <c r="AH74" i="574"/>
  <c r="D63" i="574"/>
  <c r="X64" i="574"/>
  <c r="AA64" i="574" s="1"/>
  <c r="AT67" i="574"/>
  <c r="AW79" i="574"/>
  <c r="AD61" i="574"/>
  <c r="T80" i="574"/>
  <c r="W80" i="574" s="1"/>
  <c r="B80" i="574"/>
  <c r="Y80" i="574"/>
  <c r="AT80" i="574"/>
  <c r="AD80" i="574"/>
  <c r="X80" i="574"/>
  <c r="AA80" i="574" s="1"/>
  <c r="N80" i="574"/>
  <c r="AN80" i="574"/>
  <c r="AQ80" i="574" s="1"/>
  <c r="AO80" i="574"/>
  <c r="R80" i="574"/>
  <c r="D80" i="574"/>
  <c r="AB80" i="574"/>
  <c r="AE80" i="574" s="1"/>
  <c r="AL82" i="574"/>
  <c r="Y71" i="574"/>
  <c r="AS119" i="574"/>
  <c r="AT61" i="574"/>
  <c r="AD42" i="574"/>
  <c r="D74" i="574"/>
  <c r="AS71" i="574"/>
  <c r="AS79" i="574"/>
  <c r="BC119" i="574"/>
  <c r="AL42" i="574"/>
  <c r="AD78" i="574"/>
  <c r="R82" i="574"/>
  <c r="AC63" i="574"/>
  <c r="AO71" i="574"/>
  <c r="AG79" i="574"/>
  <c r="AR119" i="574"/>
  <c r="AU119" i="574" s="1"/>
  <c r="AF64" i="574"/>
  <c r="AI64" i="574" s="1"/>
  <c r="F72" i="574"/>
  <c r="Z80" i="574"/>
  <c r="AD112" i="574"/>
  <c r="L120" i="574"/>
  <c r="O120" i="574" s="1"/>
  <c r="AN128" i="574"/>
  <c r="AQ128" i="574" s="1"/>
  <c r="AC102" i="574"/>
  <c r="AC53" i="574"/>
  <c r="AJ61" i="574"/>
  <c r="AM61" i="574" s="1"/>
  <c r="AB69" i="574"/>
  <c r="AE69" i="574" s="1"/>
  <c r="AL101" i="574"/>
  <c r="AR109" i="574"/>
  <c r="AU109" i="574" s="1"/>
  <c r="I117" i="574"/>
  <c r="X111" i="574"/>
  <c r="AA111" i="574" s="1"/>
  <c r="B111" i="574"/>
  <c r="AW111" i="574"/>
  <c r="AP111" i="574"/>
  <c r="D111" i="574"/>
  <c r="Q111" i="574"/>
  <c r="BC111" i="574"/>
  <c r="V111" i="574"/>
  <c r="H111" i="574"/>
  <c r="K111" i="574" s="1"/>
  <c r="AS111" i="574"/>
  <c r="AG111" i="574"/>
  <c r="M111" i="574"/>
  <c r="AC111" i="574"/>
  <c r="AF111" i="574"/>
  <c r="AI111" i="574" s="1"/>
  <c r="AT111" i="574"/>
  <c r="Z111" i="574"/>
  <c r="N111" i="574"/>
  <c r="T111" i="574"/>
  <c r="W111" i="574" s="1"/>
  <c r="Q74" i="574"/>
  <c r="J64" i="574"/>
  <c r="T101" i="574"/>
  <c r="W101" i="574" s="1"/>
  <c r="R111" i="574"/>
  <c r="AB64" i="574"/>
  <c r="AE64" i="574" s="1"/>
  <c r="AG119" i="574"/>
  <c r="AO120" i="574"/>
  <c r="Y109" i="574"/>
  <c r="Y79" i="574"/>
  <c r="X42" i="574"/>
  <c r="AA42" i="574" s="1"/>
  <c r="AS82" i="574"/>
  <c r="L63" i="574"/>
  <c r="O63" i="574" s="1"/>
  <c r="Q79" i="574"/>
  <c r="M64" i="574"/>
  <c r="AP80" i="574"/>
  <c r="B112" i="574"/>
  <c r="AL120" i="574"/>
  <c r="BB128" i="574"/>
  <c r="AG102" i="574"/>
  <c r="T53" i="574"/>
  <c r="W53" i="574" s="1"/>
  <c r="BB61" i="574"/>
  <c r="AV69" i="574"/>
  <c r="Y101" i="574"/>
  <c r="AG109" i="574"/>
  <c r="AH78" i="574"/>
  <c r="D82" i="574"/>
  <c r="X63" i="574"/>
  <c r="AA63" i="574" s="1"/>
  <c r="AC71" i="574"/>
  <c r="AK79" i="574"/>
  <c r="J111" i="574"/>
  <c r="AV119" i="574"/>
  <c r="P64" i="574"/>
  <c r="S64" i="574" s="1"/>
  <c r="AT72" i="574"/>
  <c r="BC80" i="574"/>
  <c r="Y120" i="574"/>
  <c r="AF128" i="574"/>
  <c r="AI128" i="574" s="1"/>
  <c r="AO53" i="574"/>
  <c r="I61" i="574"/>
  <c r="Z69" i="574"/>
  <c r="AS101" i="574"/>
  <c r="Q109" i="574"/>
  <c r="AT112" i="574"/>
  <c r="P112" i="574"/>
  <c r="S112" i="574" s="1"/>
  <c r="AP112" i="574"/>
  <c r="D112" i="574"/>
  <c r="AL112" i="574"/>
  <c r="N112" i="574"/>
  <c r="Q112" i="574"/>
  <c r="Y112" i="574"/>
  <c r="AR112" i="574"/>
  <c r="AU112" i="574" s="1"/>
  <c r="BC112" i="574"/>
  <c r="AB112" i="574"/>
  <c r="AE112" i="574" s="1"/>
  <c r="V112" i="574"/>
  <c r="Z112" i="574"/>
  <c r="AS112" i="574"/>
  <c r="AW112" i="574"/>
  <c r="X112" i="574"/>
  <c r="AA112" i="574" s="1"/>
  <c r="T112" i="574"/>
  <c r="W112" i="574" s="1"/>
  <c r="R112" i="574"/>
  <c r="AO112" i="574"/>
  <c r="AV112" i="574"/>
  <c r="T63" i="574"/>
  <c r="W63" i="574" s="1"/>
  <c r="U101" i="574"/>
  <c r="AT101" i="574"/>
  <c r="AD53" i="574"/>
  <c r="AH102" i="574"/>
  <c r="N102" i="574"/>
  <c r="AT102" i="574"/>
  <c r="AO102" i="574"/>
  <c r="D102" i="574"/>
  <c r="BC102" i="574"/>
  <c r="B102" i="574"/>
  <c r="AF102" i="574"/>
  <c r="AI102" i="574" s="1"/>
  <c r="Y102" i="574"/>
  <c r="Q102" i="574"/>
  <c r="Z102" i="574"/>
  <c r="M102" i="574"/>
  <c r="F102" i="574"/>
  <c r="AR102" i="574"/>
  <c r="AU102" i="574" s="1"/>
  <c r="AW102" i="574"/>
  <c r="J102" i="574"/>
  <c r="X102" i="574"/>
  <c r="AA102" i="574" s="1"/>
  <c r="AK102" i="574"/>
  <c r="AL117" i="574"/>
  <c r="R117" i="574"/>
  <c r="AG117" i="574"/>
  <c r="D117" i="574"/>
  <c r="AS117" i="574"/>
  <c r="AO117" i="574"/>
  <c r="H117" i="574"/>
  <c r="K117" i="574" s="1"/>
  <c r="Y117" i="574"/>
  <c r="U117" i="574"/>
  <c r="BB117" i="574"/>
  <c r="AW117" i="574"/>
  <c r="B117" i="574"/>
  <c r="AD117" i="574"/>
  <c r="AJ117" i="574"/>
  <c r="AM117" i="574" s="1"/>
  <c r="AV117" i="574"/>
  <c r="T117" i="574"/>
  <c r="W117" i="574" s="1"/>
  <c r="AN117" i="574"/>
  <c r="AQ117" i="574" s="1"/>
  <c r="I71" i="574"/>
  <c r="B119" i="574"/>
  <c r="AK78" i="574"/>
  <c r="AH63" i="574"/>
  <c r="AK71" i="574"/>
  <c r="U79" i="574"/>
  <c r="AN111" i="574"/>
  <c r="AQ111" i="574" s="1"/>
  <c r="T119" i="574"/>
  <c r="W119" i="574" s="1"/>
  <c r="N72" i="574"/>
  <c r="I80" i="574"/>
  <c r="AC112" i="574"/>
  <c r="J120" i="574"/>
  <c r="P102" i="574"/>
  <c r="S102" i="574" s="1"/>
  <c r="P53" i="574"/>
  <c r="S53" i="574" s="1"/>
  <c r="Y61" i="574"/>
  <c r="F69" i="574"/>
  <c r="F101" i="574"/>
  <c r="AW109" i="574"/>
  <c r="AH64" i="574"/>
  <c r="AL64" i="574"/>
  <c r="AJ64" i="574"/>
  <c r="AM64" i="574" s="1"/>
  <c r="AG64" i="574"/>
  <c r="T64" i="574"/>
  <c r="W64" i="574" s="1"/>
  <c r="Q64" i="574"/>
  <c r="B64" i="574"/>
  <c r="AK64" i="574"/>
  <c r="V64" i="574"/>
  <c r="AC64" i="574"/>
  <c r="R64" i="574"/>
  <c r="U64" i="574"/>
  <c r="AW64" i="574"/>
  <c r="AF63" i="574"/>
  <c r="AI63" i="574" s="1"/>
  <c r="BB111" i="574"/>
  <c r="P115" i="574"/>
  <c r="S115" i="574" s="1"/>
  <c r="AN115" i="574"/>
  <c r="AQ115" i="574" s="1"/>
  <c r="H74" i="574"/>
  <c r="K74" i="574" s="1"/>
  <c r="I53" i="574"/>
  <c r="X74" i="574"/>
  <c r="AA74" i="574" s="1"/>
  <c r="AO111" i="574"/>
  <c r="AB72" i="574"/>
  <c r="AE72" i="574" s="1"/>
  <c r="I112" i="574"/>
  <c r="J42" i="574"/>
  <c r="U42" i="574"/>
  <c r="AT42" i="574"/>
  <c r="AK42" i="574"/>
  <c r="AH42" i="574"/>
  <c r="N42" i="574"/>
  <c r="R42" i="574"/>
  <c r="B42" i="574"/>
  <c r="AN42" i="574"/>
  <c r="AQ42" i="574" s="1"/>
  <c r="BB42" i="574"/>
  <c r="T128" i="574"/>
  <c r="W128" i="574" s="1"/>
  <c r="AG128" i="574"/>
  <c r="AC128" i="574"/>
  <c r="L128" i="574"/>
  <c r="O128" i="574" s="1"/>
  <c r="AV128" i="574"/>
  <c r="I128" i="574"/>
  <c r="AL128" i="574"/>
  <c r="AO128" i="574"/>
  <c r="Z128" i="574"/>
  <c r="M128" i="574"/>
  <c r="AT128" i="574"/>
  <c r="P128" i="574"/>
  <c r="S128" i="574" s="1"/>
  <c r="AS128" i="574"/>
  <c r="F128" i="574"/>
  <c r="Y128" i="574"/>
  <c r="V128" i="574"/>
  <c r="J128" i="574"/>
  <c r="AC72" i="574"/>
  <c r="AF42" i="574"/>
  <c r="AI42" i="574" s="1"/>
  <c r="AP42" i="574"/>
  <c r="U74" i="574"/>
  <c r="AR82" i="574"/>
  <c r="AU82" i="574" s="1"/>
  <c r="AR63" i="574"/>
  <c r="AU63" i="574" s="1"/>
  <c r="U71" i="574"/>
  <c r="N79" i="574"/>
  <c r="P111" i="574"/>
  <c r="S111" i="574" s="1"/>
  <c r="U119" i="574"/>
  <c r="F64" i="574"/>
  <c r="AG72" i="574"/>
  <c r="M80" i="574"/>
  <c r="H112" i="574"/>
  <c r="K112" i="574" s="1"/>
  <c r="I120" i="574"/>
  <c r="AB128" i="574"/>
  <c r="AE128" i="574" s="1"/>
  <c r="AD102" i="574"/>
  <c r="AF53" i="574"/>
  <c r="AI53" i="574" s="1"/>
  <c r="AN61" i="574"/>
  <c r="AQ61" i="574" s="1"/>
  <c r="AO69" i="574"/>
  <c r="V101" i="574"/>
  <c r="D109" i="574"/>
  <c r="J118" i="574"/>
  <c r="D46" i="574"/>
  <c r="AJ46" i="574"/>
  <c r="AM46" i="574" s="1"/>
  <c r="X46" i="574"/>
  <c r="AA46" i="574" s="1"/>
  <c r="M46" i="574"/>
  <c r="Q46" i="574"/>
  <c r="L46" i="574"/>
  <c r="O46" i="574" s="1"/>
  <c r="AN46" i="574"/>
  <c r="AQ46" i="574" s="1"/>
  <c r="AC46" i="574"/>
  <c r="AJ54" i="574"/>
  <c r="AM54" i="574" s="1"/>
  <c r="D54" i="574"/>
  <c r="Z54" i="574"/>
  <c r="U54" i="574"/>
  <c r="AD54" i="574"/>
  <c r="T54" i="574"/>
  <c r="W54" i="574" s="1"/>
  <c r="L54" i="574"/>
  <c r="O54" i="574" s="1"/>
  <c r="R54" i="574"/>
  <c r="P54" i="574"/>
  <c r="S54" i="574" s="1"/>
  <c r="BC62" i="574"/>
  <c r="D62" i="574"/>
  <c r="AJ62" i="574"/>
  <c r="AM62" i="574" s="1"/>
  <c r="M62" i="574"/>
  <c r="AV62" i="574"/>
  <c r="AC62" i="574"/>
  <c r="X62" i="574"/>
  <c r="AA62" i="574" s="1"/>
  <c r="U62" i="574"/>
  <c r="AD62" i="574"/>
  <c r="I70" i="574"/>
  <c r="AL70" i="574"/>
  <c r="R70" i="574"/>
  <c r="BB70" i="574"/>
  <c r="D70" i="574"/>
  <c r="V70" i="574"/>
  <c r="AH70" i="574"/>
  <c r="F70" i="574"/>
  <c r="AS78" i="574"/>
  <c r="U78" i="574"/>
  <c r="R78" i="574"/>
  <c r="AO78" i="574"/>
  <c r="AC78" i="574"/>
  <c r="AF78" i="574"/>
  <c r="AI78" i="574" s="1"/>
  <c r="AJ78" i="574"/>
  <c r="AM78" i="574" s="1"/>
  <c r="AF114" i="574"/>
  <c r="AI114" i="574" s="1"/>
  <c r="AB114" i="574"/>
  <c r="AE114" i="574" s="1"/>
  <c r="X114" i="574"/>
  <c r="AA114" i="574" s="1"/>
  <c r="U114" i="574"/>
  <c r="N114" i="574"/>
  <c r="AH114" i="574"/>
  <c r="B114" i="574"/>
  <c r="AP43" i="574"/>
  <c r="V43" i="574"/>
  <c r="AH43" i="574"/>
  <c r="AV43" i="574"/>
  <c r="T43" i="574"/>
  <c r="W43" i="574" s="1"/>
  <c r="J43" i="574"/>
  <c r="BB43" i="574"/>
  <c r="AS43" i="574"/>
  <c r="B43" i="574"/>
  <c r="AL51" i="574"/>
  <c r="AJ51" i="574"/>
  <c r="AM51" i="574" s="1"/>
  <c r="AN51" i="574"/>
  <c r="AQ51" i="574" s="1"/>
  <c r="AS51" i="574"/>
  <c r="D51" i="574"/>
  <c r="Z51" i="574"/>
  <c r="H51" i="574"/>
  <c r="K51" i="574" s="1"/>
  <c r="AK51" i="574"/>
  <c r="D59" i="574"/>
  <c r="AT59" i="574"/>
  <c r="AD59" i="574"/>
  <c r="AC59" i="574"/>
  <c r="AW59" i="574"/>
  <c r="N59" i="574"/>
  <c r="R59" i="574"/>
  <c r="AO59" i="574"/>
  <c r="AP67" i="574"/>
  <c r="D67" i="574"/>
  <c r="AJ67" i="574"/>
  <c r="AM67" i="574" s="1"/>
  <c r="AV67" i="574"/>
  <c r="AF67" i="574"/>
  <c r="AI67" i="574" s="1"/>
  <c r="F67" i="574"/>
  <c r="BB67" i="574"/>
  <c r="BC67" i="574"/>
  <c r="I67" i="574"/>
  <c r="D75" i="574"/>
  <c r="AT75" i="574"/>
  <c r="BC75" i="574"/>
  <c r="Y75" i="574"/>
  <c r="AW75" i="574"/>
  <c r="BB75" i="574"/>
  <c r="V75" i="574"/>
  <c r="AO75" i="574"/>
  <c r="AH75" i="574"/>
  <c r="AN75" i="574"/>
  <c r="AQ75" i="574" s="1"/>
  <c r="J75" i="574"/>
  <c r="Z83" i="574"/>
  <c r="J83" i="574"/>
  <c r="N83" i="574"/>
  <c r="Y83" i="574"/>
  <c r="B83" i="574"/>
  <c r="F83" i="574"/>
  <c r="Q83" i="574"/>
  <c r="P83" i="574"/>
  <c r="S83" i="574" s="1"/>
  <c r="AP83" i="574"/>
  <c r="AD83" i="574"/>
  <c r="AR91" i="574"/>
  <c r="AU91" i="574" s="1"/>
  <c r="D91" i="574"/>
  <c r="B91" i="574"/>
  <c r="N91" i="574"/>
  <c r="Z91" i="574"/>
  <c r="L91" i="574"/>
  <c r="O91" i="574" s="1"/>
  <c r="Y91" i="574"/>
  <c r="AF91" i="574"/>
  <c r="AI91" i="574" s="1"/>
  <c r="U91" i="574"/>
  <c r="I91" i="574"/>
  <c r="H91" i="574"/>
  <c r="K91" i="574" s="1"/>
  <c r="N99" i="574"/>
  <c r="AB99" i="574"/>
  <c r="AE99" i="574" s="1"/>
  <c r="BC99" i="574"/>
  <c r="I99" i="574"/>
  <c r="AH99" i="574"/>
  <c r="AF99" i="574"/>
  <c r="AI99" i="574" s="1"/>
  <c r="AL99" i="574"/>
  <c r="AG99" i="574"/>
  <c r="F99" i="574"/>
  <c r="AK99" i="574"/>
  <c r="AD107" i="574"/>
  <c r="U107" i="574"/>
  <c r="AN107" i="574"/>
  <c r="AQ107" i="574" s="1"/>
  <c r="AB107" i="574"/>
  <c r="AE107" i="574" s="1"/>
  <c r="N107" i="574"/>
  <c r="AO107" i="574"/>
  <c r="Z107" i="574"/>
  <c r="H107" i="574"/>
  <c r="K107" i="574" s="1"/>
  <c r="AH107" i="574"/>
  <c r="M107" i="574"/>
  <c r="AT107" i="574"/>
  <c r="U115" i="574"/>
  <c r="BB115" i="574"/>
  <c r="R115" i="574"/>
  <c r="AO115" i="574"/>
  <c r="AH115" i="574"/>
  <c r="AK115" i="574"/>
  <c r="AS115" i="574"/>
  <c r="M115" i="574"/>
  <c r="AJ115" i="574"/>
  <c r="AM115" i="574" s="1"/>
  <c r="AC115" i="574"/>
  <c r="Z115" i="574"/>
  <c r="AF115" i="574"/>
  <c r="AI115" i="574" s="1"/>
  <c r="BC123" i="574"/>
  <c r="AD123" i="574"/>
  <c r="AH123" i="574"/>
  <c r="I123" i="574"/>
  <c r="P123" i="574"/>
  <c r="S123" i="574" s="1"/>
  <c r="B123" i="574"/>
  <c r="AB123" i="574"/>
  <c r="AE123" i="574" s="1"/>
  <c r="AS98" i="574"/>
  <c r="AW98" i="574"/>
  <c r="I98" i="574"/>
  <c r="B98" i="574"/>
  <c r="D98" i="574"/>
  <c r="V98" i="574"/>
  <c r="AV98" i="574"/>
  <c r="AJ98" i="574"/>
  <c r="AM98" i="574" s="1"/>
  <c r="D44" i="574"/>
  <c r="AW44" i="574"/>
  <c r="X44" i="574"/>
  <c r="AA44" i="574" s="1"/>
  <c r="AG44" i="574"/>
  <c r="U44" i="574"/>
  <c r="AB44" i="574"/>
  <c r="AE44" i="574" s="1"/>
  <c r="AF44" i="574"/>
  <c r="AI44" i="574" s="1"/>
  <c r="AC44" i="574"/>
  <c r="Z44" i="574"/>
  <c r="AJ44" i="574"/>
  <c r="AM44" i="574" s="1"/>
  <c r="AH44" i="574"/>
  <c r="AD44" i="574"/>
  <c r="J44" i="574"/>
  <c r="AC52" i="574"/>
  <c r="N52" i="574"/>
  <c r="X52" i="574"/>
  <c r="AA52" i="574" s="1"/>
  <c r="J52" i="574"/>
  <c r="D52" i="574"/>
  <c r="BB52" i="574"/>
  <c r="V52" i="574"/>
  <c r="AK52" i="574"/>
  <c r="R52" i="574"/>
  <c r="B52" i="574"/>
  <c r="Y52" i="574"/>
  <c r="AJ52" i="574"/>
  <c r="AM52" i="574" s="1"/>
  <c r="D60" i="574"/>
  <c r="Z60" i="574"/>
  <c r="AB60" i="574"/>
  <c r="AE60" i="574" s="1"/>
  <c r="Y60" i="574"/>
  <c r="Q60" i="574"/>
  <c r="AF60" i="574"/>
  <c r="AI60" i="574" s="1"/>
  <c r="AJ60" i="574"/>
  <c r="AM60" i="574" s="1"/>
  <c r="BB60" i="574"/>
  <c r="B60" i="574"/>
  <c r="AR60" i="574"/>
  <c r="AU60" i="574" s="1"/>
  <c r="M60" i="574"/>
  <c r="AH68" i="574"/>
  <c r="D68" i="574"/>
  <c r="AT68" i="574"/>
  <c r="AG68" i="574"/>
  <c r="AK68" i="574"/>
  <c r="F68" i="574"/>
  <c r="AC68" i="574"/>
  <c r="Z68" i="574"/>
  <c r="N68" i="574"/>
  <c r="AV68" i="574"/>
  <c r="AR68" i="574"/>
  <c r="AU68" i="574" s="1"/>
  <c r="U76" i="574"/>
  <c r="X76" i="574"/>
  <c r="AA76" i="574" s="1"/>
  <c r="T76" i="574"/>
  <c r="W76" i="574" s="1"/>
  <c r="AF76" i="574"/>
  <c r="AI76" i="574" s="1"/>
  <c r="F76" i="574"/>
  <c r="AV76" i="574"/>
  <c r="V76" i="574"/>
  <c r="R76" i="574"/>
  <c r="V84" i="574"/>
  <c r="AP84" i="574"/>
  <c r="D84" i="574"/>
  <c r="AT84" i="574"/>
  <c r="T84" i="574"/>
  <c r="W84" i="574" s="1"/>
  <c r="AL84" i="574"/>
  <c r="J84" i="574"/>
  <c r="AW92" i="574"/>
  <c r="B92" i="574"/>
  <c r="Q92" i="574"/>
  <c r="AN92" i="574"/>
  <c r="AQ92" i="574" s="1"/>
  <c r="T92" i="574"/>
  <c r="W92" i="574" s="1"/>
  <c r="AK92" i="574"/>
  <c r="L92" i="574"/>
  <c r="O92" i="574" s="1"/>
  <c r="AS92" i="574"/>
  <c r="AB92" i="574"/>
  <c r="AE92" i="574" s="1"/>
  <c r="D100" i="574"/>
  <c r="AP100" i="574"/>
  <c r="AK100" i="574"/>
  <c r="BC100" i="574"/>
  <c r="AN100" i="574"/>
  <c r="AQ100" i="574" s="1"/>
  <c r="Y100" i="574"/>
  <c r="AH100" i="574"/>
  <c r="AV100" i="574"/>
  <c r="AS100" i="574"/>
  <c r="H108" i="574"/>
  <c r="K108" i="574" s="1"/>
  <c r="J108" i="574"/>
  <c r="D108" i="574"/>
  <c r="BB108" i="574"/>
  <c r="U108" i="574"/>
  <c r="AJ108" i="574"/>
  <c r="AM108" i="574" s="1"/>
  <c r="M108" i="574"/>
  <c r="AF116" i="574"/>
  <c r="AI116" i="574" s="1"/>
  <c r="AC116" i="574"/>
  <c r="AL116" i="574"/>
  <c r="BB116" i="574"/>
  <c r="AP116" i="574"/>
  <c r="BC116" i="574"/>
  <c r="AR116" i="574"/>
  <c r="AU116" i="574" s="1"/>
  <c r="AV116" i="574"/>
  <c r="AV124" i="574"/>
  <c r="Z124" i="574"/>
  <c r="AF124" i="574"/>
  <c r="AI124" i="574" s="1"/>
  <c r="X124" i="574"/>
  <c r="AA124" i="574" s="1"/>
  <c r="L124" i="574"/>
  <c r="O124" i="574" s="1"/>
  <c r="V124" i="574"/>
  <c r="AT124" i="574"/>
  <c r="AB124" i="574"/>
  <c r="AE124" i="574" s="1"/>
  <c r="AG129" i="574"/>
  <c r="T129" i="574"/>
  <c r="W129" i="574" s="1"/>
  <c r="AO129" i="574"/>
  <c r="N129" i="574"/>
  <c r="AR129" i="574"/>
  <c r="AU129" i="574" s="1"/>
  <c r="M129" i="574"/>
  <c r="J129" i="574"/>
  <c r="AB126" i="574"/>
  <c r="AE126" i="574" s="1"/>
  <c r="R126" i="574"/>
  <c r="AK126" i="574"/>
  <c r="AH126" i="574"/>
  <c r="AN126" i="574"/>
  <c r="AQ126" i="574" s="1"/>
  <c r="F126" i="574"/>
  <c r="N126" i="574"/>
  <c r="V126" i="574"/>
  <c r="P49" i="574"/>
  <c r="S49" i="574" s="1"/>
  <c r="J49" i="574"/>
  <c r="AJ49" i="574"/>
  <c r="AM49" i="574" s="1"/>
  <c r="Y49" i="574"/>
  <c r="Z49" i="574"/>
  <c r="AT49" i="574"/>
  <c r="L49" i="574"/>
  <c r="O49" i="574" s="1"/>
  <c r="Q49" i="574"/>
  <c r="I57" i="574"/>
  <c r="AP57" i="574"/>
  <c r="J57" i="574"/>
  <c r="H57" i="574"/>
  <c r="K57" i="574" s="1"/>
  <c r="M57" i="574"/>
  <c r="AH57" i="574"/>
  <c r="AW65" i="574"/>
  <c r="X65" i="574"/>
  <c r="AA65" i="574" s="1"/>
  <c r="P65" i="574"/>
  <c r="S65" i="574" s="1"/>
  <c r="L65" i="574"/>
  <c r="O65" i="574" s="1"/>
  <c r="J65" i="574"/>
  <c r="AC65" i="574"/>
  <c r="AK65" i="574"/>
  <c r="R65" i="574"/>
  <c r="AD73" i="574"/>
  <c r="J73" i="574"/>
  <c r="AB73" i="574"/>
  <c r="AE73" i="574" s="1"/>
  <c r="B73" i="574"/>
  <c r="AW73" i="574"/>
  <c r="D73" i="574"/>
  <c r="U73" i="574"/>
  <c r="AT73" i="574"/>
  <c r="Z73" i="574"/>
  <c r="B81" i="574"/>
  <c r="AT81" i="574"/>
  <c r="AS81" i="574"/>
  <c r="T81" i="574"/>
  <c r="W81" i="574" s="1"/>
  <c r="AC81" i="574"/>
  <c r="I81" i="574"/>
  <c r="BB81" i="574"/>
  <c r="Q81" i="574"/>
  <c r="Q89" i="574"/>
  <c r="I89" i="574"/>
  <c r="P89" i="574"/>
  <c r="S89" i="574" s="1"/>
  <c r="BB89" i="574"/>
  <c r="H89" i="574"/>
  <c r="K89" i="574" s="1"/>
  <c r="AW89" i="574"/>
  <c r="T89" i="574"/>
  <c r="W89" i="574" s="1"/>
  <c r="B97" i="574"/>
  <c r="I97" i="574"/>
  <c r="Y97" i="574"/>
  <c r="AF97" i="574"/>
  <c r="AI97" i="574" s="1"/>
  <c r="R105" i="574"/>
  <c r="AT105" i="574"/>
  <c r="F105" i="574"/>
  <c r="D105" i="574"/>
  <c r="AB105" i="574"/>
  <c r="AE105" i="574" s="1"/>
  <c r="AP113" i="574"/>
  <c r="AC113" i="574"/>
  <c r="Z113" i="574"/>
  <c r="L113" i="574"/>
  <c r="O113" i="574" s="1"/>
  <c r="B121" i="574"/>
  <c r="BB121" i="574"/>
  <c r="AG121" i="574"/>
  <c r="BC121" i="574"/>
  <c r="U121" i="574"/>
  <c r="I121" i="574"/>
  <c r="AN121" i="574"/>
  <c r="AQ121" i="574" s="1"/>
  <c r="AD86" i="574"/>
  <c r="D86" i="574"/>
  <c r="AH86" i="574"/>
  <c r="Q86" i="574"/>
  <c r="AL86" i="574"/>
  <c r="AK86" i="574"/>
  <c r="M86" i="574"/>
  <c r="L86" i="574"/>
  <c r="O86" i="574" s="1"/>
  <c r="AK46" i="574"/>
  <c r="P46" i="574"/>
  <c r="S46" i="574" s="1"/>
  <c r="AF54" i="574"/>
  <c r="AI54" i="574" s="1"/>
  <c r="Y54" i="574"/>
  <c r="J62" i="574"/>
  <c r="T62" i="574"/>
  <c r="W62" i="574" s="1"/>
  <c r="AN70" i="574"/>
  <c r="AQ70" i="574" s="1"/>
  <c r="T70" i="574"/>
  <c r="W70" i="574" s="1"/>
  <c r="AW78" i="574"/>
  <c r="F78" i="574"/>
  <c r="BB86" i="574"/>
  <c r="AR86" i="574"/>
  <c r="AU86" i="574" s="1"/>
  <c r="T98" i="574"/>
  <c r="W98" i="574" s="1"/>
  <c r="M98" i="574"/>
  <c r="R123" i="574"/>
  <c r="Q123" i="574"/>
  <c r="X43" i="574"/>
  <c r="AA43" i="574" s="1"/>
  <c r="BB51" i="574"/>
  <c r="Z59" i="574"/>
  <c r="AR59" i="574"/>
  <c r="AU59" i="574" s="1"/>
  <c r="P67" i="574"/>
  <c r="S67" i="574" s="1"/>
  <c r="H75" i="574"/>
  <c r="K75" i="574" s="1"/>
  <c r="X83" i="574"/>
  <c r="AA83" i="574" s="1"/>
  <c r="AH91" i="574"/>
  <c r="AW99" i="574"/>
  <c r="J107" i="574"/>
  <c r="BC115" i="574"/>
  <c r="L44" i="574"/>
  <c r="O44" i="574" s="1"/>
  <c r="AS52" i="574"/>
  <c r="AT60" i="574"/>
  <c r="V68" i="574"/>
  <c r="AN76" i="574"/>
  <c r="AQ76" i="574" s="1"/>
  <c r="X84" i="574"/>
  <c r="AA84" i="574" s="1"/>
  <c r="AJ92" i="574"/>
  <c r="AM92" i="574" s="1"/>
  <c r="AL100" i="574"/>
  <c r="AT108" i="574"/>
  <c r="H129" i="574"/>
  <c r="K129" i="574" s="1"/>
  <c r="BB114" i="574"/>
  <c r="AF126" i="574"/>
  <c r="AI126" i="574" s="1"/>
  <c r="AJ57" i="574"/>
  <c r="AM57" i="574" s="1"/>
  <c r="AJ65" i="574"/>
  <c r="AM65" i="574" s="1"/>
  <c r="AD97" i="574"/>
  <c r="Y113" i="574"/>
  <c r="V46" i="574"/>
  <c r="AR46" i="574"/>
  <c r="AU46" i="574" s="1"/>
  <c r="AS54" i="574"/>
  <c r="AB62" i="574"/>
  <c r="AE62" i="574" s="1"/>
  <c r="AP70" i="574"/>
  <c r="Q78" i="574"/>
  <c r="D78" i="574"/>
  <c r="AP86" i="574"/>
  <c r="AG98" i="574"/>
  <c r="AC123" i="574"/>
  <c r="V123" i="574"/>
  <c r="AN43" i="574"/>
  <c r="AQ43" i="574" s="1"/>
  <c r="Q51" i="574"/>
  <c r="AH51" i="574"/>
  <c r="Q59" i="574"/>
  <c r="J59" i="574"/>
  <c r="AN67" i="574"/>
  <c r="AQ67" i="574" s="1"/>
  <c r="AK75" i="574"/>
  <c r="V83" i="574"/>
  <c r="F91" i="574"/>
  <c r="Y99" i="574"/>
  <c r="AR107" i="574"/>
  <c r="AU107" i="574" s="1"/>
  <c r="BC60" i="574"/>
  <c r="AS68" i="574"/>
  <c r="AV84" i="574"/>
  <c r="AF92" i="574"/>
  <c r="AI92" i="574" s="1"/>
  <c r="J124" i="574"/>
  <c r="J121" i="574"/>
  <c r="AT129" i="574"/>
  <c r="AT114" i="574"/>
  <c r="L57" i="574"/>
  <c r="O57" i="574" s="1"/>
  <c r="AK81" i="574"/>
  <c r="AN89" i="574"/>
  <c r="AQ89" i="574" s="1"/>
  <c r="I118" i="574"/>
  <c r="AF118" i="574"/>
  <c r="AI118" i="574" s="1"/>
  <c r="AN114" i="574"/>
  <c r="AQ114" i="574" s="1"/>
  <c r="V114" i="574"/>
  <c r="AL114" i="574"/>
  <c r="L114" i="574"/>
  <c r="O114" i="574" s="1"/>
  <c r="Q114" i="574"/>
  <c r="Y114" i="574"/>
  <c r="D76" i="574"/>
  <c r="BC76" i="574"/>
  <c r="I76" i="574"/>
  <c r="AL76" i="574"/>
  <c r="H76" i="574"/>
  <c r="K76" i="574" s="1"/>
  <c r="AH76" i="574"/>
  <c r="AN84" i="574"/>
  <c r="AQ84" i="574" s="1"/>
  <c r="P84" i="574"/>
  <c r="S84" i="574" s="1"/>
  <c r="AJ84" i="574"/>
  <c r="AM84" i="574" s="1"/>
  <c r="BB84" i="574"/>
  <c r="AS84" i="574"/>
  <c r="D92" i="574"/>
  <c r="H92" i="574"/>
  <c r="K92" i="574" s="1"/>
  <c r="AD92" i="574"/>
  <c r="AT92" i="574"/>
  <c r="M92" i="574"/>
  <c r="AR100" i="574"/>
  <c r="AU100" i="574" s="1"/>
  <c r="AD100" i="574"/>
  <c r="H100" i="574"/>
  <c r="K100" i="574" s="1"/>
  <c r="BB100" i="574"/>
  <c r="M100" i="574"/>
  <c r="AS108" i="574"/>
  <c r="X108" i="574"/>
  <c r="AA108" i="574" s="1"/>
  <c r="AO108" i="574"/>
  <c r="AW108" i="574"/>
  <c r="AF108" i="574"/>
  <c r="AI108" i="574" s="1"/>
  <c r="AK108" i="574"/>
  <c r="Q116" i="574"/>
  <c r="AB116" i="574"/>
  <c r="AE116" i="574" s="1"/>
  <c r="V116" i="574"/>
  <c r="Y116" i="574"/>
  <c r="AO116" i="574"/>
  <c r="AN116" i="574"/>
  <c r="AQ116" i="574" s="1"/>
  <c r="D124" i="574"/>
  <c r="Y124" i="574"/>
  <c r="B124" i="574"/>
  <c r="AL124" i="574"/>
  <c r="U124" i="574"/>
  <c r="AO124" i="574"/>
  <c r="D129" i="574"/>
  <c r="AW129" i="574"/>
  <c r="AC129" i="574"/>
  <c r="P129" i="574"/>
  <c r="S129" i="574" s="1"/>
  <c r="Z129" i="574"/>
  <c r="U126" i="574"/>
  <c r="D126" i="574"/>
  <c r="AL126" i="574"/>
  <c r="X126" i="574"/>
  <c r="AA126" i="574" s="1"/>
  <c r="AT126" i="574"/>
  <c r="AR126" i="574"/>
  <c r="AU126" i="574" s="1"/>
  <c r="D49" i="574"/>
  <c r="AW49" i="574"/>
  <c r="AV49" i="574"/>
  <c r="V49" i="574"/>
  <c r="R49" i="574"/>
  <c r="AP49" i="574"/>
  <c r="N57" i="574"/>
  <c r="AT57" i="574"/>
  <c r="AF57" i="574"/>
  <c r="AI57" i="574" s="1"/>
  <c r="AK57" i="574"/>
  <c r="BC57" i="574"/>
  <c r="BB65" i="574"/>
  <c r="H65" i="574"/>
  <c r="K65" i="574" s="1"/>
  <c r="AB65" i="574"/>
  <c r="AE65" i="574" s="1"/>
  <c r="AG65" i="574"/>
  <c r="AP65" i="574"/>
  <c r="Y73" i="574"/>
  <c r="N73" i="574"/>
  <c r="P73" i="574"/>
  <c r="S73" i="574" s="1"/>
  <c r="AH73" i="574"/>
  <c r="F73" i="574"/>
  <c r="D81" i="574"/>
  <c r="P81" i="574"/>
  <c r="S81" i="574" s="1"/>
  <c r="AV81" i="574"/>
  <c r="Y81" i="574"/>
  <c r="AG81" i="574"/>
  <c r="AH81" i="574"/>
  <c r="F89" i="574"/>
  <c r="V89" i="574"/>
  <c r="AC89" i="574"/>
  <c r="AO89" i="574"/>
  <c r="J89" i="574"/>
  <c r="L89" i="574"/>
  <c r="O89" i="574" s="1"/>
  <c r="AT97" i="574"/>
  <c r="AN97" i="574"/>
  <c r="AQ97" i="574" s="1"/>
  <c r="AB97" i="574"/>
  <c r="AE97" i="574" s="1"/>
  <c r="Z97" i="574"/>
  <c r="Z105" i="574"/>
  <c r="AG105" i="574"/>
  <c r="AK105" i="574"/>
  <c r="AO113" i="574"/>
  <c r="P113" i="574"/>
  <c r="S113" i="574" s="1"/>
  <c r="M113" i="574"/>
  <c r="AC121" i="574"/>
  <c r="D121" i="574"/>
  <c r="AO121" i="574"/>
  <c r="AB121" i="574"/>
  <c r="AE121" i="574" s="1"/>
  <c r="P121" i="574"/>
  <c r="S121" i="574" s="1"/>
  <c r="Z121" i="574"/>
  <c r="I46" i="574"/>
  <c r="J46" i="574"/>
  <c r="N46" i="574"/>
  <c r="AV46" i="574"/>
  <c r="AW46" i="574"/>
  <c r="N54" i="574"/>
  <c r="AG54" i="574"/>
  <c r="AR54" i="574"/>
  <c r="AU54" i="574" s="1"/>
  <c r="I54" i="574"/>
  <c r="P62" i="574"/>
  <c r="S62" i="574" s="1"/>
  <c r="R62" i="574"/>
  <c r="AG62" i="574"/>
  <c r="AN62" i="574"/>
  <c r="AQ62" i="574" s="1"/>
  <c r="Q70" i="574"/>
  <c r="H70" i="574"/>
  <c r="K70" i="574" s="1"/>
  <c r="AB70" i="574"/>
  <c r="AE70" i="574" s="1"/>
  <c r="AJ70" i="574"/>
  <c r="AM70" i="574" s="1"/>
  <c r="AG78" i="574"/>
  <c r="AN78" i="574"/>
  <c r="AQ78" i="574" s="1"/>
  <c r="P78" i="574"/>
  <c r="S78" i="574" s="1"/>
  <c r="AR78" i="574"/>
  <c r="AU78" i="574" s="1"/>
  <c r="BC78" i="574"/>
  <c r="AS86" i="574"/>
  <c r="AV86" i="574"/>
  <c r="AN86" i="574"/>
  <c r="AQ86" i="574" s="1"/>
  <c r="B86" i="574"/>
  <c r="V86" i="574"/>
  <c r="N98" i="574"/>
  <c r="Z98" i="574"/>
  <c r="AF98" i="574"/>
  <c r="AI98" i="574" s="1"/>
  <c r="AR98" i="574"/>
  <c r="AU98" i="574" s="1"/>
  <c r="X98" i="574"/>
  <c r="AA98" i="574" s="1"/>
  <c r="L123" i="574"/>
  <c r="O123" i="574" s="1"/>
  <c r="AJ123" i="574"/>
  <c r="AM123" i="574" s="1"/>
  <c r="N123" i="574"/>
  <c r="J123" i="574"/>
  <c r="AG123" i="574"/>
  <c r="F43" i="574"/>
  <c r="AF43" i="574"/>
  <c r="AI43" i="574" s="1"/>
  <c r="AL43" i="574"/>
  <c r="AO43" i="574"/>
  <c r="D43" i="574"/>
  <c r="I51" i="574"/>
  <c r="T51" i="574"/>
  <c r="W51" i="574" s="1"/>
  <c r="X51" i="574"/>
  <c r="AA51" i="574" s="1"/>
  <c r="N51" i="574"/>
  <c r="Y59" i="574"/>
  <c r="AL59" i="574"/>
  <c r="V59" i="574"/>
  <c r="L59" i="574"/>
  <c r="O59" i="574" s="1"/>
  <c r="AS67" i="574"/>
  <c r="H67" i="574"/>
  <c r="K67" i="574" s="1"/>
  <c r="AR67" i="574"/>
  <c r="AU67" i="574" s="1"/>
  <c r="Z67" i="574"/>
  <c r="Q75" i="574"/>
  <c r="AC75" i="574"/>
  <c r="AD75" i="574"/>
  <c r="AL75" i="574"/>
  <c r="AF75" i="574"/>
  <c r="AI75" i="574" s="1"/>
  <c r="AT83" i="574"/>
  <c r="AO83" i="574"/>
  <c r="AN83" i="574"/>
  <c r="AQ83" i="574" s="1"/>
  <c r="L83" i="574"/>
  <c r="O83" i="574" s="1"/>
  <c r="AH83" i="574"/>
  <c r="V91" i="574"/>
  <c r="AK91" i="574"/>
  <c r="T91" i="574"/>
  <c r="W91" i="574" s="1"/>
  <c r="M91" i="574"/>
  <c r="X91" i="574"/>
  <c r="AA91" i="574" s="1"/>
  <c r="AR99" i="574"/>
  <c r="AU99" i="574" s="1"/>
  <c r="AS99" i="574"/>
  <c r="Z99" i="574"/>
  <c r="T99" i="574"/>
  <c r="W99" i="574" s="1"/>
  <c r="AT99" i="574"/>
  <c r="X107" i="574"/>
  <c r="AA107" i="574" s="1"/>
  <c r="AC107" i="574"/>
  <c r="P107" i="574"/>
  <c r="S107" i="574" s="1"/>
  <c r="AJ107" i="574"/>
  <c r="AM107" i="574" s="1"/>
  <c r="D107" i="574"/>
  <c r="AB115" i="574"/>
  <c r="AE115" i="574" s="1"/>
  <c r="AR115" i="574"/>
  <c r="AU115" i="574" s="1"/>
  <c r="F115" i="574"/>
  <c r="AP115" i="574"/>
  <c r="AK44" i="574"/>
  <c r="BC44" i="574"/>
  <c r="AT44" i="574"/>
  <c r="B44" i="574"/>
  <c r="T52" i="574"/>
  <c r="W52" i="574" s="1"/>
  <c r="Q52" i="574"/>
  <c r="AT52" i="574"/>
  <c r="AO52" i="574"/>
  <c r="AC60" i="574"/>
  <c r="AV60" i="574"/>
  <c r="J60" i="574"/>
  <c r="AD60" i="574"/>
  <c r="AN60" i="574"/>
  <c r="AQ60" i="574" s="1"/>
  <c r="X68" i="574"/>
  <c r="AA68" i="574" s="1"/>
  <c r="Q68" i="574"/>
  <c r="AB68" i="574"/>
  <c r="AE68" i="574" s="1"/>
  <c r="BC68" i="574"/>
  <c r="BB68" i="574"/>
  <c r="BB76" i="574"/>
  <c r="AB76" i="574"/>
  <c r="AE76" i="574" s="1"/>
  <c r="AO76" i="574"/>
  <c r="AJ76" i="574"/>
  <c r="AM76" i="574" s="1"/>
  <c r="Y84" i="574"/>
  <c r="R84" i="574"/>
  <c r="AH84" i="574"/>
  <c r="AG92" i="574"/>
  <c r="AL92" i="574"/>
  <c r="AR92" i="574"/>
  <c r="AU92" i="574" s="1"/>
  <c r="T100" i="574"/>
  <c r="W100" i="574" s="1"/>
  <c r="B100" i="574"/>
  <c r="V100" i="574"/>
  <c r="F108" i="574"/>
  <c r="AR108" i="574"/>
  <c r="AU108" i="574" s="1"/>
  <c r="B108" i="574"/>
  <c r="AD108" i="574"/>
  <c r="AH116" i="574"/>
  <c r="F116" i="574"/>
  <c r="AW116" i="574"/>
  <c r="BC124" i="574"/>
  <c r="H124" i="574"/>
  <c r="K124" i="574" s="1"/>
  <c r="M124" i="574"/>
  <c r="AK121" i="574"/>
  <c r="Q121" i="574"/>
  <c r="H121" i="574"/>
  <c r="K121" i="574" s="1"/>
  <c r="AS121" i="574"/>
  <c r="B129" i="574"/>
  <c r="Y129" i="574"/>
  <c r="AH129" i="574"/>
  <c r="AC114" i="574"/>
  <c r="AG114" i="574"/>
  <c r="T114" i="574"/>
  <c r="W114" i="574" s="1"/>
  <c r="BC114" i="574"/>
  <c r="Z126" i="574"/>
  <c r="AO126" i="574"/>
  <c r="M126" i="574"/>
  <c r="AK49" i="574"/>
  <c r="AC49" i="574"/>
  <c r="X49" i="574"/>
  <c r="AA49" i="574" s="1"/>
  <c r="T49" i="574"/>
  <c r="W49" i="574" s="1"/>
  <c r="AW57" i="574"/>
  <c r="F57" i="574"/>
  <c r="AD57" i="574"/>
  <c r="D57" i="574"/>
  <c r="F65" i="574"/>
  <c r="Y65" i="574"/>
  <c r="T65" i="574"/>
  <c r="W65" i="574" s="1"/>
  <c r="D65" i="574"/>
  <c r="AF73" i="574"/>
  <c r="AI73" i="574" s="1"/>
  <c r="AN73" i="574"/>
  <c r="AQ73" i="574" s="1"/>
  <c r="AJ73" i="574"/>
  <c r="AM73" i="574" s="1"/>
  <c r="M81" i="574"/>
  <c r="X81" i="574"/>
  <c r="AA81" i="574" s="1"/>
  <c r="N81" i="574"/>
  <c r="AF89" i="574"/>
  <c r="AI89" i="574" s="1"/>
  <c r="AP89" i="574"/>
  <c r="AJ89" i="574"/>
  <c r="AM89" i="574" s="1"/>
  <c r="AL89" i="574"/>
  <c r="F97" i="574"/>
  <c r="X97" i="574"/>
  <c r="AA97" i="574" s="1"/>
  <c r="AH105" i="574"/>
  <c r="AR105" i="574"/>
  <c r="AU105" i="574" s="1"/>
  <c r="AS113" i="574"/>
  <c r="X113" i="574"/>
  <c r="AA113" i="574" s="1"/>
  <c r="Y42" i="476"/>
  <c r="W42" i="476"/>
  <c r="Y50" i="476"/>
  <c r="W50" i="476"/>
  <c r="Y58" i="476"/>
  <c r="W58" i="476"/>
  <c r="Y66" i="476"/>
  <c r="W66" i="476"/>
  <c r="Y74" i="476"/>
  <c r="W74" i="476"/>
  <c r="Y82" i="476"/>
  <c r="W82" i="476"/>
  <c r="Y90" i="476"/>
  <c r="W90" i="476"/>
  <c r="Y98" i="476"/>
  <c r="W98" i="476"/>
  <c r="Y106" i="476"/>
  <c r="W106" i="476"/>
  <c r="Y114" i="476"/>
  <c r="W114" i="476"/>
  <c r="Y122" i="476"/>
  <c r="W122" i="476"/>
  <c r="Y130" i="476"/>
  <c r="W130" i="476"/>
  <c r="Y127" i="476"/>
  <c r="W127" i="476"/>
  <c r="Y43" i="476"/>
  <c r="W43" i="476"/>
  <c r="Y51" i="476"/>
  <c r="W51" i="476"/>
  <c r="Y59" i="476"/>
  <c r="W59" i="476"/>
  <c r="Y67" i="476"/>
  <c r="W67" i="476"/>
  <c r="Y75" i="476"/>
  <c r="W75" i="476"/>
  <c r="Y83" i="476"/>
  <c r="W83" i="476"/>
  <c r="Y91" i="476"/>
  <c r="W91" i="476"/>
  <c r="Y99" i="476"/>
  <c r="W99" i="476"/>
  <c r="Y107" i="476"/>
  <c r="W107" i="476"/>
  <c r="Y115" i="476"/>
  <c r="W115" i="476"/>
  <c r="Y128" i="476"/>
  <c r="W128" i="476"/>
  <c r="Y48" i="476"/>
  <c r="W48" i="476"/>
  <c r="Y56" i="476"/>
  <c r="W56" i="476"/>
  <c r="Y64" i="476"/>
  <c r="W64" i="476"/>
  <c r="Y72" i="476"/>
  <c r="W72" i="476"/>
  <c r="Y80" i="476"/>
  <c r="W80" i="476"/>
  <c r="Y88" i="476"/>
  <c r="W88" i="476"/>
  <c r="Y96" i="476"/>
  <c r="W96" i="476"/>
  <c r="Y104" i="476"/>
  <c r="W104" i="476"/>
  <c r="Y112" i="476"/>
  <c r="W112" i="476"/>
  <c r="Y120" i="476"/>
  <c r="W120" i="476"/>
  <c r="W49" i="476"/>
  <c r="Y49" i="476"/>
  <c r="W57" i="476"/>
  <c r="Y57" i="476"/>
  <c r="W65" i="476"/>
  <c r="Y65" i="476"/>
  <c r="W73" i="476"/>
  <c r="Y73" i="476"/>
  <c r="W81" i="476"/>
  <c r="Y81" i="476"/>
  <c r="W89" i="476"/>
  <c r="Y89" i="476"/>
  <c r="W97" i="476"/>
  <c r="Y97" i="476"/>
  <c r="W105" i="476"/>
  <c r="Y105" i="476"/>
  <c r="W113" i="476"/>
  <c r="Y113" i="476"/>
  <c r="W121" i="476"/>
  <c r="Y121" i="476"/>
  <c r="W129" i="476"/>
  <c r="Y129" i="476"/>
  <c r="Y46" i="476"/>
  <c r="W46" i="476"/>
  <c r="Y54" i="476"/>
  <c r="W54" i="476"/>
  <c r="Y62" i="476"/>
  <c r="W62" i="476"/>
  <c r="Y70" i="476"/>
  <c r="W70" i="476"/>
  <c r="Y78" i="476"/>
  <c r="W78" i="476"/>
  <c r="Y86" i="476"/>
  <c r="W86" i="476"/>
  <c r="Y94" i="476"/>
  <c r="W94" i="476"/>
  <c r="Y102" i="476"/>
  <c r="W102" i="476"/>
  <c r="Y110" i="476"/>
  <c r="W110" i="476"/>
  <c r="Y118" i="476"/>
  <c r="W118" i="476"/>
  <c r="Y126" i="476"/>
  <c r="W126" i="476"/>
  <c r="Y119" i="476"/>
  <c r="W119" i="476"/>
  <c r="Y124" i="476"/>
  <c r="W124" i="476"/>
  <c r="Y47" i="476"/>
  <c r="W47" i="476"/>
  <c r="Y55" i="476"/>
  <c r="W55" i="476"/>
  <c r="Y63" i="476"/>
  <c r="W63" i="476"/>
  <c r="Y71" i="476"/>
  <c r="W71" i="476"/>
  <c r="Y79" i="476"/>
  <c r="W79" i="476"/>
  <c r="Y87" i="476"/>
  <c r="W87" i="476"/>
  <c r="Y95" i="476"/>
  <c r="W95" i="476"/>
  <c r="Y103" i="476"/>
  <c r="W103" i="476"/>
  <c r="Y111" i="476"/>
  <c r="W111" i="476"/>
  <c r="Y123" i="476"/>
  <c r="W123" i="476"/>
  <c r="Y44" i="476"/>
  <c r="W44" i="476"/>
  <c r="Y52" i="476"/>
  <c r="W52" i="476"/>
  <c r="Y60" i="476"/>
  <c r="W60" i="476"/>
  <c r="Y68" i="476"/>
  <c r="W68" i="476"/>
  <c r="Y76" i="476"/>
  <c r="W76" i="476"/>
  <c r="Y84" i="476"/>
  <c r="W84" i="476"/>
  <c r="Y92" i="476"/>
  <c r="W92" i="476"/>
  <c r="Y100" i="476"/>
  <c r="W100" i="476"/>
  <c r="Y108" i="476"/>
  <c r="W108" i="476"/>
  <c r="Y116" i="476"/>
  <c r="W116" i="476"/>
  <c r="Y45" i="476"/>
  <c r="W45" i="476"/>
  <c r="Y53" i="476"/>
  <c r="W53" i="476"/>
  <c r="Y61" i="476"/>
  <c r="W61" i="476"/>
  <c r="Y69" i="476"/>
  <c r="W69" i="476"/>
  <c r="Y77" i="476"/>
  <c r="W77" i="476"/>
  <c r="Y85" i="476"/>
  <c r="W85" i="476"/>
  <c r="Y93" i="476"/>
  <c r="W93" i="476"/>
  <c r="Y101" i="476"/>
  <c r="W101" i="476"/>
  <c r="Y109" i="476"/>
  <c r="W109" i="476"/>
  <c r="Y117" i="476"/>
  <c r="W117" i="476"/>
  <c r="Y125" i="476"/>
  <c r="W125" i="476"/>
  <c r="M118" i="574"/>
  <c r="R118" i="574"/>
  <c r="N118" i="574"/>
  <c r="X118" i="574"/>
  <c r="AA118" i="574" s="1"/>
  <c r="U58" i="476"/>
  <c r="U82" i="476"/>
  <c r="U106" i="476"/>
  <c r="U43" i="476"/>
  <c r="U67" i="476"/>
  <c r="U91" i="476"/>
  <c r="U128" i="476"/>
  <c r="U72" i="476"/>
  <c r="U96" i="476"/>
  <c r="U120" i="476"/>
  <c r="U73" i="476"/>
  <c r="U97" i="476"/>
  <c r="U129" i="476"/>
  <c r="U42" i="476"/>
  <c r="U74" i="476"/>
  <c r="U98" i="476"/>
  <c r="U122" i="476"/>
  <c r="U127" i="476"/>
  <c r="U59" i="476"/>
  <c r="U83" i="476"/>
  <c r="U107" i="476"/>
  <c r="U48" i="476"/>
  <c r="U64" i="476"/>
  <c r="U88" i="476"/>
  <c r="U104" i="476"/>
  <c r="U49" i="476"/>
  <c r="U65" i="476"/>
  <c r="U89" i="476"/>
  <c r="U121" i="476"/>
  <c r="AO46" i="574"/>
  <c r="U46" i="574"/>
  <c r="AF46" i="574"/>
  <c r="AI46" i="574" s="1"/>
  <c r="H46" i="574"/>
  <c r="K46" i="574" s="1"/>
  <c r="BB46" i="574"/>
  <c r="AH46" i="574"/>
  <c r="Z46" i="574"/>
  <c r="T46" i="574"/>
  <c r="W46" i="574" s="1"/>
  <c r="BC46" i="574"/>
  <c r="Q54" i="574"/>
  <c r="BB54" i="574"/>
  <c r="AW54" i="574"/>
  <c r="AL54" i="574"/>
  <c r="V54" i="574"/>
  <c r="AN54" i="574"/>
  <c r="AQ54" i="574" s="1"/>
  <c r="AK54" i="574"/>
  <c r="X54" i="574"/>
  <c r="AA54" i="574" s="1"/>
  <c r="B54" i="574"/>
  <c r="BC54" i="574"/>
  <c r="AT62" i="574"/>
  <c r="V62" i="574"/>
  <c r="Z62" i="574"/>
  <c r="AH62" i="574"/>
  <c r="AR62" i="574"/>
  <c r="AU62" i="574" s="1"/>
  <c r="AS62" i="574"/>
  <c r="AW62" i="574"/>
  <c r="B62" i="574"/>
  <c r="AO62" i="574"/>
  <c r="AR70" i="574"/>
  <c r="AU70" i="574" s="1"/>
  <c r="AD70" i="574"/>
  <c r="U70" i="574"/>
  <c r="AK70" i="574"/>
  <c r="AG70" i="574"/>
  <c r="X70" i="574"/>
  <c r="AA70" i="574" s="1"/>
  <c r="AV70" i="574"/>
  <c r="AC70" i="574"/>
  <c r="AO70" i="574"/>
  <c r="BC70" i="574"/>
  <c r="X78" i="574"/>
  <c r="AA78" i="574" s="1"/>
  <c r="N78" i="574"/>
  <c r="Z78" i="574"/>
  <c r="V78" i="574"/>
  <c r="AV78" i="574"/>
  <c r="BB78" i="574"/>
  <c r="H78" i="574"/>
  <c r="K78" i="574" s="1"/>
  <c r="B78" i="574"/>
  <c r="M78" i="574"/>
  <c r="AG86" i="574"/>
  <c r="AB86" i="574"/>
  <c r="AE86" i="574" s="1"/>
  <c r="Y86" i="574"/>
  <c r="AC86" i="574"/>
  <c r="AO86" i="574"/>
  <c r="AJ86" i="574"/>
  <c r="AM86" i="574" s="1"/>
  <c r="F86" i="574"/>
  <c r="U86" i="574"/>
  <c r="P86" i="574"/>
  <c r="S86" i="574" s="1"/>
  <c r="AT86" i="574"/>
  <c r="AP98" i="574"/>
  <c r="AK98" i="574"/>
  <c r="BC98" i="574"/>
  <c r="U98" i="574"/>
  <c r="J98" i="574"/>
  <c r="R98" i="574"/>
  <c r="H98" i="574"/>
  <c r="K98" i="574" s="1"/>
  <c r="AB98" i="574"/>
  <c r="AE98" i="574" s="1"/>
  <c r="AH98" i="574"/>
  <c r="BB123" i="574"/>
  <c r="AS123" i="574"/>
  <c r="H123" i="574"/>
  <c r="K123" i="574" s="1"/>
  <c r="X123" i="574"/>
  <c r="AA123" i="574" s="1"/>
  <c r="F123" i="574"/>
  <c r="Y123" i="574"/>
  <c r="AF123" i="574"/>
  <c r="AI123" i="574" s="1"/>
  <c r="AL123" i="574"/>
  <c r="D123" i="574"/>
  <c r="AJ43" i="574"/>
  <c r="AM43" i="574" s="1"/>
  <c r="L43" i="574"/>
  <c r="O43" i="574" s="1"/>
  <c r="M43" i="574"/>
  <c r="AC43" i="574"/>
  <c r="BC43" i="574"/>
  <c r="I43" i="574"/>
  <c r="N43" i="574"/>
  <c r="AD43" i="574"/>
  <c r="AG43" i="574"/>
  <c r="AG51" i="574"/>
  <c r="AO51" i="574"/>
  <c r="AC51" i="574"/>
  <c r="J51" i="574"/>
  <c r="R51" i="574"/>
  <c r="B51" i="574"/>
  <c r="AR51" i="574"/>
  <c r="AU51" i="574" s="1"/>
  <c r="AV51" i="574"/>
  <c r="AD51" i="574"/>
  <c r="AW51" i="574"/>
  <c r="AG59" i="574"/>
  <c r="I59" i="574"/>
  <c r="F59" i="574"/>
  <c r="AV59" i="574"/>
  <c r="AN59" i="574"/>
  <c r="AQ59" i="574" s="1"/>
  <c r="AF59" i="574"/>
  <c r="AI59" i="574" s="1"/>
  <c r="X59" i="574"/>
  <c r="AA59" i="574" s="1"/>
  <c r="T59" i="574"/>
  <c r="W59" i="574" s="1"/>
  <c r="BC59" i="574"/>
  <c r="AG67" i="574"/>
  <c r="AO67" i="574"/>
  <c r="AC67" i="574"/>
  <c r="AB67" i="574"/>
  <c r="AE67" i="574" s="1"/>
  <c r="T67" i="574"/>
  <c r="W67" i="574" s="1"/>
  <c r="L67" i="574"/>
  <c r="O67" i="574" s="1"/>
  <c r="N67" i="574"/>
  <c r="B67" i="574"/>
  <c r="AH67" i="574"/>
  <c r="AW67" i="574"/>
  <c r="AG75" i="574"/>
  <c r="I75" i="574"/>
  <c r="T75" i="574"/>
  <c r="W75" i="574" s="1"/>
  <c r="AR75" i="574"/>
  <c r="AU75" i="574" s="1"/>
  <c r="B75" i="574"/>
  <c r="R75" i="574"/>
  <c r="Z75" i="574"/>
  <c r="P75" i="574"/>
  <c r="S75" i="574" s="1"/>
  <c r="AV75" i="574"/>
  <c r="BC83" i="574"/>
  <c r="U83" i="574"/>
  <c r="AG83" i="574"/>
  <c r="I83" i="574"/>
  <c r="AL83" i="574"/>
  <c r="AB83" i="574"/>
  <c r="AE83" i="574" s="1"/>
  <c r="AJ83" i="574"/>
  <c r="AM83" i="574" s="1"/>
  <c r="AF83" i="574"/>
  <c r="AI83" i="574" s="1"/>
  <c r="R83" i="574"/>
  <c r="D83" i="574"/>
  <c r="AP91" i="574"/>
  <c r="AV91" i="574"/>
  <c r="R91" i="574"/>
  <c r="AD91" i="574"/>
  <c r="AJ91" i="574"/>
  <c r="AM91" i="574" s="1"/>
  <c r="AN91" i="574"/>
  <c r="AQ91" i="574" s="1"/>
  <c r="AB91" i="574"/>
  <c r="AE91" i="574" s="1"/>
  <c r="AC91" i="574"/>
  <c r="AG91" i="574"/>
  <c r="B99" i="574"/>
  <c r="AC99" i="574"/>
  <c r="U99" i="574"/>
  <c r="V99" i="574"/>
  <c r="Q99" i="574"/>
  <c r="BB99" i="574"/>
  <c r="X99" i="574"/>
  <c r="AA99" i="574" s="1"/>
  <c r="P99" i="574"/>
  <c r="S99" i="574" s="1"/>
  <c r="AN99" i="574"/>
  <c r="AQ99" i="574" s="1"/>
  <c r="D99" i="574"/>
  <c r="BB107" i="574"/>
  <c r="R107" i="574"/>
  <c r="AV107" i="574"/>
  <c r="L107" i="574"/>
  <c r="O107" i="574" s="1"/>
  <c r="AS107" i="574"/>
  <c r="Y107" i="574"/>
  <c r="B107" i="574"/>
  <c r="AP107" i="574"/>
  <c r="BC107" i="574"/>
  <c r="AG115" i="574"/>
  <c r="V115" i="574"/>
  <c r="AL115" i="574"/>
  <c r="B115" i="574"/>
  <c r="Q115" i="574"/>
  <c r="AV115" i="574"/>
  <c r="N115" i="574"/>
  <c r="J115" i="574"/>
  <c r="I115" i="574"/>
  <c r="D115" i="574"/>
  <c r="AP44" i="574"/>
  <c r="F44" i="574"/>
  <c r="AO44" i="574"/>
  <c r="V44" i="574"/>
  <c r="M44" i="574"/>
  <c r="Q44" i="574"/>
  <c r="AV44" i="574"/>
  <c r="T44" i="574"/>
  <c r="W44" i="574" s="1"/>
  <c r="AR44" i="574"/>
  <c r="AU44" i="574" s="1"/>
  <c r="U52" i="574"/>
  <c r="L52" i="574"/>
  <c r="O52" i="574" s="1"/>
  <c r="AR52" i="574"/>
  <c r="AU52" i="574" s="1"/>
  <c r="AV52" i="574"/>
  <c r="Z52" i="574"/>
  <c r="AG52" i="574"/>
  <c r="I52" i="574"/>
  <c r="AH52" i="574"/>
  <c r="M52" i="574"/>
  <c r="AW52" i="574"/>
  <c r="AH60" i="574"/>
  <c r="AP60" i="574"/>
  <c r="AL60" i="574"/>
  <c r="F60" i="574"/>
  <c r="U60" i="574"/>
  <c r="AO60" i="574"/>
  <c r="R60" i="574"/>
  <c r="H60" i="574"/>
  <c r="K60" i="574" s="1"/>
  <c r="N60" i="574"/>
  <c r="H68" i="574"/>
  <c r="K68" i="574" s="1"/>
  <c r="AF68" i="574"/>
  <c r="AI68" i="574" s="1"/>
  <c r="T68" i="574"/>
  <c r="W68" i="574" s="1"/>
  <c r="P68" i="574"/>
  <c r="S68" i="574" s="1"/>
  <c r="U68" i="574"/>
  <c r="AL68" i="574"/>
  <c r="M68" i="574"/>
  <c r="AO68" i="574"/>
  <c r="R68" i="574"/>
  <c r="AW68" i="574"/>
  <c r="Q76" i="574"/>
  <c r="AG76" i="574"/>
  <c r="AD76" i="574"/>
  <c r="AW76" i="574"/>
  <c r="AS76" i="574"/>
  <c r="P76" i="574"/>
  <c r="S76" i="574" s="1"/>
  <c r="AT76" i="574"/>
  <c r="AK76" i="574"/>
  <c r="Y76" i="574"/>
  <c r="AO84" i="574"/>
  <c r="AC84" i="574"/>
  <c r="AG84" i="574"/>
  <c r="F84" i="574"/>
  <c r="AD84" i="574"/>
  <c r="N84" i="574"/>
  <c r="B84" i="574"/>
  <c r="AR84" i="574"/>
  <c r="AU84" i="574" s="1"/>
  <c r="AF84" i="574"/>
  <c r="AI84" i="574" s="1"/>
  <c r="AW84" i="574"/>
  <c r="AO92" i="574"/>
  <c r="AC92" i="574"/>
  <c r="N92" i="574"/>
  <c r="F92" i="574"/>
  <c r="BB92" i="574"/>
  <c r="AP92" i="574"/>
  <c r="V92" i="574"/>
  <c r="P92" i="574"/>
  <c r="S92" i="574" s="1"/>
  <c r="AV92" i="574"/>
  <c r="AC100" i="574"/>
  <c r="AO100" i="574"/>
  <c r="AG100" i="574"/>
  <c r="AT100" i="574"/>
  <c r="L100" i="574"/>
  <c r="O100" i="574" s="1"/>
  <c r="P100" i="574"/>
  <c r="S100" i="574" s="1"/>
  <c r="R100" i="574"/>
  <c r="F100" i="574"/>
  <c r="AJ100" i="574"/>
  <c r="AM100" i="574" s="1"/>
  <c r="AW100" i="574"/>
  <c r="Z108" i="574"/>
  <c r="AP108" i="574"/>
  <c r="T108" i="574"/>
  <c r="W108" i="574" s="1"/>
  <c r="V108" i="574"/>
  <c r="Y108" i="574"/>
  <c r="N108" i="574"/>
  <c r="R108" i="574"/>
  <c r="I108" i="574"/>
  <c r="AL108" i="574"/>
  <c r="I116" i="574"/>
  <c r="L116" i="574"/>
  <c r="O116" i="574" s="1"/>
  <c r="Z116" i="574"/>
  <c r="R116" i="574"/>
  <c r="AK116" i="574"/>
  <c r="AS116" i="574"/>
  <c r="P116" i="574"/>
  <c r="S116" i="574" s="1"/>
  <c r="J116" i="574"/>
  <c r="H116" i="574"/>
  <c r="K116" i="574" s="1"/>
  <c r="D116" i="574"/>
  <c r="P124" i="574"/>
  <c r="S124" i="574" s="1"/>
  <c r="AK124" i="574"/>
  <c r="AR124" i="574"/>
  <c r="AU124" i="574" s="1"/>
  <c r="F124" i="574"/>
  <c r="Q124" i="574"/>
  <c r="I124" i="574"/>
  <c r="R124" i="574"/>
  <c r="AC124" i="574"/>
  <c r="AJ124" i="574"/>
  <c r="AM124" i="574" s="1"/>
  <c r="N121" i="574"/>
  <c r="AF121" i="574"/>
  <c r="AI121" i="574" s="1"/>
  <c r="AP121" i="574"/>
  <c r="V121" i="574"/>
  <c r="R121" i="574"/>
  <c r="AR121" i="574"/>
  <c r="AU121" i="574" s="1"/>
  <c r="X121" i="574"/>
  <c r="AA121" i="574" s="1"/>
  <c r="T121" i="574"/>
  <c r="W121" i="574" s="1"/>
  <c r="M121" i="574"/>
  <c r="AW121" i="574"/>
  <c r="AN129" i="574"/>
  <c r="AQ129" i="574" s="1"/>
  <c r="X129" i="574"/>
  <c r="AA129" i="574" s="1"/>
  <c r="AJ129" i="574"/>
  <c r="AM129" i="574" s="1"/>
  <c r="AF129" i="574"/>
  <c r="AI129" i="574" s="1"/>
  <c r="AL129" i="574"/>
  <c r="AS129" i="574"/>
  <c r="F129" i="574"/>
  <c r="I129" i="574"/>
  <c r="BB129" i="574"/>
  <c r="I114" i="574"/>
  <c r="M114" i="574"/>
  <c r="AO114" i="574"/>
  <c r="AW114" i="574"/>
  <c r="AJ114" i="574"/>
  <c r="AM114" i="574" s="1"/>
  <c r="Z114" i="574"/>
  <c r="H114" i="574"/>
  <c r="K114" i="574" s="1"/>
  <c r="AP114" i="574"/>
  <c r="AD114" i="574"/>
  <c r="H126" i="574"/>
  <c r="K126" i="574" s="1"/>
  <c r="AG126" i="574"/>
  <c r="AD126" i="574"/>
  <c r="Q126" i="574"/>
  <c r="L126" i="574"/>
  <c r="O126" i="574" s="1"/>
  <c r="AC126" i="574"/>
  <c r="AJ126" i="574"/>
  <c r="AM126" i="574" s="1"/>
  <c r="J126" i="574"/>
  <c r="AP126" i="574"/>
  <c r="AS126" i="574"/>
  <c r="AS49" i="574"/>
  <c r="AG49" i="574"/>
  <c r="BB49" i="574"/>
  <c r="AD49" i="574"/>
  <c r="I49" i="574"/>
  <c r="AR49" i="574"/>
  <c r="AU49" i="574" s="1"/>
  <c r="H49" i="574"/>
  <c r="K49" i="574" s="1"/>
  <c r="AF49" i="574"/>
  <c r="AI49" i="574" s="1"/>
  <c r="BC49" i="574"/>
  <c r="AL57" i="574"/>
  <c r="Q57" i="574"/>
  <c r="AV57" i="574"/>
  <c r="P57" i="574"/>
  <c r="S57" i="574" s="1"/>
  <c r="AN57" i="574"/>
  <c r="AQ57" i="574" s="1"/>
  <c r="AR57" i="574"/>
  <c r="AU57" i="574" s="1"/>
  <c r="AS57" i="574"/>
  <c r="AO57" i="574"/>
  <c r="Y57" i="574"/>
  <c r="BB57" i="574"/>
  <c r="AV65" i="574"/>
  <c r="U65" i="574"/>
  <c r="B65" i="574"/>
  <c r="AO65" i="574"/>
  <c r="AS65" i="574"/>
  <c r="AL65" i="574"/>
  <c r="AD65" i="574"/>
  <c r="N65" i="574"/>
  <c r="AR65" i="574"/>
  <c r="AU65" i="574" s="1"/>
  <c r="BC73" i="574"/>
  <c r="AR73" i="574"/>
  <c r="AU73" i="574" s="1"/>
  <c r="M73" i="574"/>
  <c r="V73" i="574"/>
  <c r="AS73" i="574"/>
  <c r="AG73" i="574"/>
  <c r="AC73" i="574"/>
  <c r="I73" i="574"/>
  <c r="AO73" i="574"/>
  <c r="BB73" i="574"/>
  <c r="U81" i="574"/>
  <c r="AP81" i="574"/>
  <c r="AL81" i="574"/>
  <c r="AD81" i="574"/>
  <c r="F81" i="574"/>
  <c r="AN81" i="574"/>
  <c r="AQ81" i="574" s="1"/>
  <c r="R81" i="574"/>
  <c r="AF81" i="574"/>
  <c r="AI81" i="574" s="1"/>
  <c r="AR81" i="574"/>
  <c r="AU81" i="574" s="1"/>
  <c r="AD89" i="574"/>
  <c r="Y89" i="574"/>
  <c r="BC89" i="574"/>
  <c r="AR89" i="574"/>
  <c r="AU89" i="574" s="1"/>
  <c r="AB89" i="574"/>
  <c r="AE89" i="574" s="1"/>
  <c r="AK89" i="574"/>
  <c r="R89" i="574"/>
  <c r="M89" i="574"/>
  <c r="AH89" i="574"/>
  <c r="D89" i="574"/>
  <c r="P97" i="574"/>
  <c r="S97" i="574" s="1"/>
  <c r="T97" i="574"/>
  <c r="W97" i="574" s="1"/>
  <c r="AK97" i="574"/>
  <c r="M97" i="574"/>
  <c r="AO105" i="574"/>
  <c r="AV105" i="574"/>
  <c r="AS105" i="574"/>
  <c r="AD105" i="574"/>
  <c r="AR113" i="574"/>
  <c r="AU113" i="574" s="1"/>
  <c r="H113" i="574"/>
  <c r="K113" i="574" s="1"/>
  <c r="AK113" i="574"/>
  <c r="V113" i="574"/>
  <c r="U50" i="476"/>
  <c r="U66" i="476"/>
  <c r="U90" i="476"/>
  <c r="U114" i="476"/>
  <c r="U130" i="476"/>
  <c r="U51" i="476"/>
  <c r="U75" i="476"/>
  <c r="U99" i="476"/>
  <c r="U115" i="476"/>
  <c r="U56" i="476"/>
  <c r="U80" i="476"/>
  <c r="U112" i="476"/>
  <c r="U57" i="476"/>
  <c r="U81" i="476"/>
  <c r="U105" i="476"/>
  <c r="U113" i="476"/>
  <c r="U46" i="476"/>
  <c r="U54" i="476"/>
  <c r="U62" i="476"/>
  <c r="U70" i="476"/>
  <c r="U78" i="476"/>
  <c r="U86" i="476"/>
  <c r="U94" i="476"/>
  <c r="U102" i="476"/>
  <c r="U110" i="476"/>
  <c r="U118" i="476"/>
  <c r="U126" i="476"/>
  <c r="U119" i="476"/>
  <c r="U124" i="476"/>
  <c r="U47" i="476"/>
  <c r="U55" i="476"/>
  <c r="U63" i="476"/>
  <c r="U71" i="476"/>
  <c r="U79" i="476"/>
  <c r="U87" i="476"/>
  <c r="U95" i="476"/>
  <c r="U103" i="476"/>
  <c r="U111" i="476"/>
  <c r="U123" i="476"/>
  <c r="U44" i="476"/>
  <c r="U52" i="476"/>
  <c r="U60" i="476"/>
  <c r="U68" i="476"/>
  <c r="U76" i="476"/>
  <c r="U84" i="476"/>
  <c r="U92" i="476"/>
  <c r="U100" i="476"/>
  <c r="U108" i="476"/>
  <c r="U116" i="476"/>
  <c r="U45" i="476"/>
  <c r="U53" i="476"/>
  <c r="U61" i="476"/>
  <c r="U69" i="476"/>
  <c r="U77" i="476"/>
  <c r="U85" i="476"/>
  <c r="U93" i="476"/>
  <c r="U101" i="476"/>
  <c r="U109" i="476"/>
  <c r="U117" i="476"/>
  <c r="U125" i="476"/>
  <c r="Y46" i="574"/>
  <c r="AS46" i="574"/>
  <c r="AP46" i="574"/>
  <c r="R46" i="574"/>
  <c r="B46" i="574"/>
  <c r="AT46" i="574"/>
  <c r="AL46" i="574"/>
  <c r="AB46" i="574"/>
  <c r="AE46" i="574" s="1"/>
  <c r="AB54" i="574"/>
  <c r="AE54" i="574" s="1"/>
  <c r="AV54" i="574"/>
  <c r="F54" i="574"/>
  <c r="AC54" i="574"/>
  <c r="AT54" i="574"/>
  <c r="H54" i="574"/>
  <c r="K54" i="574" s="1"/>
  <c r="J54" i="574"/>
  <c r="AO54" i="574"/>
  <c r="AF62" i="574"/>
  <c r="AI62" i="574" s="1"/>
  <c r="AL62" i="574"/>
  <c r="AP62" i="574"/>
  <c r="BB62" i="574"/>
  <c r="F62" i="574"/>
  <c r="H62" i="574"/>
  <c r="K62" i="574" s="1"/>
  <c r="L62" i="574"/>
  <c r="O62" i="574" s="1"/>
  <c r="I62" i="574"/>
  <c r="L70" i="574"/>
  <c r="O70" i="574" s="1"/>
  <c r="AW70" i="574"/>
  <c r="Z70" i="574"/>
  <c r="N70" i="574"/>
  <c r="AF70" i="574"/>
  <c r="AI70" i="574" s="1"/>
  <c r="AS70" i="574"/>
  <c r="P70" i="574"/>
  <c r="S70" i="574" s="1"/>
  <c r="Y70" i="574"/>
  <c r="J78" i="574"/>
  <c r="AT78" i="574"/>
  <c r="T78" i="574"/>
  <c r="W78" i="574" s="1"/>
  <c r="AL78" i="574"/>
  <c r="Y78" i="574"/>
  <c r="AB78" i="574"/>
  <c r="AE78" i="574" s="1"/>
  <c r="I78" i="574"/>
  <c r="L78" i="574"/>
  <c r="O78" i="574" s="1"/>
  <c r="R86" i="574"/>
  <c r="T86" i="574"/>
  <c r="W86" i="574" s="1"/>
  <c r="N86" i="574"/>
  <c r="BC86" i="574"/>
  <c r="H86" i="574"/>
  <c r="K86" i="574" s="1"/>
  <c r="Z86" i="574"/>
  <c r="AF86" i="574"/>
  <c r="AI86" i="574" s="1"/>
  <c r="I86" i="574"/>
  <c r="P98" i="574"/>
  <c r="S98" i="574" s="1"/>
  <c r="F98" i="574"/>
  <c r="AT98" i="574"/>
  <c r="AD98" i="574"/>
  <c r="Q98" i="574"/>
  <c r="AL98" i="574"/>
  <c r="AC98" i="574"/>
  <c r="AN98" i="574"/>
  <c r="AQ98" i="574" s="1"/>
  <c r="M123" i="574"/>
  <c r="AK123" i="574"/>
  <c r="Z123" i="574"/>
  <c r="AT123" i="574"/>
  <c r="AR123" i="574"/>
  <c r="AU123" i="574" s="1"/>
  <c r="U123" i="574"/>
  <c r="AP123" i="574"/>
  <c r="AV123" i="574"/>
  <c r="AW123" i="574"/>
  <c r="AK43" i="574"/>
  <c r="AB43" i="574"/>
  <c r="AE43" i="574" s="1"/>
  <c r="P43" i="574"/>
  <c r="S43" i="574" s="1"/>
  <c r="H43" i="574"/>
  <c r="K43" i="574" s="1"/>
  <c r="Y43" i="574"/>
  <c r="R43" i="574"/>
  <c r="Z43" i="574"/>
  <c r="AT43" i="574"/>
  <c r="U51" i="574"/>
  <c r="Y51" i="574"/>
  <c r="M51" i="574"/>
  <c r="BC51" i="574"/>
  <c r="AB51" i="574"/>
  <c r="AE51" i="574" s="1"/>
  <c r="L51" i="574"/>
  <c r="O51" i="574" s="1"/>
  <c r="P51" i="574"/>
  <c r="S51" i="574" s="1"/>
  <c r="F51" i="574"/>
  <c r="U59" i="574"/>
  <c r="AS59" i="574"/>
  <c r="P59" i="574"/>
  <c r="S59" i="574" s="1"/>
  <c r="H59" i="574"/>
  <c r="K59" i="574" s="1"/>
  <c r="BB59" i="574"/>
  <c r="AP59" i="574"/>
  <c r="AH59" i="574"/>
  <c r="AB59" i="574"/>
  <c r="AE59" i="574" s="1"/>
  <c r="U67" i="574"/>
  <c r="Y67" i="574"/>
  <c r="M67" i="574"/>
  <c r="AL67" i="574"/>
  <c r="AD67" i="574"/>
  <c r="V67" i="574"/>
  <c r="X67" i="574"/>
  <c r="AA67" i="574" s="1"/>
  <c r="J67" i="574"/>
  <c r="U75" i="574"/>
  <c r="AS75" i="574"/>
  <c r="AP75" i="574"/>
  <c r="L75" i="574"/>
  <c r="O75" i="574" s="1"/>
  <c r="N75" i="574"/>
  <c r="AB75" i="574"/>
  <c r="AE75" i="574" s="1"/>
  <c r="AJ75" i="574"/>
  <c r="AM75" i="574" s="1"/>
  <c r="X75" i="574"/>
  <c r="AA75" i="574" s="1"/>
  <c r="AC83" i="574"/>
  <c r="BB83" i="574"/>
  <c r="M83" i="574"/>
  <c r="H83" i="574"/>
  <c r="K83" i="574" s="1"/>
  <c r="T83" i="574"/>
  <c r="W83" i="574" s="1"/>
  <c r="AW83" i="574"/>
  <c r="AV83" i="574"/>
  <c r="AR83" i="574"/>
  <c r="AU83" i="574" s="1"/>
  <c r="P91" i="574"/>
  <c r="S91" i="574" s="1"/>
  <c r="J91" i="574"/>
  <c r="AL91" i="574"/>
  <c r="AT91" i="574"/>
  <c r="AW91" i="574"/>
  <c r="BC91" i="574"/>
  <c r="AO91" i="574"/>
  <c r="AS91" i="574"/>
  <c r="AO99" i="574"/>
  <c r="R99" i="574"/>
  <c r="L99" i="574"/>
  <c r="O99" i="574" s="1"/>
  <c r="AP99" i="574"/>
  <c r="M99" i="574"/>
  <c r="AJ99" i="574"/>
  <c r="AM99" i="574" s="1"/>
  <c r="J99" i="574"/>
  <c r="AV99" i="574"/>
  <c r="AW107" i="574"/>
  <c r="Q107" i="574"/>
  <c r="AK107" i="574"/>
  <c r="AF107" i="574"/>
  <c r="AI107" i="574" s="1"/>
  <c r="AL107" i="574"/>
  <c r="F107" i="574"/>
  <c r="T107" i="574"/>
  <c r="W107" i="574" s="1"/>
  <c r="I107" i="574"/>
  <c r="L115" i="574"/>
  <c r="O115" i="574" s="1"/>
  <c r="H115" i="574"/>
  <c r="K115" i="574" s="1"/>
  <c r="T115" i="574"/>
  <c r="W115" i="574" s="1"/>
  <c r="X115" i="574"/>
  <c r="AA115" i="574" s="1"/>
  <c r="AW115" i="574"/>
  <c r="AD115" i="574"/>
  <c r="AT115" i="574"/>
  <c r="Y115" i="574"/>
  <c r="Y44" i="574"/>
  <c r="R44" i="574"/>
  <c r="I44" i="574"/>
  <c r="AL44" i="574"/>
  <c r="N44" i="574"/>
  <c r="H44" i="574"/>
  <c r="K44" i="574" s="1"/>
  <c r="P44" i="574"/>
  <c r="S44" i="574" s="1"/>
  <c r="AN44" i="574"/>
  <c r="AQ44" i="574" s="1"/>
  <c r="P52" i="574"/>
  <c r="S52" i="574" s="1"/>
  <c r="AF52" i="574"/>
  <c r="AI52" i="574" s="1"/>
  <c r="AP52" i="574"/>
  <c r="AL52" i="574"/>
  <c r="H52" i="574"/>
  <c r="K52" i="574" s="1"/>
  <c r="F52" i="574"/>
  <c r="AD52" i="574"/>
  <c r="BC52" i="574"/>
  <c r="V60" i="574"/>
  <c r="P60" i="574"/>
  <c r="S60" i="574" s="1"/>
  <c r="AK60" i="574"/>
  <c r="AG60" i="574"/>
  <c r="L60" i="574"/>
  <c r="O60" i="574" s="1"/>
  <c r="I60" i="574"/>
  <c r="AW60" i="574"/>
  <c r="X60" i="574"/>
  <c r="AA60" i="574" s="1"/>
  <c r="AP68" i="574"/>
  <c r="B68" i="574"/>
  <c r="AN68" i="574"/>
  <c r="AQ68" i="574" s="1"/>
  <c r="AJ68" i="574"/>
  <c r="AM68" i="574" s="1"/>
  <c r="L68" i="574"/>
  <c r="O68" i="574" s="1"/>
  <c r="I68" i="574"/>
  <c r="AD68" i="574"/>
  <c r="Y68" i="574"/>
  <c r="AC76" i="574"/>
  <c r="J76" i="574"/>
  <c r="AP76" i="574"/>
  <c r="Z76" i="574"/>
  <c r="M76" i="574"/>
  <c r="AR76" i="574"/>
  <c r="AU76" i="574" s="1"/>
  <c r="N76" i="574"/>
  <c r="B76" i="574"/>
  <c r="U84" i="574"/>
  <c r="I84" i="574"/>
  <c r="Q84" i="574"/>
  <c r="AB84" i="574"/>
  <c r="AE84" i="574" s="1"/>
  <c r="BC84" i="574"/>
  <c r="Z84" i="574"/>
  <c r="L84" i="574"/>
  <c r="O84" i="574" s="1"/>
  <c r="H84" i="574"/>
  <c r="K84" i="574" s="1"/>
  <c r="U92" i="574"/>
  <c r="I92" i="574"/>
  <c r="Z92" i="574"/>
  <c r="R92" i="574"/>
  <c r="J92" i="574"/>
  <c r="BC92" i="574"/>
  <c r="AH92" i="574"/>
  <c r="X92" i="574"/>
  <c r="AA92" i="574" s="1"/>
  <c r="I100" i="574"/>
  <c r="U100" i="574"/>
  <c r="Q100" i="574"/>
  <c r="J100" i="574"/>
  <c r="Z100" i="574"/>
  <c r="AF100" i="574"/>
  <c r="AI100" i="574" s="1"/>
  <c r="AB100" i="574"/>
  <c r="AE100" i="574" s="1"/>
  <c r="N100" i="574"/>
  <c r="BC108" i="574"/>
  <c r="P108" i="574"/>
  <c r="S108" i="574" s="1"/>
  <c r="AG108" i="574"/>
  <c r="AH108" i="574"/>
  <c r="AN108" i="574"/>
  <c r="AQ108" i="574" s="1"/>
  <c r="AC108" i="574"/>
  <c r="AB108" i="574"/>
  <c r="AE108" i="574" s="1"/>
  <c r="Q108" i="574"/>
  <c r="AJ116" i="574"/>
  <c r="AM116" i="574" s="1"/>
  <c r="AD116" i="574"/>
  <c r="N116" i="574"/>
  <c r="T116" i="574"/>
  <c r="W116" i="574" s="1"/>
  <c r="B116" i="574"/>
  <c r="AG116" i="574"/>
  <c r="X116" i="574"/>
  <c r="AA116" i="574" s="1"/>
  <c r="U116" i="574"/>
  <c r="AG124" i="574"/>
  <c r="BB124" i="574"/>
  <c r="AW124" i="574"/>
  <c r="AS124" i="574"/>
  <c r="AH124" i="574"/>
  <c r="T124" i="574"/>
  <c r="W124" i="574" s="1"/>
  <c r="AD124" i="574"/>
  <c r="AP124" i="574"/>
  <c r="AT121" i="574"/>
  <c r="AD121" i="574"/>
  <c r="F121" i="574"/>
  <c r="AL121" i="574"/>
  <c r="AH121" i="574"/>
  <c r="L121" i="574"/>
  <c r="O121" i="574" s="1"/>
  <c r="Y121" i="574"/>
  <c r="AJ121" i="574"/>
  <c r="AM121" i="574" s="1"/>
  <c r="U129" i="574"/>
  <c r="L129" i="574"/>
  <c r="O129" i="574" s="1"/>
  <c r="AK129" i="574"/>
  <c r="AP129" i="574"/>
  <c r="AV129" i="574"/>
  <c r="BC129" i="574"/>
  <c r="Q129" i="574"/>
  <c r="V129" i="574"/>
  <c r="R129" i="574"/>
  <c r="AK114" i="574"/>
  <c r="AS114" i="574"/>
  <c r="AR114" i="574"/>
  <c r="AU114" i="574" s="1"/>
  <c r="J114" i="574"/>
  <c r="R114" i="574"/>
  <c r="AV114" i="574"/>
  <c r="P114" i="574"/>
  <c r="S114" i="574" s="1"/>
  <c r="F114" i="574"/>
  <c r="I126" i="574"/>
  <c r="Y126" i="574"/>
  <c r="P126" i="574"/>
  <c r="S126" i="574" s="1"/>
  <c r="BB126" i="574"/>
  <c r="T126" i="574"/>
  <c r="W126" i="574" s="1"/>
  <c r="AV126" i="574"/>
  <c r="BC126" i="574"/>
  <c r="AW126" i="574"/>
  <c r="U49" i="574"/>
  <c r="M49" i="574"/>
  <c r="AH49" i="574"/>
  <c r="N49" i="574"/>
  <c r="AL49" i="574"/>
  <c r="B49" i="574"/>
  <c r="AB49" i="574"/>
  <c r="AE49" i="574" s="1"/>
  <c r="F49" i="574"/>
  <c r="AG57" i="574"/>
  <c r="Z57" i="574"/>
  <c r="U57" i="574"/>
  <c r="AB57" i="574"/>
  <c r="AE57" i="574" s="1"/>
  <c r="R57" i="574"/>
  <c r="V57" i="574"/>
  <c r="X57" i="574"/>
  <c r="AA57" i="574" s="1"/>
  <c r="T57" i="574"/>
  <c r="W57" i="574" s="1"/>
  <c r="Z65" i="574"/>
  <c r="BC65" i="574"/>
  <c r="M65" i="574"/>
  <c r="Q65" i="574"/>
  <c r="I65" i="574"/>
  <c r="AT65" i="574"/>
  <c r="AN65" i="574"/>
  <c r="AQ65" i="574" s="1"/>
  <c r="V65" i="574"/>
  <c r="AL73" i="574"/>
  <c r="Q73" i="574"/>
  <c r="AV73" i="574"/>
  <c r="AP73" i="574"/>
  <c r="X73" i="574"/>
  <c r="AA73" i="574" s="1"/>
  <c r="L73" i="574"/>
  <c r="O73" i="574" s="1"/>
  <c r="H73" i="574"/>
  <c r="K73" i="574" s="1"/>
  <c r="T73" i="574"/>
  <c r="W73" i="574" s="1"/>
  <c r="Z81" i="574"/>
  <c r="V81" i="574"/>
  <c r="AW81" i="574"/>
  <c r="AO81" i="574"/>
  <c r="BC81" i="574"/>
  <c r="L81" i="574"/>
  <c r="O81" i="574" s="1"/>
  <c r="AJ81" i="574"/>
  <c r="AM81" i="574" s="1"/>
  <c r="H81" i="574"/>
  <c r="K81" i="574" s="1"/>
  <c r="Z89" i="574"/>
  <c r="U89" i="574"/>
  <c r="N89" i="574"/>
  <c r="AT89" i="574"/>
  <c r="AV89" i="574"/>
  <c r="B89" i="574"/>
  <c r="AS89" i="574"/>
  <c r="AG89" i="574"/>
  <c r="AJ97" i="574"/>
  <c r="AM97" i="574" s="1"/>
  <c r="AR97" i="574"/>
  <c r="AU97" i="574" s="1"/>
  <c r="AC97" i="574"/>
  <c r="AS97" i="574"/>
  <c r="B105" i="574"/>
  <c r="BB105" i="574"/>
  <c r="AP105" i="574"/>
  <c r="I105" i="574"/>
  <c r="BC105" i="574"/>
  <c r="AG113" i="574"/>
  <c r="R113" i="574"/>
  <c r="BB113" i="574"/>
  <c r="T113" i="574"/>
  <c r="W113" i="574" s="1"/>
  <c r="B113" i="574"/>
  <c r="AL106" i="574"/>
  <c r="T106" i="574"/>
  <c r="W106" i="574" s="1"/>
  <c r="AV106" i="574"/>
  <c r="AO106" i="574"/>
  <c r="AF106" i="574"/>
  <c r="AI106" i="574" s="1"/>
  <c r="D106" i="574"/>
  <c r="AS106" i="574"/>
  <c r="H106" i="574"/>
  <c r="K106" i="574" s="1"/>
  <c r="Q106" i="574"/>
  <c r="N106" i="574"/>
  <c r="B106" i="574"/>
  <c r="AC118" i="574"/>
  <c r="AB118" i="574"/>
  <c r="AE118" i="574" s="1"/>
  <c r="BC118" i="574"/>
  <c r="V118" i="574"/>
  <c r="U118" i="574"/>
  <c r="AH118" i="574"/>
  <c r="AJ118" i="574"/>
  <c r="AM118" i="574" s="1"/>
  <c r="AN118" i="574"/>
  <c r="AQ118" i="574" s="1"/>
  <c r="D118" i="574"/>
  <c r="AF130" i="574"/>
  <c r="AI130" i="574" s="1"/>
  <c r="AS130" i="574"/>
  <c r="AG94" i="574"/>
  <c r="Y127" i="574"/>
  <c r="L94" i="574"/>
  <c r="O94" i="574" s="1"/>
  <c r="Y106" i="574"/>
  <c r="AT106" i="574"/>
  <c r="R106" i="574"/>
  <c r="AG118" i="574"/>
  <c r="AO118" i="574"/>
  <c r="L118" i="574"/>
  <c r="O118" i="574" s="1"/>
  <c r="Z118" i="574"/>
  <c r="H118" i="574"/>
  <c r="K118" i="574" s="1"/>
  <c r="F118" i="574"/>
  <c r="AT118" i="574"/>
  <c r="R127" i="574"/>
  <c r="AH97" i="574"/>
  <c r="N97" i="574"/>
  <c r="BB97" i="574"/>
  <c r="R97" i="574"/>
  <c r="AV97" i="574"/>
  <c r="V97" i="574"/>
  <c r="AP97" i="574"/>
  <c r="AG97" i="574"/>
  <c r="D97" i="574"/>
  <c r="X105" i="574"/>
  <c r="AA105" i="574" s="1"/>
  <c r="H105" i="574"/>
  <c r="K105" i="574" s="1"/>
  <c r="AC105" i="574"/>
  <c r="M105" i="574"/>
  <c r="U105" i="574"/>
  <c r="AL105" i="574"/>
  <c r="Y105" i="574"/>
  <c r="AN105" i="574"/>
  <c r="AQ105" i="574" s="1"/>
  <c r="Q105" i="574"/>
  <c r="Q113" i="574"/>
  <c r="F113" i="574"/>
  <c r="I113" i="574"/>
  <c r="J113" i="574"/>
  <c r="AN113" i="574"/>
  <c r="AQ113" i="574" s="1"/>
  <c r="N113" i="574"/>
  <c r="AB113" i="574"/>
  <c r="AE113" i="574" s="1"/>
  <c r="AL113" i="574"/>
  <c r="D113" i="574"/>
  <c r="AP94" i="574"/>
  <c r="AW94" i="574"/>
  <c r="AC106" i="574"/>
  <c r="L106" i="574"/>
  <c r="O106" i="574" s="1"/>
  <c r="AB106" i="574"/>
  <c r="AE106" i="574" s="1"/>
  <c r="F106" i="574"/>
  <c r="AN106" i="574"/>
  <c r="AQ106" i="574" s="1"/>
  <c r="Z106" i="574"/>
  <c r="AW106" i="574"/>
  <c r="U97" i="574"/>
  <c r="AL97" i="574"/>
  <c r="J97" i="574"/>
  <c r="AW97" i="574"/>
  <c r="Q97" i="574"/>
  <c r="BC97" i="574"/>
  <c r="L97" i="574"/>
  <c r="O97" i="574" s="1"/>
  <c r="AO97" i="574"/>
  <c r="H97" i="574"/>
  <c r="K97" i="574" s="1"/>
  <c r="AJ105" i="574"/>
  <c r="AM105" i="574" s="1"/>
  <c r="AF105" i="574"/>
  <c r="AI105" i="574" s="1"/>
  <c r="P105" i="574"/>
  <c r="S105" i="574" s="1"/>
  <c r="T105" i="574"/>
  <c r="W105" i="574" s="1"/>
  <c r="L105" i="574"/>
  <c r="O105" i="574" s="1"/>
  <c r="V105" i="574"/>
  <c r="J105" i="574"/>
  <c r="N105" i="574"/>
  <c r="U113" i="574"/>
  <c r="AT113" i="574"/>
  <c r="AF113" i="574"/>
  <c r="AI113" i="574" s="1"/>
  <c r="BC113" i="574"/>
  <c r="AD113" i="574"/>
  <c r="AW113" i="574"/>
  <c r="AH113" i="574"/>
  <c r="AV113" i="574"/>
  <c r="AJ113" i="574"/>
  <c r="AM113" i="574" s="1"/>
  <c r="F94" i="574"/>
  <c r="AK106" i="574"/>
  <c r="M106" i="574"/>
  <c r="X106" i="574"/>
  <c r="AA106" i="574" s="1"/>
  <c r="AR106" i="574"/>
  <c r="AU106" i="574" s="1"/>
  <c r="AJ106" i="574"/>
  <c r="AM106" i="574" s="1"/>
  <c r="BB106" i="574"/>
  <c r="AH106" i="574"/>
  <c r="R94" i="574"/>
  <c r="U106" i="574"/>
  <c r="AG106" i="574"/>
  <c r="I106" i="574"/>
  <c r="BC106" i="574"/>
  <c r="P106" i="574"/>
  <c r="S106" i="574" s="1"/>
  <c r="V106" i="574"/>
  <c r="AD106" i="574"/>
  <c r="J106" i="574"/>
  <c r="AS118" i="574"/>
  <c r="Q118" i="574"/>
  <c r="Y118" i="574"/>
  <c r="BB118" i="574"/>
  <c r="AP118" i="574"/>
  <c r="T118" i="574"/>
  <c r="W118" i="574" s="1"/>
  <c r="P118" i="574"/>
  <c r="S118" i="574" s="1"/>
  <c r="AV118" i="574"/>
  <c r="AD118" i="574"/>
  <c r="P127" i="574"/>
  <c r="S127" i="574" s="1"/>
  <c r="J94" i="574"/>
  <c r="Y94" i="574"/>
  <c r="AD94" i="574"/>
  <c r="Q130" i="574"/>
  <c r="AD127" i="574"/>
  <c r="AK94" i="574"/>
  <c r="U94" i="574"/>
  <c r="Z94" i="574"/>
  <c r="V94" i="574"/>
  <c r="N94" i="574"/>
  <c r="H94" i="574"/>
  <c r="K94" i="574" s="1"/>
  <c r="AT94" i="574"/>
  <c r="AN94" i="574"/>
  <c r="AQ94" i="574" s="1"/>
  <c r="X94" i="574"/>
  <c r="AA94" i="574" s="1"/>
  <c r="D94" i="574"/>
  <c r="AF94" i="574"/>
  <c r="AI94" i="574" s="1"/>
  <c r="P94" i="574"/>
  <c r="S94" i="574" s="1"/>
  <c r="B94" i="574"/>
  <c r="AO94" i="574"/>
  <c r="AH94" i="574"/>
  <c r="AB94" i="574"/>
  <c r="AE94" i="574" s="1"/>
  <c r="T94" i="574"/>
  <c r="W94" i="574" s="1"/>
  <c r="I94" i="574"/>
  <c r="AL94" i="574"/>
  <c r="BC94" i="574"/>
  <c r="AV94" i="574"/>
  <c r="M94" i="574"/>
  <c r="BB94" i="574"/>
  <c r="AR94" i="574"/>
  <c r="AU94" i="574" s="1"/>
  <c r="AJ94" i="574"/>
  <c r="AM94" i="574" s="1"/>
  <c r="AC94" i="574"/>
  <c r="Q94" i="574"/>
  <c r="P130" i="574"/>
  <c r="S130" i="574" s="1"/>
  <c r="N130" i="574"/>
  <c r="AP130" i="574"/>
  <c r="D130" i="574"/>
  <c r="AS127" i="574"/>
  <c r="AC127" i="574"/>
  <c r="T130" i="574"/>
  <c r="W130" i="574" s="1"/>
  <c r="H130" i="574"/>
  <c r="K130" i="574" s="1"/>
  <c r="U127" i="574"/>
  <c r="Q127" i="574"/>
  <c r="Z127" i="574"/>
  <c r="L130" i="574"/>
  <c r="O130" i="574" s="1"/>
  <c r="M130" i="574"/>
  <c r="Y130" i="574"/>
  <c r="V130" i="574"/>
  <c r="BC127" i="574"/>
  <c r="V127" i="574"/>
  <c r="AO127" i="574"/>
  <c r="AW127" i="574"/>
  <c r="AR127" i="574"/>
  <c r="AU127" i="574" s="1"/>
  <c r="AJ130" i="574"/>
  <c r="AM130" i="574" s="1"/>
  <c r="J130" i="574"/>
  <c r="AG130" i="574"/>
  <c r="AB130" i="574"/>
  <c r="AE130" i="574" s="1"/>
  <c r="BB130" i="574"/>
  <c r="B127" i="574"/>
  <c r="AB127" i="574"/>
  <c r="AE127" i="574" s="1"/>
  <c r="AN127" i="574"/>
  <c r="AQ127" i="574" s="1"/>
  <c r="AV127" i="574"/>
  <c r="AF127" i="574"/>
  <c r="AI127" i="574" s="1"/>
  <c r="R130" i="574"/>
  <c r="U130" i="574"/>
  <c r="F130" i="574"/>
  <c r="AN130" i="574"/>
  <c r="AQ130" i="574" s="1"/>
  <c r="AD130" i="574"/>
  <c r="AK130" i="574"/>
  <c r="AT130" i="574"/>
  <c r="X130" i="574"/>
  <c r="AA130" i="574" s="1"/>
  <c r="AR130" i="574"/>
  <c r="AU130" i="574" s="1"/>
  <c r="AV130" i="574"/>
  <c r="AL127" i="574"/>
  <c r="BB127" i="574"/>
  <c r="I127" i="574"/>
  <c r="AH127" i="574"/>
  <c r="H127" i="574"/>
  <c r="K127" i="574" s="1"/>
  <c r="AT127" i="574"/>
  <c r="F127" i="574"/>
  <c r="J127" i="574"/>
  <c r="D127" i="574"/>
  <c r="AL130" i="574"/>
  <c r="AH130" i="574"/>
  <c r="I130" i="574"/>
  <c r="BC130" i="574"/>
  <c r="Z130" i="574"/>
  <c r="AC130" i="574"/>
  <c r="AW130" i="574"/>
  <c r="AO130" i="574"/>
  <c r="T127" i="574"/>
  <c r="W127" i="574" s="1"/>
  <c r="M127" i="574"/>
  <c r="X127" i="574"/>
  <c r="AA127" i="574" s="1"/>
  <c r="AG127" i="574"/>
  <c r="AJ127" i="574"/>
  <c r="AM127" i="574" s="1"/>
  <c r="N127" i="574"/>
  <c r="AK127" i="574"/>
  <c r="L127" i="574"/>
  <c r="O127" i="574" s="1"/>
  <c r="B46" i="476"/>
  <c r="B50" i="476"/>
  <c r="B66" i="476"/>
  <c r="B94" i="476"/>
  <c r="B114" i="476"/>
  <c r="B126" i="476"/>
  <c r="B124" i="476"/>
  <c r="B55" i="476"/>
  <c r="B71" i="476"/>
  <c r="B87" i="476"/>
  <c r="B91" i="476"/>
  <c r="B103" i="476"/>
  <c r="B52" i="476"/>
  <c r="B68" i="476"/>
  <c r="B84" i="476"/>
  <c r="B88" i="476"/>
  <c r="B100" i="476"/>
  <c r="B116" i="476"/>
  <c r="B53" i="476"/>
  <c r="B69" i="476"/>
  <c r="B85" i="476"/>
  <c r="B101" i="476"/>
  <c r="B105" i="476"/>
  <c r="B117" i="476"/>
  <c r="B62" i="476"/>
  <c r="B74" i="476"/>
  <c r="B78" i="476"/>
  <c r="B90" i="476"/>
  <c r="B110" i="476"/>
  <c r="B122" i="476"/>
  <c r="B127" i="476"/>
  <c r="B67" i="476"/>
  <c r="B83" i="476"/>
  <c r="B99" i="476"/>
  <c r="B115" i="476"/>
  <c r="B123" i="476"/>
  <c r="B48" i="476"/>
  <c r="B64" i="476"/>
  <c r="B80" i="476"/>
  <c r="B96" i="476"/>
  <c r="B112" i="476"/>
  <c r="B49" i="476"/>
  <c r="B65" i="476"/>
  <c r="B81" i="476"/>
  <c r="B97" i="476"/>
  <c r="B113" i="476"/>
  <c r="B129" i="476"/>
  <c r="B42" i="476"/>
  <c r="B54" i="476"/>
  <c r="B58" i="476"/>
  <c r="B86" i="476"/>
  <c r="B106" i="476"/>
  <c r="B118" i="476"/>
  <c r="B47" i="476"/>
  <c r="B51" i="476"/>
  <c r="B63" i="476"/>
  <c r="B79" i="476"/>
  <c r="B111" i="476"/>
  <c r="B44" i="476"/>
  <c r="B60" i="476"/>
  <c r="B76" i="476"/>
  <c r="B92" i="476"/>
  <c r="B108" i="476"/>
  <c r="B45" i="476"/>
  <c r="B61" i="476"/>
  <c r="B77" i="476"/>
  <c r="B93" i="476"/>
  <c r="B109" i="476"/>
  <c r="B125" i="476"/>
  <c r="B70" i="476"/>
  <c r="B82" i="476"/>
  <c r="B98" i="476"/>
  <c r="B102" i="476"/>
  <c r="B130" i="476"/>
  <c r="B119" i="476"/>
  <c r="B43" i="476"/>
  <c r="B59" i="476"/>
  <c r="B75" i="476"/>
  <c r="B95" i="476"/>
  <c r="B107" i="476"/>
  <c r="B128" i="476"/>
  <c r="B56" i="476"/>
  <c r="B72" i="476"/>
  <c r="B104" i="476"/>
  <c r="B120" i="476"/>
  <c r="B57" i="476"/>
  <c r="B73" i="476"/>
  <c r="B89" i="476"/>
  <c r="B121" i="476"/>
  <c r="BA30" i="475" l="1"/>
  <c r="BB30" i="475"/>
  <c r="D11" i="1" l="1"/>
  <c r="C11" i="1"/>
  <c r="D14" i="1"/>
  <c r="C14" i="1"/>
  <c r="A41" i="477" l="1"/>
  <c r="C41" i="532" l="1"/>
  <c r="F23" i="473" l="1"/>
  <c r="F23" i="475"/>
  <c r="F23" i="476"/>
  <c r="F23" i="471"/>
  <c r="F23" i="469"/>
  <c r="B2" i="539" l="1"/>
  <c r="B1" i="539"/>
  <c r="H131" i="539"/>
  <c r="F131" i="539"/>
  <c r="E131" i="539"/>
  <c r="AH130" i="539"/>
  <c r="AH129" i="539"/>
  <c r="AH128" i="539"/>
  <c r="AH127" i="539"/>
  <c r="AH126" i="539"/>
  <c r="AH125" i="539"/>
  <c r="AH124" i="539"/>
  <c r="AH123" i="539"/>
  <c r="AH122" i="539"/>
  <c r="AH121" i="539"/>
  <c r="AH120" i="539"/>
  <c r="AH119" i="539"/>
  <c r="AH118" i="539"/>
  <c r="AH117" i="539"/>
  <c r="AH116" i="539"/>
  <c r="AH115" i="539"/>
  <c r="AH114" i="539"/>
  <c r="AH113" i="539"/>
  <c r="AH112" i="539"/>
  <c r="AH111" i="539"/>
  <c r="AH110" i="539"/>
  <c r="AH109" i="539"/>
  <c r="AH108" i="539"/>
  <c r="AH107" i="539"/>
  <c r="AH106" i="539"/>
  <c r="AH105" i="539"/>
  <c r="AH104" i="539"/>
  <c r="AH103" i="539"/>
  <c r="AH102" i="539"/>
  <c r="AH101" i="539"/>
  <c r="AH100" i="539"/>
  <c r="AH99" i="539"/>
  <c r="AH98" i="539"/>
  <c r="AH97" i="539"/>
  <c r="AH96" i="539"/>
  <c r="AH95" i="539"/>
  <c r="AH94" i="539"/>
  <c r="AH93" i="539"/>
  <c r="AH92" i="539"/>
  <c r="AH91" i="539"/>
  <c r="AH90" i="539"/>
  <c r="AH89" i="539"/>
  <c r="AH88" i="539"/>
  <c r="AH87" i="539"/>
  <c r="AH86" i="539"/>
  <c r="AH85" i="539"/>
  <c r="AH84" i="539"/>
  <c r="AH83" i="539"/>
  <c r="AH82" i="539"/>
  <c r="AH81" i="539"/>
  <c r="AH80" i="539"/>
  <c r="AH79" i="539"/>
  <c r="AH78" i="539"/>
  <c r="AH77" i="539"/>
  <c r="AH76" i="539"/>
  <c r="AH75" i="539"/>
  <c r="AH74" i="539"/>
  <c r="AH73" i="539"/>
  <c r="AH72" i="539"/>
  <c r="AH71" i="539"/>
  <c r="AH70" i="539"/>
  <c r="AH69" i="539"/>
  <c r="AH68" i="539"/>
  <c r="AH67" i="539"/>
  <c r="AH66" i="539"/>
  <c r="AH65" i="539"/>
  <c r="AH64" i="539"/>
  <c r="AH63" i="539"/>
  <c r="AH62" i="539"/>
  <c r="AH61" i="539"/>
  <c r="AH60" i="539"/>
  <c r="AH59" i="539"/>
  <c r="AH58" i="539"/>
  <c r="AH57" i="539"/>
  <c r="AH56" i="539"/>
  <c r="AH55" i="539"/>
  <c r="AH54" i="539"/>
  <c r="AH53" i="539"/>
  <c r="AH52" i="539"/>
  <c r="AH51" i="539"/>
  <c r="AH50" i="539"/>
  <c r="AH49" i="539"/>
  <c r="AH48" i="539"/>
  <c r="AH47" i="539"/>
  <c r="AH46" i="539"/>
  <c r="AH45" i="539"/>
  <c r="AH44" i="539"/>
  <c r="AH43" i="539"/>
  <c r="AH42" i="539"/>
  <c r="AH41" i="539"/>
  <c r="AH40" i="539"/>
  <c r="AH39" i="539"/>
  <c r="AH38" i="539"/>
  <c r="AH37" i="539"/>
  <c r="AH36" i="539"/>
  <c r="AH35" i="539"/>
  <c r="AH34" i="539"/>
  <c r="AH33" i="539"/>
  <c r="AH32" i="539"/>
  <c r="AH31" i="539"/>
  <c r="B28" i="539"/>
  <c r="AH28" i="539" l="1"/>
  <c r="A7" i="537" l="1"/>
  <c r="A8" i="537" s="1"/>
  <c r="A9" i="537" s="1"/>
  <c r="A10" i="537" s="1"/>
  <c r="A11" i="537" s="1"/>
  <c r="A12" i="537" s="1"/>
  <c r="A13" i="537" s="1"/>
  <c r="A14" i="537" l="1"/>
  <c r="A15" i="537" s="1"/>
  <c r="A16" i="537" s="1"/>
  <c r="A17" i="537" s="1"/>
  <c r="A18" i="537" s="1"/>
  <c r="A19" i="537" s="1"/>
  <c r="A20" i="537" s="1"/>
  <c r="AF4" i="477"/>
  <c r="AG32" i="521"/>
  <c r="AG33" i="521"/>
  <c r="AG34" i="521"/>
  <c r="AG35" i="521"/>
  <c r="AG36" i="521"/>
  <c r="AG37" i="521"/>
  <c r="AG38" i="521"/>
  <c r="AG39" i="521"/>
  <c r="AG40" i="521"/>
  <c r="AG41" i="521"/>
  <c r="AG42" i="521"/>
  <c r="AG43" i="521"/>
  <c r="AG44" i="521"/>
  <c r="AG45" i="521"/>
  <c r="AG46" i="521"/>
  <c r="AG47" i="521"/>
  <c r="AG48" i="521"/>
  <c r="AG49" i="521"/>
  <c r="AG50" i="521"/>
  <c r="AG51" i="521"/>
  <c r="AG52" i="521"/>
  <c r="AG53" i="521"/>
  <c r="AG54" i="521"/>
  <c r="AG55" i="521"/>
  <c r="AG56" i="521"/>
  <c r="AG57" i="521"/>
  <c r="AG58" i="521"/>
  <c r="AG59" i="521"/>
  <c r="AG60" i="521"/>
  <c r="AG61" i="521"/>
  <c r="AG62" i="521"/>
  <c r="AG63" i="521"/>
  <c r="AG64" i="521"/>
  <c r="AG65" i="521"/>
  <c r="AG66" i="521"/>
  <c r="AG67" i="521"/>
  <c r="AG68" i="521"/>
  <c r="AG69" i="521"/>
  <c r="AG70" i="521"/>
  <c r="AG71" i="521"/>
  <c r="AG72" i="521"/>
  <c r="AG73" i="521"/>
  <c r="AG74" i="521"/>
  <c r="AG75" i="521"/>
  <c r="AG76" i="521"/>
  <c r="AG77" i="521"/>
  <c r="AG78" i="521"/>
  <c r="AG79" i="521"/>
  <c r="AG80" i="521"/>
  <c r="AG81" i="521"/>
  <c r="AG82" i="521"/>
  <c r="AG83" i="521"/>
  <c r="AG84" i="521"/>
  <c r="AG85" i="521"/>
  <c r="AG86" i="521"/>
  <c r="AG87" i="521"/>
  <c r="AG88" i="521"/>
  <c r="AG89" i="521"/>
  <c r="AG90" i="521"/>
  <c r="AG91" i="521"/>
  <c r="AG92" i="521"/>
  <c r="AG93" i="521"/>
  <c r="AG94" i="521"/>
  <c r="AG95" i="521"/>
  <c r="AG96" i="521"/>
  <c r="AG97" i="521"/>
  <c r="AG98" i="521"/>
  <c r="AG99" i="521"/>
  <c r="AG100" i="521"/>
  <c r="AG101" i="521"/>
  <c r="AG102" i="521"/>
  <c r="AG103" i="521"/>
  <c r="AG104" i="521"/>
  <c r="AG105" i="521"/>
  <c r="AG106" i="521"/>
  <c r="AG107" i="521"/>
  <c r="AG108" i="521"/>
  <c r="AG109" i="521"/>
  <c r="AG110" i="521"/>
  <c r="AG111" i="521"/>
  <c r="AG112" i="521"/>
  <c r="AG113" i="521"/>
  <c r="AG114" i="521"/>
  <c r="AG115" i="521"/>
  <c r="AG116" i="521"/>
  <c r="AG117" i="521"/>
  <c r="AG118" i="521"/>
  <c r="AG119" i="521"/>
  <c r="AG120" i="521"/>
  <c r="AG121" i="521"/>
  <c r="AG122" i="521"/>
  <c r="AG123" i="521"/>
  <c r="AG124" i="521"/>
  <c r="AG125" i="521"/>
  <c r="AG126" i="521"/>
  <c r="AG127" i="521"/>
  <c r="AG128" i="521"/>
  <c r="AG129" i="521"/>
  <c r="AG130" i="521"/>
  <c r="AG31" i="521"/>
  <c r="BS127" i="477" l="1"/>
  <c r="BS123" i="477"/>
  <c r="BS119" i="477"/>
  <c r="BS115" i="477"/>
  <c r="BS111" i="477"/>
  <c r="BS107" i="477"/>
  <c r="BS103" i="477"/>
  <c r="BS99" i="477"/>
  <c r="BS95" i="477"/>
  <c r="BS91" i="477"/>
  <c r="BS87" i="477"/>
  <c r="BS83" i="477"/>
  <c r="BS79" i="477"/>
  <c r="BS75" i="477"/>
  <c r="BS71" i="477"/>
  <c r="BS67" i="477"/>
  <c r="BS63" i="477"/>
  <c r="BS59" i="477"/>
  <c r="BS55" i="477"/>
  <c r="BS51" i="477"/>
  <c r="BS47" i="477"/>
  <c r="BS43" i="477"/>
  <c r="BS39" i="477"/>
  <c r="BS130" i="477"/>
  <c r="BS126" i="477"/>
  <c r="BS122" i="477"/>
  <c r="BS118" i="477"/>
  <c r="BS114" i="477"/>
  <c r="BS110" i="477"/>
  <c r="BS106" i="477"/>
  <c r="BS102" i="477"/>
  <c r="BS98" i="477"/>
  <c r="BS94" i="477"/>
  <c r="BS90" i="477"/>
  <c r="BS86" i="477"/>
  <c r="BS82" i="477"/>
  <c r="BS78" i="477"/>
  <c r="BS74" i="477"/>
  <c r="BS70" i="477"/>
  <c r="BS66" i="477"/>
  <c r="BS62" i="477"/>
  <c r="BS58" i="477"/>
  <c r="BS54" i="477"/>
  <c r="BS50" i="477"/>
  <c r="BS46" i="477"/>
  <c r="BS42" i="477"/>
  <c r="BS38" i="477"/>
  <c r="BS34" i="477"/>
  <c r="BS129" i="477"/>
  <c r="BS125" i="477"/>
  <c r="BS121" i="477"/>
  <c r="BS117" i="477"/>
  <c r="BS113" i="477"/>
  <c r="BS109" i="477"/>
  <c r="BS105" i="477"/>
  <c r="BS101" i="477"/>
  <c r="BS97" i="477"/>
  <c r="BS93" i="477"/>
  <c r="BS89" i="477"/>
  <c r="BS85" i="477"/>
  <c r="BS81" i="477"/>
  <c r="BS77" i="477"/>
  <c r="BS73" i="477"/>
  <c r="BS69" i="477"/>
  <c r="BS65" i="477"/>
  <c r="BS61" i="477"/>
  <c r="BS57" i="477"/>
  <c r="BS53" i="477"/>
  <c r="BS49" i="477"/>
  <c r="BS45" i="477"/>
  <c r="BS41" i="477"/>
  <c r="BS37" i="477"/>
  <c r="BS33" i="477"/>
  <c r="BS128" i="477"/>
  <c r="BS124" i="477"/>
  <c r="BS120" i="477"/>
  <c r="BS116" i="477"/>
  <c r="BS112" i="477"/>
  <c r="BS108" i="477"/>
  <c r="BS104" i="477"/>
  <c r="BS100" i="477"/>
  <c r="BS96" i="477"/>
  <c r="BS92" i="477"/>
  <c r="BS88" i="477"/>
  <c r="BS84" i="477"/>
  <c r="BS80" i="477"/>
  <c r="BS76" i="477"/>
  <c r="BS72" i="477"/>
  <c r="BS68" i="477"/>
  <c r="BS64" i="477"/>
  <c r="BS60" i="477"/>
  <c r="BS56" i="477"/>
  <c r="BS52" i="477"/>
  <c r="BS48" i="477"/>
  <c r="BS44" i="477"/>
  <c r="BS40" i="477"/>
  <c r="BS36" i="477"/>
  <c r="BS35" i="477"/>
  <c r="BS31" i="477"/>
  <c r="BS32" i="477"/>
  <c r="AR29" i="476"/>
  <c r="AG32" i="526"/>
  <c r="AG33" i="526"/>
  <c r="AG34" i="526"/>
  <c r="AG35" i="526"/>
  <c r="AG36" i="526"/>
  <c r="AG37" i="526"/>
  <c r="AG38" i="526"/>
  <c r="AG39" i="526"/>
  <c r="AG40" i="526"/>
  <c r="AG41" i="526"/>
  <c r="AG42" i="526"/>
  <c r="AG43" i="526"/>
  <c r="AG44" i="526"/>
  <c r="AG45" i="526"/>
  <c r="AG46" i="526"/>
  <c r="AG47" i="526"/>
  <c r="AG48" i="526"/>
  <c r="AG49" i="526"/>
  <c r="AG50" i="526"/>
  <c r="AG51" i="526"/>
  <c r="AG52" i="526"/>
  <c r="AG53" i="526"/>
  <c r="AG54" i="526"/>
  <c r="AG55" i="526"/>
  <c r="AG56" i="526"/>
  <c r="AG57" i="526"/>
  <c r="AG58" i="526"/>
  <c r="AG59" i="526"/>
  <c r="AG60" i="526"/>
  <c r="AG61" i="526"/>
  <c r="AG62" i="526"/>
  <c r="AG63" i="526"/>
  <c r="AG64" i="526"/>
  <c r="AG65" i="526"/>
  <c r="AG66" i="526"/>
  <c r="AG67" i="526"/>
  <c r="AG68" i="526"/>
  <c r="AG69" i="526"/>
  <c r="AG70" i="526"/>
  <c r="AG71" i="526"/>
  <c r="AG72" i="526"/>
  <c r="AG73" i="526"/>
  <c r="AG74" i="526"/>
  <c r="AG75" i="526"/>
  <c r="AG76" i="526"/>
  <c r="AG77" i="526"/>
  <c r="AG78" i="526"/>
  <c r="AG79" i="526"/>
  <c r="AG80" i="526"/>
  <c r="AG81" i="526"/>
  <c r="AG82" i="526"/>
  <c r="AG83" i="526"/>
  <c r="AG84" i="526"/>
  <c r="AG85" i="526"/>
  <c r="AG86" i="526"/>
  <c r="AG87" i="526"/>
  <c r="AG88" i="526"/>
  <c r="AG89" i="526"/>
  <c r="AG90" i="526"/>
  <c r="AG91" i="526"/>
  <c r="AG92" i="526"/>
  <c r="AG93" i="526"/>
  <c r="AG94" i="526"/>
  <c r="AG95" i="526"/>
  <c r="AG96" i="526"/>
  <c r="AG97" i="526"/>
  <c r="AG98" i="526"/>
  <c r="AG99" i="526"/>
  <c r="AG100" i="526"/>
  <c r="AG101" i="526"/>
  <c r="AG102" i="526"/>
  <c r="AG103" i="526"/>
  <c r="AG104" i="526"/>
  <c r="AG105" i="526"/>
  <c r="AG106" i="526"/>
  <c r="AG107" i="526"/>
  <c r="AG108" i="526"/>
  <c r="AG109" i="526"/>
  <c r="AG110" i="526"/>
  <c r="AG111" i="526"/>
  <c r="AG112" i="526"/>
  <c r="AG113" i="526"/>
  <c r="AG114" i="526"/>
  <c r="AG115" i="526"/>
  <c r="AG116" i="526"/>
  <c r="AG117" i="526"/>
  <c r="AG118" i="526"/>
  <c r="AG119" i="526"/>
  <c r="AG120" i="526"/>
  <c r="AG121" i="526"/>
  <c r="AG122" i="526"/>
  <c r="AG123" i="526"/>
  <c r="AG124" i="526"/>
  <c r="AG125" i="526"/>
  <c r="AG126" i="526"/>
  <c r="AG127" i="526"/>
  <c r="AG128" i="526"/>
  <c r="AG129" i="526"/>
  <c r="AG130" i="526"/>
  <c r="AG31" i="526"/>
  <c r="V131" i="535"/>
  <c r="B2" i="535"/>
  <c r="B1" i="535" l="1"/>
  <c r="C2" i="519" l="1"/>
  <c r="C2" i="574" s="1"/>
  <c r="C1" i="519"/>
  <c r="C55" i="519" l="1"/>
  <c r="E6" i="539" s="1"/>
  <c r="G6" i="539" s="1"/>
  <c r="C1" i="574"/>
  <c r="C2" i="539"/>
  <c r="C1" i="539"/>
  <c r="C1" i="535"/>
  <c r="C2" i="535"/>
  <c r="C2" i="532"/>
  <c r="B2" i="532"/>
  <c r="C1" i="532"/>
  <c r="V30" i="532" s="1"/>
  <c r="B1" i="532"/>
  <c r="B28" i="531"/>
  <c r="C2" i="531"/>
  <c r="B2" i="531"/>
  <c r="C1" i="531"/>
  <c r="B1" i="531"/>
  <c r="E131" i="530"/>
  <c r="B28" i="530"/>
  <c r="C2" i="530"/>
  <c r="C1" i="530"/>
  <c r="E131" i="529"/>
  <c r="B28" i="529"/>
  <c r="C2" i="529"/>
  <c r="C1" i="529"/>
  <c r="D131" i="528"/>
  <c r="B28" i="528"/>
  <c r="C2" i="528"/>
  <c r="B2" i="528"/>
  <c r="C1" i="528"/>
  <c r="B1" i="528"/>
  <c r="C2" i="527"/>
  <c r="B2" i="527"/>
  <c r="C1" i="527"/>
  <c r="B1" i="527"/>
  <c r="F131" i="526"/>
  <c r="E131" i="526"/>
  <c r="AF130" i="526"/>
  <c r="AF129" i="526"/>
  <c r="AF128" i="526"/>
  <c r="AF127" i="526"/>
  <c r="AF126" i="526"/>
  <c r="AF125" i="526"/>
  <c r="AF124" i="526"/>
  <c r="AF123" i="526"/>
  <c r="AF122" i="526"/>
  <c r="AF121" i="526"/>
  <c r="AF120" i="526"/>
  <c r="AF119" i="526"/>
  <c r="AF118" i="526"/>
  <c r="AF117" i="526"/>
  <c r="AF116" i="526"/>
  <c r="AF115" i="526"/>
  <c r="AF114" i="526"/>
  <c r="AF113" i="526"/>
  <c r="AF112" i="526"/>
  <c r="AF111" i="526"/>
  <c r="AF110" i="526"/>
  <c r="AF109" i="526"/>
  <c r="AF108" i="526"/>
  <c r="AF107" i="526"/>
  <c r="AF106" i="526"/>
  <c r="AF105" i="526"/>
  <c r="AF104" i="526"/>
  <c r="AF103" i="526"/>
  <c r="AF102" i="526"/>
  <c r="AF101" i="526"/>
  <c r="AF100" i="526"/>
  <c r="AF99" i="526"/>
  <c r="AF98" i="526"/>
  <c r="AF97" i="526"/>
  <c r="AF96" i="526"/>
  <c r="AF95" i="526"/>
  <c r="AF94" i="526"/>
  <c r="AF93" i="526"/>
  <c r="AF92" i="526"/>
  <c r="AF91" i="526"/>
  <c r="AF90" i="526"/>
  <c r="AF89" i="526"/>
  <c r="AF88" i="526"/>
  <c r="AF87" i="526"/>
  <c r="AF86" i="526"/>
  <c r="AF85" i="526"/>
  <c r="AF84" i="526"/>
  <c r="AF83" i="526"/>
  <c r="AF82" i="526"/>
  <c r="AF81" i="526"/>
  <c r="AF80" i="526"/>
  <c r="AF79" i="526"/>
  <c r="AF78" i="526"/>
  <c r="AF77" i="526"/>
  <c r="AF76" i="526"/>
  <c r="AF75" i="526"/>
  <c r="AF74" i="526"/>
  <c r="AF73" i="526"/>
  <c r="AF72" i="526"/>
  <c r="AF71" i="526"/>
  <c r="AF70" i="526"/>
  <c r="AF69" i="526"/>
  <c r="AF68" i="526"/>
  <c r="AF67" i="526"/>
  <c r="AF66" i="526"/>
  <c r="AF65" i="526"/>
  <c r="AF64" i="526"/>
  <c r="AF63" i="526"/>
  <c r="AF62" i="526"/>
  <c r="AF61" i="526"/>
  <c r="AF60" i="526"/>
  <c r="AF59" i="526"/>
  <c r="AF58" i="526"/>
  <c r="AF57" i="526"/>
  <c r="AF56" i="526"/>
  <c r="AF55" i="526"/>
  <c r="AF54" i="526"/>
  <c r="AF53" i="526"/>
  <c r="AF52" i="526"/>
  <c r="AF51" i="526"/>
  <c r="AF50" i="526"/>
  <c r="AF49" i="526"/>
  <c r="AF48" i="526"/>
  <c r="AF47" i="526"/>
  <c r="AF46" i="526"/>
  <c r="AF45" i="526"/>
  <c r="AF44" i="526"/>
  <c r="AF43" i="526"/>
  <c r="AF42" i="526"/>
  <c r="AF41" i="526"/>
  <c r="AF40" i="526"/>
  <c r="AF39" i="526"/>
  <c r="AF38" i="526"/>
  <c r="AF37" i="526"/>
  <c r="AF36" i="526"/>
  <c r="AF35" i="526"/>
  <c r="AF34" i="526"/>
  <c r="AF33" i="526"/>
  <c r="AF32" i="526"/>
  <c r="AF31" i="526"/>
  <c r="B28" i="526"/>
  <c r="D6" i="526"/>
  <c r="C6" i="526"/>
  <c r="D5" i="526"/>
  <c r="C5" i="526"/>
  <c r="C4" i="526"/>
  <c r="C2" i="526"/>
  <c r="B2" i="526"/>
  <c r="C1" i="526"/>
  <c r="B1" i="526"/>
  <c r="G131" i="522"/>
  <c r="BE130" i="522"/>
  <c r="BE129" i="522"/>
  <c r="BE128" i="522"/>
  <c r="BE127" i="522"/>
  <c r="BE126" i="522"/>
  <c r="BE125" i="522"/>
  <c r="BE124" i="522"/>
  <c r="BE123" i="522"/>
  <c r="BE122" i="522"/>
  <c r="BE121" i="522"/>
  <c r="BE120" i="522"/>
  <c r="BE119" i="522"/>
  <c r="BE118" i="522"/>
  <c r="BE117" i="522"/>
  <c r="BE116" i="522"/>
  <c r="BE115" i="522"/>
  <c r="BE114" i="522"/>
  <c r="BE113" i="522"/>
  <c r="BE112" i="522"/>
  <c r="BE111" i="522"/>
  <c r="BE110" i="522"/>
  <c r="BE109" i="522"/>
  <c r="BE108" i="522"/>
  <c r="BE107" i="522"/>
  <c r="BE106" i="522"/>
  <c r="BE105" i="522"/>
  <c r="BE104" i="522"/>
  <c r="BE103" i="522"/>
  <c r="BE102" i="522"/>
  <c r="BE101" i="522"/>
  <c r="BE100" i="522"/>
  <c r="BE99" i="522"/>
  <c r="BE98" i="522"/>
  <c r="BE97" i="522"/>
  <c r="BE96" i="522"/>
  <c r="BE95" i="522"/>
  <c r="BE94" i="522"/>
  <c r="BE93" i="522"/>
  <c r="BE92" i="522"/>
  <c r="BE91" i="522"/>
  <c r="BE90" i="522"/>
  <c r="BE89" i="522"/>
  <c r="BE88" i="522"/>
  <c r="BE87" i="522"/>
  <c r="BE86" i="522"/>
  <c r="BE85" i="522"/>
  <c r="BE84" i="522"/>
  <c r="BE83" i="522"/>
  <c r="BE82" i="522"/>
  <c r="BE81" i="522"/>
  <c r="BE80" i="522"/>
  <c r="BE79" i="522"/>
  <c r="BE78" i="522"/>
  <c r="BE77" i="522"/>
  <c r="BE76" i="522"/>
  <c r="BE75" i="522"/>
  <c r="BE74" i="522"/>
  <c r="BE73" i="522"/>
  <c r="BE72" i="522"/>
  <c r="BE71" i="522"/>
  <c r="BE70" i="522"/>
  <c r="BE69" i="522"/>
  <c r="BE68" i="522"/>
  <c r="BE67" i="522"/>
  <c r="BE66" i="522"/>
  <c r="BE65" i="522"/>
  <c r="BE64" i="522"/>
  <c r="BE63" i="522"/>
  <c r="BE62" i="522"/>
  <c r="BE61" i="522"/>
  <c r="BE60" i="522"/>
  <c r="BE59" i="522"/>
  <c r="BE58" i="522"/>
  <c r="BE57" i="522"/>
  <c r="BE56" i="522"/>
  <c r="BE55" i="522"/>
  <c r="BE54" i="522"/>
  <c r="BE53" i="522"/>
  <c r="BE52" i="522"/>
  <c r="BE51" i="522"/>
  <c r="BE50" i="522"/>
  <c r="BE49" i="522"/>
  <c r="BE48" i="522"/>
  <c r="BE47" i="522"/>
  <c r="BE46" i="522"/>
  <c r="BE45" i="522"/>
  <c r="BE44" i="522"/>
  <c r="BE43" i="522"/>
  <c r="BE42" i="522"/>
  <c r="BE41" i="522"/>
  <c r="BE40" i="522"/>
  <c r="BE39" i="522"/>
  <c r="BE38" i="522"/>
  <c r="BE37" i="522"/>
  <c r="BE36" i="522"/>
  <c r="BE35" i="522"/>
  <c r="BE34" i="522"/>
  <c r="BE33" i="522"/>
  <c r="BE32" i="522"/>
  <c r="BE31" i="522"/>
  <c r="B28" i="522"/>
  <c r="H6" i="522"/>
  <c r="F6" i="522"/>
  <c r="H5" i="522"/>
  <c r="F5" i="522"/>
  <c r="C2" i="522"/>
  <c r="B2" i="522"/>
  <c r="C1" i="522"/>
  <c r="B1" i="522"/>
  <c r="F131" i="521"/>
  <c r="C2" i="521"/>
  <c r="B2" i="521"/>
  <c r="C1" i="521"/>
  <c r="B1" i="521"/>
  <c r="E29" i="574" l="1"/>
  <c r="H6" i="574"/>
  <c r="H5" i="574" s="1"/>
  <c r="E4" i="574"/>
  <c r="E4" i="522"/>
  <c r="E29" i="522"/>
  <c r="E29" i="521"/>
  <c r="E4" i="521"/>
  <c r="R30" i="532"/>
  <c r="P30" i="532"/>
  <c r="AO39" i="477" l="1"/>
  <c r="C39" i="539" s="1"/>
  <c r="AO38" i="477"/>
  <c r="C38" i="539" s="1"/>
  <c r="AO37" i="477"/>
  <c r="C37" i="539" s="1"/>
  <c r="AO36" i="477"/>
  <c r="C36" i="539" s="1"/>
  <c r="AO35" i="477"/>
  <c r="C35" i="539" s="1"/>
  <c r="AO34" i="477"/>
  <c r="C34" i="574" l="1"/>
  <c r="D34" i="574" s="1"/>
  <c r="C34" i="539"/>
  <c r="C36" i="527"/>
  <c r="C36" i="528" s="1"/>
  <c r="C36" i="529" s="1"/>
  <c r="C36" i="530" s="1"/>
  <c r="C36" i="531" s="1"/>
  <c r="C36" i="574"/>
  <c r="D36" i="574" s="1"/>
  <c r="C37" i="527"/>
  <c r="C37" i="528" s="1"/>
  <c r="C37" i="529" s="1"/>
  <c r="C37" i="530" s="1"/>
  <c r="C37" i="531" s="1"/>
  <c r="C37" i="574"/>
  <c r="D37" i="574" s="1"/>
  <c r="C38" i="527"/>
  <c r="C38" i="528" s="1"/>
  <c r="C38" i="529" s="1"/>
  <c r="C38" i="530" s="1"/>
  <c r="C38" i="531" s="1"/>
  <c r="C38" i="574"/>
  <c r="D38" i="574" s="1"/>
  <c r="C35" i="527"/>
  <c r="C35" i="528" s="1"/>
  <c r="C35" i="529" s="1"/>
  <c r="C35" i="530" s="1"/>
  <c r="C35" i="531" s="1"/>
  <c r="C35" i="574"/>
  <c r="D35" i="574" s="1"/>
  <c r="C39" i="527"/>
  <c r="C39" i="528" s="1"/>
  <c r="C39" i="529" s="1"/>
  <c r="C39" i="530" s="1"/>
  <c r="C39" i="531" s="1"/>
  <c r="C39" i="574"/>
  <c r="D39" i="574" s="1"/>
  <c r="F34" i="469"/>
  <c r="C34" i="527"/>
  <c r="C34" i="528" s="1"/>
  <c r="C34" i="529" s="1"/>
  <c r="C34" i="530" s="1"/>
  <c r="C34" i="531" s="1"/>
  <c r="F36" i="476"/>
  <c r="F37" i="476"/>
  <c r="F34" i="476"/>
  <c r="F38" i="476"/>
  <c r="F35" i="476"/>
  <c r="F39" i="476"/>
  <c r="AO40" i="477"/>
  <c r="C40" i="539" s="1"/>
  <c r="Y37" i="476" l="1"/>
  <c r="W37" i="476"/>
  <c r="Y35" i="476"/>
  <c r="W35" i="476"/>
  <c r="Y36" i="476"/>
  <c r="W36" i="476"/>
  <c r="Y38" i="476"/>
  <c r="W38" i="476"/>
  <c r="Y39" i="476"/>
  <c r="W39" i="476"/>
  <c r="Y34" i="476"/>
  <c r="W34" i="476"/>
  <c r="Z34" i="469"/>
  <c r="Y34" i="469"/>
  <c r="W34" i="469"/>
  <c r="G34" i="469"/>
  <c r="U35" i="476"/>
  <c r="U38" i="476"/>
  <c r="U39" i="476"/>
  <c r="U37" i="476"/>
  <c r="U36" i="476"/>
  <c r="U34" i="476"/>
  <c r="U34" i="469"/>
  <c r="AT34" i="574"/>
  <c r="I34" i="574"/>
  <c r="AO34" i="574"/>
  <c r="X34" i="574"/>
  <c r="AA34" i="574" s="1"/>
  <c r="BC34" i="574"/>
  <c r="R34" i="574"/>
  <c r="U34" i="574"/>
  <c r="B34" i="574"/>
  <c r="AJ34" i="574"/>
  <c r="AM34" i="574" s="1"/>
  <c r="N34" i="574"/>
  <c r="Z34" i="574"/>
  <c r="Y34" i="574"/>
  <c r="H34" i="574"/>
  <c r="K34" i="574" s="1"/>
  <c r="AN34" i="574"/>
  <c r="AQ34" i="574" s="1"/>
  <c r="AL34" i="574"/>
  <c r="BB34" i="574"/>
  <c r="AK34" i="574"/>
  <c r="T34" i="574"/>
  <c r="W34" i="574" s="1"/>
  <c r="V34" i="574"/>
  <c r="F34" i="574"/>
  <c r="AH34" i="574"/>
  <c r="M34" i="574"/>
  <c r="AC34" i="574"/>
  <c r="AS34" i="574"/>
  <c r="L34" i="574"/>
  <c r="O34" i="574" s="1"/>
  <c r="AB34" i="574"/>
  <c r="AE34" i="574" s="1"/>
  <c r="AR34" i="574"/>
  <c r="AU34" i="574" s="1"/>
  <c r="AD34" i="574"/>
  <c r="J34" i="574"/>
  <c r="AP34" i="574"/>
  <c r="Q34" i="574"/>
  <c r="AG34" i="574"/>
  <c r="AW34" i="574"/>
  <c r="P34" i="574"/>
  <c r="S34" i="574" s="1"/>
  <c r="AF34" i="574"/>
  <c r="AI34" i="574" s="1"/>
  <c r="AV34" i="574"/>
  <c r="B38" i="476"/>
  <c r="B35" i="476"/>
  <c r="B39" i="476"/>
  <c r="AW37" i="574"/>
  <c r="AS37" i="574"/>
  <c r="AO37" i="574"/>
  <c r="AK37" i="574"/>
  <c r="AG37" i="574"/>
  <c r="AC37" i="574"/>
  <c r="Y37" i="574"/>
  <c r="U37" i="574"/>
  <c r="Q37" i="574"/>
  <c r="M37" i="574"/>
  <c r="I37" i="574"/>
  <c r="BB37" i="574"/>
  <c r="AT37" i="574"/>
  <c r="AP37" i="574"/>
  <c r="AL37" i="574"/>
  <c r="AH37" i="574"/>
  <c r="AD37" i="574"/>
  <c r="Z37" i="574"/>
  <c r="V37" i="574"/>
  <c r="R37" i="574"/>
  <c r="N37" i="574"/>
  <c r="J37" i="574"/>
  <c r="BC37" i="574"/>
  <c r="AV37" i="574"/>
  <c r="AN37" i="574"/>
  <c r="AQ37" i="574" s="1"/>
  <c r="AF37" i="574"/>
  <c r="AI37" i="574" s="1"/>
  <c r="X37" i="574"/>
  <c r="AA37" i="574" s="1"/>
  <c r="P37" i="574"/>
  <c r="S37" i="574" s="1"/>
  <c r="H37" i="574"/>
  <c r="K37" i="574" s="1"/>
  <c r="F37" i="574"/>
  <c r="AR37" i="574"/>
  <c r="AU37" i="574" s="1"/>
  <c r="AJ37" i="574"/>
  <c r="AM37" i="574" s="1"/>
  <c r="AB37" i="574"/>
  <c r="AE37" i="574" s="1"/>
  <c r="T37" i="574"/>
  <c r="W37" i="574" s="1"/>
  <c r="L37" i="574"/>
  <c r="O37" i="574" s="1"/>
  <c r="B37" i="574"/>
  <c r="BC35" i="574"/>
  <c r="F35" i="574"/>
  <c r="AV35" i="574"/>
  <c r="AR35" i="574"/>
  <c r="AU35" i="574" s="1"/>
  <c r="AN35" i="574"/>
  <c r="AQ35" i="574" s="1"/>
  <c r="AJ35" i="574"/>
  <c r="AM35" i="574" s="1"/>
  <c r="AF35" i="574"/>
  <c r="AI35" i="574" s="1"/>
  <c r="AB35" i="574"/>
  <c r="AE35" i="574" s="1"/>
  <c r="X35" i="574"/>
  <c r="AA35" i="574" s="1"/>
  <c r="T35" i="574"/>
  <c r="W35" i="574" s="1"/>
  <c r="P35" i="574"/>
  <c r="S35" i="574" s="1"/>
  <c r="L35" i="574"/>
  <c r="O35" i="574" s="1"/>
  <c r="H35" i="574"/>
  <c r="K35" i="574" s="1"/>
  <c r="B35" i="574"/>
  <c r="AT35" i="574"/>
  <c r="AL35" i="574"/>
  <c r="AD35" i="574"/>
  <c r="V35" i="574"/>
  <c r="N35" i="574"/>
  <c r="AS35" i="574"/>
  <c r="AK35" i="574"/>
  <c r="AC35" i="574"/>
  <c r="U35" i="574"/>
  <c r="M35" i="574"/>
  <c r="BB35" i="574"/>
  <c r="AP35" i="574"/>
  <c r="AH35" i="574"/>
  <c r="Z35" i="574"/>
  <c r="R35" i="574"/>
  <c r="J35" i="574"/>
  <c r="AW35" i="574"/>
  <c r="AO35" i="574"/>
  <c r="AG35" i="574"/>
  <c r="Y35" i="574"/>
  <c r="Q35" i="574"/>
  <c r="I35" i="574"/>
  <c r="C40" i="527"/>
  <c r="C40" i="528" s="1"/>
  <c r="C40" i="529" s="1"/>
  <c r="C40" i="530" s="1"/>
  <c r="C40" i="531" s="1"/>
  <c r="C40" i="574"/>
  <c r="D40" i="574" s="1"/>
  <c r="BB36" i="574"/>
  <c r="AT36" i="574"/>
  <c r="AP36" i="574"/>
  <c r="AL36" i="574"/>
  <c r="AH36" i="574"/>
  <c r="AD36" i="574"/>
  <c r="Z36" i="574"/>
  <c r="V36" i="574"/>
  <c r="R36" i="574"/>
  <c r="N36" i="574"/>
  <c r="J36" i="574"/>
  <c r="BC36" i="574"/>
  <c r="F36" i="574"/>
  <c r="AR36" i="574"/>
  <c r="AU36" i="574" s="1"/>
  <c r="AJ36" i="574"/>
  <c r="AM36" i="574" s="1"/>
  <c r="AB36" i="574"/>
  <c r="AE36" i="574" s="1"/>
  <c r="T36" i="574"/>
  <c r="W36" i="574" s="1"/>
  <c r="L36" i="574"/>
  <c r="O36" i="574" s="1"/>
  <c r="B36" i="574"/>
  <c r="AW36" i="574"/>
  <c r="AO36" i="574"/>
  <c r="AG36" i="574"/>
  <c r="Y36" i="574"/>
  <c r="Q36" i="574"/>
  <c r="I36" i="574"/>
  <c r="AV36" i="574"/>
  <c r="AN36" i="574"/>
  <c r="AQ36" i="574" s="1"/>
  <c r="AF36" i="574"/>
  <c r="AI36" i="574" s="1"/>
  <c r="X36" i="574"/>
  <c r="AA36" i="574" s="1"/>
  <c r="P36" i="574"/>
  <c r="S36" i="574" s="1"/>
  <c r="H36" i="574"/>
  <c r="K36" i="574" s="1"/>
  <c r="AS36" i="574"/>
  <c r="AK36" i="574"/>
  <c r="AC36" i="574"/>
  <c r="U36" i="574"/>
  <c r="M36" i="574"/>
  <c r="BC39" i="574"/>
  <c r="F39" i="574"/>
  <c r="AV39" i="574"/>
  <c r="AR39" i="574"/>
  <c r="AU39" i="574" s="1"/>
  <c r="AN39" i="574"/>
  <c r="AQ39" i="574" s="1"/>
  <c r="AJ39" i="574"/>
  <c r="AM39" i="574" s="1"/>
  <c r="AF39" i="574"/>
  <c r="AI39" i="574" s="1"/>
  <c r="AB39" i="574"/>
  <c r="AE39" i="574" s="1"/>
  <c r="X39" i="574"/>
  <c r="AA39" i="574" s="1"/>
  <c r="T39" i="574"/>
  <c r="W39" i="574" s="1"/>
  <c r="P39" i="574"/>
  <c r="S39" i="574" s="1"/>
  <c r="L39" i="574"/>
  <c r="O39" i="574" s="1"/>
  <c r="H39" i="574"/>
  <c r="K39" i="574" s="1"/>
  <c r="B39" i="574"/>
  <c r="AT39" i="574"/>
  <c r="AL39" i="574"/>
  <c r="AD39" i="574"/>
  <c r="V39" i="574"/>
  <c r="N39" i="574"/>
  <c r="AS39" i="574"/>
  <c r="AK39" i="574"/>
  <c r="AC39" i="574"/>
  <c r="U39" i="574"/>
  <c r="M39" i="574"/>
  <c r="BB39" i="574"/>
  <c r="AP39" i="574"/>
  <c r="AH39" i="574"/>
  <c r="Z39" i="574"/>
  <c r="R39" i="574"/>
  <c r="J39" i="574"/>
  <c r="AW39" i="574"/>
  <c r="AO39" i="574"/>
  <c r="AG39" i="574"/>
  <c r="Y39" i="574"/>
  <c r="Q39" i="574"/>
  <c r="I39" i="574"/>
  <c r="AV38" i="574"/>
  <c r="AR38" i="574"/>
  <c r="AU38" i="574" s="1"/>
  <c r="AN38" i="574"/>
  <c r="AQ38" i="574" s="1"/>
  <c r="AJ38" i="574"/>
  <c r="AM38" i="574" s="1"/>
  <c r="AF38" i="574"/>
  <c r="AI38" i="574" s="1"/>
  <c r="AB38" i="574"/>
  <c r="AE38" i="574" s="1"/>
  <c r="X38" i="574"/>
  <c r="AA38" i="574" s="1"/>
  <c r="T38" i="574"/>
  <c r="W38" i="574" s="1"/>
  <c r="P38" i="574"/>
  <c r="S38" i="574" s="1"/>
  <c r="L38" i="574"/>
  <c r="O38" i="574" s="1"/>
  <c r="H38" i="574"/>
  <c r="K38" i="574" s="1"/>
  <c r="B38" i="574"/>
  <c r="AW38" i="574"/>
  <c r="AS38" i="574"/>
  <c r="AO38" i="574"/>
  <c r="AK38" i="574"/>
  <c r="AG38" i="574"/>
  <c r="AC38" i="574"/>
  <c r="Y38" i="574"/>
  <c r="U38" i="574"/>
  <c r="Q38" i="574"/>
  <c r="M38" i="574"/>
  <c r="I38" i="574"/>
  <c r="BB38" i="574"/>
  <c r="AP38" i="574"/>
  <c r="AH38" i="574"/>
  <c r="Z38" i="574"/>
  <c r="R38" i="574"/>
  <c r="J38" i="574"/>
  <c r="F38" i="574"/>
  <c r="AT38" i="574"/>
  <c r="AL38" i="574"/>
  <c r="AD38" i="574"/>
  <c r="V38" i="574"/>
  <c r="N38" i="574"/>
  <c r="BC38" i="574"/>
  <c r="B34" i="476"/>
  <c r="B37" i="476"/>
  <c r="F40" i="476"/>
  <c r="B36" i="476"/>
  <c r="Y40" i="476" l="1"/>
  <c r="W40" i="476"/>
  <c r="U40" i="476"/>
  <c r="B40" i="476"/>
  <c r="BB40" i="574"/>
  <c r="AT40" i="574"/>
  <c r="AP40" i="574"/>
  <c r="AL40" i="574"/>
  <c r="AH40" i="574"/>
  <c r="AD40" i="574"/>
  <c r="Z40" i="574"/>
  <c r="V40" i="574"/>
  <c r="R40" i="574"/>
  <c r="N40" i="574"/>
  <c r="J40" i="574"/>
  <c r="BC40" i="574"/>
  <c r="F40" i="574"/>
  <c r="AR40" i="574"/>
  <c r="AU40" i="574" s="1"/>
  <c r="AJ40" i="574"/>
  <c r="AM40" i="574" s="1"/>
  <c r="AB40" i="574"/>
  <c r="AE40" i="574" s="1"/>
  <c r="T40" i="574"/>
  <c r="W40" i="574" s="1"/>
  <c r="L40" i="574"/>
  <c r="O40" i="574" s="1"/>
  <c r="B40" i="574"/>
  <c r="AW40" i="574"/>
  <c r="AO40" i="574"/>
  <c r="AG40" i="574"/>
  <c r="Y40" i="574"/>
  <c r="Q40" i="574"/>
  <c r="I40" i="574"/>
  <c r="AV40" i="574"/>
  <c r="AN40" i="574"/>
  <c r="AQ40" i="574" s="1"/>
  <c r="AF40" i="574"/>
  <c r="AI40" i="574" s="1"/>
  <c r="X40" i="574"/>
  <c r="AA40" i="574" s="1"/>
  <c r="P40" i="574"/>
  <c r="S40" i="574" s="1"/>
  <c r="H40" i="574"/>
  <c r="K40" i="574" s="1"/>
  <c r="AS40" i="574"/>
  <c r="AK40" i="574"/>
  <c r="AC40" i="574"/>
  <c r="U40" i="574"/>
  <c r="M40" i="574"/>
  <c r="B31" i="500" l="1"/>
  <c r="B32" i="500"/>
  <c r="F1" i="500"/>
  <c r="AB130" i="500"/>
  <c r="B130" i="500"/>
  <c r="AB129" i="500"/>
  <c r="B129" i="500"/>
  <c r="AB128" i="500"/>
  <c r="B128" i="500"/>
  <c r="AB127" i="500"/>
  <c r="B127" i="500"/>
  <c r="AB126" i="500"/>
  <c r="B126" i="500"/>
  <c r="AB125" i="500"/>
  <c r="B125" i="500"/>
  <c r="AC124" i="500"/>
  <c r="AB124" i="500"/>
  <c r="AC123" i="500"/>
  <c r="AB123" i="500"/>
  <c r="AC122" i="500"/>
  <c r="AB122" i="500"/>
  <c r="AC121" i="500"/>
  <c r="AB121" i="500"/>
  <c r="AC120" i="500"/>
  <c r="AC119" i="500"/>
  <c r="B119" i="500"/>
  <c r="AC118" i="500"/>
  <c r="B111" i="500"/>
  <c r="AC110" i="500"/>
  <c r="B110" i="500"/>
  <c r="AC109" i="500"/>
  <c r="B109" i="500"/>
  <c r="AC108" i="500"/>
  <c r="B108" i="500"/>
  <c r="AC107" i="500"/>
  <c r="V107" i="500"/>
  <c r="V106" i="500"/>
  <c r="AC105" i="500"/>
  <c r="V105" i="500"/>
  <c r="AC104" i="500"/>
  <c r="V104" i="500"/>
  <c r="AC103" i="500"/>
  <c r="V103" i="500"/>
  <c r="AC102" i="500"/>
  <c r="V102" i="500"/>
  <c r="AC101" i="500"/>
  <c r="V101" i="500"/>
  <c r="AC100" i="500"/>
  <c r="V100" i="500"/>
  <c r="V99" i="500"/>
  <c r="V98" i="500"/>
  <c r="V97" i="500"/>
  <c r="V94" i="500"/>
  <c r="AC88" i="500"/>
  <c r="AC86" i="500"/>
  <c r="AC84" i="500"/>
  <c r="V84" i="500"/>
  <c r="AC82" i="500"/>
  <c r="V82" i="500"/>
  <c r="AC80" i="500"/>
  <c r="V80" i="500"/>
  <c r="AC78" i="500"/>
  <c r="V78" i="500"/>
  <c r="AB76" i="500"/>
  <c r="V76" i="500"/>
  <c r="B76" i="500"/>
  <c r="AB75" i="500"/>
  <c r="V75" i="500"/>
  <c r="B75" i="500"/>
  <c r="AB74" i="500"/>
  <c r="V74" i="500"/>
  <c r="B74" i="500"/>
  <c r="AB73" i="500"/>
  <c r="B73" i="500"/>
  <c r="AB72" i="500"/>
  <c r="B72" i="500"/>
  <c r="AB71" i="500"/>
  <c r="B71" i="500"/>
  <c r="AB70" i="500"/>
  <c r="B70" i="500"/>
  <c r="AB69" i="500"/>
  <c r="B69" i="500"/>
  <c r="AB68" i="500"/>
  <c r="B68" i="500"/>
  <c r="AB67" i="500"/>
  <c r="B67" i="500"/>
  <c r="AB66" i="500"/>
  <c r="B66" i="500"/>
  <c r="AB65" i="500"/>
  <c r="B65" i="500"/>
  <c r="AB64" i="500"/>
  <c r="B64" i="500"/>
  <c r="AB63" i="500"/>
  <c r="B63" i="500"/>
  <c r="AB62" i="500"/>
  <c r="B62" i="500"/>
  <c r="AB61" i="500"/>
  <c r="B61" i="500"/>
  <c r="AB60" i="500"/>
  <c r="B60" i="500"/>
  <c r="AB59" i="500"/>
  <c r="B59" i="500"/>
  <c r="AB58" i="500"/>
  <c r="B58" i="500"/>
  <c r="AB57" i="500"/>
  <c r="V57" i="500"/>
  <c r="B57" i="500"/>
  <c r="AB56" i="500"/>
  <c r="B56" i="500"/>
  <c r="AB55" i="500"/>
  <c r="B55" i="500"/>
  <c r="AB54" i="500"/>
  <c r="B54" i="500"/>
  <c r="AB53" i="500"/>
  <c r="B53" i="500"/>
  <c r="AB52" i="500"/>
  <c r="B52" i="500"/>
  <c r="AB51" i="500"/>
  <c r="B51" i="500"/>
  <c r="AB50" i="500"/>
  <c r="B50" i="500"/>
  <c r="AB49" i="500"/>
  <c r="B49" i="500"/>
  <c r="AW30" i="500"/>
  <c r="AV30" i="500"/>
  <c r="AU30" i="500"/>
  <c r="AT30" i="500"/>
  <c r="AS30" i="500"/>
  <c r="AR30" i="500"/>
  <c r="AQ30" i="500"/>
  <c r="AO30" i="500"/>
  <c r="AN30" i="500"/>
  <c r="AM30" i="500"/>
  <c r="AL30" i="500"/>
  <c r="AK30" i="500"/>
  <c r="AJ30" i="500"/>
  <c r="AI30" i="500"/>
  <c r="AH30" i="500"/>
  <c r="AG30" i="500"/>
  <c r="AF30" i="500"/>
  <c r="AE30" i="500"/>
  <c r="AD30" i="500"/>
  <c r="AW29" i="500"/>
  <c r="AV29" i="500"/>
  <c r="AU29" i="500"/>
  <c r="AT29" i="500"/>
  <c r="AS29" i="500"/>
  <c r="AN29" i="500"/>
  <c r="AM29" i="500"/>
  <c r="AL29" i="500"/>
  <c r="AK29" i="500"/>
  <c r="AI29" i="500"/>
  <c r="AH29" i="500"/>
  <c r="AG29" i="500"/>
  <c r="AF29" i="500"/>
  <c r="AE29" i="500"/>
  <c r="AD29" i="500"/>
  <c r="U29" i="500"/>
  <c r="AR29" i="500" s="1"/>
  <c r="T29" i="500"/>
  <c r="AQ29" i="500" s="1"/>
  <c r="R29" i="500"/>
  <c r="AO29" i="500" s="1"/>
  <c r="AJ29" i="500"/>
  <c r="E29" i="500"/>
  <c r="D29" i="500"/>
  <c r="C29" i="500"/>
  <c r="F4" i="500"/>
  <c r="AK2" i="500"/>
  <c r="AJ2" i="500"/>
  <c r="AI2" i="500"/>
  <c r="AH2" i="500"/>
  <c r="AG2" i="500"/>
  <c r="AF2" i="500"/>
  <c r="AE2" i="500"/>
  <c r="F31" i="477" l="1"/>
  <c r="Z1" i="592" s="1"/>
  <c r="AA87" i="500"/>
  <c r="AA79" i="500"/>
  <c r="AA85" i="500"/>
  <c r="AA83" i="500"/>
  <c r="AA89" i="500"/>
  <c r="V89" i="500" s="1"/>
  <c r="AA91" i="500"/>
  <c r="AA81" i="500"/>
  <c r="AA119" i="500"/>
  <c r="AA77" i="500"/>
  <c r="AA94" i="500"/>
  <c r="AA33" i="500"/>
  <c r="AA37" i="500"/>
  <c r="AA41" i="500"/>
  <c r="V41" i="500" s="1"/>
  <c r="AA71" i="500"/>
  <c r="AA106" i="500"/>
  <c r="AA61" i="500"/>
  <c r="AA65" i="500"/>
  <c r="AA69" i="500"/>
  <c r="AA127" i="500"/>
  <c r="AA64" i="500"/>
  <c r="AA93" i="500"/>
  <c r="AA92" i="500"/>
  <c r="AA98" i="500"/>
  <c r="AA90" i="500"/>
  <c r="AA97" i="500"/>
  <c r="AA99" i="500"/>
  <c r="AA105" i="500"/>
  <c r="AA113" i="500"/>
  <c r="AA95" i="500"/>
  <c r="AA34" i="500"/>
  <c r="AA38" i="500"/>
  <c r="AA42" i="500"/>
  <c r="V42" i="500" s="1"/>
  <c r="AA31" i="500"/>
  <c r="AA35" i="500"/>
  <c r="AA39" i="500"/>
  <c r="AA118" i="500"/>
  <c r="AA125" i="500"/>
  <c r="AA129" i="500"/>
  <c r="AA32" i="500"/>
  <c r="AA36" i="500"/>
  <c r="AA40" i="500"/>
  <c r="AA43" i="500"/>
  <c r="V43" i="500" s="1"/>
  <c r="AA45" i="500"/>
  <c r="AA57" i="500"/>
  <c r="AA62" i="500"/>
  <c r="AA100" i="500"/>
  <c r="AA102" i="500"/>
  <c r="AA104" i="500"/>
  <c r="AA58" i="500"/>
  <c r="AA67" i="500"/>
  <c r="AA72" i="500"/>
  <c r="AA74" i="500"/>
  <c r="AA76" i="500"/>
  <c r="AA126" i="500"/>
  <c r="AA130" i="500"/>
  <c r="AA60" i="500"/>
  <c r="AA78" i="500"/>
  <c r="AA80" i="500"/>
  <c r="AA82" i="500"/>
  <c r="AA84" i="500"/>
  <c r="AA86" i="500"/>
  <c r="AA88" i="500"/>
  <c r="AA53" i="500"/>
  <c r="AA63" i="500"/>
  <c r="AA68" i="500"/>
  <c r="AA96" i="500"/>
  <c r="AA101" i="500"/>
  <c r="AA103" i="500"/>
  <c r="AA107" i="500"/>
  <c r="AA115" i="500"/>
  <c r="AA70" i="500"/>
  <c r="AA73" i="500"/>
  <c r="AA75" i="500"/>
  <c r="AA114" i="500"/>
  <c r="AA117" i="500"/>
  <c r="AA128" i="500"/>
  <c r="AA47" i="500"/>
  <c r="V47" i="500" s="1"/>
  <c r="AA52" i="500"/>
  <c r="AA56" i="500"/>
  <c r="AA59" i="500"/>
  <c r="AA66" i="500"/>
  <c r="AA111" i="500"/>
  <c r="AA112" i="500"/>
  <c r="AA116" i="500"/>
  <c r="AB32" i="500"/>
  <c r="B33" i="500"/>
  <c r="AB33" i="500"/>
  <c r="B34" i="500"/>
  <c r="AB34" i="500"/>
  <c r="B35" i="500"/>
  <c r="AB35" i="500"/>
  <c r="B36" i="500"/>
  <c r="AB36" i="500"/>
  <c r="B37" i="500"/>
  <c r="AB37" i="500"/>
  <c r="B38" i="500"/>
  <c r="AB38" i="500"/>
  <c r="B39" i="500"/>
  <c r="AB39" i="500"/>
  <c r="B40" i="500"/>
  <c r="AB40" i="500"/>
  <c r="B41" i="500"/>
  <c r="AB41" i="500"/>
  <c r="B42" i="500"/>
  <c r="AB42" i="500"/>
  <c r="B43" i="500"/>
  <c r="AC43" i="500"/>
  <c r="B44" i="500"/>
  <c r="AC45" i="500"/>
  <c r="B46" i="500"/>
  <c r="AC47" i="500"/>
  <c r="B48" i="500"/>
  <c r="AA51" i="500"/>
  <c r="V51" i="500" s="1"/>
  <c r="AA55" i="500"/>
  <c r="AC32" i="500"/>
  <c r="AC33" i="500"/>
  <c r="AC34" i="500"/>
  <c r="AC35" i="500"/>
  <c r="AC36" i="500"/>
  <c r="AC37" i="500"/>
  <c r="AC38" i="500"/>
  <c r="AC39" i="500"/>
  <c r="AC40" i="500"/>
  <c r="AC41" i="500"/>
  <c r="AC42" i="500"/>
  <c r="AB44" i="500"/>
  <c r="AB46" i="500"/>
  <c r="AB48" i="500"/>
  <c r="AC44" i="500"/>
  <c r="B45" i="500"/>
  <c r="AC46" i="500"/>
  <c r="B47" i="500"/>
  <c r="AC48" i="500"/>
  <c r="AA49" i="500"/>
  <c r="V49" i="500" s="1"/>
  <c r="AB43" i="500"/>
  <c r="AA44" i="500"/>
  <c r="V44" i="500" s="1"/>
  <c r="AB45" i="500"/>
  <c r="AA46" i="500"/>
  <c r="V46" i="500" s="1"/>
  <c r="AB47" i="500"/>
  <c r="AA48" i="500"/>
  <c r="V48" i="500" s="1"/>
  <c r="AA50" i="500"/>
  <c r="AA54" i="500"/>
  <c r="V52" i="500"/>
  <c r="V53" i="500"/>
  <c r="V54" i="500"/>
  <c r="V55" i="500"/>
  <c r="V56" i="500"/>
  <c r="AC49" i="500"/>
  <c r="AC50" i="500"/>
  <c r="AC51" i="500"/>
  <c r="AC52" i="500"/>
  <c r="AC53" i="500"/>
  <c r="AC54" i="500"/>
  <c r="AC55" i="500"/>
  <c r="AC56" i="500"/>
  <c r="AB78" i="500"/>
  <c r="B78" i="500"/>
  <c r="AB80" i="500"/>
  <c r="B80" i="500"/>
  <c r="AB82" i="500"/>
  <c r="B82" i="500"/>
  <c r="AB84" i="500"/>
  <c r="B84" i="500"/>
  <c r="AB86" i="500"/>
  <c r="B86" i="500"/>
  <c r="AB88" i="500"/>
  <c r="B88" i="500"/>
  <c r="V90" i="500"/>
  <c r="V92" i="500"/>
  <c r="V93" i="500"/>
  <c r="AB90" i="500"/>
  <c r="B90" i="500"/>
  <c r="AB91" i="500"/>
  <c r="B91" i="500"/>
  <c r="AB92" i="500"/>
  <c r="B92" i="500"/>
  <c r="AB93" i="500"/>
  <c r="B93" i="500"/>
  <c r="AB77" i="500"/>
  <c r="B77" i="500"/>
  <c r="AB79" i="500"/>
  <c r="B79" i="500"/>
  <c r="AB81" i="500"/>
  <c r="B81" i="500"/>
  <c r="AB83" i="500"/>
  <c r="B83" i="500"/>
  <c r="AB85" i="500"/>
  <c r="B85" i="500"/>
  <c r="AB87" i="500"/>
  <c r="B87" i="500"/>
  <c r="AB89" i="500"/>
  <c r="B89" i="500"/>
  <c r="AC57" i="500"/>
  <c r="AC58" i="500"/>
  <c r="AC59" i="500"/>
  <c r="AC60" i="500"/>
  <c r="AC61" i="500"/>
  <c r="AC62" i="500"/>
  <c r="AC63" i="500"/>
  <c r="AC64" i="500"/>
  <c r="AC65" i="500"/>
  <c r="AC66" i="500"/>
  <c r="AC67" i="500"/>
  <c r="AC68" i="500"/>
  <c r="AC69" i="500"/>
  <c r="AC70" i="500"/>
  <c r="AC71" i="500"/>
  <c r="AC72" i="500"/>
  <c r="AC73" i="500"/>
  <c r="AC74" i="500"/>
  <c r="AC75" i="500"/>
  <c r="AC76" i="500"/>
  <c r="V77" i="500"/>
  <c r="AC77" i="500"/>
  <c r="V79" i="500"/>
  <c r="AC79" i="500"/>
  <c r="V81" i="500"/>
  <c r="AC81" i="500"/>
  <c r="V83" i="500"/>
  <c r="AC83" i="500"/>
  <c r="V85" i="500"/>
  <c r="AC85" i="500"/>
  <c r="V87" i="500"/>
  <c r="AC87" i="500"/>
  <c r="AC89" i="500"/>
  <c r="AC90" i="500"/>
  <c r="AC91" i="500"/>
  <c r="AC92" i="500"/>
  <c r="AC93" i="500"/>
  <c r="AB100" i="500"/>
  <c r="B100" i="500"/>
  <c r="AB102" i="500"/>
  <c r="B102" i="500"/>
  <c r="AB104" i="500"/>
  <c r="B104" i="500"/>
  <c r="AB106" i="500"/>
  <c r="B106" i="500"/>
  <c r="AC106" i="500"/>
  <c r="B94" i="500"/>
  <c r="AB94" i="500"/>
  <c r="B95" i="500"/>
  <c r="AB95" i="500"/>
  <c r="B96" i="500"/>
  <c r="AB96" i="500"/>
  <c r="B97" i="500"/>
  <c r="AB97" i="500"/>
  <c r="B98" i="500"/>
  <c r="AB98" i="500"/>
  <c r="B99" i="500"/>
  <c r="AB99" i="500"/>
  <c r="AB101" i="500"/>
  <c r="B101" i="500"/>
  <c r="AB103" i="500"/>
  <c r="B103" i="500"/>
  <c r="AB105" i="500"/>
  <c r="B105" i="500"/>
  <c r="AB107" i="500"/>
  <c r="B107" i="500"/>
  <c r="AC94" i="500"/>
  <c r="AC95" i="500"/>
  <c r="AC96" i="500"/>
  <c r="AC97" i="500"/>
  <c r="AC98" i="500"/>
  <c r="AC99" i="500"/>
  <c r="AA108" i="500"/>
  <c r="V109" i="500"/>
  <c r="AB109" i="500"/>
  <c r="AA110" i="500"/>
  <c r="V111" i="500"/>
  <c r="AB111" i="500"/>
  <c r="AC111" i="500"/>
  <c r="AC112" i="500"/>
  <c r="AC113" i="500"/>
  <c r="AC114" i="500"/>
  <c r="AC115" i="500"/>
  <c r="AC116" i="500"/>
  <c r="AA120" i="500"/>
  <c r="V108" i="500"/>
  <c r="AB108" i="500"/>
  <c r="AA109" i="500"/>
  <c r="V110" i="500"/>
  <c r="AB110" i="500"/>
  <c r="V112" i="500"/>
  <c r="AB112" i="500"/>
  <c r="B112" i="500"/>
  <c r="V113" i="500"/>
  <c r="AB113" i="500"/>
  <c r="B113" i="500"/>
  <c r="V114" i="500"/>
  <c r="AB114" i="500"/>
  <c r="B114" i="500"/>
  <c r="V115" i="500"/>
  <c r="AB115" i="500"/>
  <c r="B115" i="500"/>
  <c r="V116" i="500"/>
  <c r="AB116" i="500"/>
  <c r="B116" i="500"/>
  <c r="B117" i="500"/>
  <c r="AC117" i="500"/>
  <c r="B118" i="500"/>
  <c r="B120" i="500"/>
  <c r="V121" i="500"/>
  <c r="V122" i="500"/>
  <c r="V123" i="500"/>
  <c r="V124" i="500"/>
  <c r="V118" i="500"/>
  <c r="AB118" i="500"/>
  <c r="V120" i="500"/>
  <c r="AB120" i="500"/>
  <c r="AA121" i="500"/>
  <c r="AA122" i="500"/>
  <c r="AA123" i="500"/>
  <c r="AA124" i="500"/>
  <c r="V117" i="500"/>
  <c r="AB117" i="500"/>
  <c r="V119" i="500"/>
  <c r="AB119" i="500"/>
  <c r="B121" i="500"/>
  <c r="B122" i="500"/>
  <c r="B123" i="500"/>
  <c r="B124" i="500"/>
  <c r="AC125" i="500"/>
  <c r="AC126" i="500"/>
  <c r="AC127" i="500"/>
  <c r="AC128" i="500"/>
  <c r="AC129" i="500"/>
  <c r="AC130" i="500"/>
  <c r="V125" i="500"/>
  <c r="V126" i="500"/>
  <c r="V127" i="500"/>
  <c r="V128" i="500"/>
  <c r="V129" i="500"/>
  <c r="V130" i="500"/>
  <c r="K70" i="500" l="1"/>
  <c r="M70" i="500"/>
  <c r="BI70" i="500" s="1"/>
  <c r="L70" i="500"/>
  <c r="J70" i="500"/>
  <c r="N70" i="500" s="1"/>
  <c r="V70" i="500"/>
  <c r="K72" i="500"/>
  <c r="L72" i="500"/>
  <c r="J72" i="500"/>
  <c r="N72" i="500" s="1"/>
  <c r="M72" i="500"/>
  <c r="V72" i="500"/>
  <c r="K71" i="500"/>
  <c r="M71" i="500"/>
  <c r="BI71" i="500" s="1"/>
  <c r="L71" i="500"/>
  <c r="J71" i="500"/>
  <c r="N71" i="500" s="1"/>
  <c r="V71" i="500"/>
  <c r="K64" i="500"/>
  <c r="L64" i="500"/>
  <c r="N64" i="500"/>
  <c r="J64" i="500"/>
  <c r="M64" i="500"/>
  <c r="BI64" i="500" s="1"/>
  <c r="O64" i="500"/>
  <c r="Z64" i="500" s="1"/>
  <c r="V64" i="500"/>
  <c r="L67" i="500"/>
  <c r="J67" i="500"/>
  <c r="M67" i="500"/>
  <c r="K67" i="500"/>
  <c r="N67" i="500" s="1"/>
  <c r="V67" i="500"/>
  <c r="K69" i="500"/>
  <c r="N69" i="500" s="1"/>
  <c r="M69" i="500"/>
  <c r="L69" i="500"/>
  <c r="J69" i="500"/>
  <c r="V69" i="500"/>
  <c r="J66" i="500"/>
  <c r="M66" i="500"/>
  <c r="K66" i="500"/>
  <c r="N66" i="500" s="1"/>
  <c r="L66" i="500"/>
  <c r="BH66" i="500" s="1"/>
  <c r="V66" i="500"/>
  <c r="L68" i="500"/>
  <c r="J68" i="500"/>
  <c r="M68" i="500"/>
  <c r="K68" i="500"/>
  <c r="N68" i="500" s="1"/>
  <c r="V68" i="500"/>
  <c r="L65" i="500"/>
  <c r="J65" i="500"/>
  <c r="K65" i="500"/>
  <c r="N65" i="500" s="1"/>
  <c r="M65" i="500"/>
  <c r="BI65" i="500" s="1"/>
  <c r="V65" i="500"/>
  <c r="L73" i="500"/>
  <c r="J73" i="500"/>
  <c r="K73" i="500"/>
  <c r="N73" i="500" s="1"/>
  <c r="M73" i="500"/>
  <c r="BI73" i="500" s="1"/>
  <c r="V73" i="500"/>
  <c r="K59" i="500"/>
  <c r="M59" i="500"/>
  <c r="BI59" i="500" s="1"/>
  <c r="J59" i="500"/>
  <c r="L59" i="500"/>
  <c r="N59" i="500"/>
  <c r="Z59" i="500" s="1"/>
  <c r="O59" i="500"/>
  <c r="V59" i="500"/>
  <c r="L63" i="500"/>
  <c r="K63" i="500"/>
  <c r="N63" i="500" s="1"/>
  <c r="M63" i="500"/>
  <c r="BI63" i="500" s="1"/>
  <c r="J63" i="500"/>
  <c r="V63" i="500"/>
  <c r="J60" i="500"/>
  <c r="K60" i="500"/>
  <c r="N60" i="500" s="1"/>
  <c r="M60" i="500"/>
  <c r="BI60" i="500" s="1"/>
  <c r="L60" i="500"/>
  <c r="BH60" i="500" s="1"/>
  <c r="V60" i="500"/>
  <c r="K61" i="500"/>
  <c r="M61" i="500"/>
  <c r="BI61" i="500" s="1"/>
  <c r="J61" i="500"/>
  <c r="L61" i="500"/>
  <c r="N61" i="500"/>
  <c r="V61" i="500"/>
  <c r="K62" i="500"/>
  <c r="L62" i="500"/>
  <c r="J62" i="500"/>
  <c r="N62" i="500" s="1"/>
  <c r="M62" i="500"/>
  <c r="BI62" i="500" s="1"/>
  <c r="V62" i="500"/>
  <c r="J58" i="500"/>
  <c r="M58" i="500"/>
  <c r="L58" i="500"/>
  <c r="BH58" i="500" s="1"/>
  <c r="K58" i="500"/>
  <c r="N58" i="500" s="1"/>
  <c r="V58" i="500"/>
  <c r="K86" i="500"/>
  <c r="J86" i="500"/>
  <c r="L86" i="500"/>
  <c r="BH86" i="500" s="1"/>
  <c r="N86" i="500"/>
  <c r="M86" i="500"/>
  <c r="BI86" i="500" s="1"/>
  <c r="V86" i="500"/>
  <c r="L95" i="500"/>
  <c r="K95" i="500"/>
  <c r="N95" i="500" s="1"/>
  <c r="J95" i="500"/>
  <c r="M95" i="500"/>
  <c r="V95" i="500"/>
  <c r="J96" i="500"/>
  <c r="K96" i="500"/>
  <c r="N96" i="500" s="1"/>
  <c r="M96" i="500"/>
  <c r="BI96" i="500" s="1"/>
  <c r="L96" i="500"/>
  <c r="V96" i="500"/>
  <c r="J91" i="500"/>
  <c r="M91" i="500"/>
  <c r="L91" i="500"/>
  <c r="BH91" i="500" s="1"/>
  <c r="K91" i="500"/>
  <c r="N91" i="500" s="1"/>
  <c r="M89" i="500"/>
  <c r="J89" i="500"/>
  <c r="L89" i="500"/>
  <c r="K89" i="500"/>
  <c r="V91" i="500"/>
  <c r="L87" i="500"/>
  <c r="K87" i="500"/>
  <c r="J87" i="500"/>
  <c r="M87" i="500"/>
  <c r="BI87" i="500" s="1"/>
  <c r="J88" i="500"/>
  <c r="K88" i="500"/>
  <c r="N88" i="500" s="1"/>
  <c r="M88" i="500"/>
  <c r="L88" i="500"/>
  <c r="V88" i="500"/>
  <c r="L90" i="500"/>
  <c r="J90" i="500"/>
  <c r="N90" i="500" s="1"/>
  <c r="O90" i="500" s="1"/>
  <c r="M90" i="500"/>
  <c r="K90" i="500"/>
  <c r="K51" i="500"/>
  <c r="M51" i="500"/>
  <c r="L51" i="500"/>
  <c r="J51" i="500"/>
  <c r="N51" i="500" s="1"/>
  <c r="K50" i="500"/>
  <c r="N50" i="500" s="1"/>
  <c r="M50" i="500"/>
  <c r="J50" i="500"/>
  <c r="L50" i="500"/>
  <c r="V50" i="500"/>
  <c r="J48" i="500"/>
  <c r="K48" i="500"/>
  <c r="J49" i="500"/>
  <c r="K49" i="500"/>
  <c r="K46" i="500"/>
  <c r="J46" i="500"/>
  <c r="J47" i="500"/>
  <c r="K47" i="500"/>
  <c r="J45" i="500"/>
  <c r="K45" i="500"/>
  <c r="V45" i="500"/>
  <c r="J44" i="500"/>
  <c r="K44" i="500"/>
  <c r="J43" i="500"/>
  <c r="K43" i="500"/>
  <c r="K42" i="500"/>
  <c r="J42" i="500"/>
  <c r="K41" i="500"/>
  <c r="J41" i="500"/>
  <c r="Z1" i="590"/>
  <c r="Z1" i="591"/>
  <c r="Z1" i="588"/>
  <c r="Z1" i="589"/>
  <c r="Z1" i="586"/>
  <c r="Z1" i="587"/>
  <c r="Z1" i="584"/>
  <c r="Z1" i="585"/>
  <c r="J32" i="500"/>
  <c r="J39" i="500"/>
  <c r="J33" i="500"/>
  <c r="J36" i="500"/>
  <c r="J35" i="500"/>
  <c r="J34" i="500"/>
  <c r="J37" i="500"/>
  <c r="J31" i="500"/>
  <c r="V38" i="500"/>
  <c r="J38" i="500"/>
  <c r="V40" i="500"/>
  <c r="J40" i="500"/>
  <c r="F31" i="470"/>
  <c r="K32" i="500"/>
  <c r="K33" i="500"/>
  <c r="K35" i="500"/>
  <c r="K34" i="500"/>
  <c r="K31" i="500"/>
  <c r="K36" i="500"/>
  <c r="K40" i="500"/>
  <c r="K39" i="500"/>
  <c r="V39" i="500"/>
  <c r="K38" i="500"/>
  <c r="K37" i="500"/>
  <c r="V37" i="500"/>
  <c r="V33" i="500"/>
  <c r="V35" i="500"/>
  <c r="V34" i="500"/>
  <c r="V32" i="500"/>
  <c r="V36" i="500"/>
  <c r="C31" i="532"/>
  <c r="Z1" i="500"/>
  <c r="AM2" i="500"/>
  <c r="AA28" i="500"/>
  <c r="M31" i="470"/>
  <c r="BH59" i="500" l="1"/>
  <c r="BI69" i="500"/>
  <c r="BI72" i="500"/>
  <c r="O71" i="500"/>
  <c r="Z71" i="500" s="1"/>
  <c r="O73" i="500"/>
  <c r="Z73" i="500"/>
  <c r="O67" i="500"/>
  <c r="Z67" i="500"/>
  <c r="O72" i="500"/>
  <c r="Z72" i="500" s="1"/>
  <c r="O65" i="500"/>
  <c r="Z65" i="500" s="1"/>
  <c r="O69" i="500"/>
  <c r="Z69" i="500"/>
  <c r="O70" i="500"/>
  <c r="Z70" i="500"/>
  <c r="Z66" i="500"/>
  <c r="O66" i="500"/>
  <c r="O68" i="500"/>
  <c r="Z68" i="500" s="1"/>
  <c r="O60" i="500"/>
  <c r="Z60" i="500" s="1"/>
  <c r="O58" i="500"/>
  <c r="Z58" i="500"/>
  <c r="Z61" i="500"/>
  <c r="Z62" i="500"/>
  <c r="O62" i="500"/>
  <c r="O63" i="500"/>
  <c r="Z63" i="500" s="1"/>
  <c r="BH61" i="500"/>
  <c r="O61" i="500"/>
  <c r="BI67" i="500"/>
  <c r="BI68" i="500"/>
  <c r="BH69" i="500"/>
  <c r="BH71" i="500"/>
  <c r="BH70" i="500"/>
  <c r="BI66" i="500"/>
  <c r="BH68" i="500"/>
  <c r="BH64" i="500"/>
  <c r="BH72" i="500"/>
  <c r="BH73" i="500"/>
  <c r="BH65" i="500"/>
  <c r="BH67" i="500"/>
  <c r="BH62" i="500"/>
  <c r="BI58" i="500"/>
  <c r="BH63" i="500"/>
  <c r="O51" i="500"/>
  <c r="Z51" i="500" s="1"/>
  <c r="O50" i="500"/>
  <c r="Z50" i="500"/>
  <c r="BH96" i="500"/>
  <c r="N87" i="500"/>
  <c r="N89" i="500"/>
  <c r="O89" i="500" s="1"/>
  <c r="Z89" i="500" s="1"/>
  <c r="BH89" i="500"/>
  <c r="BH87" i="500"/>
  <c r="BI95" i="500"/>
  <c r="BH90" i="500"/>
  <c r="O88" i="500"/>
  <c r="Z88" i="500" s="1"/>
  <c r="O91" i="500"/>
  <c r="Z91" i="500" s="1"/>
  <c r="O87" i="500"/>
  <c r="Z87" i="500"/>
  <c r="O95" i="500"/>
  <c r="Z95" i="500" s="1"/>
  <c r="O96" i="500"/>
  <c r="Z96" i="500" s="1"/>
  <c r="Z90" i="500"/>
  <c r="BH88" i="500"/>
  <c r="O86" i="500"/>
  <c r="Z86" i="500" s="1"/>
  <c r="BI90" i="500"/>
  <c r="BI91" i="500"/>
  <c r="BI88" i="500"/>
  <c r="BI89" i="500"/>
  <c r="BH95" i="500"/>
  <c r="BI51" i="500"/>
  <c r="BH51" i="500"/>
  <c r="N49" i="500"/>
  <c r="N48" i="500"/>
  <c r="N46" i="500"/>
  <c r="N47" i="500"/>
  <c r="N41" i="500"/>
  <c r="N44" i="500"/>
  <c r="N42" i="500"/>
  <c r="N45" i="500"/>
  <c r="BH50" i="500"/>
  <c r="BI50" i="500"/>
  <c r="N43" i="500"/>
  <c r="K131" i="500"/>
  <c r="J131" i="500"/>
  <c r="N39" i="500"/>
  <c r="N34" i="500"/>
  <c r="N33" i="500"/>
  <c r="N35" i="500"/>
  <c r="N37" i="500"/>
  <c r="N31" i="500"/>
  <c r="N38" i="500"/>
  <c r="N40" i="500"/>
  <c r="N36" i="500"/>
  <c r="N32" i="500"/>
  <c r="G130" i="527"/>
  <c r="C130" i="526"/>
  <c r="C130" i="522"/>
  <c r="D130" i="522" s="1"/>
  <c r="C130" i="521"/>
  <c r="C127" i="526"/>
  <c r="G127" i="527"/>
  <c r="C127" i="522"/>
  <c r="D127" i="522" s="1"/>
  <c r="C127" i="521"/>
  <c r="C123" i="526"/>
  <c r="G123" i="527"/>
  <c r="C123" i="522"/>
  <c r="D123" i="522" s="1"/>
  <c r="C123" i="521"/>
  <c r="C119" i="526"/>
  <c r="G119" i="527"/>
  <c r="C119" i="522"/>
  <c r="D119" i="522" s="1"/>
  <c r="C119" i="521"/>
  <c r="C115" i="526"/>
  <c r="G115" i="527"/>
  <c r="C115" i="522"/>
  <c r="D115" i="522" s="1"/>
  <c r="C115" i="521"/>
  <c r="C111" i="526"/>
  <c r="G111" i="527"/>
  <c r="C111" i="522"/>
  <c r="D111" i="522" s="1"/>
  <c r="C111" i="521"/>
  <c r="C107" i="526"/>
  <c r="G107" i="527"/>
  <c r="C107" i="522"/>
  <c r="D107" i="522" s="1"/>
  <c r="C107" i="521"/>
  <c r="C103" i="526"/>
  <c r="G103" i="527"/>
  <c r="C103" i="522"/>
  <c r="D103" i="522" s="1"/>
  <c r="C103" i="521"/>
  <c r="C99" i="526"/>
  <c r="G99" i="527"/>
  <c r="C99" i="522"/>
  <c r="D99" i="522" s="1"/>
  <c r="C99" i="521"/>
  <c r="C95" i="526"/>
  <c r="G95" i="527"/>
  <c r="C95" i="522"/>
  <c r="D95" i="522" s="1"/>
  <c r="C95" i="521"/>
  <c r="C91" i="526"/>
  <c r="G91" i="527"/>
  <c r="C91" i="522"/>
  <c r="D91" i="522" s="1"/>
  <c r="C91" i="521"/>
  <c r="C87" i="526"/>
  <c r="G87" i="527"/>
  <c r="C87" i="522"/>
  <c r="D87" i="522" s="1"/>
  <c r="C87" i="521"/>
  <c r="C83" i="526"/>
  <c r="G83" i="527"/>
  <c r="C83" i="522"/>
  <c r="D83" i="522" s="1"/>
  <c r="C83" i="521"/>
  <c r="C79" i="526"/>
  <c r="G79" i="527"/>
  <c r="C79" i="522"/>
  <c r="D79" i="522" s="1"/>
  <c r="C79" i="521"/>
  <c r="C75" i="526"/>
  <c r="G75" i="527"/>
  <c r="C75" i="522"/>
  <c r="D75" i="522" s="1"/>
  <c r="C75" i="521"/>
  <c r="C71" i="526"/>
  <c r="G71" i="527"/>
  <c r="C71" i="522"/>
  <c r="D71" i="522" s="1"/>
  <c r="C71" i="521"/>
  <c r="C67" i="526"/>
  <c r="G67" i="527"/>
  <c r="C67" i="522"/>
  <c r="D67" i="522" s="1"/>
  <c r="C67" i="521"/>
  <c r="C63" i="526"/>
  <c r="G63" i="527"/>
  <c r="C63" i="522"/>
  <c r="D63" i="522" s="1"/>
  <c r="C63" i="521"/>
  <c r="C59" i="526"/>
  <c r="G59" i="527"/>
  <c r="C59" i="522"/>
  <c r="D59" i="522" s="1"/>
  <c r="C59" i="521"/>
  <c r="C55" i="526"/>
  <c r="G55" i="527"/>
  <c r="C55" i="522"/>
  <c r="D55" i="522" s="1"/>
  <c r="C55" i="521"/>
  <c r="C51" i="526"/>
  <c r="G51" i="527"/>
  <c r="C51" i="522"/>
  <c r="D51" i="522" s="1"/>
  <c r="C51" i="521"/>
  <c r="C47" i="526"/>
  <c r="G47" i="527"/>
  <c r="C47" i="522"/>
  <c r="D47" i="522" s="1"/>
  <c r="C47" i="521"/>
  <c r="C43" i="526"/>
  <c r="G43" i="527"/>
  <c r="C43" i="522"/>
  <c r="D43" i="522" s="1"/>
  <c r="C43" i="521"/>
  <c r="G126" i="527"/>
  <c r="C126" i="526"/>
  <c r="C126" i="522"/>
  <c r="D126" i="522" s="1"/>
  <c r="C126" i="521"/>
  <c r="G122" i="527"/>
  <c r="C122" i="526"/>
  <c r="C122" i="522"/>
  <c r="D122" i="522" s="1"/>
  <c r="C122" i="521"/>
  <c r="G118" i="527"/>
  <c r="C118" i="526"/>
  <c r="C118" i="522"/>
  <c r="D118" i="522" s="1"/>
  <c r="C118" i="521"/>
  <c r="G114" i="527"/>
  <c r="C114" i="526"/>
  <c r="C114" i="522"/>
  <c r="D114" i="522" s="1"/>
  <c r="C114" i="521"/>
  <c r="G110" i="527"/>
  <c r="C110" i="526"/>
  <c r="C110" i="522"/>
  <c r="D110" i="522" s="1"/>
  <c r="C110" i="521"/>
  <c r="G106" i="527"/>
  <c r="C106" i="526"/>
  <c r="C106" i="522"/>
  <c r="D106" i="522" s="1"/>
  <c r="C106" i="521"/>
  <c r="G102" i="527"/>
  <c r="C102" i="526"/>
  <c r="C102" i="522"/>
  <c r="D102" i="522" s="1"/>
  <c r="C102" i="521"/>
  <c r="G98" i="527"/>
  <c r="C98" i="526"/>
  <c r="C98" i="522"/>
  <c r="D98" i="522" s="1"/>
  <c r="C98" i="521"/>
  <c r="G94" i="527"/>
  <c r="C94" i="526"/>
  <c r="C94" i="522"/>
  <c r="D94" i="522" s="1"/>
  <c r="C94" i="521"/>
  <c r="G90" i="527"/>
  <c r="C90" i="526"/>
  <c r="C90" i="522"/>
  <c r="D90" i="522" s="1"/>
  <c r="C90" i="521"/>
  <c r="G86" i="527"/>
  <c r="C86" i="526"/>
  <c r="C86" i="522"/>
  <c r="D86" i="522" s="1"/>
  <c r="C86" i="521"/>
  <c r="G82" i="527"/>
  <c r="C82" i="526"/>
  <c r="C82" i="522"/>
  <c r="D82" i="522" s="1"/>
  <c r="C82" i="521"/>
  <c r="G78" i="527"/>
  <c r="C78" i="526"/>
  <c r="C78" i="522"/>
  <c r="D78" i="522" s="1"/>
  <c r="C78" i="521"/>
  <c r="G74" i="527"/>
  <c r="C74" i="526"/>
  <c r="C74" i="522"/>
  <c r="D74" i="522" s="1"/>
  <c r="C74" i="521"/>
  <c r="G70" i="527"/>
  <c r="C70" i="526"/>
  <c r="C70" i="522"/>
  <c r="D70" i="522" s="1"/>
  <c r="C70" i="521"/>
  <c r="G66" i="527"/>
  <c r="C66" i="526"/>
  <c r="C66" i="522"/>
  <c r="D66" i="522" s="1"/>
  <c r="C66" i="521"/>
  <c r="G62" i="527"/>
  <c r="C62" i="526"/>
  <c r="C62" i="522"/>
  <c r="D62" i="522" s="1"/>
  <c r="C62" i="521"/>
  <c r="G58" i="527"/>
  <c r="C58" i="526"/>
  <c r="C58" i="522"/>
  <c r="D58" i="522" s="1"/>
  <c r="C58" i="521"/>
  <c r="G54" i="527"/>
  <c r="C54" i="526"/>
  <c r="C54" i="522"/>
  <c r="D54" i="522" s="1"/>
  <c r="C54" i="521"/>
  <c r="G50" i="527"/>
  <c r="C50" i="526"/>
  <c r="C50" i="522"/>
  <c r="D50" i="522" s="1"/>
  <c r="C50" i="521"/>
  <c r="G46" i="527"/>
  <c r="C46" i="526"/>
  <c r="C46" i="522"/>
  <c r="D46" i="522" s="1"/>
  <c r="C46" i="521"/>
  <c r="G42" i="527"/>
  <c r="C42" i="526"/>
  <c r="C42" i="522"/>
  <c r="D42" i="522" s="1"/>
  <c r="C42" i="521"/>
  <c r="G129" i="527"/>
  <c r="C129" i="526"/>
  <c r="C129" i="522"/>
  <c r="D129" i="522" s="1"/>
  <c r="C129" i="521"/>
  <c r="G125" i="527"/>
  <c r="C125" i="526"/>
  <c r="C125" i="522"/>
  <c r="D125" i="522" s="1"/>
  <c r="C125" i="521"/>
  <c r="G121" i="527"/>
  <c r="C121" i="526"/>
  <c r="C121" i="522"/>
  <c r="D121" i="522" s="1"/>
  <c r="C121" i="521"/>
  <c r="G117" i="527"/>
  <c r="C117" i="526"/>
  <c r="C117" i="522"/>
  <c r="D117" i="522" s="1"/>
  <c r="C117" i="521"/>
  <c r="G113" i="527"/>
  <c r="C113" i="526"/>
  <c r="C113" i="522"/>
  <c r="D113" i="522" s="1"/>
  <c r="C113" i="521"/>
  <c r="G109" i="527"/>
  <c r="C109" i="526"/>
  <c r="C109" i="522"/>
  <c r="D109" i="522" s="1"/>
  <c r="C109" i="521"/>
  <c r="G105" i="527"/>
  <c r="C105" i="526"/>
  <c r="C105" i="522"/>
  <c r="D105" i="522" s="1"/>
  <c r="C105" i="521"/>
  <c r="G101" i="527"/>
  <c r="C101" i="526"/>
  <c r="C101" i="522"/>
  <c r="D101" i="522" s="1"/>
  <c r="C101" i="521"/>
  <c r="G97" i="527"/>
  <c r="C97" i="526"/>
  <c r="C97" i="522"/>
  <c r="D97" i="522" s="1"/>
  <c r="C97" i="521"/>
  <c r="G93" i="527"/>
  <c r="C93" i="526"/>
  <c r="C93" i="522"/>
  <c r="D93" i="522" s="1"/>
  <c r="C93" i="521"/>
  <c r="G89" i="527"/>
  <c r="C89" i="526"/>
  <c r="C89" i="522"/>
  <c r="D89" i="522" s="1"/>
  <c r="C89" i="521"/>
  <c r="G85" i="527"/>
  <c r="C85" i="526"/>
  <c r="C85" i="522"/>
  <c r="D85" i="522" s="1"/>
  <c r="C85" i="521"/>
  <c r="G81" i="527"/>
  <c r="C81" i="526"/>
  <c r="C81" i="522"/>
  <c r="D81" i="522" s="1"/>
  <c r="C81" i="521"/>
  <c r="G77" i="527"/>
  <c r="C77" i="526"/>
  <c r="C77" i="522"/>
  <c r="D77" i="522" s="1"/>
  <c r="C77" i="521"/>
  <c r="G73" i="527"/>
  <c r="C73" i="526"/>
  <c r="C73" i="522"/>
  <c r="D73" i="522" s="1"/>
  <c r="C73" i="521"/>
  <c r="G69" i="527"/>
  <c r="C69" i="526"/>
  <c r="C69" i="522"/>
  <c r="D69" i="522" s="1"/>
  <c r="C69" i="521"/>
  <c r="G65" i="527"/>
  <c r="C65" i="526"/>
  <c r="C65" i="522"/>
  <c r="D65" i="522" s="1"/>
  <c r="C65" i="521"/>
  <c r="G61" i="527"/>
  <c r="C61" i="526"/>
  <c r="C61" i="522"/>
  <c r="D61" i="522" s="1"/>
  <c r="C61" i="521"/>
  <c r="G57" i="527"/>
  <c r="C57" i="526"/>
  <c r="C57" i="522"/>
  <c r="D57" i="522" s="1"/>
  <c r="C57" i="521"/>
  <c r="G53" i="527"/>
  <c r="C53" i="526"/>
  <c r="C53" i="522"/>
  <c r="D53" i="522" s="1"/>
  <c r="C53" i="521"/>
  <c r="G49" i="527"/>
  <c r="C49" i="526"/>
  <c r="C49" i="522"/>
  <c r="D49" i="522" s="1"/>
  <c r="C49" i="521"/>
  <c r="G45" i="527"/>
  <c r="C45" i="526"/>
  <c r="C45" i="522"/>
  <c r="D45" i="522" s="1"/>
  <c r="C45" i="521"/>
  <c r="C128" i="526"/>
  <c r="G128" i="527"/>
  <c r="C128" i="522"/>
  <c r="D128" i="522" s="1"/>
  <c r="C128" i="521"/>
  <c r="C124" i="526"/>
  <c r="G124" i="527"/>
  <c r="C124" i="522"/>
  <c r="D124" i="522" s="1"/>
  <c r="C124" i="521"/>
  <c r="C120" i="526"/>
  <c r="G120" i="527"/>
  <c r="C120" i="522"/>
  <c r="D120" i="522" s="1"/>
  <c r="C120" i="521"/>
  <c r="C116" i="526"/>
  <c r="G116" i="527"/>
  <c r="C116" i="522"/>
  <c r="D116" i="522" s="1"/>
  <c r="C116" i="521"/>
  <c r="C112" i="526"/>
  <c r="G112" i="527"/>
  <c r="C112" i="522"/>
  <c r="D112" i="522" s="1"/>
  <c r="C112" i="521"/>
  <c r="C108" i="526"/>
  <c r="G108" i="527"/>
  <c r="C108" i="522"/>
  <c r="D108" i="522" s="1"/>
  <c r="C108" i="521"/>
  <c r="C104" i="526"/>
  <c r="G104" i="527"/>
  <c r="C104" i="522"/>
  <c r="D104" i="522" s="1"/>
  <c r="C104" i="521"/>
  <c r="C100" i="526"/>
  <c r="G100" i="527"/>
  <c r="C100" i="522"/>
  <c r="D100" i="522" s="1"/>
  <c r="C100" i="521"/>
  <c r="C96" i="526"/>
  <c r="G96" i="527"/>
  <c r="C96" i="522"/>
  <c r="D96" i="522" s="1"/>
  <c r="C96" i="521"/>
  <c r="C92" i="526"/>
  <c r="G92" i="527"/>
  <c r="C92" i="522"/>
  <c r="D92" i="522" s="1"/>
  <c r="C92" i="521"/>
  <c r="C88" i="526"/>
  <c r="G88" i="527"/>
  <c r="C88" i="522"/>
  <c r="D88" i="522" s="1"/>
  <c r="C88" i="521"/>
  <c r="C84" i="526"/>
  <c r="G84" i="527"/>
  <c r="C84" i="522"/>
  <c r="D84" i="522" s="1"/>
  <c r="C84" i="521"/>
  <c r="C80" i="526"/>
  <c r="G80" i="527"/>
  <c r="C80" i="522"/>
  <c r="D80" i="522" s="1"/>
  <c r="C80" i="521"/>
  <c r="C76" i="526"/>
  <c r="G76" i="527"/>
  <c r="C76" i="522"/>
  <c r="D76" i="522" s="1"/>
  <c r="C76" i="521"/>
  <c r="C72" i="526"/>
  <c r="G72" i="527"/>
  <c r="C72" i="522"/>
  <c r="D72" i="522" s="1"/>
  <c r="C72" i="521"/>
  <c r="C68" i="526"/>
  <c r="G68" i="527"/>
  <c r="C68" i="522"/>
  <c r="D68" i="522" s="1"/>
  <c r="C68" i="521"/>
  <c r="C64" i="526"/>
  <c r="G64" i="527"/>
  <c r="C64" i="522"/>
  <c r="D64" i="522" s="1"/>
  <c r="C64" i="521"/>
  <c r="C60" i="526"/>
  <c r="G60" i="527"/>
  <c r="C60" i="522"/>
  <c r="D60" i="522" s="1"/>
  <c r="C60" i="521"/>
  <c r="C56" i="526"/>
  <c r="G56" i="527"/>
  <c r="C56" i="522"/>
  <c r="D56" i="522" s="1"/>
  <c r="C56" i="521"/>
  <c r="C52" i="526"/>
  <c r="G52" i="527"/>
  <c r="C52" i="522"/>
  <c r="D52" i="522" s="1"/>
  <c r="C52" i="521"/>
  <c r="C48" i="526"/>
  <c r="G48" i="527"/>
  <c r="C48" i="522"/>
  <c r="D48" i="522" s="1"/>
  <c r="C48" i="521"/>
  <c r="C44" i="526"/>
  <c r="G44" i="527"/>
  <c r="C44" i="522"/>
  <c r="D44" i="522" s="1"/>
  <c r="C44" i="521"/>
  <c r="F45" i="475"/>
  <c r="U45" i="475" s="1"/>
  <c r="N31" i="470"/>
  <c r="O31" i="470"/>
  <c r="N131" i="500" l="1"/>
  <c r="Z6" i="500" s="1"/>
  <c r="H56" i="521"/>
  <c r="G56" i="521"/>
  <c r="H72" i="521"/>
  <c r="G72" i="521"/>
  <c r="H88" i="521"/>
  <c r="G88" i="521"/>
  <c r="H104" i="521"/>
  <c r="G104" i="521"/>
  <c r="H120" i="521"/>
  <c r="G120" i="521"/>
  <c r="H61" i="521"/>
  <c r="G61" i="521"/>
  <c r="H77" i="521"/>
  <c r="G77" i="521"/>
  <c r="H93" i="521"/>
  <c r="G93" i="521"/>
  <c r="H109" i="521"/>
  <c r="G109" i="521"/>
  <c r="H125" i="521"/>
  <c r="G125" i="521"/>
  <c r="H50" i="521"/>
  <c r="G50" i="521"/>
  <c r="H66" i="521"/>
  <c r="G66" i="521"/>
  <c r="H82" i="521"/>
  <c r="G82" i="521"/>
  <c r="H98" i="521"/>
  <c r="G98" i="521"/>
  <c r="H114" i="521"/>
  <c r="G114" i="521"/>
  <c r="H55" i="521"/>
  <c r="G55" i="521"/>
  <c r="H71" i="521"/>
  <c r="G71" i="521"/>
  <c r="H87" i="521"/>
  <c r="G87" i="521"/>
  <c r="H103" i="521"/>
  <c r="G103" i="521"/>
  <c r="H119" i="521"/>
  <c r="G119" i="521"/>
  <c r="H44" i="521"/>
  <c r="G44" i="521"/>
  <c r="H60" i="521"/>
  <c r="G60" i="521"/>
  <c r="H76" i="521"/>
  <c r="G76" i="521"/>
  <c r="H92" i="521"/>
  <c r="G92" i="521"/>
  <c r="H108" i="521"/>
  <c r="G108" i="521"/>
  <c r="H124" i="521"/>
  <c r="G124" i="521"/>
  <c r="H49" i="521"/>
  <c r="G49" i="521"/>
  <c r="H65" i="521"/>
  <c r="G65" i="521"/>
  <c r="H81" i="521"/>
  <c r="G81" i="521"/>
  <c r="H97" i="521"/>
  <c r="G97" i="521"/>
  <c r="H113" i="521"/>
  <c r="G113" i="521"/>
  <c r="H129" i="521"/>
  <c r="G129" i="521"/>
  <c r="H54" i="521"/>
  <c r="G54" i="521"/>
  <c r="H70" i="521"/>
  <c r="G70" i="521"/>
  <c r="H86" i="521"/>
  <c r="G86" i="521"/>
  <c r="H102" i="521"/>
  <c r="G102" i="521"/>
  <c r="H118" i="521"/>
  <c r="G118" i="521"/>
  <c r="H43" i="521"/>
  <c r="G43" i="521"/>
  <c r="H59" i="521"/>
  <c r="G59" i="521"/>
  <c r="H75" i="521"/>
  <c r="G75" i="521"/>
  <c r="H91" i="521"/>
  <c r="G91" i="521"/>
  <c r="H107" i="521"/>
  <c r="G107" i="521"/>
  <c r="H123" i="521"/>
  <c r="G123" i="521"/>
  <c r="H48" i="521"/>
  <c r="G48" i="521"/>
  <c r="H64" i="521"/>
  <c r="G64" i="521"/>
  <c r="H80" i="521"/>
  <c r="G80" i="521"/>
  <c r="H96" i="521"/>
  <c r="G96" i="521"/>
  <c r="H112" i="521"/>
  <c r="G112" i="521"/>
  <c r="H128" i="521"/>
  <c r="G128" i="521"/>
  <c r="H53" i="521"/>
  <c r="G53" i="521"/>
  <c r="H69" i="521"/>
  <c r="G69" i="521"/>
  <c r="H85" i="521"/>
  <c r="G85" i="521"/>
  <c r="H101" i="521"/>
  <c r="G101" i="521"/>
  <c r="H117" i="521"/>
  <c r="G117" i="521"/>
  <c r="H42" i="521"/>
  <c r="G42" i="521"/>
  <c r="H58" i="521"/>
  <c r="G58" i="521"/>
  <c r="H74" i="521"/>
  <c r="G74" i="521"/>
  <c r="H90" i="521"/>
  <c r="G90" i="521"/>
  <c r="H106" i="521"/>
  <c r="G106" i="521"/>
  <c r="H122" i="521"/>
  <c r="G122" i="521"/>
  <c r="H47" i="521"/>
  <c r="G47" i="521"/>
  <c r="H63" i="521"/>
  <c r="G63" i="521"/>
  <c r="H79" i="521"/>
  <c r="G79" i="521"/>
  <c r="H95" i="521"/>
  <c r="G95" i="521"/>
  <c r="H111" i="521"/>
  <c r="G111" i="521"/>
  <c r="H127" i="521"/>
  <c r="G127" i="521"/>
  <c r="H130" i="521"/>
  <c r="G130" i="521"/>
  <c r="H52" i="521"/>
  <c r="G52" i="521"/>
  <c r="H68" i="521"/>
  <c r="G68" i="521"/>
  <c r="H84" i="521"/>
  <c r="G84" i="521"/>
  <c r="H100" i="521"/>
  <c r="G100" i="521"/>
  <c r="H116" i="521"/>
  <c r="G116" i="521"/>
  <c r="H45" i="521"/>
  <c r="G45" i="521"/>
  <c r="H57" i="521"/>
  <c r="G57" i="521"/>
  <c r="H73" i="521"/>
  <c r="G73" i="521"/>
  <c r="H89" i="521"/>
  <c r="G89" i="521"/>
  <c r="H105" i="521"/>
  <c r="G105" i="521"/>
  <c r="H121" i="521"/>
  <c r="G121" i="521"/>
  <c r="H46" i="521"/>
  <c r="G46" i="521"/>
  <c r="H62" i="521"/>
  <c r="G62" i="521"/>
  <c r="H78" i="521"/>
  <c r="G78" i="521"/>
  <c r="H94" i="521"/>
  <c r="G94" i="521"/>
  <c r="H110" i="521"/>
  <c r="G110" i="521"/>
  <c r="H126" i="521"/>
  <c r="G126" i="521"/>
  <c r="H51" i="521"/>
  <c r="G51" i="521"/>
  <c r="H67" i="521"/>
  <c r="G67" i="521"/>
  <c r="H83" i="521"/>
  <c r="G83" i="521"/>
  <c r="H99" i="521"/>
  <c r="G99" i="521"/>
  <c r="H115" i="521"/>
  <c r="G115" i="521"/>
  <c r="BA45" i="475"/>
  <c r="BB45" i="475"/>
  <c r="F44" i="522"/>
  <c r="F56" i="522"/>
  <c r="F68" i="522"/>
  <c r="F80" i="522"/>
  <c r="F96" i="522"/>
  <c r="F124" i="522"/>
  <c r="F61" i="522"/>
  <c r="F77" i="522"/>
  <c r="F89" i="522"/>
  <c r="E65" i="527"/>
  <c r="D65" i="527"/>
  <c r="D84" i="527"/>
  <c r="E84" i="527"/>
  <c r="D88" i="527"/>
  <c r="E88" i="527"/>
  <c r="D92" i="527"/>
  <c r="E92" i="527"/>
  <c r="D96" i="527"/>
  <c r="E96" i="527"/>
  <c r="D100" i="527"/>
  <c r="E100" i="527"/>
  <c r="D104" i="527"/>
  <c r="E104" i="527"/>
  <c r="D108" i="527"/>
  <c r="E108" i="527"/>
  <c r="D112" i="527"/>
  <c r="E112" i="527"/>
  <c r="D116" i="527"/>
  <c r="E116" i="527"/>
  <c r="D120" i="527"/>
  <c r="E120" i="527"/>
  <c r="D124" i="527"/>
  <c r="E124" i="527"/>
  <c r="D128" i="527"/>
  <c r="E128" i="527"/>
  <c r="F45" i="522"/>
  <c r="F49" i="522"/>
  <c r="F57" i="522"/>
  <c r="F65" i="522"/>
  <c r="F73" i="522"/>
  <c r="F81" i="522"/>
  <c r="F85" i="522"/>
  <c r="F93" i="522"/>
  <c r="F97" i="522"/>
  <c r="F101" i="522"/>
  <c r="F109" i="522"/>
  <c r="F113" i="522"/>
  <c r="F117" i="522"/>
  <c r="F121" i="522"/>
  <c r="F125" i="522"/>
  <c r="F129" i="522"/>
  <c r="F42" i="522"/>
  <c r="F46" i="522"/>
  <c r="F50" i="522"/>
  <c r="F54" i="522"/>
  <c r="F58" i="522"/>
  <c r="F62" i="522"/>
  <c r="F66" i="522"/>
  <c r="F70" i="522"/>
  <c r="F74" i="522"/>
  <c r="F78" i="522"/>
  <c r="F82" i="522"/>
  <c r="F86" i="522"/>
  <c r="F90" i="522"/>
  <c r="F94" i="522"/>
  <c r="F98" i="522"/>
  <c r="F102" i="522"/>
  <c r="F106" i="522"/>
  <c r="F110" i="522"/>
  <c r="F114" i="522"/>
  <c r="F118" i="522"/>
  <c r="F122" i="522"/>
  <c r="F126" i="522"/>
  <c r="D43" i="527"/>
  <c r="E43" i="527"/>
  <c r="E47" i="527"/>
  <c r="D47" i="527"/>
  <c r="D51" i="527"/>
  <c r="E51" i="527"/>
  <c r="E55" i="527"/>
  <c r="D55" i="527"/>
  <c r="D59" i="527"/>
  <c r="E59" i="527"/>
  <c r="D63" i="527"/>
  <c r="E63" i="527"/>
  <c r="D67" i="527"/>
  <c r="E67" i="527"/>
  <c r="D71" i="527"/>
  <c r="E71" i="527"/>
  <c r="E75" i="527"/>
  <c r="D75" i="527"/>
  <c r="D79" i="527"/>
  <c r="E79" i="527"/>
  <c r="E83" i="527"/>
  <c r="D83" i="527"/>
  <c r="D87" i="527"/>
  <c r="E87" i="527"/>
  <c r="D91" i="527"/>
  <c r="E91" i="527"/>
  <c r="E95" i="527"/>
  <c r="D95" i="527"/>
  <c r="D99" i="527"/>
  <c r="E99" i="527"/>
  <c r="E103" i="527"/>
  <c r="D103" i="527"/>
  <c r="D107" i="527"/>
  <c r="E107" i="527"/>
  <c r="F130" i="522"/>
  <c r="D111" i="527"/>
  <c r="E111" i="527"/>
  <c r="D115" i="527"/>
  <c r="E115" i="527"/>
  <c r="E119" i="527"/>
  <c r="D119" i="527"/>
  <c r="D123" i="527"/>
  <c r="E123" i="527"/>
  <c r="D127" i="527"/>
  <c r="E127" i="527"/>
  <c r="F52" i="522"/>
  <c r="F64" i="522"/>
  <c r="F76" i="522"/>
  <c r="F108" i="522"/>
  <c r="F120" i="522"/>
  <c r="D69" i="527"/>
  <c r="E69" i="527"/>
  <c r="D73" i="527"/>
  <c r="E73" i="527"/>
  <c r="E77" i="527"/>
  <c r="D77" i="527"/>
  <c r="D81" i="527"/>
  <c r="E81" i="527"/>
  <c r="D85" i="527"/>
  <c r="E85" i="527"/>
  <c r="E89" i="527"/>
  <c r="D89" i="527"/>
  <c r="D93" i="527"/>
  <c r="E93" i="527"/>
  <c r="D97" i="527"/>
  <c r="E97" i="527"/>
  <c r="D101" i="527"/>
  <c r="E101" i="527"/>
  <c r="E105" i="527"/>
  <c r="D105" i="527"/>
  <c r="D109" i="527"/>
  <c r="E109" i="527"/>
  <c r="D113" i="527"/>
  <c r="E113" i="527"/>
  <c r="E117" i="527"/>
  <c r="D117" i="527"/>
  <c r="D121" i="527"/>
  <c r="E121" i="527"/>
  <c r="D125" i="527"/>
  <c r="E125" i="527"/>
  <c r="E129" i="527"/>
  <c r="D129" i="527"/>
  <c r="E42" i="527"/>
  <c r="D42" i="527"/>
  <c r="E46" i="527"/>
  <c r="D46" i="527"/>
  <c r="E50" i="527"/>
  <c r="D50" i="527"/>
  <c r="E54" i="527"/>
  <c r="D54" i="527"/>
  <c r="E58" i="527"/>
  <c r="D58" i="527"/>
  <c r="E62" i="527"/>
  <c r="D62" i="527"/>
  <c r="E66" i="527"/>
  <c r="D66" i="527"/>
  <c r="E70" i="527"/>
  <c r="D70" i="527"/>
  <c r="E74" i="527"/>
  <c r="D74" i="527"/>
  <c r="E78" i="527"/>
  <c r="D78" i="527"/>
  <c r="E82" i="527"/>
  <c r="D82" i="527"/>
  <c r="E86" i="527"/>
  <c r="D86" i="527"/>
  <c r="E90" i="527"/>
  <c r="D90" i="527"/>
  <c r="E94" i="527"/>
  <c r="D94" i="527"/>
  <c r="E98" i="527"/>
  <c r="D98" i="527"/>
  <c r="E102" i="527"/>
  <c r="D102" i="527"/>
  <c r="E106" i="527"/>
  <c r="D106" i="527"/>
  <c r="E110" i="527"/>
  <c r="D110" i="527"/>
  <c r="E114" i="527"/>
  <c r="D114" i="527"/>
  <c r="E118" i="527"/>
  <c r="D118" i="527"/>
  <c r="E122" i="527"/>
  <c r="D122" i="527"/>
  <c r="E126" i="527"/>
  <c r="D126" i="527"/>
  <c r="F43" i="522"/>
  <c r="F47" i="522"/>
  <c r="F51" i="522"/>
  <c r="F55" i="522"/>
  <c r="F59" i="522"/>
  <c r="F63" i="522"/>
  <c r="F67" i="522"/>
  <c r="F71" i="522"/>
  <c r="F75" i="522"/>
  <c r="F79" i="522"/>
  <c r="F83" i="522"/>
  <c r="F87" i="522"/>
  <c r="F91" i="522"/>
  <c r="F95" i="522"/>
  <c r="F99" i="522"/>
  <c r="F103" i="522"/>
  <c r="F107" i="522"/>
  <c r="F111" i="522"/>
  <c r="F115" i="522"/>
  <c r="E130" i="527"/>
  <c r="D130" i="527"/>
  <c r="F48" i="522"/>
  <c r="F60" i="522"/>
  <c r="F72" i="522"/>
  <c r="F92" i="522"/>
  <c r="F112" i="522"/>
  <c r="F116" i="522"/>
  <c r="F128" i="522"/>
  <c r="E45" i="527"/>
  <c r="D45" i="527"/>
  <c r="F53" i="522"/>
  <c r="F69" i="522"/>
  <c r="F105" i="522"/>
  <c r="F84" i="522"/>
  <c r="F88" i="522"/>
  <c r="F100" i="522"/>
  <c r="F104" i="522"/>
  <c r="E49" i="527"/>
  <c r="D49" i="527"/>
  <c r="E53" i="527"/>
  <c r="D53" i="527"/>
  <c r="D57" i="527"/>
  <c r="E57" i="527"/>
  <c r="E61" i="527"/>
  <c r="D61" i="527"/>
  <c r="D44" i="527"/>
  <c r="E44" i="527"/>
  <c r="D48" i="527"/>
  <c r="E48" i="527"/>
  <c r="D52" i="527"/>
  <c r="E52" i="527"/>
  <c r="D56" i="527"/>
  <c r="E56" i="527"/>
  <c r="D60" i="527"/>
  <c r="E60" i="527"/>
  <c r="D64" i="527"/>
  <c r="E64" i="527"/>
  <c r="D68" i="527"/>
  <c r="E68" i="527"/>
  <c r="D72" i="527"/>
  <c r="E72" i="527"/>
  <c r="D76" i="527"/>
  <c r="E76" i="527"/>
  <c r="D80" i="527"/>
  <c r="E80" i="527"/>
  <c r="F119" i="522"/>
  <c r="F123" i="522"/>
  <c r="F127" i="522"/>
  <c r="K44" i="527"/>
  <c r="B44" i="527"/>
  <c r="F44" i="527" s="1"/>
  <c r="Z44" i="527"/>
  <c r="I44" i="527"/>
  <c r="H44" i="527"/>
  <c r="AE48" i="521"/>
  <c r="B48" i="521"/>
  <c r="AD48" i="521"/>
  <c r="Z48" i="521"/>
  <c r="Y48" i="521"/>
  <c r="AI48" i="521"/>
  <c r="AK52" i="522"/>
  <c r="U52" i="522"/>
  <c r="AV52" i="522"/>
  <c r="D52" i="526" s="1"/>
  <c r="AF52" i="522"/>
  <c r="AI52" i="522" s="1"/>
  <c r="P52" i="522"/>
  <c r="S52" i="522" s="1"/>
  <c r="AL52" i="522"/>
  <c r="V52" i="522"/>
  <c r="AW52" i="522"/>
  <c r="AG52" i="522"/>
  <c r="Q52" i="522"/>
  <c r="AR52" i="522"/>
  <c r="AU52" i="522" s="1"/>
  <c r="AB52" i="522"/>
  <c r="AE52" i="522" s="1"/>
  <c r="L52" i="522"/>
  <c r="O52" i="522" s="1"/>
  <c r="BB52" i="522"/>
  <c r="AH52" i="522"/>
  <c r="R52" i="522"/>
  <c r="AS52" i="522"/>
  <c r="AC52" i="522"/>
  <c r="M52" i="522"/>
  <c r="AN52" i="522"/>
  <c r="AQ52" i="522" s="1"/>
  <c r="X52" i="522"/>
  <c r="AA52" i="522" s="1"/>
  <c r="H52" i="522"/>
  <c r="K52" i="522" s="1"/>
  <c r="AT52" i="522"/>
  <c r="AD52" i="522"/>
  <c r="N52" i="522"/>
  <c r="BC52" i="522"/>
  <c r="AO52" i="522"/>
  <c r="Y52" i="522"/>
  <c r="I52" i="522"/>
  <c r="AJ52" i="522"/>
  <c r="AM52" i="522" s="1"/>
  <c r="T52" i="522"/>
  <c r="W52" i="522" s="1"/>
  <c r="B52" i="522"/>
  <c r="AP52" i="522"/>
  <c r="Z52" i="522"/>
  <c r="J52" i="522"/>
  <c r="Z52" i="526"/>
  <c r="D52" i="539" s="1"/>
  <c r="I52" i="526"/>
  <c r="Y52" i="526"/>
  <c r="H52" i="526"/>
  <c r="AH52" i="526"/>
  <c r="B52" i="526"/>
  <c r="G52" i="526"/>
  <c r="K60" i="527"/>
  <c r="B60" i="527"/>
  <c r="F60" i="527" s="1"/>
  <c r="Z60" i="527"/>
  <c r="I60" i="527"/>
  <c r="H60" i="527"/>
  <c r="AE64" i="521"/>
  <c r="Z64" i="521"/>
  <c r="AI64" i="521"/>
  <c r="Y64" i="521"/>
  <c r="AD64" i="521"/>
  <c r="B64" i="521"/>
  <c r="AE68" i="521"/>
  <c r="AD68" i="521"/>
  <c r="AI68" i="521"/>
  <c r="Z68" i="521"/>
  <c r="Y68" i="521"/>
  <c r="B68" i="521"/>
  <c r="AW68" i="522"/>
  <c r="AG68" i="522"/>
  <c r="Q68" i="522"/>
  <c r="AR68" i="522"/>
  <c r="AU68" i="522" s="1"/>
  <c r="AB68" i="522"/>
  <c r="AE68" i="522" s="1"/>
  <c r="L68" i="522"/>
  <c r="O68" i="522" s="1"/>
  <c r="AP68" i="522"/>
  <c r="Z68" i="522"/>
  <c r="J68" i="522"/>
  <c r="AK68" i="522"/>
  <c r="U68" i="522"/>
  <c r="AV68" i="522"/>
  <c r="D68" i="526" s="1"/>
  <c r="AF68" i="522"/>
  <c r="AI68" i="522" s="1"/>
  <c r="P68" i="522"/>
  <c r="S68" i="522" s="1"/>
  <c r="BC68" i="522"/>
  <c r="AT68" i="522"/>
  <c r="AD68" i="522"/>
  <c r="N68" i="522"/>
  <c r="AO68" i="522"/>
  <c r="I68" i="522"/>
  <c r="T68" i="522"/>
  <c r="W68" i="522" s="1"/>
  <c r="BB68" i="522"/>
  <c r="R68" i="522"/>
  <c r="AC68" i="522"/>
  <c r="AN68" i="522"/>
  <c r="AQ68" i="522" s="1"/>
  <c r="H68" i="522"/>
  <c r="K68" i="522" s="1"/>
  <c r="AL68" i="522"/>
  <c r="Y68" i="522"/>
  <c r="AJ68" i="522"/>
  <c r="AM68" i="522" s="1"/>
  <c r="B68" i="522"/>
  <c r="AH68" i="522"/>
  <c r="AS68" i="522"/>
  <c r="M68" i="522"/>
  <c r="X68" i="522"/>
  <c r="AA68" i="522" s="1"/>
  <c r="V68" i="522"/>
  <c r="Z68" i="526"/>
  <c r="D68" i="539" s="1"/>
  <c r="I68" i="526"/>
  <c r="Y68" i="526"/>
  <c r="H68" i="526"/>
  <c r="AH68" i="526"/>
  <c r="B68" i="526"/>
  <c r="G68" i="526"/>
  <c r="I76" i="527"/>
  <c r="H76" i="527"/>
  <c r="K76" i="527"/>
  <c r="B76" i="527"/>
  <c r="F76" i="527" s="1"/>
  <c r="Z76" i="527"/>
  <c r="AE80" i="521"/>
  <c r="Z80" i="521"/>
  <c r="AD80" i="521"/>
  <c r="Y80" i="521"/>
  <c r="B80" i="521"/>
  <c r="AI80" i="521"/>
  <c r="AE84" i="521"/>
  <c r="Y84" i="521"/>
  <c r="Z84" i="521"/>
  <c r="AI84" i="521"/>
  <c r="B84" i="521"/>
  <c r="AD84" i="521"/>
  <c r="H84" i="526"/>
  <c r="AH84" i="526"/>
  <c r="B84" i="526"/>
  <c r="Z84" i="526"/>
  <c r="D84" i="539" s="1"/>
  <c r="G84" i="526"/>
  <c r="Y84" i="526"/>
  <c r="I84" i="526"/>
  <c r="H88" i="527"/>
  <c r="B88" i="527"/>
  <c r="F88" i="527" s="1"/>
  <c r="K88" i="527"/>
  <c r="I88" i="527"/>
  <c r="Z88" i="527"/>
  <c r="AE96" i="521"/>
  <c r="Z96" i="521"/>
  <c r="AD96" i="521"/>
  <c r="B96" i="521"/>
  <c r="AI96" i="521"/>
  <c r="Y96" i="521"/>
  <c r="AE100" i="521"/>
  <c r="Y100" i="521"/>
  <c r="Z100" i="521"/>
  <c r="B100" i="521"/>
  <c r="AD100" i="521"/>
  <c r="AI100" i="521"/>
  <c r="Z100" i="526"/>
  <c r="D100" i="539" s="1"/>
  <c r="I100" i="526"/>
  <c r="Y100" i="526"/>
  <c r="H100" i="526"/>
  <c r="AH100" i="526"/>
  <c r="B100" i="526"/>
  <c r="G100" i="526"/>
  <c r="K104" i="527"/>
  <c r="I104" i="527"/>
  <c r="Z104" i="527"/>
  <c r="H104" i="527"/>
  <c r="B104" i="527"/>
  <c r="F104" i="527" s="1"/>
  <c r="AE112" i="521"/>
  <c r="Z112" i="521"/>
  <c r="AD112" i="521"/>
  <c r="Y112" i="521"/>
  <c r="B112" i="521"/>
  <c r="AI112" i="521"/>
  <c r="AD116" i="521"/>
  <c r="AE116" i="521"/>
  <c r="AI116" i="521"/>
  <c r="B116" i="521"/>
  <c r="Y116" i="521"/>
  <c r="Z116" i="521"/>
  <c r="AO116" i="522"/>
  <c r="Y116" i="522"/>
  <c r="I116" i="522"/>
  <c r="AJ116" i="522"/>
  <c r="AM116" i="522" s="1"/>
  <c r="T116" i="522"/>
  <c r="W116" i="522" s="1"/>
  <c r="B116" i="522"/>
  <c r="BB116" i="522"/>
  <c r="AH116" i="522"/>
  <c r="R116" i="522"/>
  <c r="AK116" i="522"/>
  <c r="U116" i="522"/>
  <c r="AV116" i="522"/>
  <c r="D116" i="526" s="1"/>
  <c r="AF116" i="522"/>
  <c r="AI116" i="522" s="1"/>
  <c r="P116" i="522"/>
  <c r="S116" i="522" s="1"/>
  <c r="BC116" i="522"/>
  <c r="AT116" i="522"/>
  <c r="AD116" i="522"/>
  <c r="N116" i="522"/>
  <c r="AW116" i="522"/>
  <c r="AG116" i="522"/>
  <c r="Q116" i="522"/>
  <c r="AR116" i="522"/>
  <c r="AU116" i="522" s="1"/>
  <c r="AB116" i="522"/>
  <c r="AE116" i="522" s="1"/>
  <c r="L116" i="522"/>
  <c r="O116" i="522" s="1"/>
  <c r="AP116" i="522"/>
  <c r="Z116" i="522"/>
  <c r="J116" i="522"/>
  <c r="AS116" i="522"/>
  <c r="AC116" i="522"/>
  <c r="M116" i="522"/>
  <c r="AN116" i="522"/>
  <c r="AQ116" i="522" s="1"/>
  <c r="X116" i="522"/>
  <c r="AA116" i="522" s="1"/>
  <c r="H116" i="522"/>
  <c r="K116" i="522" s="1"/>
  <c r="AL116" i="522"/>
  <c r="V116" i="522"/>
  <c r="Z116" i="526"/>
  <c r="D116" i="539" s="1"/>
  <c r="AH116" i="526"/>
  <c r="B116" i="526"/>
  <c r="G116" i="526"/>
  <c r="Y116" i="526"/>
  <c r="I116" i="526"/>
  <c r="H116" i="526"/>
  <c r="Z120" i="527"/>
  <c r="I120" i="527"/>
  <c r="K120" i="527"/>
  <c r="H120" i="527"/>
  <c r="B120" i="527"/>
  <c r="F120" i="527" s="1"/>
  <c r="Z45" i="521"/>
  <c r="AD45" i="521"/>
  <c r="B45" i="521"/>
  <c r="AI45" i="521"/>
  <c r="AE45" i="521"/>
  <c r="Y45" i="521"/>
  <c r="Z45" i="527"/>
  <c r="B45" i="527"/>
  <c r="F45" i="527" s="1"/>
  <c r="H45" i="527"/>
  <c r="K45" i="527"/>
  <c r="I45" i="527"/>
  <c r="AH49" i="526"/>
  <c r="B49" i="526"/>
  <c r="G49" i="526"/>
  <c r="Z49" i="526"/>
  <c r="D49" i="539" s="1"/>
  <c r="I49" i="526"/>
  <c r="Y49" i="526"/>
  <c r="H49" i="526"/>
  <c r="Z57" i="521"/>
  <c r="AD57" i="521"/>
  <c r="Y57" i="521"/>
  <c r="B57" i="521"/>
  <c r="AI57" i="521"/>
  <c r="AE57" i="521"/>
  <c r="Z57" i="527"/>
  <c r="B57" i="527"/>
  <c r="F57" i="527" s="1"/>
  <c r="H57" i="527"/>
  <c r="K57" i="527"/>
  <c r="I57" i="527"/>
  <c r="AR65" i="522"/>
  <c r="AU65" i="522" s="1"/>
  <c r="AB65" i="522"/>
  <c r="AE65" i="522" s="1"/>
  <c r="L65" i="522"/>
  <c r="O65" i="522" s="1"/>
  <c r="BC65" i="522"/>
  <c r="AP65" i="522"/>
  <c r="Z65" i="522"/>
  <c r="J65" i="522"/>
  <c r="AO65" i="522"/>
  <c r="Y65" i="522"/>
  <c r="I65" i="522"/>
  <c r="AN65" i="522"/>
  <c r="AQ65" i="522" s="1"/>
  <c r="X65" i="522"/>
  <c r="AA65" i="522" s="1"/>
  <c r="H65" i="522"/>
  <c r="K65" i="522" s="1"/>
  <c r="AL65" i="522"/>
  <c r="V65" i="522"/>
  <c r="AK65" i="522"/>
  <c r="U65" i="522"/>
  <c r="AJ65" i="522"/>
  <c r="AM65" i="522" s="1"/>
  <c r="T65" i="522"/>
  <c r="W65" i="522" s="1"/>
  <c r="B65" i="522"/>
  <c r="BB65" i="522"/>
  <c r="AH65" i="522"/>
  <c r="R65" i="522"/>
  <c r="AW65" i="522"/>
  <c r="AG65" i="522"/>
  <c r="Q65" i="522"/>
  <c r="AV65" i="522"/>
  <c r="D65" i="526" s="1"/>
  <c r="AF65" i="522"/>
  <c r="AI65" i="522" s="1"/>
  <c r="P65" i="522"/>
  <c r="S65" i="522" s="1"/>
  <c r="AT65" i="522"/>
  <c r="AD65" i="522"/>
  <c r="N65" i="522"/>
  <c r="AS65" i="522"/>
  <c r="AC65" i="522"/>
  <c r="M65" i="522"/>
  <c r="H65" i="526"/>
  <c r="B65" i="526"/>
  <c r="AH65" i="526"/>
  <c r="G65" i="526"/>
  <c r="Z65" i="526"/>
  <c r="D65" i="539" s="1"/>
  <c r="Y65" i="526"/>
  <c r="I65" i="526"/>
  <c r="Z69" i="521"/>
  <c r="AD69" i="521"/>
  <c r="Y69" i="521"/>
  <c r="AE69" i="521"/>
  <c r="B69" i="521"/>
  <c r="AI69" i="521"/>
  <c r="Z73" i="521"/>
  <c r="AD73" i="521"/>
  <c r="Y73" i="521"/>
  <c r="B73" i="521"/>
  <c r="AI73" i="521"/>
  <c r="AE73" i="521"/>
  <c r="Z73" i="527"/>
  <c r="B73" i="527"/>
  <c r="F73" i="527" s="1"/>
  <c r="H73" i="527"/>
  <c r="K73" i="527"/>
  <c r="I73" i="527"/>
  <c r="AN77" i="522"/>
  <c r="AQ77" i="522" s="1"/>
  <c r="X77" i="522"/>
  <c r="AA77" i="522" s="1"/>
  <c r="H77" i="522"/>
  <c r="K77" i="522" s="1"/>
  <c r="BB77" i="522"/>
  <c r="AH77" i="522"/>
  <c r="R77" i="522"/>
  <c r="AW77" i="522"/>
  <c r="AG77" i="522"/>
  <c r="Q77" i="522"/>
  <c r="AV77" i="522"/>
  <c r="D77" i="526" s="1"/>
  <c r="AB77" i="522"/>
  <c r="AE77" i="522" s="1"/>
  <c r="B77" i="522"/>
  <c r="AP77" i="522"/>
  <c r="V77" i="522"/>
  <c r="AS77" i="522"/>
  <c r="Y77" i="522"/>
  <c r="AR77" i="522"/>
  <c r="AU77" i="522" s="1"/>
  <c r="T77" i="522"/>
  <c r="W77" i="522" s="1"/>
  <c r="BC77" i="522"/>
  <c r="AL77" i="522"/>
  <c r="N77" i="522"/>
  <c r="AO77" i="522"/>
  <c r="U77" i="522"/>
  <c r="AJ77" i="522"/>
  <c r="AM77" i="522" s="1"/>
  <c r="P77" i="522"/>
  <c r="S77" i="522" s="1"/>
  <c r="AD77" i="522"/>
  <c r="J77" i="522"/>
  <c r="AK77" i="522"/>
  <c r="M77" i="522"/>
  <c r="AF77" i="522"/>
  <c r="AI77" i="522" s="1"/>
  <c r="L77" i="522"/>
  <c r="O77" i="522" s="1"/>
  <c r="AT77" i="522"/>
  <c r="Z77" i="522"/>
  <c r="AC77" i="522"/>
  <c r="I77" i="522"/>
  <c r="AJ81" i="522"/>
  <c r="AM81" i="522" s="1"/>
  <c r="T81" i="522"/>
  <c r="W81" i="522" s="1"/>
  <c r="B81" i="522"/>
  <c r="BB81" i="522"/>
  <c r="AH81" i="522"/>
  <c r="R81" i="522"/>
  <c r="AW81" i="522"/>
  <c r="AG81" i="522"/>
  <c r="Q81" i="522"/>
  <c r="AV81" i="522"/>
  <c r="D81" i="526" s="1"/>
  <c r="AF81" i="522"/>
  <c r="AI81" i="522" s="1"/>
  <c r="P81" i="522"/>
  <c r="S81" i="522" s="1"/>
  <c r="AT81" i="522"/>
  <c r="AD81" i="522"/>
  <c r="N81" i="522"/>
  <c r="AS81" i="522"/>
  <c r="AC81" i="522"/>
  <c r="M81" i="522"/>
  <c r="AR81" i="522"/>
  <c r="AU81" i="522" s="1"/>
  <c r="AB81" i="522"/>
  <c r="AE81" i="522" s="1"/>
  <c r="L81" i="522"/>
  <c r="O81" i="522" s="1"/>
  <c r="BC81" i="522"/>
  <c r="AP81" i="522"/>
  <c r="Z81" i="522"/>
  <c r="J81" i="522"/>
  <c r="AO81" i="522"/>
  <c r="Y81" i="522"/>
  <c r="I81" i="522"/>
  <c r="AN81" i="522"/>
  <c r="AQ81" i="522" s="1"/>
  <c r="X81" i="522"/>
  <c r="AA81" i="522" s="1"/>
  <c r="H81" i="522"/>
  <c r="K81" i="522" s="1"/>
  <c r="AL81" i="522"/>
  <c r="V81" i="522"/>
  <c r="AK81" i="522"/>
  <c r="U81" i="522"/>
  <c r="Z81" i="526"/>
  <c r="D81" i="539" s="1"/>
  <c r="AH81" i="526"/>
  <c r="B81" i="526"/>
  <c r="Y81" i="526"/>
  <c r="G81" i="526"/>
  <c r="I81" i="526"/>
  <c r="H81" i="526"/>
  <c r="Z85" i="521"/>
  <c r="AD85" i="521"/>
  <c r="AE85" i="521"/>
  <c r="Y85" i="521"/>
  <c r="B85" i="521"/>
  <c r="AI85" i="521"/>
  <c r="Z89" i="521"/>
  <c r="AE89" i="521"/>
  <c r="AD89" i="521"/>
  <c r="Y89" i="521"/>
  <c r="B89" i="521"/>
  <c r="AI89" i="521"/>
  <c r="K89" i="527"/>
  <c r="Z89" i="527"/>
  <c r="I89" i="527"/>
  <c r="H89" i="527"/>
  <c r="B89" i="527"/>
  <c r="F89" i="527" s="1"/>
  <c r="AR97" i="522"/>
  <c r="AU97" i="522" s="1"/>
  <c r="AB97" i="522"/>
  <c r="AE97" i="522" s="1"/>
  <c r="L97" i="522"/>
  <c r="O97" i="522" s="1"/>
  <c r="BC97" i="522"/>
  <c r="AP97" i="522"/>
  <c r="Z97" i="522"/>
  <c r="J97" i="522"/>
  <c r="AO97" i="522"/>
  <c r="Y97" i="522"/>
  <c r="I97" i="522"/>
  <c r="AN97" i="522"/>
  <c r="AQ97" i="522" s="1"/>
  <c r="X97" i="522"/>
  <c r="AA97" i="522" s="1"/>
  <c r="H97" i="522"/>
  <c r="K97" i="522" s="1"/>
  <c r="AL97" i="522"/>
  <c r="V97" i="522"/>
  <c r="AK97" i="522"/>
  <c r="U97" i="522"/>
  <c r="AJ97" i="522"/>
  <c r="AM97" i="522" s="1"/>
  <c r="T97" i="522"/>
  <c r="W97" i="522" s="1"/>
  <c r="B97" i="522"/>
  <c r="BB97" i="522"/>
  <c r="AH97" i="522"/>
  <c r="R97" i="522"/>
  <c r="AW97" i="522"/>
  <c r="AG97" i="522"/>
  <c r="Q97" i="522"/>
  <c r="AV97" i="522"/>
  <c r="D97" i="526" s="1"/>
  <c r="AF97" i="522"/>
  <c r="AI97" i="522" s="1"/>
  <c r="P97" i="522"/>
  <c r="S97" i="522" s="1"/>
  <c r="AT97" i="522"/>
  <c r="AD97" i="522"/>
  <c r="N97" i="522"/>
  <c r="AS97" i="522"/>
  <c r="AC97" i="522"/>
  <c r="M97" i="522"/>
  <c r="I97" i="526"/>
  <c r="H97" i="526"/>
  <c r="Z97" i="526"/>
  <c r="D97" i="539" s="1"/>
  <c r="AH97" i="526"/>
  <c r="B97" i="526"/>
  <c r="Y97" i="526"/>
  <c r="G97" i="526"/>
  <c r="Z101" i="521"/>
  <c r="AD101" i="521"/>
  <c r="AE101" i="521"/>
  <c r="Y101" i="521"/>
  <c r="B101" i="521"/>
  <c r="AI101" i="521"/>
  <c r="Z105" i="521"/>
  <c r="AE105" i="521"/>
  <c r="AD105" i="521"/>
  <c r="Y105" i="521"/>
  <c r="B105" i="521"/>
  <c r="AI105" i="521"/>
  <c r="K105" i="527"/>
  <c r="Z105" i="527"/>
  <c r="I105" i="527"/>
  <c r="H105" i="527"/>
  <c r="B105" i="527"/>
  <c r="F105" i="527" s="1"/>
  <c r="AJ113" i="522"/>
  <c r="AM113" i="522" s="1"/>
  <c r="T113" i="522"/>
  <c r="W113" i="522" s="1"/>
  <c r="B113" i="522"/>
  <c r="BB113" i="522"/>
  <c r="AH113" i="522"/>
  <c r="R113" i="522"/>
  <c r="AW113" i="522"/>
  <c r="AG113" i="522"/>
  <c r="Q113" i="522"/>
  <c r="AV113" i="522"/>
  <c r="D113" i="526" s="1"/>
  <c r="AF113" i="522"/>
  <c r="AI113" i="522" s="1"/>
  <c r="P113" i="522"/>
  <c r="S113" i="522" s="1"/>
  <c r="AT113" i="522"/>
  <c r="AD113" i="522"/>
  <c r="N113" i="522"/>
  <c r="AS113" i="522"/>
  <c r="AC113" i="522"/>
  <c r="M113" i="522"/>
  <c r="AR113" i="522"/>
  <c r="AU113" i="522" s="1"/>
  <c r="AB113" i="522"/>
  <c r="AE113" i="522" s="1"/>
  <c r="L113" i="522"/>
  <c r="O113" i="522" s="1"/>
  <c r="BC113" i="522"/>
  <c r="AP113" i="522"/>
  <c r="Z113" i="522"/>
  <c r="J113" i="522"/>
  <c r="AO113" i="522"/>
  <c r="Y113" i="522"/>
  <c r="I113" i="522"/>
  <c r="AN113" i="522"/>
  <c r="AQ113" i="522" s="1"/>
  <c r="X113" i="522"/>
  <c r="AA113" i="522" s="1"/>
  <c r="H113" i="522"/>
  <c r="K113" i="522" s="1"/>
  <c r="AL113" i="522"/>
  <c r="V113" i="522"/>
  <c r="AK113" i="522"/>
  <c r="U113" i="522"/>
  <c r="G113" i="526"/>
  <c r="I113" i="526"/>
  <c r="H113" i="526"/>
  <c r="Z113" i="526"/>
  <c r="D113" i="539" s="1"/>
  <c r="Y113" i="526"/>
  <c r="AH113" i="526"/>
  <c r="B113" i="526"/>
  <c r="Y117" i="521"/>
  <c r="AI117" i="521"/>
  <c r="AE117" i="521"/>
  <c r="AD117" i="521"/>
  <c r="Z117" i="521"/>
  <c r="B117" i="521"/>
  <c r="Y121" i="521"/>
  <c r="AI121" i="521"/>
  <c r="AE121" i="521"/>
  <c r="AD121" i="521"/>
  <c r="Z121" i="521"/>
  <c r="B121" i="521"/>
  <c r="I121" i="527"/>
  <c r="K121" i="527"/>
  <c r="Z121" i="527"/>
  <c r="B121" i="527"/>
  <c r="F121" i="527" s="1"/>
  <c r="H121" i="527"/>
  <c r="AV129" i="522"/>
  <c r="D129" i="526" s="1"/>
  <c r="AF129" i="522"/>
  <c r="AI129" i="522" s="1"/>
  <c r="P129" i="522"/>
  <c r="S129" i="522" s="1"/>
  <c r="BC129" i="522"/>
  <c r="AP129" i="522"/>
  <c r="Z129" i="522"/>
  <c r="J129" i="522"/>
  <c r="AS129" i="522"/>
  <c r="AC129" i="522"/>
  <c r="M129" i="522"/>
  <c r="AR129" i="522"/>
  <c r="AU129" i="522" s="1"/>
  <c r="AB129" i="522"/>
  <c r="AE129" i="522" s="1"/>
  <c r="L129" i="522"/>
  <c r="O129" i="522" s="1"/>
  <c r="AL129" i="522"/>
  <c r="V129" i="522"/>
  <c r="AO129" i="522"/>
  <c r="Y129" i="522"/>
  <c r="I129" i="522"/>
  <c r="AN129" i="522"/>
  <c r="AQ129" i="522" s="1"/>
  <c r="X129" i="522"/>
  <c r="AA129" i="522" s="1"/>
  <c r="H129" i="522"/>
  <c r="K129" i="522" s="1"/>
  <c r="BB129" i="522"/>
  <c r="AH129" i="522"/>
  <c r="R129" i="522"/>
  <c r="AK129" i="522"/>
  <c r="U129" i="522"/>
  <c r="AJ129" i="522"/>
  <c r="AM129" i="522" s="1"/>
  <c r="T129" i="522"/>
  <c r="W129" i="522" s="1"/>
  <c r="B129" i="522"/>
  <c r="AT129" i="522"/>
  <c r="AD129" i="522"/>
  <c r="N129" i="522"/>
  <c r="AW129" i="522"/>
  <c r="AG129" i="522"/>
  <c r="Q129" i="522"/>
  <c r="Z129" i="526"/>
  <c r="D129" i="539" s="1"/>
  <c r="AH129" i="526"/>
  <c r="B129" i="526"/>
  <c r="I129" i="526"/>
  <c r="Y129" i="526"/>
  <c r="G129" i="526"/>
  <c r="H129" i="526"/>
  <c r="Z42" i="521"/>
  <c r="Y42" i="521"/>
  <c r="AD42" i="521"/>
  <c r="AE42" i="521"/>
  <c r="AI42" i="521"/>
  <c r="B42" i="521"/>
  <c r="Z46" i="521"/>
  <c r="AD46" i="521"/>
  <c r="B46" i="521"/>
  <c r="AI46" i="521"/>
  <c r="Y46" i="521"/>
  <c r="AE46" i="521"/>
  <c r="H46" i="527"/>
  <c r="K46" i="527"/>
  <c r="B46" i="527"/>
  <c r="F46" i="527" s="1"/>
  <c r="I46" i="527"/>
  <c r="Z46" i="527"/>
  <c r="BB54" i="522"/>
  <c r="AH54" i="522"/>
  <c r="R54" i="522"/>
  <c r="AV54" i="522"/>
  <c r="D54" i="526" s="1"/>
  <c r="AF54" i="522"/>
  <c r="AI54" i="522" s="1"/>
  <c r="P54" i="522"/>
  <c r="S54" i="522" s="1"/>
  <c r="AS54" i="522"/>
  <c r="Y54" i="522"/>
  <c r="AW54" i="522"/>
  <c r="AT54" i="522"/>
  <c r="AD54" i="522"/>
  <c r="N54" i="522"/>
  <c r="AR54" i="522"/>
  <c r="AU54" i="522" s="1"/>
  <c r="AB54" i="522"/>
  <c r="AE54" i="522" s="1"/>
  <c r="L54" i="522"/>
  <c r="O54" i="522" s="1"/>
  <c r="AC54" i="522"/>
  <c r="I54" i="522"/>
  <c r="AG54" i="522"/>
  <c r="BC54" i="522"/>
  <c r="AP54" i="522"/>
  <c r="Z54" i="522"/>
  <c r="J54" i="522"/>
  <c r="AN54" i="522"/>
  <c r="AQ54" i="522" s="1"/>
  <c r="X54" i="522"/>
  <c r="AA54" i="522" s="1"/>
  <c r="H54" i="522"/>
  <c r="K54" i="522" s="1"/>
  <c r="M54" i="522"/>
  <c r="AL54" i="522"/>
  <c r="V54" i="522"/>
  <c r="AJ54" i="522"/>
  <c r="AM54" i="522" s="1"/>
  <c r="T54" i="522"/>
  <c r="W54" i="522" s="1"/>
  <c r="B54" i="522"/>
  <c r="AO54" i="522"/>
  <c r="U54" i="522"/>
  <c r="AK54" i="522"/>
  <c r="Q54" i="522"/>
  <c r="G54" i="526"/>
  <c r="I54" i="526"/>
  <c r="AH54" i="526"/>
  <c r="Y54" i="526"/>
  <c r="H54" i="526"/>
  <c r="Z54" i="526"/>
  <c r="D54" i="539" s="1"/>
  <c r="B54" i="526"/>
  <c r="Z58" i="521"/>
  <c r="Y58" i="521"/>
  <c r="AE58" i="521"/>
  <c r="B58" i="521"/>
  <c r="AD58" i="521"/>
  <c r="AI58" i="521"/>
  <c r="Z62" i="521"/>
  <c r="AD62" i="521"/>
  <c r="AI62" i="521"/>
  <c r="Y62" i="521"/>
  <c r="B62" i="521"/>
  <c r="AE62" i="521"/>
  <c r="H62" i="527"/>
  <c r="B62" i="527"/>
  <c r="F62" i="527" s="1"/>
  <c r="K62" i="527"/>
  <c r="I62" i="527"/>
  <c r="Z62" i="527"/>
  <c r="BC70" i="522"/>
  <c r="AT70" i="522"/>
  <c r="AD70" i="522"/>
  <c r="N70" i="522"/>
  <c r="AS70" i="522"/>
  <c r="AC70" i="522"/>
  <c r="M70" i="522"/>
  <c r="AN70" i="522"/>
  <c r="AQ70" i="522" s="1"/>
  <c r="X70" i="522"/>
  <c r="AA70" i="522" s="1"/>
  <c r="H70" i="522"/>
  <c r="K70" i="522" s="1"/>
  <c r="AL70" i="522"/>
  <c r="V70" i="522"/>
  <c r="AK70" i="522"/>
  <c r="U70" i="522"/>
  <c r="AV70" i="522"/>
  <c r="D70" i="526" s="1"/>
  <c r="AF70" i="522"/>
  <c r="AI70" i="522" s="1"/>
  <c r="P70" i="522"/>
  <c r="S70" i="522" s="1"/>
  <c r="BB70" i="522"/>
  <c r="AH70" i="522"/>
  <c r="R70" i="522"/>
  <c r="AW70" i="522"/>
  <c r="AG70" i="522"/>
  <c r="Q70" i="522"/>
  <c r="AR70" i="522"/>
  <c r="AU70" i="522" s="1"/>
  <c r="AB70" i="522"/>
  <c r="AE70" i="522" s="1"/>
  <c r="L70" i="522"/>
  <c r="O70" i="522" s="1"/>
  <c r="AP70" i="522"/>
  <c r="Y70" i="522"/>
  <c r="B70" i="522"/>
  <c r="Z70" i="522"/>
  <c r="I70" i="522"/>
  <c r="J70" i="522"/>
  <c r="AJ70" i="522"/>
  <c r="AM70" i="522" s="1"/>
  <c r="AO70" i="522"/>
  <c r="T70" i="522"/>
  <c r="W70" i="522" s="1"/>
  <c r="G70" i="526"/>
  <c r="I70" i="526"/>
  <c r="Y70" i="526"/>
  <c r="H70" i="526"/>
  <c r="Z70" i="526"/>
  <c r="D70" i="539" s="1"/>
  <c r="AH70" i="526"/>
  <c r="B70" i="526"/>
  <c r="Z74" i="521"/>
  <c r="Y74" i="521"/>
  <c r="AE74" i="521"/>
  <c r="B74" i="521"/>
  <c r="AD74" i="521"/>
  <c r="AI74" i="521"/>
  <c r="Z78" i="521"/>
  <c r="AD78" i="521"/>
  <c r="AI78" i="521"/>
  <c r="Y78" i="521"/>
  <c r="B78" i="521"/>
  <c r="AE78" i="521"/>
  <c r="H78" i="527"/>
  <c r="K78" i="527"/>
  <c r="I78" i="527"/>
  <c r="Z78" i="527"/>
  <c r="B78" i="527"/>
  <c r="F78" i="527" s="1"/>
  <c r="AL86" i="522"/>
  <c r="V86" i="522"/>
  <c r="AK86" i="522"/>
  <c r="U86" i="522"/>
  <c r="AV86" i="522"/>
  <c r="D86" i="526" s="1"/>
  <c r="AF86" i="522"/>
  <c r="AI86" i="522" s="1"/>
  <c r="P86" i="522"/>
  <c r="S86" i="522" s="1"/>
  <c r="BC86" i="522"/>
  <c r="AT86" i="522"/>
  <c r="AD86" i="522"/>
  <c r="N86" i="522"/>
  <c r="AS86" i="522"/>
  <c r="AC86" i="522"/>
  <c r="M86" i="522"/>
  <c r="AN86" i="522"/>
  <c r="AQ86" i="522" s="1"/>
  <c r="X86" i="522"/>
  <c r="AA86" i="522" s="1"/>
  <c r="H86" i="522"/>
  <c r="K86" i="522" s="1"/>
  <c r="AP86" i="522"/>
  <c r="Z86" i="522"/>
  <c r="J86" i="522"/>
  <c r="AO86" i="522"/>
  <c r="Y86" i="522"/>
  <c r="I86" i="522"/>
  <c r="AJ86" i="522"/>
  <c r="AM86" i="522" s="1"/>
  <c r="T86" i="522"/>
  <c r="W86" i="522" s="1"/>
  <c r="B86" i="522"/>
  <c r="R86" i="522"/>
  <c r="AR86" i="522"/>
  <c r="AU86" i="522" s="1"/>
  <c r="AW86" i="522"/>
  <c r="AB86" i="522"/>
  <c r="AE86" i="522" s="1"/>
  <c r="BB86" i="522"/>
  <c r="AG86" i="522"/>
  <c r="L86" i="522"/>
  <c r="O86" i="522" s="1"/>
  <c r="AH86" i="522"/>
  <c r="Q86" i="522"/>
  <c r="Y86" i="526"/>
  <c r="H86" i="526"/>
  <c r="AH86" i="526"/>
  <c r="B86" i="526"/>
  <c r="G86" i="526"/>
  <c r="Z86" i="526"/>
  <c r="D86" i="539" s="1"/>
  <c r="I86" i="526"/>
  <c r="Z90" i="521"/>
  <c r="AD90" i="521"/>
  <c r="AE90" i="521"/>
  <c r="AI90" i="521"/>
  <c r="Y90" i="521"/>
  <c r="B90" i="521"/>
  <c r="Z94" i="521"/>
  <c r="AD94" i="521"/>
  <c r="AI94" i="521"/>
  <c r="Y94" i="521"/>
  <c r="B94" i="521"/>
  <c r="AE94" i="521"/>
  <c r="B94" i="527"/>
  <c r="F94" i="527" s="1"/>
  <c r="H94" i="527"/>
  <c r="K94" i="527"/>
  <c r="I94" i="527"/>
  <c r="Z94" i="527"/>
  <c r="BC102" i="522"/>
  <c r="AT102" i="522"/>
  <c r="AD102" i="522"/>
  <c r="N102" i="522"/>
  <c r="AS102" i="522"/>
  <c r="AC102" i="522"/>
  <c r="M102" i="522"/>
  <c r="AN102" i="522"/>
  <c r="AQ102" i="522" s="1"/>
  <c r="X102" i="522"/>
  <c r="AA102" i="522" s="1"/>
  <c r="H102" i="522"/>
  <c r="K102" i="522" s="1"/>
  <c r="AL102" i="522"/>
  <c r="V102" i="522"/>
  <c r="AK102" i="522"/>
  <c r="U102" i="522"/>
  <c r="AV102" i="522"/>
  <c r="D102" i="526" s="1"/>
  <c r="AF102" i="522"/>
  <c r="AI102" i="522" s="1"/>
  <c r="P102" i="522"/>
  <c r="S102" i="522" s="1"/>
  <c r="BB102" i="522"/>
  <c r="AH102" i="522"/>
  <c r="R102" i="522"/>
  <c r="AW102" i="522"/>
  <c r="AG102" i="522"/>
  <c r="Q102" i="522"/>
  <c r="AR102" i="522"/>
  <c r="AU102" i="522" s="1"/>
  <c r="AB102" i="522"/>
  <c r="AE102" i="522" s="1"/>
  <c r="L102" i="522"/>
  <c r="O102" i="522" s="1"/>
  <c r="AO102" i="522"/>
  <c r="T102" i="522"/>
  <c r="W102" i="522" s="1"/>
  <c r="AP102" i="522"/>
  <c r="Y102" i="522"/>
  <c r="B102" i="522"/>
  <c r="Z102" i="522"/>
  <c r="I102" i="522"/>
  <c r="J102" i="522"/>
  <c r="AJ102" i="522"/>
  <c r="AM102" i="522" s="1"/>
  <c r="Y102" i="526"/>
  <c r="AH102" i="526"/>
  <c r="B102" i="526"/>
  <c r="Z102" i="526"/>
  <c r="D102" i="539" s="1"/>
  <c r="G102" i="526"/>
  <c r="I102" i="526"/>
  <c r="H102" i="526"/>
  <c r="Z106" i="521"/>
  <c r="AD106" i="521"/>
  <c r="AE106" i="521"/>
  <c r="AI106" i="521"/>
  <c r="Y106" i="521"/>
  <c r="B106" i="521"/>
  <c r="Z110" i="521"/>
  <c r="AD110" i="521"/>
  <c r="AI110" i="521"/>
  <c r="Y110" i="521"/>
  <c r="B110" i="521"/>
  <c r="AE110" i="521"/>
  <c r="B110" i="527"/>
  <c r="F110" i="527" s="1"/>
  <c r="H110" i="527"/>
  <c r="K110" i="527"/>
  <c r="I110" i="527"/>
  <c r="Z110" i="527"/>
  <c r="AL118" i="522"/>
  <c r="V118" i="522"/>
  <c r="AK118" i="522"/>
  <c r="U118" i="522"/>
  <c r="AV118" i="522"/>
  <c r="D118" i="526" s="1"/>
  <c r="AF118" i="522"/>
  <c r="AI118" i="522" s="1"/>
  <c r="P118" i="522"/>
  <c r="S118" i="522" s="1"/>
  <c r="BB118" i="522"/>
  <c r="AH118" i="522"/>
  <c r="R118" i="522"/>
  <c r="AW118" i="522"/>
  <c r="AG118" i="522"/>
  <c r="Q118" i="522"/>
  <c r="AR118" i="522"/>
  <c r="AU118" i="522" s="1"/>
  <c r="AB118" i="522"/>
  <c r="AE118" i="522" s="1"/>
  <c r="L118" i="522"/>
  <c r="O118" i="522" s="1"/>
  <c r="BC118" i="522"/>
  <c r="AT118" i="522"/>
  <c r="AD118" i="522"/>
  <c r="N118" i="522"/>
  <c r="AS118" i="522"/>
  <c r="AC118" i="522"/>
  <c r="M118" i="522"/>
  <c r="AN118" i="522"/>
  <c r="AQ118" i="522" s="1"/>
  <c r="X118" i="522"/>
  <c r="AA118" i="522" s="1"/>
  <c r="H118" i="522"/>
  <c r="K118" i="522" s="1"/>
  <c r="AP118" i="522"/>
  <c r="Z118" i="522"/>
  <c r="J118" i="522"/>
  <c r="AO118" i="522"/>
  <c r="Y118" i="522"/>
  <c r="I118" i="522"/>
  <c r="AJ118" i="522"/>
  <c r="AM118" i="522" s="1"/>
  <c r="T118" i="522"/>
  <c r="W118" i="522" s="1"/>
  <c r="B118" i="522"/>
  <c r="G118" i="526"/>
  <c r="I118" i="526"/>
  <c r="Y118" i="526"/>
  <c r="H118" i="526"/>
  <c r="Z118" i="526"/>
  <c r="D118" i="539" s="1"/>
  <c r="AH118" i="526"/>
  <c r="B118" i="526"/>
  <c r="Y122" i="521"/>
  <c r="AD122" i="521"/>
  <c r="AI122" i="521"/>
  <c r="AE122" i="521"/>
  <c r="Z122" i="521"/>
  <c r="B122" i="521"/>
  <c r="Y126" i="521"/>
  <c r="AD126" i="521"/>
  <c r="AI126" i="521"/>
  <c r="AE126" i="521"/>
  <c r="Z126" i="521"/>
  <c r="B126" i="521"/>
  <c r="Z126" i="527"/>
  <c r="I126" i="527"/>
  <c r="B126" i="527"/>
  <c r="F126" i="527" s="1"/>
  <c r="H126" i="527"/>
  <c r="K126" i="527"/>
  <c r="AE43" i="521"/>
  <c r="Z43" i="521"/>
  <c r="AI43" i="521"/>
  <c r="Y43" i="521"/>
  <c r="B43" i="521"/>
  <c r="AD43" i="521"/>
  <c r="I47" i="527"/>
  <c r="B47" i="527"/>
  <c r="F47" i="527" s="1"/>
  <c r="Z47" i="527"/>
  <c r="K47" i="527"/>
  <c r="H47" i="527"/>
  <c r="BB55" i="522"/>
  <c r="AH55" i="522"/>
  <c r="R55" i="522"/>
  <c r="AW55" i="522"/>
  <c r="AG55" i="522"/>
  <c r="Q55" i="522"/>
  <c r="BC55" i="522"/>
  <c r="H55" i="522"/>
  <c r="K55" i="522" s="1"/>
  <c r="AV55" i="522"/>
  <c r="D55" i="526" s="1"/>
  <c r="AB55" i="522"/>
  <c r="AE55" i="522" s="1"/>
  <c r="AT55" i="522"/>
  <c r="AD55" i="522"/>
  <c r="N55" i="522"/>
  <c r="AS55" i="522"/>
  <c r="AC55" i="522"/>
  <c r="M55" i="522"/>
  <c r="AJ55" i="522"/>
  <c r="AM55" i="522" s="1"/>
  <c r="AF55" i="522"/>
  <c r="AI55" i="522" s="1"/>
  <c r="L55" i="522"/>
  <c r="O55" i="522" s="1"/>
  <c r="AP55" i="522"/>
  <c r="Z55" i="522"/>
  <c r="J55" i="522"/>
  <c r="AO55" i="522"/>
  <c r="Y55" i="522"/>
  <c r="I55" i="522"/>
  <c r="AN55" i="522"/>
  <c r="AQ55" i="522" s="1"/>
  <c r="T55" i="522"/>
  <c r="W55" i="522" s="1"/>
  <c r="P55" i="522"/>
  <c r="S55" i="522" s="1"/>
  <c r="AL55" i="522"/>
  <c r="V55" i="522"/>
  <c r="AK55" i="522"/>
  <c r="U55" i="522"/>
  <c r="X55" i="522"/>
  <c r="AA55" i="522" s="1"/>
  <c r="B55" i="522"/>
  <c r="AR55" i="522"/>
  <c r="AU55" i="522" s="1"/>
  <c r="I55" i="526"/>
  <c r="H55" i="526"/>
  <c r="Z55" i="526"/>
  <c r="D55" i="539" s="1"/>
  <c r="AH55" i="526"/>
  <c r="B55" i="526"/>
  <c r="Y55" i="526"/>
  <c r="G55" i="526"/>
  <c r="AE59" i="521"/>
  <c r="Z59" i="521"/>
  <c r="AI59" i="521"/>
  <c r="Y59" i="521"/>
  <c r="B59" i="521"/>
  <c r="AD59" i="521"/>
  <c r="Z63" i="527"/>
  <c r="K63" i="527"/>
  <c r="H63" i="527"/>
  <c r="I63" i="527"/>
  <c r="B63" i="527"/>
  <c r="F63" i="527" s="1"/>
  <c r="AT71" i="522"/>
  <c r="AD71" i="522"/>
  <c r="N71" i="522"/>
  <c r="AS71" i="522"/>
  <c r="AC71" i="522"/>
  <c r="M71" i="522"/>
  <c r="AN71" i="522"/>
  <c r="AQ71" i="522" s="1"/>
  <c r="X71" i="522"/>
  <c r="AA71" i="522" s="1"/>
  <c r="H71" i="522"/>
  <c r="K71" i="522" s="1"/>
  <c r="AP71" i="522"/>
  <c r="Z71" i="522"/>
  <c r="J71" i="522"/>
  <c r="AO71" i="522"/>
  <c r="Y71" i="522"/>
  <c r="I71" i="522"/>
  <c r="AJ71" i="522"/>
  <c r="AM71" i="522" s="1"/>
  <c r="T71" i="522"/>
  <c r="W71" i="522" s="1"/>
  <c r="B71" i="522"/>
  <c r="AL71" i="522"/>
  <c r="V71" i="522"/>
  <c r="AK71" i="522"/>
  <c r="U71" i="522"/>
  <c r="AV71" i="522"/>
  <c r="D71" i="526" s="1"/>
  <c r="AF71" i="522"/>
  <c r="AI71" i="522" s="1"/>
  <c r="P71" i="522"/>
  <c r="S71" i="522" s="1"/>
  <c r="BC71" i="522"/>
  <c r="BB71" i="522"/>
  <c r="AH71" i="522"/>
  <c r="R71" i="522"/>
  <c r="AW71" i="522"/>
  <c r="AG71" i="522"/>
  <c r="Q71" i="522"/>
  <c r="AR71" i="522"/>
  <c r="AU71" i="522" s="1"/>
  <c r="AB71" i="522"/>
  <c r="AE71" i="522" s="1"/>
  <c r="L71" i="522"/>
  <c r="O71" i="522" s="1"/>
  <c r="H71" i="526"/>
  <c r="G71" i="526"/>
  <c r="AH71" i="526"/>
  <c r="B71" i="526"/>
  <c r="Z71" i="526"/>
  <c r="D71" i="539" s="1"/>
  <c r="Y71" i="526"/>
  <c r="I71" i="526"/>
  <c r="AE75" i="521"/>
  <c r="Z75" i="521"/>
  <c r="AI75" i="521"/>
  <c r="Y75" i="521"/>
  <c r="B75" i="521"/>
  <c r="AD75" i="521"/>
  <c r="I79" i="527"/>
  <c r="B79" i="527"/>
  <c r="F79" i="527" s="1"/>
  <c r="H79" i="527"/>
  <c r="K79" i="527"/>
  <c r="Z79" i="527"/>
  <c r="AL87" i="522"/>
  <c r="V87" i="522"/>
  <c r="AK87" i="522"/>
  <c r="U87" i="522"/>
  <c r="AV87" i="522"/>
  <c r="D87" i="526" s="1"/>
  <c r="AF87" i="522"/>
  <c r="AI87" i="522" s="1"/>
  <c r="P87" i="522"/>
  <c r="S87" i="522" s="1"/>
  <c r="BC87" i="522"/>
  <c r="AP87" i="522"/>
  <c r="R87" i="522"/>
  <c r="AS87" i="522"/>
  <c r="Y87" i="522"/>
  <c r="AR87" i="522"/>
  <c r="AU87" i="522" s="1"/>
  <c r="X87" i="522"/>
  <c r="AA87" i="522" s="1"/>
  <c r="B87" i="522"/>
  <c r="AH87" i="522"/>
  <c r="N87" i="522"/>
  <c r="AO87" i="522"/>
  <c r="Q87" i="522"/>
  <c r="AN87" i="522"/>
  <c r="AQ87" i="522" s="1"/>
  <c r="T87" i="522"/>
  <c r="W87" i="522" s="1"/>
  <c r="BB87" i="522"/>
  <c r="AD87" i="522"/>
  <c r="J87" i="522"/>
  <c r="AG87" i="522"/>
  <c r="M87" i="522"/>
  <c r="AJ87" i="522"/>
  <c r="AM87" i="522" s="1"/>
  <c r="L87" i="522"/>
  <c r="O87" i="522" s="1"/>
  <c r="AT87" i="522"/>
  <c r="Z87" i="522"/>
  <c r="AW87" i="522"/>
  <c r="AC87" i="522"/>
  <c r="I87" i="522"/>
  <c r="AB87" i="522"/>
  <c r="AE87" i="522" s="1"/>
  <c r="H87" i="522"/>
  <c r="K87" i="522" s="1"/>
  <c r="I87" i="526"/>
  <c r="H87" i="526"/>
  <c r="Z87" i="526"/>
  <c r="D87" i="539" s="1"/>
  <c r="AH87" i="526"/>
  <c r="B87" i="526"/>
  <c r="Y87" i="526"/>
  <c r="G87" i="526"/>
  <c r="AE91" i="521"/>
  <c r="Z91" i="521"/>
  <c r="AI91" i="521"/>
  <c r="B91" i="521"/>
  <c r="Y91" i="521"/>
  <c r="AD91" i="521"/>
  <c r="Z95" i="527"/>
  <c r="I95" i="527"/>
  <c r="B95" i="527"/>
  <c r="F95" i="527" s="1"/>
  <c r="K95" i="527"/>
  <c r="H95" i="527"/>
  <c r="AL103" i="522"/>
  <c r="V103" i="522"/>
  <c r="AK103" i="522"/>
  <c r="U103" i="522"/>
  <c r="AV103" i="522"/>
  <c r="D103" i="526" s="1"/>
  <c r="AF103" i="522"/>
  <c r="AI103" i="522" s="1"/>
  <c r="P103" i="522"/>
  <c r="S103" i="522" s="1"/>
  <c r="BC103" i="522"/>
  <c r="AH103" i="522"/>
  <c r="N103" i="522"/>
  <c r="AO103" i="522"/>
  <c r="Q103" i="522"/>
  <c r="AN103" i="522"/>
  <c r="AQ103" i="522" s="1"/>
  <c r="T103" i="522"/>
  <c r="W103" i="522" s="1"/>
  <c r="BB103" i="522"/>
  <c r="AD103" i="522"/>
  <c r="J103" i="522"/>
  <c r="AG103" i="522"/>
  <c r="M103" i="522"/>
  <c r="AJ103" i="522"/>
  <c r="AM103" i="522" s="1"/>
  <c r="L103" i="522"/>
  <c r="O103" i="522" s="1"/>
  <c r="AT103" i="522"/>
  <c r="Z103" i="522"/>
  <c r="AW103" i="522"/>
  <c r="AC103" i="522"/>
  <c r="I103" i="522"/>
  <c r="AB103" i="522"/>
  <c r="AE103" i="522" s="1"/>
  <c r="H103" i="522"/>
  <c r="K103" i="522" s="1"/>
  <c r="AP103" i="522"/>
  <c r="R103" i="522"/>
  <c r="AS103" i="522"/>
  <c r="Y103" i="522"/>
  <c r="AR103" i="522"/>
  <c r="AU103" i="522" s="1"/>
  <c r="X103" i="522"/>
  <c r="AA103" i="522" s="1"/>
  <c r="B103" i="522"/>
  <c r="I103" i="526"/>
  <c r="H103" i="526"/>
  <c r="Z103" i="526"/>
  <c r="D103" i="539" s="1"/>
  <c r="AH103" i="526"/>
  <c r="B103" i="526"/>
  <c r="Y103" i="526"/>
  <c r="G103" i="526"/>
  <c r="AE107" i="521"/>
  <c r="Z107" i="521"/>
  <c r="AI107" i="521"/>
  <c r="Y107" i="521"/>
  <c r="B107" i="521"/>
  <c r="AD107" i="521"/>
  <c r="Y119" i="521"/>
  <c r="AI119" i="521"/>
  <c r="AE119" i="521"/>
  <c r="AD119" i="521"/>
  <c r="B119" i="521"/>
  <c r="Z119" i="521"/>
  <c r="Y119" i="526"/>
  <c r="H119" i="526"/>
  <c r="Z119" i="526"/>
  <c r="D119" i="539" s="1"/>
  <c r="AH119" i="526"/>
  <c r="B119" i="526"/>
  <c r="G119" i="526"/>
  <c r="I119" i="526"/>
  <c r="H123" i="527"/>
  <c r="K123" i="527"/>
  <c r="Z123" i="527"/>
  <c r="B123" i="527"/>
  <c r="F123" i="527" s="1"/>
  <c r="I123" i="527"/>
  <c r="I48" i="527"/>
  <c r="H48" i="527"/>
  <c r="K48" i="527"/>
  <c r="B48" i="527"/>
  <c r="F48" i="527" s="1"/>
  <c r="Z48" i="527"/>
  <c r="AE52" i="521"/>
  <c r="AI52" i="521"/>
  <c r="Y52" i="521"/>
  <c r="Z52" i="521"/>
  <c r="AD52" i="521"/>
  <c r="B52" i="521"/>
  <c r="AW56" i="522"/>
  <c r="AG56" i="522"/>
  <c r="Q56" i="522"/>
  <c r="AR56" i="522"/>
  <c r="AU56" i="522" s="1"/>
  <c r="AB56" i="522"/>
  <c r="AE56" i="522" s="1"/>
  <c r="L56" i="522"/>
  <c r="O56" i="522" s="1"/>
  <c r="BB56" i="522"/>
  <c r="AH56" i="522"/>
  <c r="R56" i="522"/>
  <c r="AS56" i="522"/>
  <c r="AC56" i="522"/>
  <c r="M56" i="522"/>
  <c r="AN56" i="522"/>
  <c r="AQ56" i="522" s="1"/>
  <c r="X56" i="522"/>
  <c r="AA56" i="522" s="1"/>
  <c r="H56" i="522"/>
  <c r="K56" i="522" s="1"/>
  <c r="AT56" i="522"/>
  <c r="AD56" i="522"/>
  <c r="N56" i="522"/>
  <c r="BC56" i="522"/>
  <c r="AO56" i="522"/>
  <c r="Y56" i="522"/>
  <c r="I56" i="522"/>
  <c r="AJ56" i="522"/>
  <c r="AM56" i="522" s="1"/>
  <c r="T56" i="522"/>
  <c r="W56" i="522" s="1"/>
  <c r="B56" i="522"/>
  <c r="AP56" i="522"/>
  <c r="Z56" i="522"/>
  <c r="J56" i="522"/>
  <c r="AK56" i="522"/>
  <c r="U56" i="522"/>
  <c r="AV56" i="522"/>
  <c r="D56" i="526" s="1"/>
  <c r="AF56" i="522"/>
  <c r="AI56" i="522" s="1"/>
  <c r="P56" i="522"/>
  <c r="S56" i="522" s="1"/>
  <c r="AL56" i="522"/>
  <c r="V56" i="522"/>
  <c r="Z56" i="526"/>
  <c r="D56" i="539" s="1"/>
  <c r="H56" i="526"/>
  <c r="Y56" i="526"/>
  <c r="AH56" i="526"/>
  <c r="B56" i="526"/>
  <c r="G56" i="526"/>
  <c r="I56" i="526"/>
  <c r="I64" i="527"/>
  <c r="H64" i="527"/>
  <c r="K64" i="527"/>
  <c r="B64" i="527"/>
  <c r="F64" i="527" s="1"/>
  <c r="Z64" i="527"/>
  <c r="AE72" i="521"/>
  <c r="B72" i="521"/>
  <c r="Z72" i="521"/>
  <c r="AD72" i="521"/>
  <c r="Y72" i="521"/>
  <c r="AI72" i="521"/>
  <c r="AK72" i="522"/>
  <c r="U72" i="522"/>
  <c r="AV72" i="522"/>
  <c r="D72" i="526" s="1"/>
  <c r="AF72" i="522"/>
  <c r="AI72" i="522" s="1"/>
  <c r="P72" i="522"/>
  <c r="S72" i="522" s="1"/>
  <c r="BC72" i="522"/>
  <c r="AP72" i="522"/>
  <c r="Z72" i="522"/>
  <c r="J72" i="522"/>
  <c r="AW72" i="522"/>
  <c r="AG72" i="522"/>
  <c r="Q72" i="522"/>
  <c r="AR72" i="522"/>
  <c r="AU72" i="522" s="1"/>
  <c r="AB72" i="522"/>
  <c r="AE72" i="522" s="1"/>
  <c r="L72" i="522"/>
  <c r="O72" i="522" s="1"/>
  <c r="AL72" i="522"/>
  <c r="V72" i="522"/>
  <c r="AS72" i="522"/>
  <c r="AC72" i="522"/>
  <c r="M72" i="522"/>
  <c r="AN72" i="522"/>
  <c r="AQ72" i="522" s="1"/>
  <c r="X72" i="522"/>
  <c r="AA72" i="522" s="1"/>
  <c r="H72" i="522"/>
  <c r="K72" i="522" s="1"/>
  <c r="BB72" i="522"/>
  <c r="AH72" i="522"/>
  <c r="R72" i="522"/>
  <c r="AO72" i="522"/>
  <c r="Y72" i="522"/>
  <c r="I72" i="522"/>
  <c r="AJ72" i="522"/>
  <c r="AM72" i="522" s="1"/>
  <c r="T72" i="522"/>
  <c r="W72" i="522" s="1"/>
  <c r="B72" i="522"/>
  <c r="AT72" i="522"/>
  <c r="AD72" i="522"/>
  <c r="N72" i="522"/>
  <c r="Z72" i="526"/>
  <c r="D72" i="539" s="1"/>
  <c r="H72" i="526"/>
  <c r="Y72" i="526"/>
  <c r="AH72" i="526"/>
  <c r="B72" i="526"/>
  <c r="G72" i="526"/>
  <c r="I72" i="526"/>
  <c r="K80" i="527"/>
  <c r="Z80" i="527"/>
  <c r="I80" i="527"/>
  <c r="H80" i="527"/>
  <c r="B80" i="527"/>
  <c r="F80" i="527" s="1"/>
  <c r="AO84" i="522"/>
  <c r="Y84" i="522"/>
  <c r="I84" i="522"/>
  <c r="AJ84" i="522"/>
  <c r="AM84" i="522" s="1"/>
  <c r="T84" i="522"/>
  <c r="W84" i="522" s="1"/>
  <c r="B84" i="522"/>
  <c r="BB84" i="522"/>
  <c r="AH84" i="522"/>
  <c r="R84" i="522"/>
  <c r="AK84" i="522"/>
  <c r="U84" i="522"/>
  <c r="AV84" i="522"/>
  <c r="D84" i="526" s="1"/>
  <c r="AF84" i="522"/>
  <c r="AI84" i="522" s="1"/>
  <c r="P84" i="522"/>
  <c r="S84" i="522" s="1"/>
  <c r="BC84" i="522"/>
  <c r="AT84" i="522"/>
  <c r="AD84" i="522"/>
  <c r="N84" i="522"/>
  <c r="AW84" i="522"/>
  <c r="AG84" i="522"/>
  <c r="Q84" i="522"/>
  <c r="AR84" i="522"/>
  <c r="AU84" i="522" s="1"/>
  <c r="AB84" i="522"/>
  <c r="AE84" i="522" s="1"/>
  <c r="L84" i="522"/>
  <c r="O84" i="522" s="1"/>
  <c r="AP84" i="522"/>
  <c r="Z84" i="522"/>
  <c r="J84" i="522"/>
  <c r="AS84" i="522"/>
  <c r="AC84" i="522"/>
  <c r="M84" i="522"/>
  <c r="AN84" i="522"/>
  <c r="AQ84" i="522" s="1"/>
  <c r="X84" i="522"/>
  <c r="AA84" i="522" s="1"/>
  <c r="H84" i="522"/>
  <c r="K84" i="522" s="1"/>
  <c r="AL84" i="522"/>
  <c r="V84" i="522"/>
  <c r="AE88" i="521"/>
  <c r="AD88" i="521"/>
  <c r="Z88" i="521"/>
  <c r="AI88" i="521"/>
  <c r="Y88" i="521"/>
  <c r="B88" i="521"/>
  <c r="I88" i="526"/>
  <c r="H88" i="526"/>
  <c r="Z88" i="526"/>
  <c r="D88" i="539" s="1"/>
  <c r="AH88" i="526"/>
  <c r="B88" i="526"/>
  <c r="Y88" i="526"/>
  <c r="G88" i="526"/>
  <c r="K92" i="527"/>
  <c r="H92" i="527"/>
  <c r="B92" i="527"/>
  <c r="F92" i="527" s="1"/>
  <c r="I92" i="527"/>
  <c r="Z92" i="527"/>
  <c r="AS100" i="522"/>
  <c r="AC100" i="522"/>
  <c r="M100" i="522"/>
  <c r="AN100" i="522"/>
  <c r="AQ100" i="522" s="1"/>
  <c r="X100" i="522"/>
  <c r="AA100" i="522" s="1"/>
  <c r="AG100" i="522"/>
  <c r="I100" i="522"/>
  <c r="AF100" i="522"/>
  <c r="AI100" i="522" s="1"/>
  <c r="L100" i="522"/>
  <c r="O100" i="522" s="1"/>
  <c r="AP100" i="522"/>
  <c r="Z100" i="522"/>
  <c r="J100" i="522"/>
  <c r="AW100" i="522"/>
  <c r="Y100" i="522"/>
  <c r="AV100" i="522"/>
  <c r="D100" i="526" s="1"/>
  <c r="AB100" i="522"/>
  <c r="AE100" i="522" s="1"/>
  <c r="H100" i="522"/>
  <c r="K100" i="522" s="1"/>
  <c r="AL100" i="522"/>
  <c r="V100" i="522"/>
  <c r="AO100" i="522"/>
  <c r="U100" i="522"/>
  <c r="AR100" i="522"/>
  <c r="AU100" i="522" s="1"/>
  <c r="T100" i="522"/>
  <c r="W100" i="522" s="1"/>
  <c r="B100" i="522"/>
  <c r="BB100" i="522"/>
  <c r="AH100" i="522"/>
  <c r="R100" i="522"/>
  <c r="AK100" i="522"/>
  <c r="Q100" i="522"/>
  <c r="AJ100" i="522"/>
  <c r="AM100" i="522" s="1"/>
  <c r="P100" i="522"/>
  <c r="S100" i="522" s="1"/>
  <c r="BC100" i="522"/>
  <c r="AT100" i="522"/>
  <c r="AD100" i="522"/>
  <c r="N100" i="522"/>
  <c r="AE104" i="521"/>
  <c r="AD104" i="521"/>
  <c r="Z104" i="521"/>
  <c r="Y104" i="521"/>
  <c r="B104" i="521"/>
  <c r="AI104" i="521"/>
  <c r="Z104" i="526"/>
  <c r="D104" i="539" s="1"/>
  <c r="AH104" i="526"/>
  <c r="B104" i="526"/>
  <c r="Y104" i="526"/>
  <c r="G104" i="526"/>
  <c r="I104" i="526"/>
  <c r="H104" i="526"/>
  <c r="K108" i="527"/>
  <c r="H108" i="527"/>
  <c r="B108" i="527"/>
  <c r="F108" i="527" s="1"/>
  <c r="I108" i="527"/>
  <c r="Z108" i="527"/>
  <c r="AD120" i="521"/>
  <c r="AE120" i="521"/>
  <c r="AI120" i="521"/>
  <c r="B120" i="521"/>
  <c r="Z120" i="521"/>
  <c r="Y120" i="521"/>
  <c r="AK120" i="522"/>
  <c r="U120" i="522"/>
  <c r="AV120" i="522"/>
  <c r="D120" i="526" s="1"/>
  <c r="AF120" i="522"/>
  <c r="AI120" i="522" s="1"/>
  <c r="P120" i="522"/>
  <c r="S120" i="522" s="1"/>
  <c r="BC120" i="522"/>
  <c r="AP120" i="522"/>
  <c r="Z120" i="522"/>
  <c r="J120" i="522"/>
  <c r="AW120" i="522"/>
  <c r="AG120" i="522"/>
  <c r="Q120" i="522"/>
  <c r="AR120" i="522"/>
  <c r="AU120" i="522" s="1"/>
  <c r="AB120" i="522"/>
  <c r="AE120" i="522" s="1"/>
  <c r="L120" i="522"/>
  <c r="O120" i="522" s="1"/>
  <c r="AL120" i="522"/>
  <c r="V120" i="522"/>
  <c r="AS120" i="522"/>
  <c r="AC120" i="522"/>
  <c r="M120" i="522"/>
  <c r="AN120" i="522"/>
  <c r="AQ120" i="522" s="1"/>
  <c r="X120" i="522"/>
  <c r="AA120" i="522" s="1"/>
  <c r="H120" i="522"/>
  <c r="K120" i="522" s="1"/>
  <c r="BB120" i="522"/>
  <c r="AH120" i="522"/>
  <c r="R120" i="522"/>
  <c r="AO120" i="522"/>
  <c r="Y120" i="522"/>
  <c r="I120" i="522"/>
  <c r="AJ120" i="522"/>
  <c r="AM120" i="522" s="1"/>
  <c r="T120" i="522"/>
  <c r="W120" i="522" s="1"/>
  <c r="B120" i="522"/>
  <c r="AT120" i="522"/>
  <c r="AD120" i="522"/>
  <c r="N120" i="522"/>
  <c r="AH120" i="526"/>
  <c r="B120" i="526"/>
  <c r="G120" i="526"/>
  <c r="Z120" i="526"/>
  <c r="D120" i="539" s="1"/>
  <c r="I120" i="526"/>
  <c r="H120" i="526"/>
  <c r="Y120" i="526"/>
  <c r="Z124" i="527"/>
  <c r="K124" i="527"/>
  <c r="H124" i="527"/>
  <c r="B124" i="527"/>
  <c r="F124" i="527" s="1"/>
  <c r="I124" i="527"/>
  <c r="AD128" i="521"/>
  <c r="AE128" i="521"/>
  <c r="AI128" i="521"/>
  <c r="B128" i="521"/>
  <c r="Y128" i="521"/>
  <c r="Z128" i="521"/>
  <c r="AV53" i="522"/>
  <c r="D53" i="526" s="1"/>
  <c r="AF53" i="522"/>
  <c r="AI53" i="522" s="1"/>
  <c r="P53" i="522"/>
  <c r="S53" i="522" s="1"/>
  <c r="AS53" i="522"/>
  <c r="AC53" i="522"/>
  <c r="M53" i="522"/>
  <c r="R53" i="522"/>
  <c r="AP53" i="522"/>
  <c r="V53" i="522"/>
  <c r="AN53" i="522"/>
  <c r="AQ53" i="522" s="1"/>
  <c r="X53" i="522"/>
  <c r="AA53" i="522" s="1"/>
  <c r="H53" i="522"/>
  <c r="K53" i="522" s="1"/>
  <c r="AK53" i="522"/>
  <c r="U53" i="522"/>
  <c r="BB53" i="522"/>
  <c r="AD53" i="522"/>
  <c r="J53" i="522"/>
  <c r="AJ53" i="522"/>
  <c r="AM53" i="522" s="1"/>
  <c r="T53" i="522"/>
  <c r="W53" i="522" s="1"/>
  <c r="B53" i="522"/>
  <c r="AW53" i="522"/>
  <c r="AG53" i="522"/>
  <c r="Q53" i="522"/>
  <c r="AH53" i="522"/>
  <c r="N53" i="522"/>
  <c r="AL53" i="522"/>
  <c r="BC53" i="522"/>
  <c r="AT53" i="522"/>
  <c r="AR53" i="522"/>
  <c r="AU53" i="522" s="1"/>
  <c r="AO53" i="522"/>
  <c r="Z53" i="522"/>
  <c r="AB53" i="522"/>
  <c r="AE53" i="522" s="1"/>
  <c r="Y53" i="522"/>
  <c r="L53" i="522"/>
  <c r="O53" i="522" s="1"/>
  <c r="I53" i="522"/>
  <c r="G53" i="526"/>
  <c r="I53" i="526"/>
  <c r="Z53" i="526"/>
  <c r="D53" i="539" s="1"/>
  <c r="H53" i="526"/>
  <c r="Y53" i="526"/>
  <c r="AH53" i="526"/>
  <c r="B53" i="526"/>
  <c r="AR57" i="522"/>
  <c r="AU57" i="522" s="1"/>
  <c r="AB57" i="522"/>
  <c r="AE57" i="522" s="1"/>
  <c r="L57" i="522"/>
  <c r="O57" i="522" s="1"/>
  <c r="BC57" i="522"/>
  <c r="AP57" i="522"/>
  <c r="Z57" i="522"/>
  <c r="AW57" i="522"/>
  <c r="AG57" i="522"/>
  <c r="Q57" i="522"/>
  <c r="AN57" i="522"/>
  <c r="AQ57" i="522" s="1"/>
  <c r="X57" i="522"/>
  <c r="AA57" i="522" s="1"/>
  <c r="H57" i="522"/>
  <c r="K57" i="522" s="1"/>
  <c r="AL57" i="522"/>
  <c r="V57" i="522"/>
  <c r="AS57" i="522"/>
  <c r="AC57" i="522"/>
  <c r="M57" i="522"/>
  <c r="AV57" i="522"/>
  <c r="D57" i="526" s="1"/>
  <c r="AF57" i="522"/>
  <c r="AI57" i="522" s="1"/>
  <c r="P57" i="522"/>
  <c r="S57" i="522" s="1"/>
  <c r="AT57" i="522"/>
  <c r="AD57" i="522"/>
  <c r="N57" i="522"/>
  <c r="AK57" i="522"/>
  <c r="BB57" i="522"/>
  <c r="Y57" i="522"/>
  <c r="AJ57" i="522"/>
  <c r="AM57" i="522" s="1"/>
  <c r="AH57" i="522"/>
  <c r="U57" i="522"/>
  <c r="T57" i="522"/>
  <c r="W57" i="522" s="1"/>
  <c r="R57" i="522"/>
  <c r="I57" i="522"/>
  <c r="B57" i="522"/>
  <c r="AO57" i="522"/>
  <c r="J57" i="522"/>
  <c r="Z61" i="521"/>
  <c r="AD61" i="521"/>
  <c r="B61" i="521"/>
  <c r="AI61" i="521"/>
  <c r="AE61" i="521"/>
  <c r="Y61" i="521"/>
  <c r="B61" i="527"/>
  <c r="F61" i="527" s="1"/>
  <c r="H61" i="527"/>
  <c r="K61" i="527"/>
  <c r="I61" i="527"/>
  <c r="Z61" i="527"/>
  <c r="Z69" i="526"/>
  <c r="D69" i="539" s="1"/>
  <c r="H69" i="526"/>
  <c r="Y69" i="526"/>
  <c r="AH69" i="526"/>
  <c r="B69" i="526"/>
  <c r="G69" i="526"/>
  <c r="I69" i="526"/>
  <c r="Z77" i="521"/>
  <c r="AD77" i="521"/>
  <c r="B77" i="521"/>
  <c r="AI77" i="521"/>
  <c r="AE77" i="521"/>
  <c r="Y77" i="521"/>
  <c r="B77" i="527"/>
  <c r="F77" i="527" s="1"/>
  <c r="H77" i="527"/>
  <c r="K77" i="527"/>
  <c r="I77" i="527"/>
  <c r="Z77" i="527"/>
  <c r="AV85" i="522"/>
  <c r="D85" i="526" s="1"/>
  <c r="AF85" i="522"/>
  <c r="AI85" i="522" s="1"/>
  <c r="P85" i="522"/>
  <c r="S85" i="522" s="1"/>
  <c r="BC85" i="522"/>
  <c r="AT85" i="522"/>
  <c r="AD85" i="522"/>
  <c r="N85" i="522"/>
  <c r="AS85" i="522"/>
  <c r="AC85" i="522"/>
  <c r="M85" i="522"/>
  <c r="AN85" i="522"/>
  <c r="AQ85" i="522" s="1"/>
  <c r="X85" i="522"/>
  <c r="AA85" i="522" s="1"/>
  <c r="H85" i="522"/>
  <c r="K85" i="522" s="1"/>
  <c r="AL85" i="522"/>
  <c r="V85" i="522"/>
  <c r="AK85" i="522"/>
  <c r="U85" i="522"/>
  <c r="AJ85" i="522"/>
  <c r="AM85" i="522" s="1"/>
  <c r="T85" i="522"/>
  <c r="W85" i="522" s="1"/>
  <c r="B85" i="522"/>
  <c r="BB85" i="522"/>
  <c r="AH85" i="522"/>
  <c r="R85" i="522"/>
  <c r="AW85" i="522"/>
  <c r="AG85" i="522"/>
  <c r="Q85" i="522"/>
  <c r="L85" i="522"/>
  <c r="O85" i="522" s="1"/>
  <c r="J85" i="522"/>
  <c r="AO85" i="522"/>
  <c r="AR85" i="522"/>
  <c r="AU85" i="522" s="1"/>
  <c r="AP85" i="522"/>
  <c r="Y85" i="522"/>
  <c r="AB85" i="522"/>
  <c r="AE85" i="522" s="1"/>
  <c r="Z85" i="522"/>
  <c r="I85" i="522"/>
  <c r="H85" i="526"/>
  <c r="AH85" i="526"/>
  <c r="B85" i="526"/>
  <c r="Z85" i="526"/>
  <c r="D85" i="539" s="1"/>
  <c r="G85" i="526"/>
  <c r="Y85" i="526"/>
  <c r="I85" i="526"/>
  <c r="Z93" i="521"/>
  <c r="AD93" i="521"/>
  <c r="AE93" i="521"/>
  <c r="B93" i="521"/>
  <c r="AI93" i="521"/>
  <c r="Y93" i="521"/>
  <c r="I93" i="527"/>
  <c r="Z93" i="527"/>
  <c r="H93" i="527"/>
  <c r="B93" i="527"/>
  <c r="F93" i="527" s="1"/>
  <c r="K93" i="527"/>
  <c r="AN101" i="522"/>
  <c r="AQ101" i="522" s="1"/>
  <c r="X101" i="522"/>
  <c r="AA101" i="522" s="1"/>
  <c r="H101" i="522"/>
  <c r="K101" i="522" s="1"/>
  <c r="AL101" i="522"/>
  <c r="V101" i="522"/>
  <c r="AK101" i="522"/>
  <c r="U101" i="522"/>
  <c r="AV101" i="522"/>
  <c r="D101" i="526" s="1"/>
  <c r="AF101" i="522"/>
  <c r="AI101" i="522" s="1"/>
  <c r="P101" i="522"/>
  <c r="S101" i="522" s="1"/>
  <c r="BC101" i="522"/>
  <c r="AT101" i="522"/>
  <c r="AD101" i="522"/>
  <c r="N101" i="522"/>
  <c r="AS101" i="522"/>
  <c r="AC101" i="522"/>
  <c r="M101" i="522"/>
  <c r="AR101" i="522"/>
  <c r="AU101" i="522" s="1"/>
  <c r="AB101" i="522"/>
  <c r="AE101" i="522" s="1"/>
  <c r="L101" i="522"/>
  <c r="O101" i="522" s="1"/>
  <c r="AP101" i="522"/>
  <c r="Z101" i="522"/>
  <c r="J101" i="522"/>
  <c r="AO101" i="522"/>
  <c r="Y101" i="522"/>
  <c r="I101" i="522"/>
  <c r="BB101" i="522"/>
  <c r="AG101" i="522"/>
  <c r="AJ101" i="522"/>
  <c r="AM101" i="522" s="1"/>
  <c r="AH101" i="522"/>
  <c r="Q101" i="522"/>
  <c r="T101" i="522"/>
  <c r="W101" i="522" s="1"/>
  <c r="R101" i="522"/>
  <c r="B101" i="522"/>
  <c r="AW101" i="522"/>
  <c r="Z101" i="526"/>
  <c r="D101" i="539" s="1"/>
  <c r="G101" i="526"/>
  <c r="Y101" i="526"/>
  <c r="I101" i="526"/>
  <c r="H101" i="526"/>
  <c r="AH101" i="526"/>
  <c r="B101" i="526"/>
  <c r="Z109" i="521"/>
  <c r="AD109" i="521"/>
  <c r="AE109" i="521"/>
  <c r="B109" i="521"/>
  <c r="AI109" i="521"/>
  <c r="Y109" i="521"/>
  <c r="I109" i="527"/>
  <c r="Z109" i="527"/>
  <c r="H109" i="527"/>
  <c r="B109" i="527"/>
  <c r="F109" i="527" s="1"/>
  <c r="K109" i="527"/>
  <c r="AV117" i="522"/>
  <c r="D117" i="526" s="1"/>
  <c r="AF117" i="522"/>
  <c r="AI117" i="522" s="1"/>
  <c r="P117" i="522"/>
  <c r="S117" i="522" s="1"/>
  <c r="BC117" i="522"/>
  <c r="AT117" i="522"/>
  <c r="AD117" i="522"/>
  <c r="N117" i="522"/>
  <c r="AS117" i="522"/>
  <c r="AC117" i="522"/>
  <c r="M117" i="522"/>
  <c r="AR117" i="522"/>
  <c r="AU117" i="522" s="1"/>
  <c r="X117" i="522"/>
  <c r="AA117" i="522" s="1"/>
  <c r="B117" i="522"/>
  <c r="AP117" i="522"/>
  <c r="V117" i="522"/>
  <c r="AW117" i="522"/>
  <c r="Y117" i="522"/>
  <c r="AN117" i="522"/>
  <c r="AQ117" i="522" s="1"/>
  <c r="T117" i="522"/>
  <c r="W117" i="522" s="1"/>
  <c r="AL117" i="522"/>
  <c r="R117" i="522"/>
  <c r="AO117" i="522"/>
  <c r="U117" i="522"/>
  <c r="AJ117" i="522"/>
  <c r="AM117" i="522" s="1"/>
  <c r="L117" i="522"/>
  <c r="O117" i="522" s="1"/>
  <c r="AH117" i="522"/>
  <c r="J117" i="522"/>
  <c r="AK117" i="522"/>
  <c r="Q117" i="522"/>
  <c r="AB117" i="522"/>
  <c r="AE117" i="522" s="1"/>
  <c r="H117" i="522"/>
  <c r="K117" i="522" s="1"/>
  <c r="BB117" i="522"/>
  <c r="Z117" i="522"/>
  <c r="AG117" i="522"/>
  <c r="I117" i="522"/>
  <c r="Z117" i="526"/>
  <c r="D117" i="539" s="1"/>
  <c r="I117" i="526"/>
  <c r="H117" i="526"/>
  <c r="B117" i="526"/>
  <c r="Y117" i="526"/>
  <c r="AH117" i="526"/>
  <c r="G117" i="526"/>
  <c r="Y125" i="521"/>
  <c r="AI125" i="521"/>
  <c r="AE125" i="521"/>
  <c r="AD125" i="521"/>
  <c r="Z125" i="521"/>
  <c r="B125" i="521"/>
  <c r="I125" i="527"/>
  <c r="Z125" i="527"/>
  <c r="H125" i="527"/>
  <c r="K125" i="527"/>
  <c r="B125" i="527"/>
  <c r="F125" i="527" s="1"/>
  <c r="BC42" i="522"/>
  <c r="AP42" i="522"/>
  <c r="Z42" i="522"/>
  <c r="J42" i="522"/>
  <c r="AN42" i="522"/>
  <c r="AQ42" i="522" s="1"/>
  <c r="X42" i="522"/>
  <c r="AA42" i="522" s="1"/>
  <c r="H42" i="522"/>
  <c r="K42" i="522" s="1"/>
  <c r="M42" i="522"/>
  <c r="AK42" i="522"/>
  <c r="Q42" i="522"/>
  <c r="AL42" i="522"/>
  <c r="V42" i="522"/>
  <c r="AJ42" i="522"/>
  <c r="AM42" i="522" s="1"/>
  <c r="T42" i="522"/>
  <c r="W42" i="522" s="1"/>
  <c r="B42" i="522"/>
  <c r="AO42" i="522"/>
  <c r="U42" i="522"/>
  <c r="BB42" i="522"/>
  <c r="AH42" i="522"/>
  <c r="R42" i="522"/>
  <c r="AV42" i="522"/>
  <c r="D42" i="526" s="1"/>
  <c r="AF42" i="522"/>
  <c r="AI42" i="522" s="1"/>
  <c r="P42" i="522"/>
  <c r="S42" i="522" s="1"/>
  <c r="AS42" i="522"/>
  <c r="Y42" i="522"/>
  <c r="AW42" i="522"/>
  <c r="AT42" i="522"/>
  <c r="AD42" i="522"/>
  <c r="N42" i="522"/>
  <c r="AR42" i="522"/>
  <c r="AU42" i="522" s="1"/>
  <c r="AB42" i="522"/>
  <c r="AE42" i="522" s="1"/>
  <c r="L42" i="522"/>
  <c r="O42" i="522" s="1"/>
  <c r="AC42" i="522"/>
  <c r="I42" i="522"/>
  <c r="AG42" i="522"/>
  <c r="Y42" i="526"/>
  <c r="I42" i="526"/>
  <c r="Z42" i="526"/>
  <c r="D42" i="539" s="1"/>
  <c r="H42" i="526"/>
  <c r="AH42" i="526"/>
  <c r="B42" i="526"/>
  <c r="G42" i="526"/>
  <c r="Z50" i="521"/>
  <c r="Y50" i="521"/>
  <c r="AE50" i="521"/>
  <c r="B50" i="521"/>
  <c r="AD50" i="521"/>
  <c r="AI50" i="521"/>
  <c r="Z50" i="527"/>
  <c r="H50" i="527"/>
  <c r="B50" i="527"/>
  <c r="F50" i="527" s="1"/>
  <c r="K50" i="527"/>
  <c r="I50" i="527"/>
  <c r="BC58" i="522"/>
  <c r="AP58" i="522"/>
  <c r="Z58" i="522"/>
  <c r="J58" i="522"/>
  <c r="AO58" i="522"/>
  <c r="Y58" i="522"/>
  <c r="I58" i="522"/>
  <c r="AJ58" i="522"/>
  <c r="AM58" i="522" s="1"/>
  <c r="T58" i="522"/>
  <c r="W58" i="522" s="1"/>
  <c r="B58" i="522"/>
  <c r="AL58" i="522"/>
  <c r="V58" i="522"/>
  <c r="AK58" i="522"/>
  <c r="U58" i="522"/>
  <c r="AV58" i="522"/>
  <c r="D58" i="526" s="1"/>
  <c r="AF58" i="522"/>
  <c r="AI58" i="522" s="1"/>
  <c r="P58" i="522"/>
  <c r="S58" i="522" s="1"/>
  <c r="BB58" i="522"/>
  <c r="AH58" i="522"/>
  <c r="R58" i="522"/>
  <c r="AW58" i="522"/>
  <c r="AG58" i="522"/>
  <c r="Q58" i="522"/>
  <c r="AR58" i="522"/>
  <c r="AU58" i="522" s="1"/>
  <c r="AB58" i="522"/>
  <c r="AE58" i="522" s="1"/>
  <c r="L58" i="522"/>
  <c r="O58" i="522" s="1"/>
  <c r="AT58" i="522"/>
  <c r="AD58" i="522"/>
  <c r="N58" i="522"/>
  <c r="AS58" i="522"/>
  <c r="AC58" i="522"/>
  <c r="M58" i="522"/>
  <c r="AN58" i="522"/>
  <c r="AQ58" i="522" s="1"/>
  <c r="X58" i="522"/>
  <c r="AA58" i="522" s="1"/>
  <c r="H58" i="522"/>
  <c r="K58" i="522" s="1"/>
  <c r="Y58" i="526"/>
  <c r="I58" i="526"/>
  <c r="Z58" i="526"/>
  <c r="D58" i="539" s="1"/>
  <c r="H58" i="526"/>
  <c r="AH58" i="526"/>
  <c r="B58" i="526"/>
  <c r="G58" i="526"/>
  <c r="H66" i="527"/>
  <c r="B66" i="527"/>
  <c r="F66" i="527" s="1"/>
  <c r="K66" i="527"/>
  <c r="I66" i="527"/>
  <c r="Z66" i="527"/>
  <c r="AT74" i="522"/>
  <c r="AD74" i="522"/>
  <c r="N74" i="522"/>
  <c r="AW74" i="522"/>
  <c r="AG74" i="522"/>
  <c r="Q74" i="522"/>
  <c r="AR74" i="522"/>
  <c r="AU74" i="522" s="1"/>
  <c r="AB74" i="522"/>
  <c r="AE74" i="522" s="1"/>
  <c r="L74" i="522"/>
  <c r="O74" i="522" s="1"/>
  <c r="BC74" i="522"/>
  <c r="AP74" i="522"/>
  <c r="Z74" i="522"/>
  <c r="J74" i="522"/>
  <c r="AS74" i="522"/>
  <c r="AC74" i="522"/>
  <c r="M74" i="522"/>
  <c r="AN74" i="522"/>
  <c r="AQ74" i="522" s="1"/>
  <c r="X74" i="522"/>
  <c r="AA74" i="522" s="1"/>
  <c r="H74" i="522"/>
  <c r="K74" i="522" s="1"/>
  <c r="AL74" i="522"/>
  <c r="V74" i="522"/>
  <c r="AO74" i="522"/>
  <c r="Y74" i="522"/>
  <c r="I74" i="522"/>
  <c r="AJ74" i="522"/>
  <c r="AM74" i="522" s="1"/>
  <c r="T74" i="522"/>
  <c r="W74" i="522" s="1"/>
  <c r="B74" i="522"/>
  <c r="BB74" i="522"/>
  <c r="AH74" i="522"/>
  <c r="R74" i="522"/>
  <c r="AK74" i="522"/>
  <c r="U74" i="522"/>
  <c r="AV74" i="522"/>
  <c r="D74" i="526" s="1"/>
  <c r="AF74" i="522"/>
  <c r="AI74" i="522" s="1"/>
  <c r="P74" i="522"/>
  <c r="S74" i="522" s="1"/>
  <c r="Y74" i="526"/>
  <c r="H74" i="526"/>
  <c r="Z74" i="526"/>
  <c r="D74" i="539" s="1"/>
  <c r="AH74" i="526"/>
  <c r="B74" i="526"/>
  <c r="G74" i="526"/>
  <c r="I74" i="526"/>
  <c r="Z82" i="521"/>
  <c r="AD82" i="521"/>
  <c r="AI82" i="521"/>
  <c r="AE82" i="521"/>
  <c r="Y82" i="521"/>
  <c r="B82" i="521"/>
  <c r="K82" i="527"/>
  <c r="Z82" i="527"/>
  <c r="I82" i="527"/>
  <c r="B82" i="527"/>
  <c r="F82" i="527" s="1"/>
  <c r="H82" i="527"/>
  <c r="AT90" i="522"/>
  <c r="AD90" i="522"/>
  <c r="N90" i="522"/>
  <c r="AW90" i="522"/>
  <c r="AG90" i="522"/>
  <c r="Q90" i="522"/>
  <c r="AR90" i="522"/>
  <c r="AU90" i="522" s="1"/>
  <c r="AB90" i="522"/>
  <c r="AE90" i="522" s="1"/>
  <c r="L90" i="522"/>
  <c r="O90" i="522" s="1"/>
  <c r="BC90" i="522"/>
  <c r="AP90" i="522"/>
  <c r="Z90" i="522"/>
  <c r="J90" i="522"/>
  <c r="AS90" i="522"/>
  <c r="AC90" i="522"/>
  <c r="M90" i="522"/>
  <c r="AN90" i="522"/>
  <c r="AQ90" i="522" s="1"/>
  <c r="X90" i="522"/>
  <c r="AA90" i="522" s="1"/>
  <c r="H90" i="522"/>
  <c r="K90" i="522" s="1"/>
  <c r="AL90" i="522"/>
  <c r="V90" i="522"/>
  <c r="AO90" i="522"/>
  <c r="Y90" i="522"/>
  <c r="I90" i="522"/>
  <c r="AJ90" i="522"/>
  <c r="AM90" i="522" s="1"/>
  <c r="T90" i="522"/>
  <c r="W90" i="522" s="1"/>
  <c r="B90" i="522"/>
  <c r="BB90" i="522"/>
  <c r="AH90" i="522"/>
  <c r="R90" i="522"/>
  <c r="AK90" i="522"/>
  <c r="U90" i="522"/>
  <c r="AV90" i="522"/>
  <c r="D90" i="526" s="1"/>
  <c r="AF90" i="522"/>
  <c r="AI90" i="522" s="1"/>
  <c r="P90" i="522"/>
  <c r="S90" i="522" s="1"/>
  <c r="Y90" i="526"/>
  <c r="AH90" i="526"/>
  <c r="B90" i="526"/>
  <c r="Z90" i="526"/>
  <c r="D90" i="539" s="1"/>
  <c r="G90" i="526"/>
  <c r="I90" i="526"/>
  <c r="H90" i="526"/>
  <c r="I98" i="527"/>
  <c r="B98" i="527"/>
  <c r="F98" i="527" s="1"/>
  <c r="H98" i="527"/>
  <c r="K98" i="527"/>
  <c r="Z98" i="527"/>
  <c r="AL106" i="522"/>
  <c r="V106" i="522"/>
  <c r="AO106" i="522"/>
  <c r="Y106" i="522"/>
  <c r="I106" i="522"/>
  <c r="AJ106" i="522"/>
  <c r="AM106" i="522" s="1"/>
  <c r="T106" i="522"/>
  <c r="W106" i="522" s="1"/>
  <c r="B106" i="522"/>
  <c r="BB106" i="522"/>
  <c r="AH106" i="522"/>
  <c r="R106" i="522"/>
  <c r="AK106" i="522"/>
  <c r="U106" i="522"/>
  <c r="AV106" i="522"/>
  <c r="D106" i="526" s="1"/>
  <c r="AF106" i="522"/>
  <c r="AI106" i="522" s="1"/>
  <c r="P106" i="522"/>
  <c r="S106" i="522" s="1"/>
  <c r="AT106" i="522"/>
  <c r="AD106" i="522"/>
  <c r="N106" i="522"/>
  <c r="AW106" i="522"/>
  <c r="AG106" i="522"/>
  <c r="Q106" i="522"/>
  <c r="AR106" i="522"/>
  <c r="AU106" i="522" s="1"/>
  <c r="AB106" i="522"/>
  <c r="AE106" i="522" s="1"/>
  <c r="L106" i="522"/>
  <c r="O106" i="522" s="1"/>
  <c r="BC106" i="522"/>
  <c r="AP106" i="522"/>
  <c r="Z106" i="522"/>
  <c r="J106" i="522"/>
  <c r="AS106" i="522"/>
  <c r="AC106" i="522"/>
  <c r="M106" i="522"/>
  <c r="AN106" i="522"/>
  <c r="AQ106" i="522" s="1"/>
  <c r="X106" i="522"/>
  <c r="AA106" i="522" s="1"/>
  <c r="H106" i="522"/>
  <c r="K106" i="522" s="1"/>
  <c r="G106" i="526"/>
  <c r="I106" i="526"/>
  <c r="Y106" i="526"/>
  <c r="H106" i="526"/>
  <c r="Z106" i="526"/>
  <c r="D106" i="539" s="1"/>
  <c r="AH106" i="526"/>
  <c r="B106" i="526"/>
  <c r="I114" i="527"/>
  <c r="B114" i="527"/>
  <c r="F114" i="527" s="1"/>
  <c r="H114" i="527"/>
  <c r="K114" i="527"/>
  <c r="Z114" i="527"/>
  <c r="AT122" i="522"/>
  <c r="AD122" i="522"/>
  <c r="N122" i="522"/>
  <c r="AW122" i="522"/>
  <c r="AG122" i="522"/>
  <c r="Q122" i="522"/>
  <c r="AR122" i="522"/>
  <c r="AU122" i="522" s="1"/>
  <c r="AB122" i="522"/>
  <c r="AE122" i="522" s="1"/>
  <c r="L122" i="522"/>
  <c r="O122" i="522" s="1"/>
  <c r="BC122" i="522"/>
  <c r="AP122" i="522"/>
  <c r="Z122" i="522"/>
  <c r="J122" i="522"/>
  <c r="AS122" i="522"/>
  <c r="AC122" i="522"/>
  <c r="M122" i="522"/>
  <c r="AN122" i="522"/>
  <c r="AQ122" i="522" s="1"/>
  <c r="X122" i="522"/>
  <c r="AA122" i="522" s="1"/>
  <c r="H122" i="522"/>
  <c r="K122" i="522" s="1"/>
  <c r="AL122" i="522"/>
  <c r="V122" i="522"/>
  <c r="AO122" i="522"/>
  <c r="Y122" i="522"/>
  <c r="I122" i="522"/>
  <c r="AJ122" i="522"/>
  <c r="AM122" i="522" s="1"/>
  <c r="T122" i="522"/>
  <c r="W122" i="522" s="1"/>
  <c r="B122" i="522"/>
  <c r="BB122" i="522"/>
  <c r="AH122" i="522"/>
  <c r="R122" i="522"/>
  <c r="AK122" i="522"/>
  <c r="U122" i="522"/>
  <c r="AV122" i="522"/>
  <c r="D122" i="526" s="1"/>
  <c r="AF122" i="522"/>
  <c r="AI122" i="522" s="1"/>
  <c r="P122" i="522"/>
  <c r="S122" i="522" s="1"/>
  <c r="I122" i="526"/>
  <c r="H122" i="526"/>
  <c r="B122" i="526"/>
  <c r="AH122" i="526"/>
  <c r="G122" i="526"/>
  <c r="Y122" i="526"/>
  <c r="Z122" i="526"/>
  <c r="D122" i="539" s="1"/>
  <c r="AP43" i="522"/>
  <c r="Z43" i="522"/>
  <c r="J43" i="522"/>
  <c r="AO43" i="522"/>
  <c r="Y43" i="522"/>
  <c r="I43" i="522"/>
  <c r="AN43" i="522"/>
  <c r="AQ43" i="522" s="1"/>
  <c r="T43" i="522"/>
  <c r="W43" i="522" s="1"/>
  <c r="P43" i="522"/>
  <c r="S43" i="522" s="1"/>
  <c r="AL43" i="522"/>
  <c r="V43" i="522"/>
  <c r="AK43" i="522"/>
  <c r="U43" i="522"/>
  <c r="X43" i="522"/>
  <c r="AA43" i="522" s="1"/>
  <c r="B43" i="522"/>
  <c r="AR43" i="522"/>
  <c r="AU43" i="522" s="1"/>
  <c r="BB43" i="522"/>
  <c r="AH43" i="522"/>
  <c r="R43" i="522"/>
  <c r="AW43" i="522"/>
  <c r="AG43" i="522"/>
  <c r="Q43" i="522"/>
  <c r="BC43" i="522"/>
  <c r="H43" i="522"/>
  <c r="K43" i="522" s="1"/>
  <c r="AV43" i="522"/>
  <c r="D43" i="526" s="1"/>
  <c r="AB43" i="522"/>
  <c r="AE43" i="522" s="1"/>
  <c r="AT43" i="522"/>
  <c r="AD43" i="522"/>
  <c r="N43" i="522"/>
  <c r="AS43" i="522"/>
  <c r="AC43" i="522"/>
  <c r="M43" i="522"/>
  <c r="AJ43" i="522"/>
  <c r="AM43" i="522" s="1"/>
  <c r="AF43" i="522"/>
  <c r="AI43" i="522" s="1"/>
  <c r="L43" i="522"/>
  <c r="O43" i="522" s="1"/>
  <c r="H43" i="526"/>
  <c r="AH43" i="526"/>
  <c r="B43" i="526"/>
  <c r="G43" i="526"/>
  <c r="Z43" i="526"/>
  <c r="D43" i="539" s="1"/>
  <c r="Y43" i="526"/>
  <c r="I43" i="526"/>
  <c r="AE47" i="521"/>
  <c r="Z47" i="521"/>
  <c r="Y47" i="521"/>
  <c r="B47" i="521"/>
  <c r="AD47" i="521"/>
  <c r="AI47" i="521"/>
  <c r="Z51" i="527"/>
  <c r="K51" i="527"/>
  <c r="H51" i="527"/>
  <c r="I51" i="527"/>
  <c r="B51" i="527"/>
  <c r="F51" i="527" s="1"/>
  <c r="AP59" i="522"/>
  <c r="Z59" i="522"/>
  <c r="J59" i="522"/>
  <c r="AO59" i="522"/>
  <c r="Y59" i="522"/>
  <c r="I59" i="522"/>
  <c r="AJ59" i="522"/>
  <c r="AM59" i="522" s="1"/>
  <c r="T59" i="522"/>
  <c r="W59" i="522" s="1"/>
  <c r="B59" i="522"/>
  <c r="BB59" i="522"/>
  <c r="AH59" i="522"/>
  <c r="R59" i="522"/>
  <c r="AW59" i="522"/>
  <c r="AG59" i="522"/>
  <c r="Q59" i="522"/>
  <c r="AR59" i="522"/>
  <c r="AU59" i="522" s="1"/>
  <c r="AB59" i="522"/>
  <c r="AE59" i="522" s="1"/>
  <c r="L59" i="522"/>
  <c r="O59" i="522" s="1"/>
  <c r="BC59" i="522"/>
  <c r="AT59" i="522"/>
  <c r="AD59" i="522"/>
  <c r="N59" i="522"/>
  <c r="AS59" i="522"/>
  <c r="AC59" i="522"/>
  <c r="M59" i="522"/>
  <c r="AN59" i="522"/>
  <c r="AQ59" i="522" s="1"/>
  <c r="X59" i="522"/>
  <c r="AA59" i="522" s="1"/>
  <c r="H59" i="522"/>
  <c r="K59" i="522" s="1"/>
  <c r="V59" i="522"/>
  <c r="AV59" i="522"/>
  <c r="D59" i="526" s="1"/>
  <c r="AF59" i="522"/>
  <c r="AI59" i="522" s="1"/>
  <c r="AK59" i="522"/>
  <c r="P59" i="522"/>
  <c r="S59" i="522" s="1"/>
  <c r="AL59" i="522"/>
  <c r="U59" i="522"/>
  <c r="Z59" i="526"/>
  <c r="D59" i="539" s="1"/>
  <c r="I59" i="526"/>
  <c r="Y59" i="526"/>
  <c r="H59" i="526"/>
  <c r="AH59" i="526"/>
  <c r="B59" i="526"/>
  <c r="G59" i="526"/>
  <c r="AE63" i="521"/>
  <c r="Z63" i="521"/>
  <c r="Y63" i="521"/>
  <c r="AD63" i="521"/>
  <c r="B63" i="521"/>
  <c r="AI63" i="521"/>
  <c r="Z67" i="527"/>
  <c r="K67" i="527"/>
  <c r="H67" i="527"/>
  <c r="I67" i="527"/>
  <c r="B67" i="527"/>
  <c r="F67" i="527" s="1"/>
  <c r="AT75" i="522"/>
  <c r="AD75" i="522"/>
  <c r="N75" i="522"/>
  <c r="AS75" i="522"/>
  <c r="AC75" i="522"/>
  <c r="M75" i="522"/>
  <c r="AN75" i="522"/>
  <c r="AQ75" i="522" s="1"/>
  <c r="X75" i="522"/>
  <c r="AA75" i="522" s="1"/>
  <c r="H75" i="522"/>
  <c r="K75" i="522" s="1"/>
  <c r="AP75" i="522"/>
  <c r="V75" i="522"/>
  <c r="AW75" i="522"/>
  <c r="Y75" i="522"/>
  <c r="AV75" i="522"/>
  <c r="D75" i="526" s="1"/>
  <c r="AB75" i="522"/>
  <c r="AE75" i="522" s="1"/>
  <c r="B75" i="522"/>
  <c r="AL75" i="522"/>
  <c r="R75" i="522"/>
  <c r="AO75" i="522"/>
  <c r="U75" i="522"/>
  <c r="AR75" i="522"/>
  <c r="AU75" i="522" s="1"/>
  <c r="T75" i="522"/>
  <c r="W75" i="522" s="1"/>
  <c r="BC75" i="522"/>
  <c r="AH75" i="522"/>
  <c r="J75" i="522"/>
  <c r="AK75" i="522"/>
  <c r="Q75" i="522"/>
  <c r="AJ75" i="522"/>
  <c r="AM75" i="522" s="1"/>
  <c r="P75" i="522"/>
  <c r="S75" i="522" s="1"/>
  <c r="BB75" i="522"/>
  <c r="Z75" i="522"/>
  <c r="AG75" i="522"/>
  <c r="I75" i="522"/>
  <c r="AF75" i="522"/>
  <c r="AI75" i="522" s="1"/>
  <c r="L75" i="522"/>
  <c r="O75" i="522" s="1"/>
  <c r="Z75" i="526"/>
  <c r="D75" i="539" s="1"/>
  <c r="G75" i="526"/>
  <c r="Y75" i="526"/>
  <c r="I75" i="526"/>
  <c r="H75" i="526"/>
  <c r="AH75" i="526"/>
  <c r="B75" i="526"/>
  <c r="AE79" i="521"/>
  <c r="Z79" i="521"/>
  <c r="Y79" i="521"/>
  <c r="AD79" i="521"/>
  <c r="B79" i="521"/>
  <c r="AI79" i="521"/>
  <c r="Z83" i="527"/>
  <c r="I83" i="527"/>
  <c r="H83" i="527"/>
  <c r="B83" i="527"/>
  <c r="F83" i="527" s="1"/>
  <c r="K83" i="527"/>
  <c r="AT91" i="522"/>
  <c r="AD91" i="522"/>
  <c r="N91" i="522"/>
  <c r="AS91" i="522"/>
  <c r="AC91" i="522"/>
  <c r="M91" i="522"/>
  <c r="AN91" i="522"/>
  <c r="AQ91" i="522" s="1"/>
  <c r="X91" i="522"/>
  <c r="AA91" i="522" s="1"/>
  <c r="H91" i="522"/>
  <c r="K91" i="522" s="1"/>
  <c r="AL91" i="522"/>
  <c r="R91" i="522"/>
  <c r="AO91" i="522"/>
  <c r="U91" i="522"/>
  <c r="AR91" i="522"/>
  <c r="AU91" i="522" s="1"/>
  <c r="T91" i="522"/>
  <c r="W91" i="522" s="1"/>
  <c r="BC91" i="522"/>
  <c r="AH91" i="522"/>
  <c r="J91" i="522"/>
  <c r="AK91" i="522"/>
  <c r="Q91" i="522"/>
  <c r="AJ91" i="522"/>
  <c r="AM91" i="522" s="1"/>
  <c r="P91" i="522"/>
  <c r="S91" i="522" s="1"/>
  <c r="BB91" i="522"/>
  <c r="Z91" i="522"/>
  <c r="AG91" i="522"/>
  <c r="I91" i="522"/>
  <c r="AF91" i="522"/>
  <c r="AI91" i="522" s="1"/>
  <c r="L91" i="522"/>
  <c r="O91" i="522" s="1"/>
  <c r="AP91" i="522"/>
  <c r="V91" i="522"/>
  <c r="AW91" i="522"/>
  <c r="Y91" i="522"/>
  <c r="AV91" i="522"/>
  <c r="D91" i="526" s="1"/>
  <c r="AB91" i="522"/>
  <c r="AE91" i="522" s="1"/>
  <c r="B91" i="522"/>
  <c r="Z91" i="526"/>
  <c r="D91" i="539" s="1"/>
  <c r="I91" i="526"/>
  <c r="Y91" i="526"/>
  <c r="H91" i="526"/>
  <c r="AH91" i="526"/>
  <c r="B91" i="526"/>
  <c r="G91" i="526"/>
  <c r="AE95" i="521"/>
  <c r="Z95" i="521"/>
  <c r="Y95" i="521"/>
  <c r="B95" i="521"/>
  <c r="AD95" i="521"/>
  <c r="AI95" i="521"/>
  <c r="B99" i="527"/>
  <c r="F99" i="527" s="1"/>
  <c r="K99" i="527"/>
  <c r="H99" i="527"/>
  <c r="I99" i="527"/>
  <c r="Z99" i="527"/>
  <c r="BB107" i="522"/>
  <c r="AH107" i="522"/>
  <c r="R107" i="522"/>
  <c r="AW107" i="522"/>
  <c r="AG107" i="522"/>
  <c r="Q107" i="522"/>
  <c r="AR107" i="522"/>
  <c r="AU107" i="522" s="1"/>
  <c r="AB107" i="522"/>
  <c r="AE107" i="522" s="1"/>
  <c r="L107" i="522"/>
  <c r="O107" i="522" s="1"/>
  <c r="AP107" i="522"/>
  <c r="V107" i="522"/>
  <c r="AS107" i="522"/>
  <c r="Y107" i="522"/>
  <c r="AV107" i="522"/>
  <c r="D107" i="526" s="1"/>
  <c r="X107" i="522"/>
  <c r="AA107" i="522" s="1"/>
  <c r="B107" i="522"/>
  <c r="AD107" i="522"/>
  <c r="J107" i="522"/>
  <c r="AK107" i="522"/>
  <c r="M107" i="522"/>
  <c r="AJ107" i="522"/>
  <c r="AM107" i="522" s="1"/>
  <c r="P107" i="522"/>
  <c r="S107" i="522" s="1"/>
  <c r="AT107" i="522"/>
  <c r="Z107" i="522"/>
  <c r="AC107" i="522"/>
  <c r="I107" i="522"/>
  <c r="AF107" i="522"/>
  <c r="AI107" i="522" s="1"/>
  <c r="H107" i="522"/>
  <c r="K107" i="522" s="1"/>
  <c r="U107" i="522"/>
  <c r="AL107" i="522"/>
  <c r="AN107" i="522"/>
  <c r="AQ107" i="522" s="1"/>
  <c r="N107" i="522"/>
  <c r="T107" i="522"/>
  <c r="W107" i="522" s="1"/>
  <c r="AO107" i="522"/>
  <c r="BC107" i="522"/>
  <c r="Z107" i="526"/>
  <c r="D107" i="539" s="1"/>
  <c r="H107" i="526"/>
  <c r="Y107" i="526"/>
  <c r="AH107" i="526"/>
  <c r="B107" i="526"/>
  <c r="G107" i="526"/>
  <c r="I107" i="526"/>
  <c r="AE111" i="521"/>
  <c r="Z111" i="521"/>
  <c r="Y111" i="521"/>
  <c r="B111" i="521"/>
  <c r="AD111" i="521"/>
  <c r="AI111" i="521"/>
  <c r="Z111" i="527"/>
  <c r="I111" i="527"/>
  <c r="B111" i="527"/>
  <c r="F111" i="527" s="1"/>
  <c r="K111" i="527"/>
  <c r="H111" i="527"/>
  <c r="BB119" i="522"/>
  <c r="AH119" i="522"/>
  <c r="R119" i="522"/>
  <c r="AW119" i="522"/>
  <c r="AG119" i="522"/>
  <c r="Q119" i="522"/>
  <c r="AR119" i="522"/>
  <c r="AU119" i="522" s="1"/>
  <c r="AB119" i="522"/>
  <c r="AE119" i="522" s="1"/>
  <c r="L119" i="522"/>
  <c r="O119" i="522" s="1"/>
  <c r="AT119" i="522"/>
  <c r="AD119" i="522"/>
  <c r="N119" i="522"/>
  <c r="AS119" i="522"/>
  <c r="AC119" i="522"/>
  <c r="M119" i="522"/>
  <c r="AN119" i="522"/>
  <c r="AQ119" i="522" s="1"/>
  <c r="X119" i="522"/>
  <c r="AA119" i="522" s="1"/>
  <c r="H119" i="522"/>
  <c r="K119" i="522" s="1"/>
  <c r="AP119" i="522"/>
  <c r="Z119" i="522"/>
  <c r="J119" i="522"/>
  <c r="AO119" i="522"/>
  <c r="Y119" i="522"/>
  <c r="I119" i="522"/>
  <c r="AJ119" i="522"/>
  <c r="AM119" i="522" s="1"/>
  <c r="T119" i="522"/>
  <c r="W119" i="522" s="1"/>
  <c r="B119" i="522"/>
  <c r="AL119" i="522"/>
  <c r="V119" i="522"/>
  <c r="AK119" i="522"/>
  <c r="U119" i="522"/>
  <c r="AV119" i="522"/>
  <c r="D119" i="526" s="1"/>
  <c r="AF119" i="522"/>
  <c r="AI119" i="522" s="1"/>
  <c r="P119" i="522"/>
  <c r="S119" i="522" s="1"/>
  <c r="BC119" i="522"/>
  <c r="Y123" i="521"/>
  <c r="AI123" i="521"/>
  <c r="AE123" i="521"/>
  <c r="AD123" i="521"/>
  <c r="B123" i="521"/>
  <c r="Z123" i="521"/>
  <c r="I123" i="526"/>
  <c r="H123" i="526"/>
  <c r="Y123" i="526"/>
  <c r="AH123" i="526"/>
  <c r="B123" i="526"/>
  <c r="Z123" i="526"/>
  <c r="D123" i="539" s="1"/>
  <c r="G123" i="526"/>
  <c r="Z127" i="527"/>
  <c r="K127" i="527"/>
  <c r="I127" i="527"/>
  <c r="B127" i="527"/>
  <c r="F127" i="527" s="1"/>
  <c r="H127" i="527"/>
  <c r="BC130" i="522"/>
  <c r="AP130" i="522"/>
  <c r="Z130" i="522"/>
  <c r="J130" i="522"/>
  <c r="AS130" i="522"/>
  <c r="AC130" i="522"/>
  <c r="M130" i="522"/>
  <c r="AN130" i="522"/>
  <c r="AQ130" i="522" s="1"/>
  <c r="X130" i="522"/>
  <c r="AA130" i="522" s="1"/>
  <c r="H130" i="522"/>
  <c r="K130" i="522" s="1"/>
  <c r="AL130" i="522"/>
  <c r="V130" i="522"/>
  <c r="AO130" i="522"/>
  <c r="Y130" i="522"/>
  <c r="I130" i="522"/>
  <c r="AJ130" i="522"/>
  <c r="AM130" i="522" s="1"/>
  <c r="T130" i="522"/>
  <c r="W130" i="522" s="1"/>
  <c r="B130" i="522"/>
  <c r="BB130" i="522"/>
  <c r="AH130" i="522"/>
  <c r="R130" i="522"/>
  <c r="AK130" i="522"/>
  <c r="U130" i="522"/>
  <c r="AV130" i="522"/>
  <c r="D130" i="526" s="1"/>
  <c r="AF130" i="522"/>
  <c r="AI130" i="522" s="1"/>
  <c r="P130" i="522"/>
  <c r="S130" i="522" s="1"/>
  <c r="AT130" i="522"/>
  <c r="AD130" i="522"/>
  <c r="N130" i="522"/>
  <c r="AW130" i="522"/>
  <c r="AG130" i="522"/>
  <c r="Q130" i="522"/>
  <c r="AR130" i="522"/>
  <c r="AU130" i="522" s="1"/>
  <c r="AB130" i="522"/>
  <c r="AE130" i="522" s="1"/>
  <c r="L130" i="522"/>
  <c r="O130" i="522" s="1"/>
  <c r="H130" i="526"/>
  <c r="AH130" i="526"/>
  <c r="B130" i="526"/>
  <c r="Y130" i="526"/>
  <c r="G130" i="526"/>
  <c r="Z130" i="526"/>
  <c r="D130" i="539" s="1"/>
  <c r="I130" i="526"/>
  <c r="AS44" i="522"/>
  <c r="AC44" i="522"/>
  <c r="M44" i="522"/>
  <c r="AN44" i="522"/>
  <c r="AQ44" i="522" s="1"/>
  <c r="X44" i="522"/>
  <c r="AA44" i="522" s="1"/>
  <c r="H44" i="522"/>
  <c r="K44" i="522" s="1"/>
  <c r="AT44" i="522"/>
  <c r="AD44" i="522"/>
  <c r="N44" i="522"/>
  <c r="BC44" i="522"/>
  <c r="AW44" i="522"/>
  <c r="Y44" i="522"/>
  <c r="AV44" i="522"/>
  <c r="D44" i="526" s="1"/>
  <c r="AB44" i="522"/>
  <c r="AE44" i="522" s="1"/>
  <c r="B44" i="522"/>
  <c r="AL44" i="522"/>
  <c r="R44" i="522"/>
  <c r="AK44" i="522"/>
  <c r="Q44" i="522"/>
  <c r="AJ44" i="522"/>
  <c r="AM44" i="522" s="1"/>
  <c r="P44" i="522"/>
  <c r="S44" i="522" s="1"/>
  <c r="BB44" i="522"/>
  <c r="Z44" i="522"/>
  <c r="AG44" i="522"/>
  <c r="I44" i="522"/>
  <c r="AF44" i="522"/>
  <c r="AI44" i="522" s="1"/>
  <c r="L44" i="522"/>
  <c r="O44" i="522" s="1"/>
  <c r="AP44" i="522"/>
  <c r="V44" i="522"/>
  <c r="U44" i="522"/>
  <c r="AH44" i="522"/>
  <c r="AR44" i="522"/>
  <c r="AU44" i="522" s="1"/>
  <c r="J44" i="522"/>
  <c r="T44" i="522"/>
  <c r="W44" i="522" s="1"/>
  <c r="AO44" i="522"/>
  <c r="AH44" i="526"/>
  <c r="B44" i="526"/>
  <c r="G44" i="526"/>
  <c r="Z44" i="526"/>
  <c r="D44" i="539" s="1"/>
  <c r="I44" i="526"/>
  <c r="Y44" i="526"/>
  <c r="H44" i="526"/>
  <c r="K52" i="527"/>
  <c r="B52" i="527"/>
  <c r="F52" i="527" s="1"/>
  <c r="Z52" i="527"/>
  <c r="I52" i="527"/>
  <c r="H52" i="527"/>
  <c r="AE56" i="521"/>
  <c r="B56" i="521"/>
  <c r="AD56" i="521"/>
  <c r="Z56" i="521"/>
  <c r="Y56" i="521"/>
  <c r="AI56" i="521"/>
  <c r="AO60" i="522"/>
  <c r="Y60" i="522"/>
  <c r="I60" i="522"/>
  <c r="AJ60" i="522"/>
  <c r="AM60" i="522" s="1"/>
  <c r="T60" i="522"/>
  <c r="W60" i="522" s="1"/>
  <c r="B60" i="522"/>
  <c r="BB60" i="522"/>
  <c r="AH60" i="522"/>
  <c r="R60" i="522"/>
  <c r="AS60" i="522"/>
  <c r="AG60" i="522"/>
  <c r="M60" i="522"/>
  <c r="AF60" i="522"/>
  <c r="AI60" i="522" s="1"/>
  <c r="L60" i="522"/>
  <c r="O60" i="522" s="1"/>
  <c r="AD60" i="522"/>
  <c r="J60" i="522"/>
  <c r="AC60" i="522"/>
  <c r="AV60" i="522"/>
  <c r="D60" i="526" s="1"/>
  <c r="AB60" i="522"/>
  <c r="AE60" i="522" s="1"/>
  <c r="H60" i="522"/>
  <c r="K60" i="522" s="1"/>
  <c r="AT60" i="522"/>
  <c r="Z60" i="522"/>
  <c r="AW60" i="522"/>
  <c r="U60" i="522"/>
  <c r="AR60" i="522"/>
  <c r="AU60" i="522" s="1"/>
  <c r="X60" i="522"/>
  <c r="AA60" i="522" s="1"/>
  <c r="AP60" i="522"/>
  <c r="V60" i="522"/>
  <c r="AK60" i="522"/>
  <c r="Q60" i="522"/>
  <c r="AN60" i="522"/>
  <c r="AQ60" i="522" s="1"/>
  <c r="P60" i="522"/>
  <c r="S60" i="522" s="1"/>
  <c r="BC60" i="522"/>
  <c r="AL60" i="522"/>
  <c r="N60" i="522"/>
  <c r="H60" i="526"/>
  <c r="AH60" i="526"/>
  <c r="B60" i="526"/>
  <c r="Z60" i="526"/>
  <c r="D60" i="539" s="1"/>
  <c r="G60" i="526"/>
  <c r="Y60" i="526"/>
  <c r="I60" i="526"/>
  <c r="I68" i="527"/>
  <c r="H68" i="527"/>
  <c r="K68" i="527"/>
  <c r="B68" i="527"/>
  <c r="F68" i="527" s="1"/>
  <c r="Z68" i="527"/>
  <c r="AE76" i="521"/>
  <c r="Y76" i="521"/>
  <c r="B76" i="521"/>
  <c r="Z76" i="521"/>
  <c r="AI76" i="521"/>
  <c r="AD76" i="521"/>
  <c r="AO76" i="522"/>
  <c r="Y76" i="522"/>
  <c r="I76" i="522"/>
  <c r="AN76" i="522"/>
  <c r="AQ76" i="522" s="1"/>
  <c r="X76" i="522"/>
  <c r="AA76" i="522" s="1"/>
  <c r="H76" i="522"/>
  <c r="K76" i="522" s="1"/>
  <c r="BB76" i="522"/>
  <c r="AH76" i="522"/>
  <c r="R76" i="522"/>
  <c r="AS76" i="522"/>
  <c r="AC76" i="522"/>
  <c r="M76" i="522"/>
  <c r="AR76" i="522"/>
  <c r="AU76" i="522" s="1"/>
  <c r="AB76" i="522"/>
  <c r="AE76" i="522" s="1"/>
  <c r="L76" i="522"/>
  <c r="O76" i="522" s="1"/>
  <c r="AL76" i="522"/>
  <c r="V76" i="522"/>
  <c r="AW76" i="522"/>
  <c r="Q76" i="522"/>
  <c r="AF76" i="522"/>
  <c r="AI76" i="522" s="1"/>
  <c r="BC76" i="522"/>
  <c r="Z76" i="522"/>
  <c r="AK76" i="522"/>
  <c r="T76" i="522"/>
  <c r="W76" i="522" s="1"/>
  <c r="AT76" i="522"/>
  <c r="N76" i="522"/>
  <c r="AG76" i="522"/>
  <c r="AV76" i="522"/>
  <c r="D76" i="526" s="1"/>
  <c r="P76" i="522"/>
  <c r="S76" i="522" s="1"/>
  <c r="AP76" i="522"/>
  <c r="J76" i="522"/>
  <c r="U76" i="522"/>
  <c r="AJ76" i="522"/>
  <c r="AM76" i="522" s="1"/>
  <c r="B76" i="522"/>
  <c r="AD76" i="522"/>
  <c r="I76" i="526"/>
  <c r="H76" i="526"/>
  <c r="AH76" i="526"/>
  <c r="B76" i="526"/>
  <c r="Z76" i="526"/>
  <c r="D76" i="539" s="1"/>
  <c r="Y76" i="526"/>
  <c r="G76" i="526"/>
  <c r="AO88" i="522"/>
  <c r="Y88" i="522"/>
  <c r="I88" i="522"/>
  <c r="AJ88" i="522"/>
  <c r="AM88" i="522" s="1"/>
  <c r="T88" i="522"/>
  <c r="W88" i="522" s="1"/>
  <c r="B88" i="522"/>
  <c r="AT88" i="522"/>
  <c r="AD88" i="522"/>
  <c r="N88" i="522"/>
  <c r="AW88" i="522"/>
  <c r="AC88" i="522"/>
  <c r="AV88" i="522"/>
  <c r="D88" i="526" s="1"/>
  <c r="AB88" i="522"/>
  <c r="AE88" i="522" s="1"/>
  <c r="H88" i="522"/>
  <c r="K88" i="522" s="1"/>
  <c r="AP88" i="522"/>
  <c r="V88" i="522"/>
  <c r="AK88" i="522"/>
  <c r="Q88" i="522"/>
  <c r="AN88" i="522"/>
  <c r="AQ88" i="522" s="1"/>
  <c r="P88" i="522"/>
  <c r="S88" i="522" s="1"/>
  <c r="AH88" i="522"/>
  <c r="J88" i="522"/>
  <c r="AG88" i="522"/>
  <c r="M88" i="522"/>
  <c r="AF88" i="522"/>
  <c r="AI88" i="522" s="1"/>
  <c r="L88" i="522"/>
  <c r="O88" i="522" s="1"/>
  <c r="BB88" i="522"/>
  <c r="Z88" i="522"/>
  <c r="AS88" i="522"/>
  <c r="BC88" i="522"/>
  <c r="U88" i="522"/>
  <c r="AL88" i="522"/>
  <c r="AR88" i="522"/>
  <c r="AU88" i="522" s="1"/>
  <c r="R88" i="522"/>
  <c r="X88" i="522"/>
  <c r="AA88" i="522" s="1"/>
  <c r="AE92" i="521"/>
  <c r="Y92" i="521"/>
  <c r="Z92" i="521"/>
  <c r="AD92" i="521"/>
  <c r="AI92" i="521"/>
  <c r="B92" i="521"/>
  <c r="AW92" i="522"/>
  <c r="AG92" i="522"/>
  <c r="Q92" i="522"/>
  <c r="AV92" i="522"/>
  <c r="D92" i="526" s="1"/>
  <c r="AF92" i="522"/>
  <c r="AI92" i="522" s="1"/>
  <c r="P92" i="522"/>
  <c r="S92" i="522" s="1"/>
  <c r="BC92" i="522"/>
  <c r="AP92" i="522"/>
  <c r="Z92" i="522"/>
  <c r="J92" i="522"/>
  <c r="AO92" i="522"/>
  <c r="Y92" i="522"/>
  <c r="I92" i="522"/>
  <c r="AN92" i="522"/>
  <c r="AQ92" i="522" s="1"/>
  <c r="X92" i="522"/>
  <c r="AA92" i="522" s="1"/>
  <c r="H92" i="522"/>
  <c r="K92" i="522" s="1"/>
  <c r="BB92" i="522"/>
  <c r="AK92" i="522"/>
  <c r="U92" i="522"/>
  <c r="AJ92" i="522"/>
  <c r="AM92" i="522" s="1"/>
  <c r="T92" i="522"/>
  <c r="W92" i="522" s="1"/>
  <c r="B92" i="522"/>
  <c r="AT92" i="522"/>
  <c r="AD92" i="522"/>
  <c r="N92" i="522"/>
  <c r="AS92" i="522"/>
  <c r="AB92" i="522"/>
  <c r="AE92" i="522" s="1"/>
  <c r="AH92" i="522"/>
  <c r="AC92" i="522"/>
  <c r="L92" i="522"/>
  <c r="O92" i="522" s="1"/>
  <c r="V92" i="522"/>
  <c r="M92" i="522"/>
  <c r="R92" i="522"/>
  <c r="AR92" i="522"/>
  <c r="AU92" i="522" s="1"/>
  <c r="AL92" i="522"/>
  <c r="Z92" i="526"/>
  <c r="D92" i="539" s="1"/>
  <c r="G92" i="526"/>
  <c r="I92" i="526"/>
  <c r="AH92" i="526"/>
  <c r="Y92" i="526"/>
  <c r="B92" i="526"/>
  <c r="H92" i="526"/>
  <c r="K96" i="527"/>
  <c r="B96" i="527"/>
  <c r="F96" i="527" s="1"/>
  <c r="I96" i="527"/>
  <c r="Z96" i="527"/>
  <c r="H96" i="527"/>
  <c r="AW104" i="522"/>
  <c r="AG104" i="522"/>
  <c r="Q104" i="522"/>
  <c r="AR104" i="522"/>
  <c r="AU104" i="522" s="1"/>
  <c r="AB104" i="522"/>
  <c r="AE104" i="522" s="1"/>
  <c r="L104" i="522"/>
  <c r="O104" i="522" s="1"/>
  <c r="AL104" i="522"/>
  <c r="V104" i="522"/>
  <c r="AS104" i="522"/>
  <c r="Y104" i="522"/>
  <c r="AV104" i="522"/>
  <c r="D104" i="526" s="1"/>
  <c r="X104" i="522"/>
  <c r="AA104" i="522" s="1"/>
  <c r="B104" i="522"/>
  <c r="AP104" i="522"/>
  <c r="R104" i="522"/>
  <c r="AK104" i="522"/>
  <c r="M104" i="522"/>
  <c r="AJ104" i="522"/>
  <c r="AM104" i="522" s="1"/>
  <c r="P104" i="522"/>
  <c r="S104" i="522" s="1"/>
  <c r="BB104" i="522"/>
  <c r="AD104" i="522"/>
  <c r="J104" i="522"/>
  <c r="AC104" i="522"/>
  <c r="I104" i="522"/>
  <c r="AF104" i="522"/>
  <c r="AI104" i="522" s="1"/>
  <c r="H104" i="522"/>
  <c r="K104" i="522" s="1"/>
  <c r="AT104" i="522"/>
  <c r="Z104" i="522"/>
  <c r="T104" i="522"/>
  <c r="W104" i="522" s="1"/>
  <c r="AO104" i="522"/>
  <c r="BC104" i="522"/>
  <c r="U104" i="522"/>
  <c r="AH104" i="522"/>
  <c r="AN104" i="522"/>
  <c r="AQ104" i="522" s="1"/>
  <c r="N104" i="522"/>
  <c r="AE108" i="521"/>
  <c r="Y108" i="521"/>
  <c r="Z108" i="521"/>
  <c r="B108" i="521"/>
  <c r="AD108" i="521"/>
  <c r="AI108" i="521"/>
  <c r="AO108" i="522"/>
  <c r="Y108" i="522"/>
  <c r="I108" i="522"/>
  <c r="AN108" i="522"/>
  <c r="AQ108" i="522" s="1"/>
  <c r="X108" i="522"/>
  <c r="AA108" i="522" s="1"/>
  <c r="H108" i="522"/>
  <c r="K108" i="522" s="1"/>
  <c r="BB108" i="522"/>
  <c r="AH108" i="522"/>
  <c r="R108" i="522"/>
  <c r="AW108" i="522"/>
  <c r="AG108" i="522"/>
  <c r="Q108" i="522"/>
  <c r="AV108" i="522"/>
  <c r="D108" i="526" s="1"/>
  <c r="AF108" i="522"/>
  <c r="AI108" i="522" s="1"/>
  <c r="P108" i="522"/>
  <c r="S108" i="522" s="1"/>
  <c r="BC108" i="522"/>
  <c r="AP108" i="522"/>
  <c r="Z108" i="522"/>
  <c r="J108" i="522"/>
  <c r="AS108" i="522"/>
  <c r="AC108" i="522"/>
  <c r="M108" i="522"/>
  <c r="AR108" i="522"/>
  <c r="AU108" i="522" s="1"/>
  <c r="AB108" i="522"/>
  <c r="AE108" i="522" s="1"/>
  <c r="L108" i="522"/>
  <c r="O108" i="522" s="1"/>
  <c r="AL108" i="522"/>
  <c r="V108" i="522"/>
  <c r="U108" i="522"/>
  <c r="B108" i="522"/>
  <c r="AT108" i="522"/>
  <c r="AJ108" i="522"/>
  <c r="AM108" i="522" s="1"/>
  <c r="AD108" i="522"/>
  <c r="AK108" i="522"/>
  <c r="T108" i="522"/>
  <c r="W108" i="522" s="1"/>
  <c r="N108" i="522"/>
  <c r="H108" i="526"/>
  <c r="AH108" i="526"/>
  <c r="B108" i="526"/>
  <c r="G108" i="526"/>
  <c r="Z108" i="526"/>
  <c r="D108" i="539" s="1"/>
  <c r="Y108" i="526"/>
  <c r="I108" i="526"/>
  <c r="H112" i="527"/>
  <c r="K112" i="527"/>
  <c r="B112" i="527"/>
  <c r="F112" i="527" s="1"/>
  <c r="I112" i="527"/>
  <c r="Z112" i="527"/>
  <c r="AD124" i="521"/>
  <c r="AE124" i="521"/>
  <c r="AI124" i="521"/>
  <c r="Y124" i="521"/>
  <c r="Z124" i="521"/>
  <c r="B124" i="521"/>
  <c r="AS124" i="522"/>
  <c r="AC124" i="522"/>
  <c r="M124" i="522"/>
  <c r="AN124" i="522"/>
  <c r="AQ124" i="522" s="1"/>
  <c r="X124" i="522"/>
  <c r="AA124" i="522" s="1"/>
  <c r="H124" i="522"/>
  <c r="K124" i="522" s="1"/>
  <c r="BB124" i="522"/>
  <c r="AH124" i="522"/>
  <c r="R124" i="522"/>
  <c r="AO124" i="522"/>
  <c r="Y124" i="522"/>
  <c r="I124" i="522"/>
  <c r="AJ124" i="522"/>
  <c r="AM124" i="522" s="1"/>
  <c r="T124" i="522"/>
  <c r="W124" i="522" s="1"/>
  <c r="B124" i="522"/>
  <c r="AT124" i="522"/>
  <c r="AD124" i="522"/>
  <c r="N124" i="522"/>
  <c r="AK124" i="522"/>
  <c r="U124" i="522"/>
  <c r="AV124" i="522"/>
  <c r="D124" i="526" s="1"/>
  <c r="AF124" i="522"/>
  <c r="AI124" i="522" s="1"/>
  <c r="P124" i="522"/>
  <c r="S124" i="522" s="1"/>
  <c r="BC124" i="522"/>
  <c r="AP124" i="522"/>
  <c r="Z124" i="522"/>
  <c r="J124" i="522"/>
  <c r="AW124" i="522"/>
  <c r="AG124" i="522"/>
  <c r="Q124" i="522"/>
  <c r="AR124" i="522"/>
  <c r="AU124" i="522" s="1"/>
  <c r="AB124" i="522"/>
  <c r="AE124" i="522" s="1"/>
  <c r="L124" i="522"/>
  <c r="O124" i="522" s="1"/>
  <c r="AL124" i="522"/>
  <c r="V124" i="522"/>
  <c r="AH124" i="526"/>
  <c r="B124" i="526"/>
  <c r="H124" i="526"/>
  <c r="G124" i="526"/>
  <c r="Z124" i="526"/>
  <c r="D124" i="539" s="1"/>
  <c r="I124" i="526"/>
  <c r="Y124" i="526"/>
  <c r="I128" i="527"/>
  <c r="B128" i="527"/>
  <c r="F128" i="527" s="1"/>
  <c r="Z128" i="527"/>
  <c r="K128" i="527"/>
  <c r="H128" i="527"/>
  <c r="AJ45" i="522"/>
  <c r="AM45" i="522" s="1"/>
  <c r="T45" i="522"/>
  <c r="W45" i="522" s="1"/>
  <c r="B45" i="522"/>
  <c r="AW45" i="522"/>
  <c r="AG45" i="522"/>
  <c r="Q45" i="522"/>
  <c r="AH45" i="522"/>
  <c r="N45" i="522"/>
  <c r="AL45" i="522"/>
  <c r="AV45" i="522"/>
  <c r="D45" i="526" s="1"/>
  <c r="AB45" i="522"/>
  <c r="AE45" i="522" s="1"/>
  <c r="H45" i="522"/>
  <c r="K45" i="522" s="1"/>
  <c r="AS45" i="522"/>
  <c r="Y45" i="522"/>
  <c r="BB45" i="522"/>
  <c r="AP45" i="522"/>
  <c r="AR45" i="522"/>
  <c r="AU45" i="522" s="1"/>
  <c r="X45" i="522"/>
  <c r="AA45" i="522" s="1"/>
  <c r="AO45" i="522"/>
  <c r="U45" i="522"/>
  <c r="R45" i="522"/>
  <c r="Z45" i="522"/>
  <c r="AN45" i="522"/>
  <c r="AQ45" i="522" s="1"/>
  <c r="P45" i="522"/>
  <c r="S45" i="522" s="1"/>
  <c r="BC45" i="522"/>
  <c r="AK45" i="522"/>
  <c r="M45" i="522"/>
  <c r="AT45" i="522"/>
  <c r="J45" i="522"/>
  <c r="AF45" i="522"/>
  <c r="AI45" i="522" s="1"/>
  <c r="L45" i="522"/>
  <c r="O45" i="522" s="1"/>
  <c r="AC45" i="522"/>
  <c r="I45" i="522"/>
  <c r="AD45" i="522"/>
  <c r="V45" i="522"/>
  <c r="AH45" i="526"/>
  <c r="B45" i="526"/>
  <c r="G45" i="526"/>
  <c r="Z45" i="526"/>
  <c r="D45" i="539" s="1"/>
  <c r="I45" i="526"/>
  <c r="Y45" i="526"/>
  <c r="H45" i="526"/>
  <c r="Z49" i="521"/>
  <c r="AD49" i="521"/>
  <c r="AI49" i="521"/>
  <c r="Y49" i="521"/>
  <c r="B49" i="521"/>
  <c r="AE49" i="521"/>
  <c r="Z49" i="527"/>
  <c r="B49" i="527"/>
  <c r="F49" i="527" s="1"/>
  <c r="H49" i="527"/>
  <c r="K49" i="527"/>
  <c r="I49" i="527"/>
  <c r="Z57" i="526"/>
  <c r="D57" i="539" s="1"/>
  <c r="G57" i="526"/>
  <c r="Y57" i="526"/>
  <c r="I57" i="526"/>
  <c r="H57" i="526"/>
  <c r="AH57" i="526"/>
  <c r="B57" i="526"/>
  <c r="Z65" i="527"/>
  <c r="B65" i="527"/>
  <c r="F65" i="527" s="1"/>
  <c r="H65" i="527"/>
  <c r="K65" i="527"/>
  <c r="I65" i="527"/>
  <c r="AN69" i="522"/>
  <c r="AQ69" i="522" s="1"/>
  <c r="X69" i="522"/>
  <c r="AA69" i="522" s="1"/>
  <c r="H69" i="522"/>
  <c r="K69" i="522" s="1"/>
  <c r="AL69" i="522"/>
  <c r="V69" i="522"/>
  <c r="AK69" i="522"/>
  <c r="U69" i="522"/>
  <c r="AV69" i="522"/>
  <c r="D69" i="526" s="1"/>
  <c r="AF69" i="522"/>
  <c r="AI69" i="522" s="1"/>
  <c r="P69" i="522"/>
  <c r="S69" i="522" s="1"/>
  <c r="BC69" i="522"/>
  <c r="AT69" i="522"/>
  <c r="AD69" i="522"/>
  <c r="N69" i="522"/>
  <c r="AS69" i="522"/>
  <c r="AC69" i="522"/>
  <c r="M69" i="522"/>
  <c r="AR69" i="522"/>
  <c r="AU69" i="522" s="1"/>
  <c r="AB69" i="522"/>
  <c r="AE69" i="522" s="1"/>
  <c r="L69" i="522"/>
  <c r="O69" i="522" s="1"/>
  <c r="AP69" i="522"/>
  <c r="Z69" i="522"/>
  <c r="J69" i="522"/>
  <c r="AO69" i="522"/>
  <c r="Y69" i="522"/>
  <c r="I69" i="522"/>
  <c r="AJ69" i="522"/>
  <c r="AM69" i="522" s="1"/>
  <c r="AH69" i="522"/>
  <c r="Q69" i="522"/>
  <c r="T69" i="522"/>
  <c r="W69" i="522" s="1"/>
  <c r="R69" i="522"/>
  <c r="B69" i="522"/>
  <c r="AW69" i="522"/>
  <c r="BB69" i="522"/>
  <c r="AG69" i="522"/>
  <c r="AJ73" i="522"/>
  <c r="AM73" i="522" s="1"/>
  <c r="T73" i="522"/>
  <c r="W73" i="522" s="1"/>
  <c r="B73" i="522"/>
  <c r="AT73" i="522"/>
  <c r="AD73" i="522"/>
  <c r="N73" i="522"/>
  <c r="AW73" i="522"/>
  <c r="AG73" i="522"/>
  <c r="Q73" i="522"/>
  <c r="AV73" i="522"/>
  <c r="D73" i="526" s="1"/>
  <c r="AF73" i="522"/>
  <c r="AI73" i="522" s="1"/>
  <c r="P73" i="522"/>
  <c r="S73" i="522" s="1"/>
  <c r="BC73" i="522"/>
  <c r="AP73" i="522"/>
  <c r="Z73" i="522"/>
  <c r="J73" i="522"/>
  <c r="AS73" i="522"/>
  <c r="AC73" i="522"/>
  <c r="M73" i="522"/>
  <c r="AN73" i="522"/>
  <c r="AQ73" i="522" s="1"/>
  <c r="X73" i="522"/>
  <c r="AA73" i="522" s="1"/>
  <c r="H73" i="522"/>
  <c r="K73" i="522" s="1"/>
  <c r="BB73" i="522"/>
  <c r="AH73" i="522"/>
  <c r="R73" i="522"/>
  <c r="AK73" i="522"/>
  <c r="U73" i="522"/>
  <c r="AB73" i="522"/>
  <c r="AE73" i="522" s="1"/>
  <c r="V73" i="522"/>
  <c r="I73" i="522"/>
  <c r="L73" i="522"/>
  <c r="O73" i="522" s="1"/>
  <c r="AO73" i="522"/>
  <c r="AR73" i="522"/>
  <c r="AU73" i="522" s="1"/>
  <c r="AL73" i="522"/>
  <c r="Y73" i="522"/>
  <c r="Z73" i="526"/>
  <c r="D73" i="539" s="1"/>
  <c r="H73" i="526"/>
  <c r="Y73" i="526"/>
  <c r="AH73" i="526"/>
  <c r="B73" i="526"/>
  <c r="G73" i="526"/>
  <c r="I73" i="526"/>
  <c r="H81" i="527"/>
  <c r="K81" i="527"/>
  <c r="Z81" i="527"/>
  <c r="B81" i="527"/>
  <c r="F81" i="527" s="1"/>
  <c r="I81" i="527"/>
  <c r="I89" i="526"/>
  <c r="H89" i="526"/>
  <c r="Z89" i="526"/>
  <c r="D89" i="539" s="1"/>
  <c r="AH89" i="526"/>
  <c r="B89" i="526"/>
  <c r="Y89" i="526"/>
  <c r="G89" i="526"/>
  <c r="Z97" i="521"/>
  <c r="AD97" i="521"/>
  <c r="AE97" i="521"/>
  <c r="AI97" i="521"/>
  <c r="Y97" i="521"/>
  <c r="B97" i="521"/>
  <c r="Z97" i="527"/>
  <c r="B97" i="527"/>
  <c r="F97" i="527" s="1"/>
  <c r="I97" i="527"/>
  <c r="H97" i="527"/>
  <c r="K97" i="527"/>
  <c r="H105" i="526"/>
  <c r="AH105" i="526"/>
  <c r="B105" i="526"/>
  <c r="Z105" i="526"/>
  <c r="D105" i="539" s="1"/>
  <c r="G105" i="526"/>
  <c r="Y105" i="526"/>
  <c r="I105" i="526"/>
  <c r="Z113" i="527"/>
  <c r="B113" i="527"/>
  <c r="F113" i="527" s="1"/>
  <c r="I113" i="527"/>
  <c r="H113" i="527"/>
  <c r="K113" i="527"/>
  <c r="AV121" i="522"/>
  <c r="D121" i="526" s="1"/>
  <c r="AF121" i="522"/>
  <c r="AI121" i="522" s="1"/>
  <c r="P121" i="522"/>
  <c r="S121" i="522" s="1"/>
  <c r="BC121" i="522"/>
  <c r="AP121" i="522"/>
  <c r="Z121" i="522"/>
  <c r="J121" i="522"/>
  <c r="AS121" i="522"/>
  <c r="AC121" i="522"/>
  <c r="M121" i="522"/>
  <c r="AR121" i="522"/>
  <c r="AU121" i="522" s="1"/>
  <c r="AB121" i="522"/>
  <c r="AE121" i="522" s="1"/>
  <c r="L121" i="522"/>
  <c r="O121" i="522" s="1"/>
  <c r="AL121" i="522"/>
  <c r="V121" i="522"/>
  <c r="AO121" i="522"/>
  <c r="Y121" i="522"/>
  <c r="I121" i="522"/>
  <c r="AN121" i="522"/>
  <c r="AQ121" i="522" s="1"/>
  <c r="X121" i="522"/>
  <c r="AA121" i="522" s="1"/>
  <c r="H121" i="522"/>
  <c r="K121" i="522" s="1"/>
  <c r="BB121" i="522"/>
  <c r="AH121" i="522"/>
  <c r="R121" i="522"/>
  <c r="AK121" i="522"/>
  <c r="U121" i="522"/>
  <c r="AJ121" i="522"/>
  <c r="AM121" i="522" s="1"/>
  <c r="T121" i="522"/>
  <c r="W121" i="522" s="1"/>
  <c r="B121" i="522"/>
  <c r="AT121" i="522"/>
  <c r="AD121" i="522"/>
  <c r="N121" i="522"/>
  <c r="AW121" i="522"/>
  <c r="AG121" i="522"/>
  <c r="Q121" i="522"/>
  <c r="Z121" i="526"/>
  <c r="D121" i="539" s="1"/>
  <c r="H121" i="526"/>
  <c r="Y121" i="526"/>
  <c r="AH121" i="526"/>
  <c r="B121" i="526"/>
  <c r="G121" i="526"/>
  <c r="I121" i="526"/>
  <c r="H129" i="527"/>
  <c r="I129" i="527"/>
  <c r="K129" i="527"/>
  <c r="Z129" i="527"/>
  <c r="B129" i="527"/>
  <c r="F129" i="527" s="1"/>
  <c r="BB46" i="522"/>
  <c r="AH46" i="522"/>
  <c r="R46" i="522"/>
  <c r="AV46" i="522"/>
  <c r="D46" i="526" s="1"/>
  <c r="AF46" i="522"/>
  <c r="AI46" i="522" s="1"/>
  <c r="P46" i="522"/>
  <c r="S46" i="522" s="1"/>
  <c r="AS46" i="522"/>
  <c r="Y46" i="522"/>
  <c r="AW46" i="522"/>
  <c r="AT46" i="522"/>
  <c r="AD46" i="522"/>
  <c r="N46" i="522"/>
  <c r="AR46" i="522"/>
  <c r="AU46" i="522" s="1"/>
  <c r="AB46" i="522"/>
  <c r="AE46" i="522" s="1"/>
  <c r="L46" i="522"/>
  <c r="O46" i="522" s="1"/>
  <c r="AC46" i="522"/>
  <c r="I46" i="522"/>
  <c r="AG46" i="522"/>
  <c r="BC46" i="522"/>
  <c r="AP46" i="522"/>
  <c r="Z46" i="522"/>
  <c r="J46" i="522"/>
  <c r="AN46" i="522"/>
  <c r="AQ46" i="522" s="1"/>
  <c r="X46" i="522"/>
  <c r="AA46" i="522" s="1"/>
  <c r="H46" i="522"/>
  <c r="K46" i="522" s="1"/>
  <c r="M46" i="522"/>
  <c r="AK46" i="522"/>
  <c r="Q46" i="522"/>
  <c r="AL46" i="522"/>
  <c r="V46" i="522"/>
  <c r="AJ46" i="522"/>
  <c r="AM46" i="522" s="1"/>
  <c r="T46" i="522"/>
  <c r="W46" i="522" s="1"/>
  <c r="B46" i="522"/>
  <c r="AO46" i="522"/>
  <c r="U46" i="522"/>
  <c r="Y46" i="526"/>
  <c r="G46" i="526"/>
  <c r="I46" i="526"/>
  <c r="B46" i="526"/>
  <c r="Z46" i="526"/>
  <c r="D46" i="539" s="1"/>
  <c r="AH46" i="526"/>
  <c r="H46" i="526"/>
  <c r="Z54" i="521"/>
  <c r="AD54" i="521"/>
  <c r="AI54" i="521"/>
  <c r="AE54" i="521"/>
  <c r="Y54" i="521"/>
  <c r="B54" i="521"/>
  <c r="Z54" i="527"/>
  <c r="H54" i="527"/>
  <c r="B54" i="527"/>
  <c r="F54" i="527" s="1"/>
  <c r="K54" i="527"/>
  <c r="I54" i="527"/>
  <c r="AL62" i="522"/>
  <c r="V62" i="522"/>
  <c r="AK62" i="522"/>
  <c r="U62" i="522"/>
  <c r="AJ62" i="522"/>
  <c r="AM62" i="522" s="1"/>
  <c r="T62" i="522"/>
  <c r="W62" i="522" s="1"/>
  <c r="B62" i="522"/>
  <c r="BB62" i="522"/>
  <c r="AH62" i="522"/>
  <c r="R62" i="522"/>
  <c r="AW62" i="522"/>
  <c r="AG62" i="522"/>
  <c r="Q62" i="522"/>
  <c r="AV62" i="522"/>
  <c r="D62" i="526" s="1"/>
  <c r="AF62" i="522"/>
  <c r="AI62" i="522" s="1"/>
  <c r="P62" i="522"/>
  <c r="S62" i="522" s="1"/>
  <c r="BC62" i="522"/>
  <c r="Z62" i="522"/>
  <c r="AO62" i="522"/>
  <c r="I62" i="522"/>
  <c r="X62" i="522"/>
  <c r="AA62" i="522" s="1"/>
  <c r="AT62" i="522"/>
  <c r="N62" i="522"/>
  <c r="AC62" i="522"/>
  <c r="AR62" i="522"/>
  <c r="AU62" i="522" s="1"/>
  <c r="L62" i="522"/>
  <c r="O62" i="522" s="1"/>
  <c r="AP62" i="522"/>
  <c r="J62" i="522"/>
  <c r="Y62" i="522"/>
  <c r="AN62" i="522"/>
  <c r="AQ62" i="522" s="1"/>
  <c r="H62" i="522"/>
  <c r="K62" i="522" s="1"/>
  <c r="AD62" i="522"/>
  <c r="AS62" i="522"/>
  <c r="M62" i="522"/>
  <c r="AB62" i="522"/>
  <c r="AE62" i="522" s="1"/>
  <c r="I62" i="526"/>
  <c r="H62" i="526"/>
  <c r="Y62" i="526"/>
  <c r="AH62" i="526"/>
  <c r="B62" i="526"/>
  <c r="Z62" i="526"/>
  <c r="D62" i="539" s="1"/>
  <c r="G62" i="526"/>
  <c r="Z66" i="521"/>
  <c r="Y66" i="521"/>
  <c r="AE66" i="521"/>
  <c r="B66" i="521"/>
  <c r="AD66" i="521"/>
  <c r="AI66" i="521"/>
  <c r="H70" i="527"/>
  <c r="B70" i="527"/>
  <c r="F70" i="527" s="1"/>
  <c r="K70" i="527"/>
  <c r="I70" i="527"/>
  <c r="Z70" i="527"/>
  <c r="AT78" i="522"/>
  <c r="AD78" i="522"/>
  <c r="N78" i="522"/>
  <c r="AS78" i="522"/>
  <c r="AC78" i="522"/>
  <c r="M78" i="522"/>
  <c r="AR78" i="522"/>
  <c r="AU78" i="522" s="1"/>
  <c r="AB78" i="522"/>
  <c r="AE78" i="522" s="1"/>
  <c r="L78" i="522"/>
  <c r="O78" i="522" s="1"/>
  <c r="BC78" i="522"/>
  <c r="AP78" i="522"/>
  <c r="Z78" i="522"/>
  <c r="J78" i="522"/>
  <c r="AO78" i="522"/>
  <c r="Y78" i="522"/>
  <c r="I78" i="522"/>
  <c r="AN78" i="522"/>
  <c r="AQ78" i="522" s="1"/>
  <c r="X78" i="522"/>
  <c r="AA78" i="522" s="1"/>
  <c r="H78" i="522"/>
  <c r="K78" i="522" s="1"/>
  <c r="BB78" i="522"/>
  <c r="AH78" i="522"/>
  <c r="R78" i="522"/>
  <c r="AW78" i="522"/>
  <c r="Q78" i="522"/>
  <c r="AF78" i="522"/>
  <c r="AI78" i="522" s="1"/>
  <c r="AK78" i="522"/>
  <c r="T78" i="522"/>
  <c r="W78" i="522" s="1"/>
  <c r="AL78" i="522"/>
  <c r="AG78" i="522"/>
  <c r="AV78" i="522"/>
  <c r="D78" i="526" s="1"/>
  <c r="P78" i="522"/>
  <c r="S78" i="522" s="1"/>
  <c r="V78" i="522"/>
  <c r="U78" i="522"/>
  <c r="AJ78" i="522"/>
  <c r="AM78" i="522" s="1"/>
  <c r="B78" i="522"/>
  <c r="Y78" i="526"/>
  <c r="I78" i="526"/>
  <c r="Z78" i="526"/>
  <c r="D78" i="539" s="1"/>
  <c r="H78" i="526"/>
  <c r="AH78" i="526"/>
  <c r="B78" i="526"/>
  <c r="G78" i="526"/>
  <c r="H86" i="527"/>
  <c r="K86" i="527"/>
  <c r="Z86" i="527"/>
  <c r="I86" i="527"/>
  <c r="B86" i="527"/>
  <c r="F86" i="527" s="1"/>
  <c r="AL94" i="522"/>
  <c r="V94" i="522"/>
  <c r="AK94" i="522"/>
  <c r="U94" i="522"/>
  <c r="AJ94" i="522"/>
  <c r="AM94" i="522" s="1"/>
  <c r="T94" i="522"/>
  <c r="W94" i="522" s="1"/>
  <c r="B94" i="522"/>
  <c r="BB94" i="522"/>
  <c r="AH94" i="522"/>
  <c r="R94" i="522"/>
  <c r="AW94" i="522"/>
  <c r="AG94" i="522"/>
  <c r="Q94" i="522"/>
  <c r="AV94" i="522"/>
  <c r="D94" i="526" s="1"/>
  <c r="AF94" i="522"/>
  <c r="AI94" i="522" s="1"/>
  <c r="P94" i="522"/>
  <c r="S94" i="522" s="1"/>
  <c r="BC94" i="522"/>
  <c r="AP94" i="522"/>
  <c r="Z94" i="522"/>
  <c r="J94" i="522"/>
  <c r="AO94" i="522"/>
  <c r="Y94" i="522"/>
  <c r="I94" i="522"/>
  <c r="AN94" i="522"/>
  <c r="AQ94" i="522" s="1"/>
  <c r="X94" i="522"/>
  <c r="AA94" i="522" s="1"/>
  <c r="H94" i="522"/>
  <c r="K94" i="522" s="1"/>
  <c r="AT94" i="522"/>
  <c r="AC94" i="522"/>
  <c r="L94" i="522"/>
  <c r="O94" i="522" s="1"/>
  <c r="AD94" i="522"/>
  <c r="M94" i="522"/>
  <c r="N94" i="522"/>
  <c r="AR94" i="522"/>
  <c r="AU94" i="522" s="1"/>
  <c r="AS94" i="522"/>
  <c r="AB94" i="522"/>
  <c r="AE94" i="522" s="1"/>
  <c r="Y94" i="526"/>
  <c r="I94" i="526"/>
  <c r="Z94" i="526"/>
  <c r="D94" i="539" s="1"/>
  <c r="H94" i="526"/>
  <c r="AH94" i="526"/>
  <c r="B94" i="526"/>
  <c r="G94" i="526"/>
  <c r="Z98" i="521"/>
  <c r="AD98" i="521"/>
  <c r="AE98" i="521"/>
  <c r="AI98" i="521"/>
  <c r="Y98" i="521"/>
  <c r="B98" i="521"/>
  <c r="Z102" i="521"/>
  <c r="AD102" i="521"/>
  <c r="AE102" i="521"/>
  <c r="AI102" i="521"/>
  <c r="Y102" i="521"/>
  <c r="B102" i="521"/>
  <c r="H102" i="527"/>
  <c r="K102" i="527"/>
  <c r="Z102" i="527"/>
  <c r="I102" i="527"/>
  <c r="B102" i="527"/>
  <c r="F102" i="527" s="1"/>
  <c r="AT110" i="522"/>
  <c r="AD110" i="522"/>
  <c r="N110" i="522"/>
  <c r="AS110" i="522"/>
  <c r="AC110" i="522"/>
  <c r="M110" i="522"/>
  <c r="AR110" i="522"/>
  <c r="AU110" i="522" s="1"/>
  <c r="AB110" i="522"/>
  <c r="AE110" i="522" s="1"/>
  <c r="L110" i="522"/>
  <c r="O110" i="522" s="1"/>
  <c r="BC110" i="522"/>
  <c r="AP110" i="522"/>
  <c r="Z110" i="522"/>
  <c r="J110" i="522"/>
  <c r="AO110" i="522"/>
  <c r="Y110" i="522"/>
  <c r="I110" i="522"/>
  <c r="AN110" i="522"/>
  <c r="AQ110" i="522" s="1"/>
  <c r="X110" i="522"/>
  <c r="AA110" i="522" s="1"/>
  <c r="H110" i="522"/>
  <c r="K110" i="522" s="1"/>
  <c r="AL110" i="522"/>
  <c r="BB110" i="522"/>
  <c r="AH110" i="522"/>
  <c r="R110" i="522"/>
  <c r="AW110" i="522"/>
  <c r="AG110" i="522"/>
  <c r="Q110" i="522"/>
  <c r="AV110" i="522"/>
  <c r="D110" i="526" s="1"/>
  <c r="AF110" i="522"/>
  <c r="AI110" i="522" s="1"/>
  <c r="P110" i="522"/>
  <c r="S110" i="522" s="1"/>
  <c r="V110" i="522"/>
  <c r="AJ110" i="522"/>
  <c r="AM110" i="522" s="1"/>
  <c r="AK110" i="522"/>
  <c r="T110" i="522"/>
  <c r="W110" i="522" s="1"/>
  <c r="U110" i="522"/>
  <c r="B110" i="522"/>
  <c r="H110" i="526"/>
  <c r="G110" i="526"/>
  <c r="AH110" i="526"/>
  <c r="B110" i="526"/>
  <c r="Y110" i="526"/>
  <c r="Z110" i="526"/>
  <c r="D110" i="539" s="1"/>
  <c r="I110" i="526"/>
  <c r="Y114" i="521"/>
  <c r="AD114" i="521"/>
  <c r="AI114" i="521"/>
  <c r="AE114" i="521"/>
  <c r="Z114" i="521"/>
  <c r="B114" i="521"/>
  <c r="Z118" i="527"/>
  <c r="I118" i="527"/>
  <c r="B118" i="527"/>
  <c r="F118" i="527" s="1"/>
  <c r="H118" i="527"/>
  <c r="K118" i="527"/>
  <c r="BB126" i="522"/>
  <c r="AH126" i="522"/>
  <c r="R126" i="522"/>
  <c r="AW126" i="522"/>
  <c r="AG126" i="522"/>
  <c r="Q126" i="522"/>
  <c r="AR126" i="522"/>
  <c r="AU126" i="522" s="1"/>
  <c r="AB126" i="522"/>
  <c r="AE126" i="522" s="1"/>
  <c r="L126" i="522"/>
  <c r="O126" i="522" s="1"/>
  <c r="AT126" i="522"/>
  <c r="Z126" i="522"/>
  <c r="AC126" i="522"/>
  <c r="I126" i="522"/>
  <c r="AF126" i="522"/>
  <c r="AI126" i="522" s="1"/>
  <c r="H126" i="522"/>
  <c r="K126" i="522" s="1"/>
  <c r="BC126" i="522"/>
  <c r="AL126" i="522"/>
  <c r="N126" i="522"/>
  <c r="AO126" i="522"/>
  <c r="U126" i="522"/>
  <c r="AN126" i="522"/>
  <c r="AQ126" i="522" s="1"/>
  <c r="T126" i="522"/>
  <c r="W126" i="522" s="1"/>
  <c r="AD126" i="522"/>
  <c r="J126" i="522"/>
  <c r="AK126" i="522"/>
  <c r="M126" i="522"/>
  <c r="AJ126" i="522"/>
  <c r="AM126" i="522" s="1"/>
  <c r="P126" i="522"/>
  <c r="S126" i="522" s="1"/>
  <c r="AS126" i="522"/>
  <c r="B126" i="522"/>
  <c r="Y126" i="522"/>
  <c r="AP126" i="522"/>
  <c r="AV126" i="522"/>
  <c r="D126" i="526" s="1"/>
  <c r="V126" i="522"/>
  <c r="X126" i="522"/>
  <c r="AA126" i="522" s="1"/>
  <c r="Y126" i="526"/>
  <c r="AH126" i="526"/>
  <c r="B126" i="526"/>
  <c r="Z126" i="526"/>
  <c r="D126" i="539" s="1"/>
  <c r="G126" i="526"/>
  <c r="I126" i="526"/>
  <c r="H126" i="526"/>
  <c r="AL47" i="522"/>
  <c r="V47" i="522"/>
  <c r="AK47" i="522"/>
  <c r="U47" i="522"/>
  <c r="X47" i="522"/>
  <c r="AA47" i="522" s="1"/>
  <c r="B47" i="522"/>
  <c r="AR47" i="522"/>
  <c r="AU47" i="522" s="1"/>
  <c r="BB47" i="522"/>
  <c r="AH47" i="522"/>
  <c r="R47" i="522"/>
  <c r="AW47" i="522"/>
  <c r="AG47" i="522"/>
  <c r="Q47" i="522"/>
  <c r="BC47" i="522"/>
  <c r="H47" i="522"/>
  <c r="K47" i="522" s="1"/>
  <c r="AV47" i="522"/>
  <c r="D47" i="526" s="1"/>
  <c r="AB47" i="522"/>
  <c r="AE47" i="522" s="1"/>
  <c r="AT47" i="522"/>
  <c r="AD47" i="522"/>
  <c r="N47" i="522"/>
  <c r="AS47" i="522"/>
  <c r="AC47" i="522"/>
  <c r="M47" i="522"/>
  <c r="AJ47" i="522"/>
  <c r="AM47" i="522" s="1"/>
  <c r="AF47" i="522"/>
  <c r="AI47" i="522" s="1"/>
  <c r="L47" i="522"/>
  <c r="O47" i="522" s="1"/>
  <c r="AP47" i="522"/>
  <c r="Z47" i="522"/>
  <c r="J47" i="522"/>
  <c r="AO47" i="522"/>
  <c r="Y47" i="522"/>
  <c r="I47" i="522"/>
  <c r="AN47" i="522"/>
  <c r="AQ47" i="522" s="1"/>
  <c r="T47" i="522"/>
  <c r="W47" i="522" s="1"/>
  <c r="P47" i="522"/>
  <c r="S47" i="522" s="1"/>
  <c r="AH47" i="526"/>
  <c r="B47" i="526"/>
  <c r="G47" i="526"/>
  <c r="Z47" i="526"/>
  <c r="D47" i="539" s="1"/>
  <c r="I47" i="526"/>
  <c r="Y47" i="526"/>
  <c r="H47" i="526"/>
  <c r="AE51" i="521"/>
  <c r="Z51" i="521"/>
  <c r="B51" i="521"/>
  <c r="AD51" i="521"/>
  <c r="AI51" i="521"/>
  <c r="Y51" i="521"/>
  <c r="Z55" i="527"/>
  <c r="K55" i="527"/>
  <c r="H55" i="527"/>
  <c r="I55" i="527"/>
  <c r="B55" i="527"/>
  <c r="F55" i="527" s="1"/>
  <c r="AL63" i="522"/>
  <c r="V63" i="522"/>
  <c r="AK63" i="522"/>
  <c r="U63" i="522"/>
  <c r="AT63" i="522"/>
  <c r="Z63" i="522"/>
  <c r="AW63" i="522"/>
  <c r="AC63" i="522"/>
  <c r="I63" i="522"/>
  <c r="AJ63" i="522"/>
  <c r="AM63" i="522" s="1"/>
  <c r="T63" i="522"/>
  <c r="W63" i="522" s="1"/>
  <c r="B63" i="522"/>
  <c r="AP63" i="522"/>
  <c r="R63" i="522"/>
  <c r="AS63" i="522"/>
  <c r="Y63" i="522"/>
  <c r="AV63" i="522"/>
  <c r="D63" i="526" s="1"/>
  <c r="AF63" i="522"/>
  <c r="AI63" i="522" s="1"/>
  <c r="P63" i="522"/>
  <c r="S63" i="522" s="1"/>
  <c r="BC63" i="522"/>
  <c r="AH63" i="522"/>
  <c r="N63" i="522"/>
  <c r="AO63" i="522"/>
  <c r="Q63" i="522"/>
  <c r="AR63" i="522"/>
  <c r="AU63" i="522" s="1"/>
  <c r="AB63" i="522"/>
  <c r="AE63" i="522" s="1"/>
  <c r="L63" i="522"/>
  <c r="O63" i="522" s="1"/>
  <c r="BB63" i="522"/>
  <c r="AD63" i="522"/>
  <c r="J63" i="522"/>
  <c r="AG63" i="522"/>
  <c r="M63" i="522"/>
  <c r="AN63" i="522"/>
  <c r="AQ63" i="522" s="1"/>
  <c r="X63" i="522"/>
  <c r="AA63" i="522" s="1"/>
  <c r="H63" i="522"/>
  <c r="K63" i="522" s="1"/>
  <c r="H63" i="526"/>
  <c r="AH63" i="526"/>
  <c r="B63" i="526"/>
  <c r="Z63" i="526"/>
  <c r="D63" i="539" s="1"/>
  <c r="G63" i="526"/>
  <c r="Y63" i="526"/>
  <c r="I63" i="526"/>
  <c r="AE67" i="521"/>
  <c r="Z67" i="521"/>
  <c r="B67" i="521"/>
  <c r="AD67" i="521"/>
  <c r="AI67" i="521"/>
  <c r="Y67" i="521"/>
  <c r="Z71" i="527"/>
  <c r="K71" i="527"/>
  <c r="H71" i="527"/>
  <c r="I71" i="527"/>
  <c r="B71" i="527"/>
  <c r="F71" i="527" s="1"/>
  <c r="AP79" i="522"/>
  <c r="Z79" i="522"/>
  <c r="J79" i="522"/>
  <c r="AO79" i="522"/>
  <c r="Y79" i="522"/>
  <c r="I79" i="522"/>
  <c r="AJ79" i="522"/>
  <c r="AM79" i="522" s="1"/>
  <c r="T79" i="522"/>
  <c r="W79" i="522" s="1"/>
  <c r="B79" i="522"/>
  <c r="AT79" i="522"/>
  <c r="V79" i="522"/>
  <c r="AW79" i="522"/>
  <c r="AC79" i="522"/>
  <c r="AV79" i="522"/>
  <c r="D79" i="526" s="1"/>
  <c r="AB79" i="522"/>
  <c r="AE79" i="522" s="1"/>
  <c r="H79" i="522"/>
  <c r="K79" i="522" s="1"/>
  <c r="AH79" i="522"/>
  <c r="N79" i="522"/>
  <c r="AK79" i="522"/>
  <c r="Q79" i="522"/>
  <c r="AN79" i="522"/>
  <c r="AQ79" i="522" s="1"/>
  <c r="P79" i="522"/>
  <c r="S79" i="522" s="1"/>
  <c r="BB79" i="522"/>
  <c r="AD79" i="522"/>
  <c r="AG79" i="522"/>
  <c r="M79" i="522"/>
  <c r="AF79" i="522"/>
  <c r="AI79" i="522" s="1"/>
  <c r="L79" i="522"/>
  <c r="O79" i="522" s="1"/>
  <c r="AL79" i="522"/>
  <c r="AR79" i="522"/>
  <c r="AU79" i="522" s="1"/>
  <c r="R79" i="522"/>
  <c r="X79" i="522"/>
  <c r="AA79" i="522" s="1"/>
  <c r="AS79" i="522"/>
  <c r="BC79" i="522"/>
  <c r="U79" i="522"/>
  <c r="Z79" i="526"/>
  <c r="D79" i="539" s="1"/>
  <c r="H79" i="526"/>
  <c r="Y79" i="526"/>
  <c r="AH79" i="526"/>
  <c r="B79" i="526"/>
  <c r="G79" i="526"/>
  <c r="I79" i="526"/>
  <c r="AE83" i="521"/>
  <c r="Z83" i="521"/>
  <c r="B83" i="521"/>
  <c r="AD83" i="521"/>
  <c r="AI83" i="521"/>
  <c r="Y83" i="521"/>
  <c r="K87" i="527"/>
  <c r="H87" i="527"/>
  <c r="Z87" i="527"/>
  <c r="B87" i="527"/>
  <c r="F87" i="527" s="1"/>
  <c r="I87" i="527"/>
  <c r="AT95" i="522"/>
  <c r="AD95" i="522"/>
  <c r="N95" i="522"/>
  <c r="AS95" i="522"/>
  <c r="AC95" i="522"/>
  <c r="M95" i="522"/>
  <c r="AN95" i="522"/>
  <c r="AQ95" i="522" s="1"/>
  <c r="X95" i="522"/>
  <c r="AA95" i="522" s="1"/>
  <c r="H95" i="522"/>
  <c r="K95" i="522" s="1"/>
  <c r="AP95" i="522"/>
  <c r="Z95" i="522"/>
  <c r="J95" i="522"/>
  <c r="AO95" i="522"/>
  <c r="Y95" i="522"/>
  <c r="I95" i="522"/>
  <c r="AJ95" i="522"/>
  <c r="AM95" i="522" s="1"/>
  <c r="T95" i="522"/>
  <c r="W95" i="522" s="1"/>
  <c r="B95" i="522"/>
  <c r="AL95" i="522"/>
  <c r="V95" i="522"/>
  <c r="AK95" i="522"/>
  <c r="U95" i="522"/>
  <c r="AV95" i="522"/>
  <c r="D95" i="526" s="1"/>
  <c r="AF95" i="522"/>
  <c r="AI95" i="522" s="1"/>
  <c r="P95" i="522"/>
  <c r="S95" i="522" s="1"/>
  <c r="BC95" i="522"/>
  <c r="BB95" i="522"/>
  <c r="AH95" i="522"/>
  <c r="R95" i="522"/>
  <c r="AW95" i="522"/>
  <c r="AG95" i="522"/>
  <c r="Q95" i="522"/>
  <c r="AR95" i="522"/>
  <c r="AU95" i="522" s="1"/>
  <c r="AB95" i="522"/>
  <c r="AE95" i="522" s="1"/>
  <c r="L95" i="522"/>
  <c r="O95" i="522" s="1"/>
  <c r="Z95" i="526"/>
  <c r="D95" i="539" s="1"/>
  <c r="G95" i="526"/>
  <c r="Y95" i="526"/>
  <c r="I95" i="526"/>
  <c r="H95" i="526"/>
  <c r="AH95" i="526"/>
  <c r="B95" i="526"/>
  <c r="AE99" i="521"/>
  <c r="Z99" i="521"/>
  <c r="B99" i="521"/>
  <c r="AD99" i="521"/>
  <c r="AI99" i="521"/>
  <c r="Y99" i="521"/>
  <c r="Z103" i="527"/>
  <c r="B103" i="527"/>
  <c r="F103" i="527" s="1"/>
  <c r="I103" i="527"/>
  <c r="K103" i="527"/>
  <c r="H103" i="527"/>
  <c r="AT111" i="522"/>
  <c r="AD111" i="522"/>
  <c r="N111" i="522"/>
  <c r="AS111" i="522"/>
  <c r="AC111" i="522"/>
  <c r="M111" i="522"/>
  <c r="AN111" i="522"/>
  <c r="AQ111" i="522" s="1"/>
  <c r="X111" i="522"/>
  <c r="AA111" i="522" s="1"/>
  <c r="H111" i="522"/>
  <c r="K111" i="522" s="1"/>
  <c r="AP111" i="522"/>
  <c r="Z111" i="522"/>
  <c r="J111" i="522"/>
  <c r="AO111" i="522"/>
  <c r="Y111" i="522"/>
  <c r="I111" i="522"/>
  <c r="AJ111" i="522"/>
  <c r="AM111" i="522" s="1"/>
  <c r="T111" i="522"/>
  <c r="W111" i="522" s="1"/>
  <c r="B111" i="522"/>
  <c r="AL111" i="522"/>
  <c r="V111" i="522"/>
  <c r="AK111" i="522"/>
  <c r="U111" i="522"/>
  <c r="AV111" i="522"/>
  <c r="D111" i="526" s="1"/>
  <c r="AF111" i="522"/>
  <c r="AI111" i="522" s="1"/>
  <c r="P111" i="522"/>
  <c r="S111" i="522" s="1"/>
  <c r="BC111" i="522"/>
  <c r="BB111" i="522"/>
  <c r="AH111" i="522"/>
  <c r="R111" i="522"/>
  <c r="AW111" i="522"/>
  <c r="AG111" i="522"/>
  <c r="Q111" i="522"/>
  <c r="AR111" i="522"/>
  <c r="AU111" i="522" s="1"/>
  <c r="AB111" i="522"/>
  <c r="AE111" i="522" s="1"/>
  <c r="L111" i="522"/>
  <c r="O111" i="522" s="1"/>
  <c r="AH111" i="526"/>
  <c r="B111" i="526"/>
  <c r="G111" i="526"/>
  <c r="Z111" i="526"/>
  <c r="D111" i="539" s="1"/>
  <c r="I111" i="526"/>
  <c r="Y111" i="526"/>
  <c r="H111" i="526"/>
  <c r="Y115" i="521"/>
  <c r="AI115" i="521"/>
  <c r="AE115" i="521"/>
  <c r="AD115" i="521"/>
  <c r="B115" i="521"/>
  <c r="Z115" i="521"/>
  <c r="Z115" i="527"/>
  <c r="B115" i="527"/>
  <c r="F115" i="527" s="1"/>
  <c r="I115" i="527"/>
  <c r="H115" i="527"/>
  <c r="K115" i="527"/>
  <c r="AT123" i="522"/>
  <c r="AD123" i="522"/>
  <c r="N123" i="522"/>
  <c r="AS123" i="522"/>
  <c r="AC123" i="522"/>
  <c r="M123" i="522"/>
  <c r="AN123" i="522"/>
  <c r="AQ123" i="522" s="1"/>
  <c r="X123" i="522"/>
  <c r="AA123" i="522" s="1"/>
  <c r="H123" i="522"/>
  <c r="K123" i="522" s="1"/>
  <c r="AH123" i="522"/>
  <c r="J123" i="522"/>
  <c r="AK123" i="522"/>
  <c r="Q123" i="522"/>
  <c r="AJ123" i="522"/>
  <c r="AM123" i="522" s="1"/>
  <c r="P123" i="522"/>
  <c r="S123" i="522" s="1"/>
  <c r="BB123" i="522"/>
  <c r="Z123" i="522"/>
  <c r="AG123" i="522"/>
  <c r="I123" i="522"/>
  <c r="AF123" i="522"/>
  <c r="AI123" i="522" s="1"/>
  <c r="L123" i="522"/>
  <c r="O123" i="522" s="1"/>
  <c r="AP123" i="522"/>
  <c r="V123" i="522"/>
  <c r="AW123" i="522"/>
  <c r="Y123" i="522"/>
  <c r="AV123" i="522"/>
  <c r="D123" i="526" s="1"/>
  <c r="AB123" i="522"/>
  <c r="AE123" i="522" s="1"/>
  <c r="B123" i="522"/>
  <c r="AL123" i="522"/>
  <c r="R123" i="522"/>
  <c r="AO123" i="522"/>
  <c r="U123" i="522"/>
  <c r="AR123" i="522"/>
  <c r="AU123" i="522" s="1"/>
  <c r="T123" i="522"/>
  <c r="W123" i="522" s="1"/>
  <c r="BC123" i="522"/>
  <c r="Y127" i="521"/>
  <c r="AI127" i="521"/>
  <c r="AE127" i="521"/>
  <c r="AD127" i="521"/>
  <c r="Z127" i="521"/>
  <c r="B127" i="521"/>
  <c r="G127" i="526"/>
  <c r="I127" i="526"/>
  <c r="Y127" i="526"/>
  <c r="H127" i="526"/>
  <c r="Z127" i="526"/>
  <c r="D127" i="539" s="1"/>
  <c r="AH127" i="526"/>
  <c r="B127" i="526"/>
  <c r="AE44" i="521"/>
  <c r="AI44" i="521"/>
  <c r="Y44" i="521"/>
  <c r="Z44" i="521"/>
  <c r="AD44" i="521"/>
  <c r="B44" i="521"/>
  <c r="AW48" i="522"/>
  <c r="AG48" i="522"/>
  <c r="Q48" i="522"/>
  <c r="AR48" i="522"/>
  <c r="AU48" i="522" s="1"/>
  <c r="AB48" i="522"/>
  <c r="AE48" i="522" s="1"/>
  <c r="L48" i="522"/>
  <c r="O48" i="522" s="1"/>
  <c r="BB48" i="522"/>
  <c r="AH48" i="522"/>
  <c r="R48" i="522"/>
  <c r="AK48" i="522"/>
  <c r="M48" i="522"/>
  <c r="AJ48" i="522"/>
  <c r="AM48" i="522" s="1"/>
  <c r="P48" i="522"/>
  <c r="S48" i="522" s="1"/>
  <c r="AT48" i="522"/>
  <c r="Z48" i="522"/>
  <c r="AC48" i="522"/>
  <c r="I48" i="522"/>
  <c r="AF48" i="522"/>
  <c r="AI48" i="522" s="1"/>
  <c r="H48" i="522"/>
  <c r="K48" i="522" s="1"/>
  <c r="AP48" i="522"/>
  <c r="V48" i="522"/>
  <c r="BC48" i="522"/>
  <c r="AS48" i="522"/>
  <c r="Y48" i="522"/>
  <c r="AV48" i="522"/>
  <c r="D48" i="526" s="1"/>
  <c r="X48" i="522"/>
  <c r="AA48" i="522" s="1"/>
  <c r="B48" i="522"/>
  <c r="AL48" i="522"/>
  <c r="N48" i="522"/>
  <c r="AO48" i="522"/>
  <c r="U48" i="522"/>
  <c r="AN48" i="522"/>
  <c r="AQ48" i="522" s="1"/>
  <c r="T48" i="522"/>
  <c r="W48" i="522" s="1"/>
  <c r="AD48" i="522"/>
  <c r="J48" i="522"/>
  <c r="Z48" i="526"/>
  <c r="D48" i="539" s="1"/>
  <c r="G48" i="526"/>
  <c r="Y48" i="526"/>
  <c r="I48" i="526"/>
  <c r="H48" i="526"/>
  <c r="AH48" i="526"/>
  <c r="B48" i="526"/>
  <c r="K56" i="527"/>
  <c r="B56" i="527"/>
  <c r="F56" i="527" s="1"/>
  <c r="Z56" i="527"/>
  <c r="I56" i="527"/>
  <c r="H56" i="527"/>
  <c r="AE60" i="521"/>
  <c r="Y60" i="521"/>
  <c r="Z60" i="521"/>
  <c r="B60" i="521"/>
  <c r="AD60" i="521"/>
  <c r="AI60" i="521"/>
  <c r="AO64" i="522"/>
  <c r="Y64" i="522"/>
  <c r="I64" i="522"/>
  <c r="AJ64" i="522"/>
  <c r="AM64" i="522" s="1"/>
  <c r="T64" i="522"/>
  <c r="W64" i="522" s="1"/>
  <c r="B64" i="522"/>
  <c r="BB64" i="522"/>
  <c r="AH64" i="522"/>
  <c r="R64" i="522"/>
  <c r="AK64" i="522"/>
  <c r="U64" i="522"/>
  <c r="AV64" i="522"/>
  <c r="D64" i="526" s="1"/>
  <c r="AF64" i="522"/>
  <c r="AI64" i="522" s="1"/>
  <c r="P64" i="522"/>
  <c r="S64" i="522" s="1"/>
  <c r="AT64" i="522"/>
  <c r="AD64" i="522"/>
  <c r="N64" i="522"/>
  <c r="AW64" i="522"/>
  <c r="AG64" i="522"/>
  <c r="Q64" i="522"/>
  <c r="AR64" i="522"/>
  <c r="AU64" i="522" s="1"/>
  <c r="AB64" i="522"/>
  <c r="AE64" i="522" s="1"/>
  <c r="L64" i="522"/>
  <c r="O64" i="522" s="1"/>
  <c r="BC64" i="522"/>
  <c r="AP64" i="522"/>
  <c r="Z64" i="522"/>
  <c r="J64" i="522"/>
  <c r="AS64" i="522"/>
  <c r="AC64" i="522"/>
  <c r="M64" i="522"/>
  <c r="AN64" i="522"/>
  <c r="AQ64" i="522" s="1"/>
  <c r="X64" i="522"/>
  <c r="AA64" i="522" s="1"/>
  <c r="H64" i="522"/>
  <c r="K64" i="522" s="1"/>
  <c r="AL64" i="522"/>
  <c r="V64" i="522"/>
  <c r="Z64" i="526"/>
  <c r="D64" i="539" s="1"/>
  <c r="AH64" i="526"/>
  <c r="B64" i="526"/>
  <c r="Y64" i="526"/>
  <c r="G64" i="526"/>
  <c r="I64" i="526"/>
  <c r="H64" i="526"/>
  <c r="K72" i="527"/>
  <c r="B72" i="527"/>
  <c r="F72" i="527" s="1"/>
  <c r="Z72" i="527"/>
  <c r="I72" i="527"/>
  <c r="H72" i="527"/>
  <c r="AS80" i="522"/>
  <c r="AC80" i="522"/>
  <c r="M80" i="522"/>
  <c r="AN80" i="522"/>
  <c r="AQ80" i="522" s="1"/>
  <c r="X80" i="522"/>
  <c r="AA80" i="522" s="1"/>
  <c r="H80" i="522"/>
  <c r="K80" i="522" s="1"/>
  <c r="AL80" i="522"/>
  <c r="V80" i="522"/>
  <c r="AO80" i="522"/>
  <c r="Y80" i="522"/>
  <c r="I80" i="522"/>
  <c r="AJ80" i="522"/>
  <c r="AM80" i="522" s="1"/>
  <c r="T80" i="522"/>
  <c r="W80" i="522" s="1"/>
  <c r="B80" i="522"/>
  <c r="BB80" i="522"/>
  <c r="AH80" i="522"/>
  <c r="R80" i="522"/>
  <c r="AK80" i="522"/>
  <c r="U80" i="522"/>
  <c r="AV80" i="522"/>
  <c r="D80" i="526" s="1"/>
  <c r="AF80" i="522"/>
  <c r="AI80" i="522" s="1"/>
  <c r="P80" i="522"/>
  <c r="S80" i="522" s="1"/>
  <c r="AT80" i="522"/>
  <c r="AD80" i="522"/>
  <c r="N80" i="522"/>
  <c r="AW80" i="522"/>
  <c r="AG80" i="522"/>
  <c r="Q80" i="522"/>
  <c r="AR80" i="522"/>
  <c r="AU80" i="522" s="1"/>
  <c r="AB80" i="522"/>
  <c r="AE80" i="522" s="1"/>
  <c r="L80" i="522"/>
  <c r="O80" i="522" s="1"/>
  <c r="BC80" i="522"/>
  <c r="AP80" i="522"/>
  <c r="Z80" i="522"/>
  <c r="J80" i="522"/>
  <c r="G80" i="526"/>
  <c r="I80" i="526"/>
  <c r="Z80" i="526"/>
  <c r="D80" i="539" s="1"/>
  <c r="H80" i="526"/>
  <c r="Y80" i="526"/>
  <c r="AH80" i="526"/>
  <c r="B80" i="526"/>
  <c r="K84" i="527"/>
  <c r="H84" i="527"/>
  <c r="B84" i="527"/>
  <c r="F84" i="527" s="1"/>
  <c r="I84" i="527"/>
  <c r="Z84" i="527"/>
  <c r="AK96" i="522"/>
  <c r="U96" i="522"/>
  <c r="AV96" i="522"/>
  <c r="D96" i="526" s="1"/>
  <c r="AF96" i="522"/>
  <c r="AI96" i="522" s="1"/>
  <c r="P96" i="522"/>
  <c r="S96" i="522" s="1"/>
  <c r="AT96" i="522"/>
  <c r="AD96" i="522"/>
  <c r="N96" i="522"/>
  <c r="AW96" i="522"/>
  <c r="AG96" i="522"/>
  <c r="Q96" i="522"/>
  <c r="AR96" i="522"/>
  <c r="AU96" i="522" s="1"/>
  <c r="AB96" i="522"/>
  <c r="AE96" i="522" s="1"/>
  <c r="L96" i="522"/>
  <c r="O96" i="522" s="1"/>
  <c r="BC96" i="522"/>
  <c r="AP96" i="522"/>
  <c r="Z96" i="522"/>
  <c r="J96" i="522"/>
  <c r="AS96" i="522"/>
  <c r="AC96" i="522"/>
  <c r="M96" i="522"/>
  <c r="AN96" i="522"/>
  <c r="AQ96" i="522" s="1"/>
  <c r="X96" i="522"/>
  <c r="AA96" i="522" s="1"/>
  <c r="H96" i="522"/>
  <c r="K96" i="522" s="1"/>
  <c r="AL96" i="522"/>
  <c r="V96" i="522"/>
  <c r="AO96" i="522"/>
  <c r="Y96" i="522"/>
  <c r="I96" i="522"/>
  <c r="AJ96" i="522"/>
  <c r="AM96" i="522" s="1"/>
  <c r="T96" i="522"/>
  <c r="W96" i="522" s="1"/>
  <c r="B96" i="522"/>
  <c r="BB96" i="522"/>
  <c r="AH96" i="522"/>
  <c r="R96" i="522"/>
  <c r="AH96" i="526"/>
  <c r="B96" i="526"/>
  <c r="G96" i="526"/>
  <c r="Z96" i="526"/>
  <c r="D96" i="539" s="1"/>
  <c r="I96" i="526"/>
  <c r="Y96" i="526"/>
  <c r="H96" i="526"/>
  <c r="I100" i="527"/>
  <c r="Z100" i="527"/>
  <c r="K100" i="527"/>
  <c r="H100" i="527"/>
  <c r="B100" i="527"/>
  <c r="F100" i="527" s="1"/>
  <c r="AS112" i="522"/>
  <c r="AC112" i="522"/>
  <c r="M112" i="522"/>
  <c r="AN112" i="522"/>
  <c r="AQ112" i="522" s="1"/>
  <c r="X112" i="522"/>
  <c r="AA112" i="522" s="1"/>
  <c r="H112" i="522"/>
  <c r="K112" i="522" s="1"/>
  <c r="AL112" i="522"/>
  <c r="V112" i="522"/>
  <c r="AO112" i="522"/>
  <c r="Y112" i="522"/>
  <c r="I112" i="522"/>
  <c r="AJ112" i="522"/>
  <c r="AM112" i="522" s="1"/>
  <c r="T112" i="522"/>
  <c r="W112" i="522" s="1"/>
  <c r="B112" i="522"/>
  <c r="BB112" i="522"/>
  <c r="AH112" i="522"/>
  <c r="R112" i="522"/>
  <c r="AK112" i="522"/>
  <c r="U112" i="522"/>
  <c r="AV112" i="522"/>
  <c r="D112" i="526" s="1"/>
  <c r="AF112" i="522"/>
  <c r="AI112" i="522" s="1"/>
  <c r="P112" i="522"/>
  <c r="S112" i="522" s="1"/>
  <c r="AT112" i="522"/>
  <c r="AD112" i="522"/>
  <c r="N112" i="522"/>
  <c r="AW112" i="522"/>
  <c r="AG112" i="522"/>
  <c r="Q112" i="522"/>
  <c r="AR112" i="522"/>
  <c r="AU112" i="522" s="1"/>
  <c r="AB112" i="522"/>
  <c r="AE112" i="522" s="1"/>
  <c r="L112" i="522"/>
  <c r="O112" i="522" s="1"/>
  <c r="BC112" i="522"/>
  <c r="AP112" i="522"/>
  <c r="Z112" i="522"/>
  <c r="J112" i="522"/>
  <c r="Z112" i="526"/>
  <c r="D112" i="539" s="1"/>
  <c r="AH112" i="526"/>
  <c r="B112" i="526"/>
  <c r="Y112" i="526"/>
  <c r="G112" i="526"/>
  <c r="I112" i="526"/>
  <c r="H112" i="526"/>
  <c r="I116" i="527"/>
  <c r="Z116" i="527"/>
  <c r="K116" i="527"/>
  <c r="H116" i="527"/>
  <c r="B116" i="527"/>
  <c r="F116" i="527" s="1"/>
  <c r="AK128" i="522"/>
  <c r="U128" i="522"/>
  <c r="AV128" i="522"/>
  <c r="D128" i="526" s="1"/>
  <c r="AF128" i="522"/>
  <c r="AI128" i="522" s="1"/>
  <c r="P128" i="522"/>
  <c r="S128" i="522" s="1"/>
  <c r="BC128" i="522"/>
  <c r="AP128" i="522"/>
  <c r="Z128" i="522"/>
  <c r="J128" i="522"/>
  <c r="AW128" i="522"/>
  <c r="AG128" i="522"/>
  <c r="Q128" i="522"/>
  <c r="AR128" i="522"/>
  <c r="AU128" i="522" s="1"/>
  <c r="AB128" i="522"/>
  <c r="AE128" i="522" s="1"/>
  <c r="L128" i="522"/>
  <c r="O128" i="522" s="1"/>
  <c r="AL128" i="522"/>
  <c r="V128" i="522"/>
  <c r="AS128" i="522"/>
  <c r="AC128" i="522"/>
  <c r="M128" i="522"/>
  <c r="AN128" i="522"/>
  <c r="AQ128" i="522" s="1"/>
  <c r="X128" i="522"/>
  <c r="AA128" i="522" s="1"/>
  <c r="H128" i="522"/>
  <c r="K128" i="522" s="1"/>
  <c r="BB128" i="522"/>
  <c r="AH128" i="522"/>
  <c r="R128" i="522"/>
  <c r="AO128" i="522"/>
  <c r="Y128" i="522"/>
  <c r="I128" i="522"/>
  <c r="AJ128" i="522"/>
  <c r="AM128" i="522" s="1"/>
  <c r="T128" i="522"/>
  <c r="W128" i="522" s="1"/>
  <c r="B128" i="522"/>
  <c r="AT128" i="522"/>
  <c r="AD128" i="522"/>
  <c r="N128" i="522"/>
  <c r="AH128" i="526"/>
  <c r="B128" i="526"/>
  <c r="H128" i="526"/>
  <c r="G128" i="526"/>
  <c r="Z128" i="526"/>
  <c r="D128" i="539" s="1"/>
  <c r="I128" i="526"/>
  <c r="Y128" i="526"/>
  <c r="AJ49" i="522"/>
  <c r="AM49" i="522" s="1"/>
  <c r="T49" i="522"/>
  <c r="W49" i="522" s="1"/>
  <c r="B49" i="522"/>
  <c r="AW49" i="522"/>
  <c r="AG49" i="522"/>
  <c r="Q49" i="522"/>
  <c r="AH49" i="522"/>
  <c r="N49" i="522"/>
  <c r="AL49" i="522"/>
  <c r="AV49" i="522"/>
  <c r="D49" i="526" s="1"/>
  <c r="AF49" i="522"/>
  <c r="AI49" i="522" s="1"/>
  <c r="P49" i="522"/>
  <c r="S49" i="522" s="1"/>
  <c r="AS49" i="522"/>
  <c r="AC49" i="522"/>
  <c r="M49" i="522"/>
  <c r="R49" i="522"/>
  <c r="AP49" i="522"/>
  <c r="V49" i="522"/>
  <c r="AR49" i="522"/>
  <c r="AU49" i="522" s="1"/>
  <c r="AB49" i="522"/>
  <c r="AE49" i="522" s="1"/>
  <c r="L49" i="522"/>
  <c r="O49" i="522" s="1"/>
  <c r="BC49" i="522"/>
  <c r="AO49" i="522"/>
  <c r="Y49" i="522"/>
  <c r="I49" i="522"/>
  <c r="AT49" i="522"/>
  <c r="Z49" i="522"/>
  <c r="AN49" i="522"/>
  <c r="AQ49" i="522" s="1"/>
  <c r="X49" i="522"/>
  <c r="AA49" i="522" s="1"/>
  <c r="H49" i="522"/>
  <c r="K49" i="522" s="1"/>
  <c r="AK49" i="522"/>
  <c r="U49" i="522"/>
  <c r="BB49" i="522"/>
  <c r="AD49" i="522"/>
  <c r="J49" i="522"/>
  <c r="Z53" i="521"/>
  <c r="AD53" i="521"/>
  <c r="Y53" i="521"/>
  <c r="AE53" i="521"/>
  <c r="B53" i="521"/>
  <c r="AI53" i="521"/>
  <c r="B53" i="527"/>
  <c r="F53" i="527" s="1"/>
  <c r="H53" i="527"/>
  <c r="K53" i="527"/>
  <c r="I53" i="527"/>
  <c r="Z53" i="527"/>
  <c r="AR61" i="522"/>
  <c r="AU61" i="522" s="1"/>
  <c r="AB61" i="522"/>
  <c r="AE61" i="522" s="1"/>
  <c r="L61" i="522"/>
  <c r="O61" i="522" s="1"/>
  <c r="BC61" i="522"/>
  <c r="AP61" i="522"/>
  <c r="Z61" i="522"/>
  <c r="J61" i="522"/>
  <c r="AO61" i="522"/>
  <c r="Y61" i="522"/>
  <c r="I61" i="522"/>
  <c r="AV61" i="522"/>
  <c r="D61" i="526" s="1"/>
  <c r="X61" i="522"/>
  <c r="AA61" i="522" s="1"/>
  <c r="B61" i="522"/>
  <c r="AT61" i="522"/>
  <c r="V61" i="522"/>
  <c r="AW61" i="522"/>
  <c r="AC61" i="522"/>
  <c r="AN61" i="522"/>
  <c r="AQ61" i="522" s="1"/>
  <c r="T61" i="522"/>
  <c r="W61" i="522" s="1"/>
  <c r="AL61" i="522"/>
  <c r="R61" i="522"/>
  <c r="AS61" i="522"/>
  <c r="U61" i="522"/>
  <c r="AJ61" i="522"/>
  <c r="AM61" i="522" s="1"/>
  <c r="P61" i="522"/>
  <c r="S61" i="522" s="1"/>
  <c r="AH61" i="522"/>
  <c r="N61" i="522"/>
  <c r="AK61" i="522"/>
  <c r="Q61" i="522"/>
  <c r="AF61" i="522"/>
  <c r="AI61" i="522" s="1"/>
  <c r="H61" i="522"/>
  <c r="K61" i="522" s="1"/>
  <c r="BB61" i="522"/>
  <c r="AD61" i="522"/>
  <c r="AG61" i="522"/>
  <c r="M61" i="522"/>
  <c r="Z61" i="526"/>
  <c r="D61" i="539" s="1"/>
  <c r="AH61" i="526"/>
  <c r="B61" i="526"/>
  <c r="G61" i="526"/>
  <c r="I61" i="526"/>
  <c r="Y61" i="526"/>
  <c r="H61" i="526"/>
  <c r="Z65" i="521"/>
  <c r="AD65" i="521"/>
  <c r="AI65" i="521"/>
  <c r="Y65" i="521"/>
  <c r="B65" i="521"/>
  <c r="AE65" i="521"/>
  <c r="Z69" i="527"/>
  <c r="B69" i="527"/>
  <c r="F69" i="527" s="1"/>
  <c r="H69" i="527"/>
  <c r="K69" i="527"/>
  <c r="I69" i="527"/>
  <c r="G77" i="526"/>
  <c r="I77" i="526"/>
  <c r="Z77" i="526"/>
  <c r="D77" i="539" s="1"/>
  <c r="H77" i="526"/>
  <c r="Y77" i="526"/>
  <c r="AH77" i="526"/>
  <c r="B77" i="526"/>
  <c r="Z81" i="521"/>
  <c r="AD81" i="521"/>
  <c r="AE81" i="521"/>
  <c r="AI81" i="521"/>
  <c r="Y81" i="521"/>
  <c r="B81" i="521"/>
  <c r="K85" i="527"/>
  <c r="Z85" i="527"/>
  <c r="B85" i="527"/>
  <c r="F85" i="527" s="1"/>
  <c r="H85" i="527"/>
  <c r="I85" i="527"/>
  <c r="AR89" i="522"/>
  <c r="AU89" i="522" s="1"/>
  <c r="AB89" i="522"/>
  <c r="AE89" i="522" s="1"/>
  <c r="L89" i="522"/>
  <c r="O89" i="522" s="1"/>
  <c r="AL89" i="522"/>
  <c r="V89" i="522"/>
  <c r="AO89" i="522"/>
  <c r="Y89" i="522"/>
  <c r="I89" i="522"/>
  <c r="AN89" i="522"/>
  <c r="AQ89" i="522" s="1"/>
  <c r="X89" i="522"/>
  <c r="AA89" i="522" s="1"/>
  <c r="H89" i="522"/>
  <c r="K89" i="522" s="1"/>
  <c r="BB89" i="522"/>
  <c r="AH89" i="522"/>
  <c r="R89" i="522"/>
  <c r="AK89" i="522"/>
  <c r="U89" i="522"/>
  <c r="AV89" i="522"/>
  <c r="D89" i="526" s="1"/>
  <c r="AF89" i="522"/>
  <c r="AI89" i="522" s="1"/>
  <c r="P89" i="522"/>
  <c r="S89" i="522" s="1"/>
  <c r="BC89" i="522"/>
  <c r="AP89" i="522"/>
  <c r="Z89" i="522"/>
  <c r="J89" i="522"/>
  <c r="AS89" i="522"/>
  <c r="AC89" i="522"/>
  <c r="M89" i="522"/>
  <c r="B89" i="522"/>
  <c r="AW89" i="522"/>
  <c r="AT89" i="522"/>
  <c r="AG89" i="522"/>
  <c r="AJ89" i="522"/>
  <c r="AM89" i="522" s="1"/>
  <c r="AD89" i="522"/>
  <c r="Q89" i="522"/>
  <c r="T89" i="522"/>
  <c r="W89" i="522" s="1"/>
  <c r="N89" i="522"/>
  <c r="AV93" i="522"/>
  <c r="D93" i="526" s="1"/>
  <c r="AF93" i="522"/>
  <c r="AI93" i="522" s="1"/>
  <c r="P93" i="522"/>
  <c r="S93" i="522" s="1"/>
  <c r="BC93" i="522"/>
  <c r="AP93" i="522"/>
  <c r="Z93" i="522"/>
  <c r="J93" i="522"/>
  <c r="AO93" i="522"/>
  <c r="Y93" i="522"/>
  <c r="I93" i="522"/>
  <c r="AR93" i="522"/>
  <c r="AU93" i="522" s="1"/>
  <c r="X93" i="522"/>
  <c r="AA93" i="522" s="1"/>
  <c r="B93" i="522"/>
  <c r="AL93" i="522"/>
  <c r="R93" i="522"/>
  <c r="AS93" i="522"/>
  <c r="U93" i="522"/>
  <c r="AN93" i="522"/>
  <c r="AQ93" i="522" s="1"/>
  <c r="T93" i="522"/>
  <c r="W93" i="522" s="1"/>
  <c r="AH93" i="522"/>
  <c r="N93" i="522"/>
  <c r="AK93" i="522"/>
  <c r="Q93" i="522"/>
  <c r="AJ93" i="522"/>
  <c r="AM93" i="522" s="1"/>
  <c r="L93" i="522"/>
  <c r="O93" i="522" s="1"/>
  <c r="BB93" i="522"/>
  <c r="AD93" i="522"/>
  <c r="AG93" i="522"/>
  <c r="M93" i="522"/>
  <c r="AB93" i="522"/>
  <c r="AE93" i="522" s="1"/>
  <c r="H93" i="522"/>
  <c r="K93" i="522" s="1"/>
  <c r="AT93" i="522"/>
  <c r="V93" i="522"/>
  <c r="AW93" i="522"/>
  <c r="AC93" i="522"/>
  <c r="Z93" i="526"/>
  <c r="D93" i="539" s="1"/>
  <c r="AH93" i="526"/>
  <c r="B93" i="526"/>
  <c r="Y93" i="526"/>
  <c r="G93" i="526"/>
  <c r="I93" i="526"/>
  <c r="H93" i="526"/>
  <c r="K101" i="527"/>
  <c r="Z101" i="527"/>
  <c r="B101" i="527"/>
  <c r="F101" i="527" s="1"/>
  <c r="H101" i="527"/>
  <c r="I101" i="527"/>
  <c r="AJ105" i="522"/>
  <c r="AM105" i="522" s="1"/>
  <c r="T105" i="522"/>
  <c r="W105" i="522" s="1"/>
  <c r="B105" i="522"/>
  <c r="AT105" i="522"/>
  <c r="AD105" i="522"/>
  <c r="N105" i="522"/>
  <c r="AW105" i="522"/>
  <c r="AG105" i="522"/>
  <c r="Q105" i="522"/>
  <c r="AV105" i="522"/>
  <c r="D105" i="526" s="1"/>
  <c r="AF105" i="522"/>
  <c r="AI105" i="522" s="1"/>
  <c r="P105" i="522"/>
  <c r="S105" i="522" s="1"/>
  <c r="BC105" i="522"/>
  <c r="AP105" i="522"/>
  <c r="Z105" i="522"/>
  <c r="J105" i="522"/>
  <c r="AS105" i="522"/>
  <c r="AC105" i="522"/>
  <c r="M105" i="522"/>
  <c r="AR105" i="522"/>
  <c r="AU105" i="522" s="1"/>
  <c r="AB105" i="522"/>
  <c r="AE105" i="522" s="1"/>
  <c r="L105" i="522"/>
  <c r="O105" i="522" s="1"/>
  <c r="AN105" i="522"/>
  <c r="AQ105" i="522" s="1"/>
  <c r="X105" i="522"/>
  <c r="AA105" i="522" s="1"/>
  <c r="H105" i="522"/>
  <c r="K105" i="522" s="1"/>
  <c r="BB105" i="522"/>
  <c r="AH105" i="522"/>
  <c r="R105" i="522"/>
  <c r="AK105" i="522"/>
  <c r="U105" i="522"/>
  <c r="AL105" i="522"/>
  <c r="Y105" i="522"/>
  <c r="V105" i="522"/>
  <c r="I105" i="522"/>
  <c r="AO105" i="522"/>
  <c r="AN109" i="522"/>
  <c r="AQ109" i="522" s="1"/>
  <c r="X109" i="522"/>
  <c r="AA109" i="522" s="1"/>
  <c r="H109" i="522"/>
  <c r="K109" i="522" s="1"/>
  <c r="BB109" i="522"/>
  <c r="AH109" i="522"/>
  <c r="R109" i="522"/>
  <c r="AW109" i="522"/>
  <c r="AG109" i="522"/>
  <c r="Q109" i="522"/>
  <c r="AJ109" i="522"/>
  <c r="AM109" i="522" s="1"/>
  <c r="T109" i="522"/>
  <c r="W109" i="522" s="1"/>
  <c r="B109" i="522"/>
  <c r="AT109" i="522"/>
  <c r="AR109" i="522"/>
  <c r="AU109" i="522" s="1"/>
  <c r="L109" i="522"/>
  <c r="O109" i="522" s="1"/>
  <c r="AL109" i="522"/>
  <c r="N109" i="522"/>
  <c r="AO109" i="522"/>
  <c r="U109" i="522"/>
  <c r="AF109" i="522"/>
  <c r="AI109" i="522" s="1"/>
  <c r="BC109" i="522"/>
  <c r="AD109" i="522"/>
  <c r="J109" i="522"/>
  <c r="AK109" i="522"/>
  <c r="M109" i="522"/>
  <c r="AB109" i="522"/>
  <c r="AE109" i="522" s="1"/>
  <c r="Z109" i="522"/>
  <c r="AC109" i="522"/>
  <c r="I109" i="522"/>
  <c r="AV109" i="522"/>
  <c r="D109" i="526" s="1"/>
  <c r="P109" i="522"/>
  <c r="S109" i="522" s="1"/>
  <c r="AP109" i="522"/>
  <c r="V109" i="522"/>
  <c r="AS109" i="522"/>
  <c r="Y109" i="522"/>
  <c r="Z109" i="526"/>
  <c r="D109" i="539" s="1"/>
  <c r="AH109" i="526"/>
  <c r="B109" i="526"/>
  <c r="Y109" i="526"/>
  <c r="G109" i="526"/>
  <c r="I109" i="526"/>
  <c r="H109" i="526"/>
  <c r="Z113" i="521"/>
  <c r="AD113" i="521"/>
  <c r="AE113" i="521"/>
  <c r="AI113" i="521"/>
  <c r="Y113" i="521"/>
  <c r="B113" i="521"/>
  <c r="I117" i="527"/>
  <c r="Z117" i="527"/>
  <c r="H117" i="527"/>
  <c r="K117" i="527"/>
  <c r="B117" i="527"/>
  <c r="F117" i="527" s="1"/>
  <c r="AV125" i="522"/>
  <c r="D125" i="526" s="1"/>
  <c r="AF125" i="522"/>
  <c r="AI125" i="522" s="1"/>
  <c r="P125" i="522"/>
  <c r="S125" i="522" s="1"/>
  <c r="AT125" i="522"/>
  <c r="AD125" i="522"/>
  <c r="N125" i="522"/>
  <c r="AS125" i="522"/>
  <c r="AC125" i="522"/>
  <c r="M125" i="522"/>
  <c r="AR125" i="522"/>
  <c r="AU125" i="522" s="1"/>
  <c r="AB125" i="522"/>
  <c r="AE125" i="522" s="1"/>
  <c r="L125" i="522"/>
  <c r="O125" i="522" s="1"/>
  <c r="BC125" i="522"/>
  <c r="AP125" i="522"/>
  <c r="Z125" i="522"/>
  <c r="J125" i="522"/>
  <c r="AO125" i="522"/>
  <c r="Y125" i="522"/>
  <c r="I125" i="522"/>
  <c r="AN125" i="522"/>
  <c r="AQ125" i="522" s="1"/>
  <c r="X125" i="522"/>
  <c r="AA125" i="522" s="1"/>
  <c r="H125" i="522"/>
  <c r="K125" i="522" s="1"/>
  <c r="AL125" i="522"/>
  <c r="V125" i="522"/>
  <c r="AK125" i="522"/>
  <c r="U125" i="522"/>
  <c r="AJ125" i="522"/>
  <c r="AM125" i="522" s="1"/>
  <c r="T125" i="522"/>
  <c r="W125" i="522" s="1"/>
  <c r="B125" i="522"/>
  <c r="BB125" i="522"/>
  <c r="AH125" i="522"/>
  <c r="R125" i="522"/>
  <c r="AW125" i="522"/>
  <c r="AG125" i="522"/>
  <c r="Q125" i="522"/>
  <c r="Z125" i="526"/>
  <c r="D125" i="539" s="1"/>
  <c r="I125" i="526"/>
  <c r="Y125" i="526"/>
  <c r="H125" i="526"/>
  <c r="B125" i="526"/>
  <c r="AH125" i="526"/>
  <c r="G125" i="526"/>
  <c r="Y129" i="521"/>
  <c r="AI129" i="521"/>
  <c r="AE129" i="521"/>
  <c r="AD129" i="521"/>
  <c r="Z129" i="521"/>
  <c r="B129" i="521"/>
  <c r="H42" i="527"/>
  <c r="K42" i="527"/>
  <c r="I42" i="527"/>
  <c r="B42" i="527"/>
  <c r="F42" i="527" s="1"/>
  <c r="Z42" i="527"/>
  <c r="BC50" i="522"/>
  <c r="AP50" i="522"/>
  <c r="Z50" i="522"/>
  <c r="J50" i="522"/>
  <c r="AN50" i="522"/>
  <c r="AQ50" i="522" s="1"/>
  <c r="X50" i="522"/>
  <c r="AA50" i="522" s="1"/>
  <c r="H50" i="522"/>
  <c r="K50" i="522" s="1"/>
  <c r="M50" i="522"/>
  <c r="AK50" i="522"/>
  <c r="Q50" i="522"/>
  <c r="AL50" i="522"/>
  <c r="V50" i="522"/>
  <c r="AJ50" i="522"/>
  <c r="AM50" i="522" s="1"/>
  <c r="T50" i="522"/>
  <c r="W50" i="522" s="1"/>
  <c r="B50" i="522"/>
  <c r="AO50" i="522"/>
  <c r="U50" i="522"/>
  <c r="BB50" i="522"/>
  <c r="AH50" i="522"/>
  <c r="R50" i="522"/>
  <c r="AV50" i="522"/>
  <c r="D50" i="526" s="1"/>
  <c r="AF50" i="522"/>
  <c r="AI50" i="522" s="1"/>
  <c r="P50" i="522"/>
  <c r="S50" i="522" s="1"/>
  <c r="AS50" i="522"/>
  <c r="Y50" i="522"/>
  <c r="AW50" i="522"/>
  <c r="AT50" i="522"/>
  <c r="AD50" i="522"/>
  <c r="N50" i="522"/>
  <c r="AR50" i="522"/>
  <c r="AU50" i="522" s="1"/>
  <c r="AB50" i="522"/>
  <c r="AE50" i="522" s="1"/>
  <c r="L50" i="522"/>
  <c r="O50" i="522" s="1"/>
  <c r="AC50" i="522"/>
  <c r="I50" i="522"/>
  <c r="AG50" i="522"/>
  <c r="Y50" i="526"/>
  <c r="H50" i="526"/>
  <c r="I50" i="526"/>
  <c r="Z50" i="526"/>
  <c r="D50" i="539" s="1"/>
  <c r="AH50" i="526"/>
  <c r="B50" i="526"/>
  <c r="G50" i="526"/>
  <c r="H58" i="527"/>
  <c r="B58" i="527"/>
  <c r="F58" i="527" s="1"/>
  <c r="K58" i="527"/>
  <c r="I58" i="527"/>
  <c r="Z58" i="527"/>
  <c r="BC66" i="522"/>
  <c r="AP66" i="522"/>
  <c r="Z66" i="522"/>
  <c r="J66" i="522"/>
  <c r="AO66" i="522"/>
  <c r="Y66" i="522"/>
  <c r="I66" i="522"/>
  <c r="AJ66" i="522"/>
  <c r="AM66" i="522" s="1"/>
  <c r="T66" i="522"/>
  <c r="W66" i="522" s="1"/>
  <c r="B66" i="522"/>
  <c r="AL66" i="522"/>
  <c r="V66" i="522"/>
  <c r="AK66" i="522"/>
  <c r="U66" i="522"/>
  <c r="AV66" i="522"/>
  <c r="D66" i="526" s="1"/>
  <c r="AF66" i="522"/>
  <c r="AI66" i="522" s="1"/>
  <c r="P66" i="522"/>
  <c r="S66" i="522" s="1"/>
  <c r="BB66" i="522"/>
  <c r="AH66" i="522"/>
  <c r="R66" i="522"/>
  <c r="AW66" i="522"/>
  <c r="AG66" i="522"/>
  <c r="Q66" i="522"/>
  <c r="AR66" i="522"/>
  <c r="AU66" i="522" s="1"/>
  <c r="AB66" i="522"/>
  <c r="AE66" i="522" s="1"/>
  <c r="L66" i="522"/>
  <c r="O66" i="522" s="1"/>
  <c r="AT66" i="522"/>
  <c r="AD66" i="522"/>
  <c r="N66" i="522"/>
  <c r="AS66" i="522"/>
  <c r="AC66" i="522"/>
  <c r="M66" i="522"/>
  <c r="AN66" i="522"/>
  <c r="AQ66" i="522" s="1"/>
  <c r="X66" i="522"/>
  <c r="AA66" i="522" s="1"/>
  <c r="H66" i="522"/>
  <c r="K66" i="522" s="1"/>
  <c r="AH66" i="526"/>
  <c r="B66" i="526"/>
  <c r="G66" i="526"/>
  <c r="Y66" i="526"/>
  <c r="I66" i="526"/>
  <c r="Z66" i="526"/>
  <c r="D66" i="539" s="1"/>
  <c r="H66" i="526"/>
  <c r="Z70" i="521"/>
  <c r="AD70" i="521"/>
  <c r="AI70" i="521"/>
  <c r="AE70" i="521"/>
  <c r="Y70" i="521"/>
  <c r="B70" i="521"/>
  <c r="K74" i="527"/>
  <c r="I74" i="527"/>
  <c r="Z74" i="527"/>
  <c r="H74" i="527"/>
  <c r="B74" i="527"/>
  <c r="F74" i="527" s="1"/>
  <c r="BC82" i="522"/>
  <c r="AP82" i="522"/>
  <c r="Z82" i="522"/>
  <c r="J82" i="522"/>
  <c r="AO82" i="522"/>
  <c r="Y82" i="522"/>
  <c r="I82" i="522"/>
  <c r="AJ82" i="522"/>
  <c r="AM82" i="522" s="1"/>
  <c r="T82" i="522"/>
  <c r="W82" i="522" s="1"/>
  <c r="B82" i="522"/>
  <c r="AL82" i="522"/>
  <c r="V82" i="522"/>
  <c r="AK82" i="522"/>
  <c r="U82" i="522"/>
  <c r="AV82" i="522"/>
  <c r="D82" i="526" s="1"/>
  <c r="AF82" i="522"/>
  <c r="AI82" i="522" s="1"/>
  <c r="P82" i="522"/>
  <c r="S82" i="522" s="1"/>
  <c r="BB82" i="522"/>
  <c r="AH82" i="522"/>
  <c r="R82" i="522"/>
  <c r="AW82" i="522"/>
  <c r="AG82" i="522"/>
  <c r="Q82" i="522"/>
  <c r="AR82" i="522"/>
  <c r="AU82" i="522" s="1"/>
  <c r="AB82" i="522"/>
  <c r="AE82" i="522" s="1"/>
  <c r="L82" i="522"/>
  <c r="O82" i="522" s="1"/>
  <c r="AT82" i="522"/>
  <c r="AD82" i="522"/>
  <c r="N82" i="522"/>
  <c r="AS82" i="522"/>
  <c r="AC82" i="522"/>
  <c r="M82" i="522"/>
  <c r="AN82" i="522"/>
  <c r="AQ82" i="522" s="1"/>
  <c r="X82" i="522"/>
  <c r="AA82" i="522" s="1"/>
  <c r="H82" i="522"/>
  <c r="K82" i="522" s="1"/>
  <c r="G82" i="526"/>
  <c r="I82" i="526"/>
  <c r="Y82" i="526"/>
  <c r="H82" i="526"/>
  <c r="Z82" i="526"/>
  <c r="D82" i="539" s="1"/>
  <c r="AH82" i="526"/>
  <c r="B82" i="526"/>
  <c r="Z86" i="521"/>
  <c r="AD86" i="521"/>
  <c r="AE86" i="521"/>
  <c r="AI86" i="521"/>
  <c r="Y86" i="521"/>
  <c r="B86" i="521"/>
  <c r="I90" i="527"/>
  <c r="H90" i="527"/>
  <c r="K90" i="527"/>
  <c r="Z90" i="527"/>
  <c r="B90" i="527"/>
  <c r="F90" i="527" s="1"/>
  <c r="BB98" i="522"/>
  <c r="AH98" i="522"/>
  <c r="R98" i="522"/>
  <c r="AW98" i="522"/>
  <c r="AG98" i="522"/>
  <c r="Q98" i="522"/>
  <c r="AR98" i="522"/>
  <c r="AU98" i="522" s="1"/>
  <c r="AB98" i="522"/>
  <c r="AE98" i="522" s="1"/>
  <c r="L98" i="522"/>
  <c r="O98" i="522" s="1"/>
  <c r="AT98" i="522"/>
  <c r="AD98" i="522"/>
  <c r="N98" i="522"/>
  <c r="AS98" i="522"/>
  <c r="AC98" i="522"/>
  <c r="M98" i="522"/>
  <c r="AN98" i="522"/>
  <c r="AQ98" i="522" s="1"/>
  <c r="X98" i="522"/>
  <c r="AA98" i="522" s="1"/>
  <c r="H98" i="522"/>
  <c r="K98" i="522" s="1"/>
  <c r="BC98" i="522"/>
  <c r="AP98" i="522"/>
  <c r="Z98" i="522"/>
  <c r="J98" i="522"/>
  <c r="AO98" i="522"/>
  <c r="Y98" i="522"/>
  <c r="I98" i="522"/>
  <c r="AJ98" i="522"/>
  <c r="AM98" i="522" s="1"/>
  <c r="T98" i="522"/>
  <c r="W98" i="522" s="1"/>
  <c r="B98" i="522"/>
  <c r="AL98" i="522"/>
  <c r="V98" i="522"/>
  <c r="AK98" i="522"/>
  <c r="U98" i="522"/>
  <c r="AV98" i="522"/>
  <c r="D98" i="526" s="1"/>
  <c r="AF98" i="522"/>
  <c r="AI98" i="522" s="1"/>
  <c r="P98" i="522"/>
  <c r="S98" i="522" s="1"/>
  <c r="H98" i="526"/>
  <c r="AH98" i="526"/>
  <c r="B98" i="526"/>
  <c r="Y98" i="526"/>
  <c r="G98" i="526"/>
  <c r="Z98" i="526"/>
  <c r="D98" i="539" s="1"/>
  <c r="I98" i="526"/>
  <c r="I106" i="527"/>
  <c r="H106" i="527"/>
  <c r="K106" i="527"/>
  <c r="Z106" i="527"/>
  <c r="B106" i="527"/>
  <c r="F106" i="527" s="1"/>
  <c r="BC114" i="522"/>
  <c r="AP114" i="522"/>
  <c r="Z114" i="522"/>
  <c r="J114" i="522"/>
  <c r="AO114" i="522"/>
  <c r="Y114" i="522"/>
  <c r="I114" i="522"/>
  <c r="AJ114" i="522"/>
  <c r="AM114" i="522" s="1"/>
  <c r="T114" i="522"/>
  <c r="W114" i="522" s="1"/>
  <c r="B114" i="522"/>
  <c r="AT114" i="522"/>
  <c r="V114" i="522"/>
  <c r="AW114" i="522"/>
  <c r="AC114" i="522"/>
  <c r="AV114" i="522"/>
  <c r="D114" i="526" s="1"/>
  <c r="AB114" i="522"/>
  <c r="AE114" i="522" s="1"/>
  <c r="H114" i="522"/>
  <c r="K114" i="522" s="1"/>
  <c r="AH114" i="522"/>
  <c r="N114" i="522"/>
  <c r="AK114" i="522"/>
  <c r="Q114" i="522"/>
  <c r="AN114" i="522"/>
  <c r="AQ114" i="522" s="1"/>
  <c r="P114" i="522"/>
  <c r="S114" i="522" s="1"/>
  <c r="BB114" i="522"/>
  <c r="AD114" i="522"/>
  <c r="AG114" i="522"/>
  <c r="M114" i="522"/>
  <c r="AF114" i="522"/>
  <c r="AI114" i="522" s="1"/>
  <c r="L114" i="522"/>
  <c r="O114" i="522" s="1"/>
  <c r="R114" i="522"/>
  <c r="X114" i="522"/>
  <c r="AA114" i="522" s="1"/>
  <c r="AS114" i="522"/>
  <c r="U114" i="522"/>
  <c r="AL114" i="522"/>
  <c r="AR114" i="522"/>
  <c r="AU114" i="522" s="1"/>
  <c r="H114" i="526"/>
  <c r="AH114" i="526"/>
  <c r="B114" i="526"/>
  <c r="Y114" i="526"/>
  <c r="G114" i="526"/>
  <c r="Z114" i="526"/>
  <c r="D114" i="539" s="1"/>
  <c r="I114" i="526"/>
  <c r="Y118" i="521"/>
  <c r="AD118" i="521"/>
  <c r="AI118" i="521"/>
  <c r="AE118" i="521"/>
  <c r="B118" i="521"/>
  <c r="Z118" i="521"/>
  <c r="K122" i="527"/>
  <c r="I122" i="527"/>
  <c r="B122" i="527"/>
  <c r="F122" i="527" s="1"/>
  <c r="H122" i="527"/>
  <c r="Z122" i="527"/>
  <c r="Z43" i="527"/>
  <c r="K43" i="527"/>
  <c r="H43" i="527"/>
  <c r="I43" i="527"/>
  <c r="B43" i="527"/>
  <c r="F43" i="527" s="1"/>
  <c r="AT51" i="522"/>
  <c r="AD51" i="522"/>
  <c r="N51" i="522"/>
  <c r="AS51" i="522"/>
  <c r="AC51" i="522"/>
  <c r="M51" i="522"/>
  <c r="AJ51" i="522"/>
  <c r="AM51" i="522" s="1"/>
  <c r="AF51" i="522"/>
  <c r="AI51" i="522" s="1"/>
  <c r="L51" i="522"/>
  <c r="O51" i="522" s="1"/>
  <c r="AP51" i="522"/>
  <c r="Z51" i="522"/>
  <c r="J51" i="522"/>
  <c r="AO51" i="522"/>
  <c r="Y51" i="522"/>
  <c r="I51" i="522"/>
  <c r="AN51" i="522"/>
  <c r="AQ51" i="522" s="1"/>
  <c r="T51" i="522"/>
  <c r="W51" i="522" s="1"/>
  <c r="P51" i="522"/>
  <c r="S51" i="522" s="1"/>
  <c r="AL51" i="522"/>
  <c r="V51" i="522"/>
  <c r="AK51" i="522"/>
  <c r="U51" i="522"/>
  <c r="X51" i="522"/>
  <c r="AA51" i="522" s="1"/>
  <c r="B51" i="522"/>
  <c r="AR51" i="522"/>
  <c r="AU51" i="522" s="1"/>
  <c r="BB51" i="522"/>
  <c r="AH51" i="522"/>
  <c r="R51" i="522"/>
  <c r="AW51" i="522"/>
  <c r="AG51" i="522"/>
  <c r="Q51" i="522"/>
  <c r="BC51" i="522"/>
  <c r="H51" i="522"/>
  <c r="K51" i="522" s="1"/>
  <c r="AV51" i="522"/>
  <c r="D51" i="526" s="1"/>
  <c r="AB51" i="522"/>
  <c r="AE51" i="522" s="1"/>
  <c r="Z51" i="526"/>
  <c r="D51" i="539" s="1"/>
  <c r="G51" i="526"/>
  <c r="Y51" i="526"/>
  <c r="I51" i="526"/>
  <c r="H51" i="526"/>
  <c r="AH51" i="526"/>
  <c r="B51" i="526"/>
  <c r="AE55" i="521"/>
  <c r="Z55" i="521"/>
  <c r="AD55" i="521"/>
  <c r="Y55" i="521"/>
  <c r="AI55" i="521"/>
  <c r="B55" i="521"/>
  <c r="I59" i="527"/>
  <c r="B59" i="527"/>
  <c r="F59" i="527" s="1"/>
  <c r="Z59" i="527"/>
  <c r="K59" i="527"/>
  <c r="H59" i="527"/>
  <c r="BB67" i="522"/>
  <c r="AH67" i="522"/>
  <c r="R67" i="522"/>
  <c r="AW67" i="522"/>
  <c r="AG67" i="522"/>
  <c r="Q67" i="522"/>
  <c r="AR67" i="522"/>
  <c r="AU67" i="522" s="1"/>
  <c r="AT67" i="522"/>
  <c r="Z67" i="522"/>
  <c r="AC67" i="522"/>
  <c r="I67" i="522"/>
  <c r="AF67" i="522"/>
  <c r="AI67" i="522" s="1"/>
  <c r="P67" i="522"/>
  <c r="S67" i="522" s="1"/>
  <c r="BC67" i="522"/>
  <c r="AL67" i="522"/>
  <c r="N67" i="522"/>
  <c r="AO67" i="522"/>
  <c r="U67" i="522"/>
  <c r="AN67" i="522"/>
  <c r="AQ67" i="522" s="1"/>
  <c r="X67" i="522"/>
  <c r="AA67" i="522" s="1"/>
  <c r="H67" i="522"/>
  <c r="K67" i="522" s="1"/>
  <c r="AD67" i="522"/>
  <c r="J67" i="522"/>
  <c r="AK67" i="522"/>
  <c r="M67" i="522"/>
  <c r="AJ67" i="522"/>
  <c r="AM67" i="522" s="1"/>
  <c r="T67" i="522"/>
  <c r="W67" i="522" s="1"/>
  <c r="B67" i="522"/>
  <c r="V67" i="522"/>
  <c r="AB67" i="522"/>
  <c r="AE67" i="522" s="1"/>
  <c r="AS67" i="522"/>
  <c r="L67" i="522"/>
  <c r="O67" i="522" s="1"/>
  <c r="Y67" i="522"/>
  <c r="AP67" i="522"/>
  <c r="AV67" i="522"/>
  <c r="D67" i="526" s="1"/>
  <c r="Z67" i="526"/>
  <c r="D67" i="539" s="1"/>
  <c r="I67" i="526"/>
  <c r="Y67" i="526"/>
  <c r="H67" i="526"/>
  <c r="AH67" i="526"/>
  <c r="B67" i="526"/>
  <c r="G67" i="526"/>
  <c r="AE71" i="521"/>
  <c r="Z71" i="521"/>
  <c r="AD71" i="521"/>
  <c r="AI71" i="521"/>
  <c r="Y71" i="521"/>
  <c r="B71" i="521"/>
  <c r="Z75" i="527"/>
  <c r="K75" i="527"/>
  <c r="H75" i="527"/>
  <c r="I75" i="527"/>
  <c r="B75" i="527"/>
  <c r="F75" i="527" s="1"/>
  <c r="AL83" i="522"/>
  <c r="V83" i="522"/>
  <c r="AK83" i="522"/>
  <c r="U83" i="522"/>
  <c r="AV83" i="522"/>
  <c r="D83" i="526" s="1"/>
  <c r="AF83" i="522"/>
  <c r="AI83" i="522" s="1"/>
  <c r="P83" i="522"/>
  <c r="S83" i="522" s="1"/>
  <c r="BC83" i="522"/>
  <c r="BB83" i="522"/>
  <c r="AH83" i="522"/>
  <c r="R83" i="522"/>
  <c r="AW83" i="522"/>
  <c r="AG83" i="522"/>
  <c r="Q83" i="522"/>
  <c r="AR83" i="522"/>
  <c r="AU83" i="522" s="1"/>
  <c r="AB83" i="522"/>
  <c r="AE83" i="522" s="1"/>
  <c r="L83" i="522"/>
  <c r="O83" i="522" s="1"/>
  <c r="AT83" i="522"/>
  <c r="AD83" i="522"/>
  <c r="N83" i="522"/>
  <c r="AS83" i="522"/>
  <c r="AC83" i="522"/>
  <c r="M83" i="522"/>
  <c r="AN83" i="522"/>
  <c r="AQ83" i="522" s="1"/>
  <c r="X83" i="522"/>
  <c r="AA83" i="522" s="1"/>
  <c r="H83" i="522"/>
  <c r="K83" i="522" s="1"/>
  <c r="AP83" i="522"/>
  <c r="Z83" i="522"/>
  <c r="J83" i="522"/>
  <c r="AO83" i="522"/>
  <c r="Y83" i="522"/>
  <c r="I83" i="522"/>
  <c r="AJ83" i="522"/>
  <c r="AM83" i="522" s="1"/>
  <c r="T83" i="522"/>
  <c r="W83" i="522" s="1"/>
  <c r="B83" i="522"/>
  <c r="Z83" i="526"/>
  <c r="D83" i="539" s="1"/>
  <c r="H83" i="526"/>
  <c r="Y83" i="526"/>
  <c r="AH83" i="526"/>
  <c r="B83" i="526"/>
  <c r="G83" i="526"/>
  <c r="I83" i="526"/>
  <c r="AE87" i="521"/>
  <c r="Z87" i="521"/>
  <c r="AD87" i="521"/>
  <c r="Y87" i="521"/>
  <c r="AI87" i="521"/>
  <c r="B87" i="521"/>
  <c r="Z91" i="527"/>
  <c r="I91" i="527"/>
  <c r="K91" i="527"/>
  <c r="B91" i="527"/>
  <c r="F91" i="527" s="1"/>
  <c r="H91" i="527"/>
  <c r="AL99" i="522"/>
  <c r="V99" i="522"/>
  <c r="AK99" i="522"/>
  <c r="U99" i="522"/>
  <c r="AV99" i="522"/>
  <c r="D99" i="526" s="1"/>
  <c r="AF99" i="522"/>
  <c r="AI99" i="522" s="1"/>
  <c r="P99" i="522"/>
  <c r="S99" i="522" s="1"/>
  <c r="BC99" i="522"/>
  <c r="BB99" i="522"/>
  <c r="AH99" i="522"/>
  <c r="R99" i="522"/>
  <c r="AW99" i="522"/>
  <c r="AG99" i="522"/>
  <c r="Q99" i="522"/>
  <c r="AR99" i="522"/>
  <c r="AU99" i="522" s="1"/>
  <c r="AB99" i="522"/>
  <c r="AE99" i="522" s="1"/>
  <c r="L99" i="522"/>
  <c r="O99" i="522" s="1"/>
  <c r="AT99" i="522"/>
  <c r="AD99" i="522"/>
  <c r="N99" i="522"/>
  <c r="AS99" i="522"/>
  <c r="AC99" i="522"/>
  <c r="M99" i="522"/>
  <c r="AN99" i="522"/>
  <c r="AQ99" i="522" s="1"/>
  <c r="X99" i="522"/>
  <c r="AA99" i="522" s="1"/>
  <c r="H99" i="522"/>
  <c r="K99" i="522" s="1"/>
  <c r="AP99" i="522"/>
  <c r="Z99" i="522"/>
  <c r="J99" i="522"/>
  <c r="AO99" i="522"/>
  <c r="Y99" i="522"/>
  <c r="I99" i="522"/>
  <c r="AJ99" i="522"/>
  <c r="AM99" i="522" s="1"/>
  <c r="T99" i="522"/>
  <c r="W99" i="522" s="1"/>
  <c r="B99" i="522"/>
  <c r="AH99" i="526"/>
  <c r="B99" i="526"/>
  <c r="G99" i="526"/>
  <c r="Z99" i="526"/>
  <c r="D99" i="539" s="1"/>
  <c r="I99" i="526"/>
  <c r="Y99" i="526"/>
  <c r="H99" i="526"/>
  <c r="AE103" i="521"/>
  <c r="Z103" i="521"/>
  <c r="AD103" i="521"/>
  <c r="AI103" i="521"/>
  <c r="Y103" i="521"/>
  <c r="B103" i="521"/>
  <c r="Z107" i="527"/>
  <c r="I107" i="527"/>
  <c r="K107" i="527"/>
  <c r="B107" i="527"/>
  <c r="F107" i="527" s="1"/>
  <c r="H107" i="527"/>
  <c r="AL115" i="522"/>
  <c r="V115" i="522"/>
  <c r="AK115" i="522"/>
  <c r="U115" i="522"/>
  <c r="AV115" i="522"/>
  <c r="D115" i="526" s="1"/>
  <c r="AF115" i="522"/>
  <c r="AI115" i="522" s="1"/>
  <c r="P115" i="522"/>
  <c r="S115" i="522" s="1"/>
  <c r="BC115" i="522"/>
  <c r="BB115" i="522"/>
  <c r="AH115" i="522"/>
  <c r="R115" i="522"/>
  <c r="AW115" i="522"/>
  <c r="AG115" i="522"/>
  <c r="Q115" i="522"/>
  <c r="AR115" i="522"/>
  <c r="AU115" i="522" s="1"/>
  <c r="AB115" i="522"/>
  <c r="AE115" i="522" s="1"/>
  <c r="L115" i="522"/>
  <c r="O115" i="522" s="1"/>
  <c r="AT115" i="522"/>
  <c r="AD115" i="522"/>
  <c r="N115" i="522"/>
  <c r="AS115" i="522"/>
  <c r="AC115" i="522"/>
  <c r="M115" i="522"/>
  <c r="AN115" i="522"/>
  <c r="AQ115" i="522" s="1"/>
  <c r="X115" i="522"/>
  <c r="AA115" i="522" s="1"/>
  <c r="H115" i="522"/>
  <c r="K115" i="522" s="1"/>
  <c r="AP115" i="522"/>
  <c r="Z115" i="522"/>
  <c r="J115" i="522"/>
  <c r="AO115" i="522"/>
  <c r="Y115" i="522"/>
  <c r="I115" i="522"/>
  <c r="AJ115" i="522"/>
  <c r="AM115" i="522" s="1"/>
  <c r="T115" i="522"/>
  <c r="W115" i="522" s="1"/>
  <c r="B115" i="522"/>
  <c r="Z115" i="526"/>
  <c r="D115" i="539" s="1"/>
  <c r="G115" i="526"/>
  <c r="Y115" i="526"/>
  <c r="I115" i="526"/>
  <c r="H115" i="526"/>
  <c r="AH115" i="526"/>
  <c r="B115" i="526"/>
  <c r="I119" i="527"/>
  <c r="B119" i="527"/>
  <c r="F119" i="527" s="1"/>
  <c r="H119" i="527"/>
  <c r="Z119" i="527"/>
  <c r="K119" i="527"/>
  <c r="AT127" i="522"/>
  <c r="AD127" i="522"/>
  <c r="N127" i="522"/>
  <c r="AS127" i="522"/>
  <c r="AC127" i="522"/>
  <c r="M127" i="522"/>
  <c r="AN127" i="522"/>
  <c r="AQ127" i="522" s="1"/>
  <c r="X127" i="522"/>
  <c r="AA127" i="522" s="1"/>
  <c r="H127" i="522"/>
  <c r="K127" i="522" s="1"/>
  <c r="AP127" i="522"/>
  <c r="Z127" i="522"/>
  <c r="J127" i="522"/>
  <c r="AO127" i="522"/>
  <c r="Y127" i="522"/>
  <c r="I127" i="522"/>
  <c r="AJ127" i="522"/>
  <c r="AM127" i="522" s="1"/>
  <c r="T127" i="522"/>
  <c r="W127" i="522" s="1"/>
  <c r="B127" i="522"/>
  <c r="AL127" i="522"/>
  <c r="V127" i="522"/>
  <c r="AK127" i="522"/>
  <c r="U127" i="522"/>
  <c r="AV127" i="522"/>
  <c r="D127" i="526" s="1"/>
  <c r="AF127" i="522"/>
  <c r="AI127" i="522" s="1"/>
  <c r="P127" i="522"/>
  <c r="S127" i="522" s="1"/>
  <c r="BC127" i="522"/>
  <c r="BB127" i="522"/>
  <c r="AH127" i="522"/>
  <c r="R127" i="522"/>
  <c r="AW127" i="522"/>
  <c r="AG127" i="522"/>
  <c r="Q127" i="522"/>
  <c r="AR127" i="522"/>
  <c r="AU127" i="522" s="1"/>
  <c r="AB127" i="522"/>
  <c r="AE127" i="522" s="1"/>
  <c r="L127" i="522"/>
  <c r="O127" i="522" s="1"/>
  <c r="Y130" i="521"/>
  <c r="AD130" i="521"/>
  <c r="AI130" i="521"/>
  <c r="AE130" i="521"/>
  <c r="Z130" i="521"/>
  <c r="B130" i="521"/>
  <c r="K130" i="527"/>
  <c r="I130" i="527"/>
  <c r="B130" i="527"/>
  <c r="F130" i="527" s="1"/>
  <c r="H130" i="527"/>
  <c r="Z130" i="527"/>
  <c r="AE62" i="526" l="1"/>
  <c r="AE63" i="526"/>
  <c r="AE46" i="526"/>
  <c r="P58" i="528"/>
  <c r="J58" i="528"/>
  <c r="Q58" i="528"/>
  <c r="N58" i="528"/>
  <c r="T58" i="528"/>
  <c r="S58" i="528"/>
  <c r="M58" i="528"/>
  <c r="K58" i="528"/>
  <c r="P42" i="528"/>
  <c r="J42" i="528"/>
  <c r="Q42" i="528"/>
  <c r="N42" i="528"/>
  <c r="T42" i="528"/>
  <c r="M42" i="528"/>
  <c r="K42" i="528"/>
  <c r="S42" i="528"/>
  <c r="P85" i="528"/>
  <c r="J85" i="528"/>
  <c r="T85" i="528"/>
  <c r="N85" i="528"/>
  <c r="M85" i="528"/>
  <c r="K85" i="528"/>
  <c r="Q85" i="528"/>
  <c r="S85" i="528"/>
  <c r="S100" i="528"/>
  <c r="M100" i="528"/>
  <c r="Q100" i="528"/>
  <c r="K100" i="528"/>
  <c r="P100" i="528"/>
  <c r="J100" i="528"/>
  <c r="N100" i="528"/>
  <c r="T100" i="528"/>
  <c r="T115" i="528"/>
  <c r="S115" i="528"/>
  <c r="M115" i="528"/>
  <c r="Q115" i="528"/>
  <c r="K115" i="528"/>
  <c r="P115" i="528"/>
  <c r="J115" i="528"/>
  <c r="N115" i="528"/>
  <c r="T118" i="528"/>
  <c r="N118" i="528"/>
  <c r="S118" i="528"/>
  <c r="M118" i="528"/>
  <c r="Q118" i="528"/>
  <c r="K118" i="528"/>
  <c r="P118" i="528"/>
  <c r="J118" i="528"/>
  <c r="P49" i="528"/>
  <c r="J49" i="528"/>
  <c r="T49" i="528"/>
  <c r="M49" i="528"/>
  <c r="Q49" i="528"/>
  <c r="N49" i="528"/>
  <c r="K49" i="528"/>
  <c r="S49" i="528"/>
  <c r="S112" i="528"/>
  <c r="M112" i="528"/>
  <c r="Q112" i="528"/>
  <c r="K112" i="528"/>
  <c r="P112" i="528"/>
  <c r="J112" i="528"/>
  <c r="T112" i="528"/>
  <c r="N112" i="528"/>
  <c r="P52" i="528"/>
  <c r="J52" i="528"/>
  <c r="Q52" i="528"/>
  <c r="M52" i="528"/>
  <c r="T52" i="528"/>
  <c r="K52" i="528"/>
  <c r="S52" i="528"/>
  <c r="N52" i="528"/>
  <c r="S111" i="528"/>
  <c r="M111" i="528"/>
  <c r="Q111" i="528"/>
  <c r="K111" i="528"/>
  <c r="P111" i="528"/>
  <c r="J111" i="528"/>
  <c r="T111" i="528"/>
  <c r="N111" i="528"/>
  <c r="P83" i="528"/>
  <c r="J83" i="528"/>
  <c r="T83" i="528"/>
  <c r="N83" i="528"/>
  <c r="M83" i="528"/>
  <c r="K83" i="528"/>
  <c r="S83" i="528"/>
  <c r="Q83" i="528"/>
  <c r="P67" i="528"/>
  <c r="J67" i="528"/>
  <c r="T67" i="528"/>
  <c r="N67" i="528"/>
  <c r="M67" i="528"/>
  <c r="K67" i="528"/>
  <c r="S67" i="528"/>
  <c r="Q67" i="528"/>
  <c r="P51" i="528"/>
  <c r="J51" i="528"/>
  <c r="T51" i="528"/>
  <c r="M51" i="528"/>
  <c r="N51" i="528"/>
  <c r="S51" i="528"/>
  <c r="Q51" i="528"/>
  <c r="K51" i="528"/>
  <c r="S109" i="528"/>
  <c r="M109" i="528"/>
  <c r="Q109" i="528"/>
  <c r="K109" i="528"/>
  <c r="P109" i="528"/>
  <c r="J109" i="528"/>
  <c r="T109" i="528"/>
  <c r="N109" i="528"/>
  <c r="S108" i="528"/>
  <c r="M108" i="528"/>
  <c r="Q108" i="528"/>
  <c r="K108" i="528"/>
  <c r="P108" i="528"/>
  <c r="J108" i="528"/>
  <c r="T108" i="528"/>
  <c r="N108" i="528"/>
  <c r="S95" i="528"/>
  <c r="M95" i="528"/>
  <c r="Q95" i="528"/>
  <c r="K95" i="528"/>
  <c r="P95" i="528"/>
  <c r="J95" i="528"/>
  <c r="T95" i="528"/>
  <c r="N95" i="528"/>
  <c r="P79" i="528"/>
  <c r="J79" i="528"/>
  <c r="T79" i="528"/>
  <c r="N79" i="528"/>
  <c r="M79" i="528"/>
  <c r="K79" i="528"/>
  <c r="S79" i="528"/>
  <c r="Q79" i="528"/>
  <c r="P47" i="528"/>
  <c r="J47" i="528"/>
  <c r="T47" i="528"/>
  <c r="M47" i="528"/>
  <c r="S47" i="528"/>
  <c r="Q47" i="528"/>
  <c r="N47" i="528"/>
  <c r="K47" i="528"/>
  <c r="S94" i="528"/>
  <c r="M94" i="528"/>
  <c r="Q94" i="528"/>
  <c r="K94" i="528"/>
  <c r="P94" i="528"/>
  <c r="J94" i="528"/>
  <c r="T94" i="528"/>
  <c r="N94" i="528"/>
  <c r="S105" i="528"/>
  <c r="M105" i="528"/>
  <c r="Q105" i="528"/>
  <c r="K105" i="528"/>
  <c r="P105" i="528"/>
  <c r="J105" i="528"/>
  <c r="T105" i="528"/>
  <c r="N105" i="528"/>
  <c r="P73" i="528"/>
  <c r="J73" i="528"/>
  <c r="T73" i="528"/>
  <c r="N73" i="528"/>
  <c r="M73" i="528"/>
  <c r="S73" i="528"/>
  <c r="Q73" i="528"/>
  <c r="K73" i="528"/>
  <c r="S106" i="528"/>
  <c r="M106" i="528"/>
  <c r="Q106" i="528"/>
  <c r="K106" i="528"/>
  <c r="P106" i="528"/>
  <c r="J106" i="528"/>
  <c r="T106" i="528"/>
  <c r="N106" i="528"/>
  <c r="S101" i="528"/>
  <c r="M101" i="528"/>
  <c r="Q101" i="528"/>
  <c r="K101" i="528"/>
  <c r="P101" i="528"/>
  <c r="J101" i="528"/>
  <c r="T101" i="528"/>
  <c r="N101" i="528"/>
  <c r="T116" i="528"/>
  <c r="N116" i="528"/>
  <c r="S116" i="528"/>
  <c r="M116" i="528"/>
  <c r="Q116" i="528"/>
  <c r="K116" i="528"/>
  <c r="P116" i="528"/>
  <c r="J116" i="528"/>
  <c r="P56" i="528"/>
  <c r="J56" i="528"/>
  <c r="Q56" i="528"/>
  <c r="S56" i="528"/>
  <c r="T56" i="528"/>
  <c r="N56" i="528"/>
  <c r="M56" i="528"/>
  <c r="K56" i="528"/>
  <c r="S103" i="528"/>
  <c r="M103" i="528"/>
  <c r="Q103" i="528"/>
  <c r="K103" i="528"/>
  <c r="P103" i="528"/>
  <c r="J103" i="528"/>
  <c r="T103" i="528"/>
  <c r="N103" i="528"/>
  <c r="P55" i="528"/>
  <c r="J55" i="528"/>
  <c r="T55" i="528"/>
  <c r="M55" i="528"/>
  <c r="S55" i="528"/>
  <c r="N55" i="528"/>
  <c r="K55" i="528"/>
  <c r="Q55" i="528"/>
  <c r="P70" i="528"/>
  <c r="J70" i="528"/>
  <c r="T70" i="528"/>
  <c r="N70" i="528"/>
  <c r="M70" i="528"/>
  <c r="S70" i="528"/>
  <c r="Q70" i="528"/>
  <c r="K70" i="528"/>
  <c r="S113" i="528"/>
  <c r="M113" i="528"/>
  <c r="Q113" i="528"/>
  <c r="K113" i="528"/>
  <c r="P113" i="528"/>
  <c r="J113" i="528"/>
  <c r="T113" i="528"/>
  <c r="N113" i="528"/>
  <c r="P81" i="528"/>
  <c r="J81" i="528"/>
  <c r="T81" i="528"/>
  <c r="N81" i="528"/>
  <c r="M81" i="528"/>
  <c r="K81" i="528"/>
  <c r="S81" i="528"/>
  <c r="Q81" i="528"/>
  <c r="T127" i="528"/>
  <c r="N127" i="528"/>
  <c r="S127" i="528"/>
  <c r="M127" i="528"/>
  <c r="Q127" i="528"/>
  <c r="K127" i="528"/>
  <c r="P127" i="528"/>
  <c r="J127" i="528"/>
  <c r="S99" i="528"/>
  <c r="M99" i="528"/>
  <c r="Q99" i="528"/>
  <c r="K99" i="528"/>
  <c r="P99" i="528"/>
  <c r="J99" i="528"/>
  <c r="T99" i="528"/>
  <c r="N99" i="528"/>
  <c r="P66" i="528"/>
  <c r="J66" i="528"/>
  <c r="T66" i="528"/>
  <c r="N66" i="528"/>
  <c r="M66" i="528"/>
  <c r="Q66" i="528"/>
  <c r="K66" i="528"/>
  <c r="S66" i="528"/>
  <c r="T125" i="528"/>
  <c r="N125" i="528"/>
  <c r="S125" i="528"/>
  <c r="M125" i="528"/>
  <c r="Q125" i="528"/>
  <c r="K125" i="528"/>
  <c r="P125" i="528"/>
  <c r="J125" i="528"/>
  <c r="P63" i="528"/>
  <c r="J63" i="528"/>
  <c r="T63" i="528"/>
  <c r="M63" i="528"/>
  <c r="S63" i="528"/>
  <c r="Q63" i="528"/>
  <c r="N63" i="528"/>
  <c r="K63" i="528"/>
  <c r="T126" i="528"/>
  <c r="N126" i="528"/>
  <c r="S126" i="528"/>
  <c r="M126" i="528"/>
  <c r="Q126" i="528"/>
  <c r="K126" i="528"/>
  <c r="P126" i="528"/>
  <c r="J126" i="528"/>
  <c r="P78" i="528"/>
  <c r="J78" i="528"/>
  <c r="T78" i="528"/>
  <c r="N78" i="528"/>
  <c r="M78" i="528"/>
  <c r="K78" i="528"/>
  <c r="S78" i="528"/>
  <c r="Q78" i="528"/>
  <c r="P62" i="528"/>
  <c r="J62" i="528"/>
  <c r="Q62" i="528"/>
  <c r="T62" i="528"/>
  <c r="K62" i="528"/>
  <c r="N62" i="528"/>
  <c r="M62" i="528"/>
  <c r="S62" i="528"/>
  <c r="P57" i="528"/>
  <c r="J57" i="528"/>
  <c r="T57" i="528"/>
  <c r="M57" i="528"/>
  <c r="Q57" i="528"/>
  <c r="K57" i="528"/>
  <c r="N57" i="528"/>
  <c r="S57" i="528"/>
  <c r="S104" i="528"/>
  <c r="M104" i="528"/>
  <c r="Q104" i="528"/>
  <c r="K104" i="528"/>
  <c r="P104" i="528"/>
  <c r="J104" i="528"/>
  <c r="T104" i="528"/>
  <c r="N104" i="528"/>
  <c r="T130" i="528"/>
  <c r="N130" i="528"/>
  <c r="S130" i="528"/>
  <c r="M130" i="528"/>
  <c r="Q130" i="528"/>
  <c r="K130" i="528"/>
  <c r="P130" i="528"/>
  <c r="J130" i="528"/>
  <c r="T119" i="528"/>
  <c r="N119" i="528"/>
  <c r="S119" i="528"/>
  <c r="M119" i="528"/>
  <c r="Q119" i="528"/>
  <c r="K119" i="528"/>
  <c r="P119" i="528"/>
  <c r="J119" i="528"/>
  <c r="P59" i="528"/>
  <c r="J59" i="528"/>
  <c r="T59" i="528"/>
  <c r="M59" i="528"/>
  <c r="N59" i="528"/>
  <c r="K59" i="528"/>
  <c r="S59" i="528"/>
  <c r="Q59" i="528"/>
  <c r="T122" i="528"/>
  <c r="N122" i="528"/>
  <c r="S122" i="528"/>
  <c r="M122" i="528"/>
  <c r="Q122" i="528"/>
  <c r="K122" i="528"/>
  <c r="P122" i="528"/>
  <c r="J122" i="528"/>
  <c r="S90" i="528"/>
  <c r="M90" i="528"/>
  <c r="Q90" i="528"/>
  <c r="K90" i="528"/>
  <c r="P90" i="528"/>
  <c r="J90" i="528"/>
  <c r="T90" i="528"/>
  <c r="N90" i="528"/>
  <c r="P74" i="528"/>
  <c r="J74" i="528"/>
  <c r="T74" i="528"/>
  <c r="N74" i="528"/>
  <c r="M74" i="528"/>
  <c r="Q74" i="528"/>
  <c r="K74" i="528"/>
  <c r="S74" i="528"/>
  <c r="P84" i="528"/>
  <c r="J84" i="528"/>
  <c r="T84" i="528"/>
  <c r="N84" i="528"/>
  <c r="M84" i="528"/>
  <c r="K84" i="528"/>
  <c r="S84" i="528"/>
  <c r="Q84" i="528"/>
  <c r="P72" i="528"/>
  <c r="J72" i="528"/>
  <c r="T72" i="528"/>
  <c r="N72" i="528"/>
  <c r="M72" i="528"/>
  <c r="Q72" i="528"/>
  <c r="K72" i="528"/>
  <c r="S72" i="528"/>
  <c r="P71" i="528"/>
  <c r="J71" i="528"/>
  <c r="T71" i="528"/>
  <c r="N71" i="528"/>
  <c r="M71" i="528"/>
  <c r="K71" i="528"/>
  <c r="S71" i="528"/>
  <c r="Q71" i="528"/>
  <c r="P54" i="528"/>
  <c r="J54" i="528"/>
  <c r="Q54" i="528"/>
  <c r="T54" i="528"/>
  <c r="K54" i="528"/>
  <c r="S54" i="528"/>
  <c r="N54" i="528"/>
  <c r="M54" i="528"/>
  <c r="P65" i="528"/>
  <c r="J65" i="528"/>
  <c r="T65" i="528"/>
  <c r="N65" i="528"/>
  <c r="M65" i="528"/>
  <c r="S65" i="528"/>
  <c r="Q65" i="528"/>
  <c r="K65" i="528"/>
  <c r="S96" i="528"/>
  <c r="M96" i="528"/>
  <c r="Q96" i="528"/>
  <c r="K96" i="528"/>
  <c r="P96" i="528"/>
  <c r="J96" i="528"/>
  <c r="T96" i="528"/>
  <c r="N96" i="528"/>
  <c r="S114" i="528"/>
  <c r="M114" i="528"/>
  <c r="Q114" i="528"/>
  <c r="K114" i="528"/>
  <c r="P114" i="528"/>
  <c r="J114" i="528"/>
  <c r="T114" i="528"/>
  <c r="N114" i="528"/>
  <c r="P50" i="528"/>
  <c r="J50" i="528"/>
  <c r="Q50" i="528"/>
  <c r="N50" i="528"/>
  <c r="K50" i="528"/>
  <c r="S50" i="528"/>
  <c r="M50" i="528"/>
  <c r="T50" i="528"/>
  <c r="P77" i="528"/>
  <c r="J77" i="528"/>
  <c r="T77" i="528"/>
  <c r="N77" i="528"/>
  <c r="M77" i="528"/>
  <c r="K77" i="528"/>
  <c r="S77" i="528"/>
  <c r="Q77" i="528"/>
  <c r="P61" i="528"/>
  <c r="J61" i="528"/>
  <c r="T61" i="528"/>
  <c r="M61" i="528"/>
  <c r="K61" i="528"/>
  <c r="S61" i="528"/>
  <c r="Q61" i="528"/>
  <c r="N61" i="528"/>
  <c r="P80" i="528"/>
  <c r="J80" i="528"/>
  <c r="T80" i="528"/>
  <c r="N80" i="528"/>
  <c r="M80" i="528"/>
  <c r="K80" i="528"/>
  <c r="S80" i="528"/>
  <c r="Q80" i="528"/>
  <c r="S110" i="528"/>
  <c r="M110" i="528"/>
  <c r="Q110" i="528"/>
  <c r="K110" i="528"/>
  <c r="P110" i="528"/>
  <c r="J110" i="528"/>
  <c r="T110" i="528"/>
  <c r="N110" i="528"/>
  <c r="T120" i="528"/>
  <c r="N120" i="528"/>
  <c r="S120" i="528"/>
  <c r="M120" i="528"/>
  <c r="Q120" i="528"/>
  <c r="K120" i="528"/>
  <c r="P120" i="528"/>
  <c r="J120" i="528"/>
  <c r="S88" i="528"/>
  <c r="P88" i="528"/>
  <c r="Q88" i="528"/>
  <c r="J88" i="528"/>
  <c r="N88" i="528"/>
  <c r="M88" i="528"/>
  <c r="K88" i="528"/>
  <c r="T88" i="528"/>
  <c r="P44" i="528"/>
  <c r="J44" i="528"/>
  <c r="Q44" i="528"/>
  <c r="M44" i="528"/>
  <c r="S44" i="528"/>
  <c r="T44" i="528"/>
  <c r="K44" i="528"/>
  <c r="N44" i="528"/>
  <c r="S107" i="528"/>
  <c r="M107" i="528"/>
  <c r="Q107" i="528"/>
  <c r="K107" i="528"/>
  <c r="P107" i="528"/>
  <c r="J107" i="528"/>
  <c r="T107" i="528"/>
  <c r="N107" i="528"/>
  <c r="S91" i="528"/>
  <c r="M91" i="528"/>
  <c r="Q91" i="528"/>
  <c r="K91" i="528"/>
  <c r="P91" i="528"/>
  <c r="J91" i="528"/>
  <c r="T91" i="528"/>
  <c r="N91" i="528"/>
  <c r="P75" i="528"/>
  <c r="J75" i="528"/>
  <c r="T75" i="528"/>
  <c r="N75" i="528"/>
  <c r="M75" i="528"/>
  <c r="K75" i="528"/>
  <c r="Q75" i="528"/>
  <c r="S75" i="528"/>
  <c r="P43" i="528"/>
  <c r="J43" i="528"/>
  <c r="T43" i="528"/>
  <c r="M43" i="528"/>
  <c r="N43" i="528"/>
  <c r="K43" i="528"/>
  <c r="S43" i="528"/>
  <c r="Q43" i="528"/>
  <c r="T117" i="528"/>
  <c r="N117" i="528"/>
  <c r="S117" i="528"/>
  <c r="M117" i="528"/>
  <c r="Q117" i="528"/>
  <c r="K117" i="528"/>
  <c r="P117" i="528"/>
  <c r="J117" i="528"/>
  <c r="P69" i="528"/>
  <c r="J69" i="528"/>
  <c r="T69" i="528"/>
  <c r="N69" i="528"/>
  <c r="M69" i="528"/>
  <c r="S69" i="528"/>
  <c r="K69" i="528"/>
  <c r="Q69" i="528"/>
  <c r="P53" i="528"/>
  <c r="J53" i="528"/>
  <c r="T53" i="528"/>
  <c r="M53" i="528"/>
  <c r="K53" i="528"/>
  <c r="Q53" i="528"/>
  <c r="N53" i="528"/>
  <c r="S53" i="528"/>
  <c r="P87" i="528"/>
  <c r="J87" i="528"/>
  <c r="T87" i="528"/>
  <c r="N87" i="528"/>
  <c r="M87" i="528"/>
  <c r="K87" i="528"/>
  <c r="S87" i="528"/>
  <c r="Q87" i="528"/>
  <c r="S102" i="528"/>
  <c r="M102" i="528"/>
  <c r="Q102" i="528"/>
  <c r="K102" i="528"/>
  <c r="P102" i="528"/>
  <c r="J102" i="528"/>
  <c r="T102" i="528"/>
  <c r="N102" i="528"/>
  <c r="P86" i="528"/>
  <c r="J86" i="528"/>
  <c r="T86" i="528"/>
  <c r="N86" i="528"/>
  <c r="M86" i="528"/>
  <c r="K86" i="528"/>
  <c r="S86" i="528"/>
  <c r="Q86" i="528"/>
  <c r="T129" i="528"/>
  <c r="N129" i="528"/>
  <c r="S129" i="528"/>
  <c r="M129" i="528"/>
  <c r="Q129" i="528"/>
  <c r="K129" i="528"/>
  <c r="P129" i="528"/>
  <c r="J129" i="528"/>
  <c r="S97" i="528"/>
  <c r="M97" i="528"/>
  <c r="Q97" i="528"/>
  <c r="K97" i="528"/>
  <c r="P97" i="528"/>
  <c r="J97" i="528"/>
  <c r="T97" i="528"/>
  <c r="N97" i="528"/>
  <c r="T128" i="528"/>
  <c r="N128" i="528"/>
  <c r="S128" i="528"/>
  <c r="M128" i="528"/>
  <c r="Q128" i="528"/>
  <c r="K128" i="528"/>
  <c r="P128" i="528"/>
  <c r="J128" i="528"/>
  <c r="P68" i="528"/>
  <c r="J68" i="528"/>
  <c r="T68" i="528"/>
  <c r="N68" i="528"/>
  <c r="M68" i="528"/>
  <c r="Q68" i="528"/>
  <c r="S68" i="528"/>
  <c r="K68" i="528"/>
  <c r="S98" i="528"/>
  <c r="M98" i="528"/>
  <c r="Q98" i="528"/>
  <c r="K98" i="528"/>
  <c r="P98" i="528"/>
  <c r="J98" i="528"/>
  <c r="T98" i="528"/>
  <c r="N98" i="528"/>
  <c r="P82" i="528"/>
  <c r="J82" i="528"/>
  <c r="T82" i="528"/>
  <c r="N82" i="528"/>
  <c r="M82" i="528"/>
  <c r="K82" i="528"/>
  <c r="S82" i="528"/>
  <c r="Q82" i="528"/>
  <c r="S93" i="528"/>
  <c r="M93" i="528"/>
  <c r="Q93" i="528"/>
  <c r="K93" i="528"/>
  <c r="P93" i="528"/>
  <c r="J93" i="528"/>
  <c r="T93" i="528"/>
  <c r="N93" i="528"/>
  <c r="T124" i="528"/>
  <c r="N124" i="528"/>
  <c r="S124" i="528"/>
  <c r="M124" i="528"/>
  <c r="Q124" i="528"/>
  <c r="K124" i="528"/>
  <c r="P124" i="528"/>
  <c r="J124" i="528"/>
  <c r="S92" i="528"/>
  <c r="M92" i="528"/>
  <c r="Q92" i="528"/>
  <c r="K92" i="528"/>
  <c r="P92" i="528"/>
  <c r="J92" i="528"/>
  <c r="T92" i="528"/>
  <c r="N92" i="528"/>
  <c r="P64" i="528"/>
  <c r="J64" i="528"/>
  <c r="Q64" i="528"/>
  <c r="S64" i="528"/>
  <c r="M64" i="528"/>
  <c r="K64" i="528"/>
  <c r="N64" i="528"/>
  <c r="T64" i="528"/>
  <c r="P48" i="528"/>
  <c r="J48" i="528"/>
  <c r="Q48" i="528"/>
  <c r="S48" i="528"/>
  <c r="M48" i="528"/>
  <c r="N48" i="528"/>
  <c r="T48" i="528"/>
  <c r="K48" i="528"/>
  <c r="T123" i="528"/>
  <c r="N123" i="528"/>
  <c r="S123" i="528"/>
  <c r="M123" i="528"/>
  <c r="Q123" i="528"/>
  <c r="K123" i="528"/>
  <c r="P123" i="528"/>
  <c r="J123" i="528"/>
  <c r="P46" i="528"/>
  <c r="J46" i="528"/>
  <c r="Q46" i="528"/>
  <c r="T46" i="528"/>
  <c r="K46" i="528"/>
  <c r="N46" i="528"/>
  <c r="S46" i="528"/>
  <c r="M46" i="528"/>
  <c r="T121" i="528"/>
  <c r="N121" i="528"/>
  <c r="S121" i="528"/>
  <c r="M121" i="528"/>
  <c r="Q121" i="528"/>
  <c r="K121" i="528"/>
  <c r="P121" i="528"/>
  <c r="J121" i="528"/>
  <c r="S89" i="528"/>
  <c r="M89" i="528"/>
  <c r="Q89" i="528"/>
  <c r="P89" i="528"/>
  <c r="J89" i="528"/>
  <c r="T89" i="528"/>
  <c r="N89" i="528"/>
  <c r="K89" i="528"/>
  <c r="P45" i="528"/>
  <c r="J45" i="528"/>
  <c r="T45" i="528"/>
  <c r="M45" i="528"/>
  <c r="K45" i="528"/>
  <c r="S45" i="528"/>
  <c r="Q45" i="528"/>
  <c r="N45" i="528"/>
  <c r="P76" i="528"/>
  <c r="J76" i="528"/>
  <c r="T76" i="528"/>
  <c r="N76" i="528"/>
  <c r="M76" i="528"/>
  <c r="S76" i="528"/>
  <c r="Q76" i="528"/>
  <c r="K76" i="528"/>
  <c r="P60" i="528"/>
  <c r="J60" i="528"/>
  <c r="Q60" i="528"/>
  <c r="M60" i="528"/>
  <c r="S60" i="528"/>
  <c r="N60" i="528"/>
  <c r="T60" i="528"/>
  <c r="K60" i="528"/>
  <c r="Z107" i="528"/>
  <c r="AC107" i="528"/>
  <c r="U107" i="528"/>
  <c r="Z90" i="528"/>
  <c r="U90" i="528"/>
  <c r="AC90" i="528"/>
  <c r="Z69" i="528"/>
  <c r="AC69" i="528"/>
  <c r="U69" i="528"/>
  <c r="Z100" i="528"/>
  <c r="AC100" i="528"/>
  <c r="U100" i="528"/>
  <c r="Z84" i="528"/>
  <c r="AC84" i="528"/>
  <c r="U84" i="528"/>
  <c r="Z103" i="528"/>
  <c r="U103" i="528"/>
  <c r="AC103" i="528"/>
  <c r="Z102" i="528"/>
  <c r="U102" i="528"/>
  <c r="AC102" i="528"/>
  <c r="Z81" i="528"/>
  <c r="U81" i="528"/>
  <c r="AC81" i="528"/>
  <c r="Z128" i="528"/>
  <c r="AC128" i="528"/>
  <c r="U128" i="528"/>
  <c r="Z127" i="528"/>
  <c r="U127" i="528"/>
  <c r="AC127" i="528"/>
  <c r="Z99" i="528"/>
  <c r="AC99" i="528"/>
  <c r="U99" i="528"/>
  <c r="Z83" i="528"/>
  <c r="AC83" i="528"/>
  <c r="U83" i="528"/>
  <c r="Z98" i="528"/>
  <c r="U98" i="528"/>
  <c r="AC98" i="528"/>
  <c r="Z66" i="528"/>
  <c r="U66" i="528"/>
  <c r="AC66" i="528"/>
  <c r="Z125" i="528"/>
  <c r="U125" i="528"/>
  <c r="AC125" i="528"/>
  <c r="Z95" i="528"/>
  <c r="U95" i="528"/>
  <c r="AC95" i="528"/>
  <c r="Z78" i="528"/>
  <c r="U78" i="528"/>
  <c r="AC78" i="528"/>
  <c r="Z120" i="528"/>
  <c r="AC120" i="528"/>
  <c r="U120" i="528"/>
  <c r="Z104" i="528"/>
  <c r="AC104" i="528"/>
  <c r="U104" i="528"/>
  <c r="Z76" i="528"/>
  <c r="AC76" i="528"/>
  <c r="U76" i="528"/>
  <c r="Z60" i="528"/>
  <c r="U60" i="528"/>
  <c r="AC60" i="528"/>
  <c r="Z44" i="528"/>
  <c r="U44" i="528"/>
  <c r="AC44" i="528"/>
  <c r="Z91" i="528"/>
  <c r="AC91" i="528"/>
  <c r="U91" i="528"/>
  <c r="Z106" i="528"/>
  <c r="U106" i="528"/>
  <c r="AC106" i="528"/>
  <c r="Z58" i="528"/>
  <c r="U58" i="528"/>
  <c r="AC58" i="528"/>
  <c r="Z42" i="528"/>
  <c r="U42" i="528"/>
  <c r="AC42" i="528"/>
  <c r="Z85" i="528"/>
  <c r="AC85" i="528"/>
  <c r="U85" i="528"/>
  <c r="Z86" i="528"/>
  <c r="U86" i="528"/>
  <c r="AC86" i="528"/>
  <c r="Z49" i="528"/>
  <c r="AC49" i="528"/>
  <c r="U49" i="528"/>
  <c r="Z67" i="528"/>
  <c r="U67" i="528"/>
  <c r="AC67" i="528"/>
  <c r="Z82" i="528"/>
  <c r="U82" i="528"/>
  <c r="AC82" i="528"/>
  <c r="Z50" i="528"/>
  <c r="U50" i="528"/>
  <c r="AC50" i="528"/>
  <c r="Z109" i="528"/>
  <c r="AC109" i="528"/>
  <c r="U109" i="528"/>
  <c r="Z61" i="528"/>
  <c r="AC61" i="528"/>
  <c r="U61" i="528"/>
  <c r="Z108" i="528"/>
  <c r="AC108" i="528"/>
  <c r="U108" i="528"/>
  <c r="Z123" i="528"/>
  <c r="AC123" i="528"/>
  <c r="U123" i="528"/>
  <c r="Z79" i="528"/>
  <c r="U79" i="528"/>
  <c r="AC79" i="528"/>
  <c r="Z126" i="528"/>
  <c r="U126" i="528"/>
  <c r="AC126" i="528"/>
  <c r="Z110" i="528"/>
  <c r="U110" i="528"/>
  <c r="AC110" i="528"/>
  <c r="Z94" i="528"/>
  <c r="U94" i="528"/>
  <c r="AC94" i="528"/>
  <c r="Z46" i="528"/>
  <c r="U46" i="528"/>
  <c r="AC46" i="528"/>
  <c r="Z121" i="528"/>
  <c r="AC121" i="528"/>
  <c r="U121" i="528"/>
  <c r="Z105" i="528"/>
  <c r="AC105" i="528"/>
  <c r="U105" i="528"/>
  <c r="Z89" i="528"/>
  <c r="U89" i="528"/>
  <c r="AC89" i="528"/>
  <c r="Z45" i="528"/>
  <c r="U45" i="528"/>
  <c r="AC45" i="528"/>
  <c r="Z130" i="528"/>
  <c r="U130" i="528"/>
  <c r="AC130" i="528"/>
  <c r="Z75" i="528"/>
  <c r="U75" i="528"/>
  <c r="AC75" i="528"/>
  <c r="Z43" i="528"/>
  <c r="U43" i="528"/>
  <c r="AC43" i="528"/>
  <c r="Z74" i="528"/>
  <c r="U74" i="528"/>
  <c r="AC74" i="528"/>
  <c r="Z117" i="528"/>
  <c r="AC117" i="528"/>
  <c r="U117" i="528"/>
  <c r="Z53" i="528"/>
  <c r="U53" i="528"/>
  <c r="AC53" i="528"/>
  <c r="Z72" i="528"/>
  <c r="AC72" i="528"/>
  <c r="U72" i="528"/>
  <c r="Z70" i="528"/>
  <c r="U70" i="528"/>
  <c r="AC70" i="528"/>
  <c r="Z65" i="528"/>
  <c r="U65" i="528"/>
  <c r="AC65" i="528"/>
  <c r="Z52" i="528"/>
  <c r="U52" i="528"/>
  <c r="AC52" i="528"/>
  <c r="Z51" i="528"/>
  <c r="U51" i="528"/>
  <c r="AC51" i="528"/>
  <c r="Z114" i="528"/>
  <c r="U114" i="528"/>
  <c r="AC114" i="528"/>
  <c r="Z93" i="528"/>
  <c r="AC93" i="528"/>
  <c r="U93" i="528"/>
  <c r="Z124" i="528"/>
  <c r="AC124" i="528"/>
  <c r="U124" i="528"/>
  <c r="Z92" i="528"/>
  <c r="AC92" i="528"/>
  <c r="U92" i="528"/>
  <c r="Z64" i="528"/>
  <c r="AC64" i="528"/>
  <c r="U64" i="528"/>
  <c r="Z73" i="528"/>
  <c r="U73" i="528"/>
  <c r="AC73" i="528"/>
  <c r="Z57" i="528"/>
  <c r="AC57" i="528"/>
  <c r="U57" i="528"/>
  <c r="Z119" i="528"/>
  <c r="U119" i="528"/>
  <c r="AC119" i="528"/>
  <c r="Z59" i="528"/>
  <c r="U59" i="528"/>
  <c r="AC59" i="528"/>
  <c r="Z122" i="528"/>
  <c r="U122" i="528"/>
  <c r="AC122" i="528"/>
  <c r="Z101" i="528"/>
  <c r="U101" i="528"/>
  <c r="AC101" i="528"/>
  <c r="Z116" i="528"/>
  <c r="AC116" i="528"/>
  <c r="U116" i="528"/>
  <c r="Z56" i="528"/>
  <c r="AC56" i="528"/>
  <c r="U56" i="528"/>
  <c r="Z115" i="528"/>
  <c r="AC115" i="528"/>
  <c r="U115" i="528"/>
  <c r="Z87" i="528"/>
  <c r="U87" i="528"/>
  <c r="AC87" i="528"/>
  <c r="Z71" i="528"/>
  <c r="AC71" i="528"/>
  <c r="U71" i="528"/>
  <c r="Z55" i="528"/>
  <c r="AC55" i="528"/>
  <c r="U55" i="528"/>
  <c r="Z118" i="528"/>
  <c r="U118" i="528"/>
  <c r="AC118" i="528"/>
  <c r="Z54" i="528"/>
  <c r="U54" i="528"/>
  <c r="AC54" i="528"/>
  <c r="Z129" i="528"/>
  <c r="AC129" i="528"/>
  <c r="U129" i="528"/>
  <c r="Z113" i="528"/>
  <c r="AC113" i="528"/>
  <c r="U113" i="528"/>
  <c r="Z97" i="528"/>
  <c r="AC97" i="528"/>
  <c r="U97" i="528"/>
  <c r="Z112" i="528"/>
  <c r="AC112" i="528"/>
  <c r="U112" i="528"/>
  <c r="Z96" i="528"/>
  <c r="AC96" i="528"/>
  <c r="U96" i="528"/>
  <c r="Z68" i="528"/>
  <c r="U68" i="528"/>
  <c r="AC68" i="528"/>
  <c r="Z111" i="528"/>
  <c r="U111" i="528"/>
  <c r="AC111" i="528"/>
  <c r="Z77" i="528"/>
  <c r="AC77" i="528"/>
  <c r="U77" i="528"/>
  <c r="Z80" i="528"/>
  <c r="AC80" i="528"/>
  <c r="U80" i="528"/>
  <c r="Z48" i="528"/>
  <c r="AC48" i="528"/>
  <c r="U48" i="528"/>
  <c r="Z63" i="528"/>
  <c r="AC63" i="528"/>
  <c r="U63" i="528"/>
  <c r="Z47" i="528"/>
  <c r="AC47" i="528"/>
  <c r="U47" i="528"/>
  <c r="Z62" i="528"/>
  <c r="U62" i="528"/>
  <c r="AC62" i="528"/>
  <c r="Z88" i="528"/>
  <c r="AC88" i="528"/>
  <c r="U88" i="528"/>
  <c r="B130" i="528"/>
  <c r="F130" i="528"/>
  <c r="H130" i="528"/>
  <c r="G130" i="528"/>
  <c r="F119" i="528"/>
  <c r="G119" i="528"/>
  <c r="H119" i="528"/>
  <c r="B119" i="528"/>
  <c r="E91" i="528"/>
  <c r="Q91" i="532"/>
  <c r="R91" i="532" s="1"/>
  <c r="B91" i="528"/>
  <c r="F91" i="528"/>
  <c r="G91" i="528"/>
  <c r="H91" i="528"/>
  <c r="Q90" i="532"/>
  <c r="R90" i="532" s="1"/>
  <c r="E90" i="528"/>
  <c r="E74" i="528"/>
  <c r="Q74" i="532"/>
  <c r="R74" i="532" s="1"/>
  <c r="Q117" i="532"/>
  <c r="R117" i="532" s="1"/>
  <c r="E117" i="528"/>
  <c r="H69" i="528"/>
  <c r="B69" i="528"/>
  <c r="F69" i="528"/>
  <c r="G69" i="528"/>
  <c r="G100" i="528"/>
  <c r="H100" i="528"/>
  <c r="B100" i="528"/>
  <c r="F100" i="528"/>
  <c r="H84" i="528"/>
  <c r="F84" i="528"/>
  <c r="B84" i="528"/>
  <c r="G84" i="528"/>
  <c r="Q84" i="532"/>
  <c r="R84" i="532" s="1"/>
  <c r="E84" i="528"/>
  <c r="G72" i="528"/>
  <c r="B72" i="528"/>
  <c r="F72" i="528"/>
  <c r="H72" i="528"/>
  <c r="F87" i="528"/>
  <c r="G87" i="528"/>
  <c r="H87" i="528"/>
  <c r="B87" i="528"/>
  <c r="G102" i="528"/>
  <c r="B102" i="528"/>
  <c r="F102" i="528"/>
  <c r="H102" i="528"/>
  <c r="Q86" i="532"/>
  <c r="R86" i="532" s="1"/>
  <c r="E86" i="528"/>
  <c r="G97" i="528"/>
  <c r="H97" i="528"/>
  <c r="B97" i="528"/>
  <c r="F97" i="528"/>
  <c r="G81" i="528"/>
  <c r="H81" i="528"/>
  <c r="B81" i="528"/>
  <c r="F81" i="528"/>
  <c r="Q81" i="532"/>
  <c r="R81" i="532" s="1"/>
  <c r="E81" i="528"/>
  <c r="H65" i="528"/>
  <c r="B65" i="528"/>
  <c r="F65" i="528"/>
  <c r="G65" i="528"/>
  <c r="G49" i="528"/>
  <c r="B49" i="528"/>
  <c r="H49" i="528"/>
  <c r="F49" i="528"/>
  <c r="E112" i="528"/>
  <c r="Q112" i="532"/>
  <c r="R112" i="532" s="1"/>
  <c r="Q111" i="532"/>
  <c r="R111" i="532" s="1"/>
  <c r="E111" i="528"/>
  <c r="B99" i="528"/>
  <c r="F99" i="528"/>
  <c r="H99" i="528"/>
  <c r="G99" i="528"/>
  <c r="H67" i="528"/>
  <c r="G67" i="528"/>
  <c r="F67" i="528"/>
  <c r="B67" i="528"/>
  <c r="H51" i="528"/>
  <c r="F51" i="528"/>
  <c r="G51" i="528"/>
  <c r="B51" i="528"/>
  <c r="Q114" i="532"/>
  <c r="R114" i="532" s="1"/>
  <c r="E114" i="528"/>
  <c r="F66" i="528"/>
  <c r="G66" i="528"/>
  <c r="H66" i="528"/>
  <c r="B66" i="528"/>
  <c r="Q66" i="532"/>
  <c r="R66" i="532" s="1"/>
  <c r="E66" i="528"/>
  <c r="E125" i="528"/>
  <c r="Q125" i="532"/>
  <c r="R125" i="532" s="1"/>
  <c r="G93" i="528"/>
  <c r="H93" i="528"/>
  <c r="B93" i="528"/>
  <c r="F93" i="528"/>
  <c r="F61" i="528"/>
  <c r="G61" i="528"/>
  <c r="H61" i="528"/>
  <c r="B61" i="528"/>
  <c r="Q124" i="532"/>
  <c r="R124" i="532" s="1"/>
  <c r="E124" i="528"/>
  <c r="G108" i="528"/>
  <c r="H108" i="528"/>
  <c r="B108" i="528"/>
  <c r="F108" i="528"/>
  <c r="E79" i="528"/>
  <c r="Q79" i="532"/>
  <c r="R79" i="532" s="1"/>
  <c r="E47" i="528"/>
  <c r="Q47" i="532"/>
  <c r="R47" i="532" s="1"/>
  <c r="F47" i="528"/>
  <c r="G47" i="528"/>
  <c r="B47" i="528"/>
  <c r="H47" i="528"/>
  <c r="B94" i="528"/>
  <c r="F94" i="528"/>
  <c r="G94" i="528"/>
  <c r="H94" i="528"/>
  <c r="F78" i="528"/>
  <c r="H78" i="528"/>
  <c r="G78" i="528"/>
  <c r="B78" i="528"/>
  <c r="E89" i="528"/>
  <c r="Q89" i="532"/>
  <c r="R89" i="532" s="1"/>
  <c r="B45" i="528"/>
  <c r="F45" i="528"/>
  <c r="H45" i="528"/>
  <c r="G45" i="528"/>
  <c r="E44" i="528"/>
  <c r="Q44" i="532"/>
  <c r="R44" i="532" s="1"/>
  <c r="E119" i="528"/>
  <c r="Q119" i="532"/>
  <c r="R119" i="532" s="1"/>
  <c r="H75" i="528"/>
  <c r="G75" i="528"/>
  <c r="F75" i="528"/>
  <c r="B75" i="528"/>
  <c r="Q43" i="532"/>
  <c r="R43" i="532" s="1"/>
  <c r="E43" i="528"/>
  <c r="Q122" i="532"/>
  <c r="R122" i="532" s="1"/>
  <c r="E122" i="528"/>
  <c r="Q42" i="532"/>
  <c r="R42" i="532" s="1"/>
  <c r="E42" i="528"/>
  <c r="G101" i="528"/>
  <c r="H101" i="528"/>
  <c r="B101" i="528"/>
  <c r="F101" i="528"/>
  <c r="G85" i="528"/>
  <c r="H85" i="528"/>
  <c r="B85" i="528"/>
  <c r="F85" i="528"/>
  <c r="Q53" i="532"/>
  <c r="R53" i="532" s="1"/>
  <c r="E53" i="528"/>
  <c r="G116" i="528"/>
  <c r="H116" i="528"/>
  <c r="B116" i="528"/>
  <c r="F116" i="528"/>
  <c r="F56" i="528"/>
  <c r="H56" i="528"/>
  <c r="G56" i="528"/>
  <c r="B56" i="528"/>
  <c r="F103" i="528"/>
  <c r="G103" i="528"/>
  <c r="H103" i="528"/>
  <c r="B103" i="528"/>
  <c r="Q87" i="532"/>
  <c r="R87" i="532" s="1"/>
  <c r="E87" i="528"/>
  <c r="F71" i="528"/>
  <c r="B71" i="528"/>
  <c r="H71" i="528"/>
  <c r="G71" i="528"/>
  <c r="Q55" i="532"/>
  <c r="R55" i="532" s="1"/>
  <c r="E55" i="528"/>
  <c r="G86" i="528"/>
  <c r="H86" i="528"/>
  <c r="B86" i="528"/>
  <c r="F86" i="528"/>
  <c r="F54" i="528"/>
  <c r="G54" i="528"/>
  <c r="H54" i="528"/>
  <c r="B54" i="528"/>
  <c r="Q54" i="532"/>
  <c r="R54" i="532" s="1"/>
  <c r="E54" i="528"/>
  <c r="G129" i="528"/>
  <c r="H129" i="528"/>
  <c r="B129" i="528"/>
  <c r="F129" i="528"/>
  <c r="Q129" i="532"/>
  <c r="R129" i="532" s="1"/>
  <c r="E129" i="528"/>
  <c r="Q113" i="532"/>
  <c r="R113" i="532" s="1"/>
  <c r="E113" i="528"/>
  <c r="Q96" i="532"/>
  <c r="R96" i="532" s="1"/>
  <c r="E96" i="528"/>
  <c r="E52" i="528"/>
  <c r="Q52" i="532"/>
  <c r="R52" i="532" s="1"/>
  <c r="E127" i="528"/>
  <c r="Q127" i="532"/>
  <c r="R127" i="532" s="1"/>
  <c r="Q99" i="532"/>
  <c r="R99" i="532" s="1"/>
  <c r="E99" i="528"/>
  <c r="E109" i="528"/>
  <c r="Q109" i="532"/>
  <c r="R109" i="532" s="1"/>
  <c r="G77" i="528"/>
  <c r="H77" i="528"/>
  <c r="B77" i="528"/>
  <c r="F77" i="528"/>
  <c r="G124" i="528"/>
  <c r="H124" i="528"/>
  <c r="B124" i="528"/>
  <c r="F124" i="528"/>
  <c r="G92" i="528"/>
  <c r="B92" i="528"/>
  <c r="H92" i="528"/>
  <c r="F92" i="528"/>
  <c r="H64" i="528"/>
  <c r="G64" i="528"/>
  <c r="B64" i="528"/>
  <c r="F64" i="528"/>
  <c r="Q64" i="532"/>
  <c r="R64" i="532" s="1"/>
  <c r="E64" i="528"/>
  <c r="Q95" i="532"/>
  <c r="R95" i="532" s="1"/>
  <c r="E95" i="528"/>
  <c r="Q63" i="532"/>
  <c r="R63" i="532" s="1"/>
  <c r="E63" i="528"/>
  <c r="E126" i="528"/>
  <c r="Q126" i="532"/>
  <c r="R126" i="532" s="1"/>
  <c r="B126" i="528"/>
  <c r="F126" i="528"/>
  <c r="H126" i="528"/>
  <c r="G126" i="528"/>
  <c r="G110" i="528"/>
  <c r="H110" i="528"/>
  <c r="B110" i="528"/>
  <c r="F110" i="528"/>
  <c r="G46" i="528"/>
  <c r="F46" i="528"/>
  <c r="B46" i="528"/>
  <c r="H46" i="528"/>
  <c r="Q121" i="532"/>
  <c r="R121" i="532" s="1"/>
  <c r="E121" i="528"/>
  <c r="Q105" i="532"/>
  <c r="R105" i="532" s="1"/>
  <c r="E105" i="528"/>
  <c r="Q73" i="532"/>
  <c r="R73" i="532" s="1"/>
  <c r="E73" i="528"/>
  <c r="H57" i="528"/>
  <c r="B57" i="528"/>
  <c r="F57" i="528"/>
  <c r="G57" i="528"/>
  <c r="G120" i="528"/>
  <c r="H120" i="528"/>
  <c r="B120" i="528"/>
  <c r="F120" i="528"/>
  <c r="G76" i="528"/>
  <c r="B76" i="528"/>
  <c r="F76" i="528"/>
  <c r="H76" i="528"/>
  <c r="Q76" i="532"/>
  <c r="R76" i="532" s="1"/>
  <c r="E76" i="528"/>
  <c r="G60" i="528"/>
  <c r="B60" i="528"/>
  <c r="F60" i="528"/>
  <c r="H60" i="528"/>
  <c r="Q59" i="532"/>
  <c r="R59" i="532" s="1"/>
  <c r="E59" i="528"/>
  <c r="H59" i="528"/>
  <c r="F59" i="528"/>
  <c r="G59" i="528"/>
  <c r="B59" i="528"/>
  <c r="B106" i="528"/>
  <c r="F106" i="528"/>
  <c r="H106" i="528"/>
  <c r="G106" i="528"/>
  <c r="G74" i="528"/>
  <c r="F74" i="528"/>
  <c r="B74" i="528"/>
  <c r="H74" i="528"/>
  <c r="H117" i="528"/>
  <c r="B117" i="528"/>
  <c r="F117" i="528"/>
  <c r="G117" i="528"/>
  <c r="E69" i="528"/>
  <c r="Q69" i="532"/>
  <c r="R69" i="532" s="1"/>
  <c r="Q116" i="532"/>
  <c r="R116" i="532" s="1"/>
  <c r="E116" i="528"/>
  <c r="Q100" i="532"/>
  <c r="R100" i="532" s="1"/>
  <c r="E100" i="528"/>
  <c r="E72" i="528"/>
  <c r="Q72" i="532"/>
  <c r="R72" i="532" s="1"/>
  <c r="Q115" i="532"/>
  <c r="R115" i="532" s="1"/>
  <c r="E115" i="528"/>
  <c r="Q103" i="532"/>
  <c r="R103" i="532" s="1"/>
  <c r="E103" i="528"/>
  <c r="Q118" i="532"/>
  <c r="R118" i="532" s="1"/>
  <c r="E118" i="528"/>
  <c r="G118" i="528"/>
  <c r="B118" i="528"/>
  <c r="F118" i="528"/>
  <c r="H118" i="528"/>
  <c r="E97" i="528"/>
  <c r="Q97" i="532"/>
  <c r="R97" i="532" s="1"/>
  <c r="E65" i="528"/>
  <c r="Q65" i="532"/>
  <c r="R65" i="532" s="1"/>
  <c r="Q49" i="532"/>
  <c r="R49" i="532" s="1"/>
  <c r="E49" i="528"/>
  <c r="Q128" i="532"/>
  <c r="R128" i="532" s="1"/>
  <c r="E128" i="528"/>
  <c r="G128" i="528"/>
  <c r="H128" i="528"/>
  <c r="B128" i="528"/>
  <c r="F128" i="528"/>
  <c r="H112" i="528"/>
  <c r="F112" i="528"/>
  <c r="G112" i="528"/>
  <c r="B112" i="528"/>
  <c r="H68" i="528"/>
  <c r="G68" i="528"/>
  <c r="B68" i="528"/>
  <c r="F68" i="528"/>
  <c r="Q68" i="532"/>
  <c r="R68" i="532" s="1"/>
  <c r="E68" i="528"/>
  <c r="F127" i="528"/>
  <c r="G127" i="528"/>
  <c r="H127" i="528"/>
  <c r="B127" i="528"/>
  <c r="F111" i="528"/>
  <c r="G111" i="528"/>
  <c r="H111" i="528"/>
  <c r="B111" i="528"/>
  <c r="Q67" i="532"/>
  <c r="R67" i="532" s="1"/>
  <c r="E67" i="528"/>
  <c r="E51" i="528"/>
  <c r="Q51" i="532"/>
  <c r="R51" i="532" s="1"/>
  <c r="G98" i="528"/>
  <c r="H98" i="528"/>
  <c r="B98" i="528"/>
  <c r="F98" i="528"/>
  <c r="Q82" i="532"/>
  <c r="R82" i="532" s="1"/>
  <c r="E82" i="528"/>
  <c r="G125" i="528"/>
  <c r="H125" i="528"/>
  <c r="B125" i="528"/>
  <c r="F125" i="528"/>
  <c r="E93" i="528"/>
  <c r="Q93" i="532"/>
  <c r="R93" i="532" s="1"/>
  <c r="Q61" i="532"/>
  <c r="R61" i="532" s="1"/>
  <c r="E61" i="528"/>
  <c r="Q108" i="532"/>
  <c r="R108" i="532" s="1"/>
  <c r="E108" i="528"/>
  <c r="G80" i="528"/>
  <c r="H80" i="528"/>
  <c r="F80" i="528"/>
  <c r="B80" i="528"/>
  <c r="G48" i="528"/>
  <c r="B48" i="528"/>
  <c r="F48" i="528"/>
  <c r="H48" i="528"/>
  <c r="Q48" i="532"/>
  <c r="R48" i="532" s="1"/>
  <c r="E48" i="528"/>
  <c r="Q123" i="532"/>
  <c r="R123" i="532" s="1"/>
  <c r="E123" i="528"/>
  <c r="F79" i="528"/>
  <c r="B79" i="528"/>
  <c r="H79" i="528"/>
  <c r="G79" i="528"/>
  <c r="Q94" i="532"/>
  <c r="R94" i="532" s="1"/>
  <c r="E94" i="528"/>
  <c r="G89" i="528"/>
  <c r="H89" i="528"/>
  <c r="B89" i="528"/>
  <c r="F89" i="528"/>
  <c r="E45" i="528"/>
  <c r="Q45" i="532"/>
  <c r="R45" i="532" s="1"/>
  <c r="Q120" i="532"/>
  <c r="R120" i="532" s="1"/>
  <c r="E120" i="528"/>
  <c r="E104" i="528"/>
  <c r="Q104" i="532"/>
  <c r="R104" i="532" s="1"/>
  <c r="Q88" i="532"/>
  <c r="R88" i="532" s="1"/>
  <c r="E88" i="528"/>
  <c r="H44" i="528"/>
  <c r="G44" i="528"/>
  <c r="B44" i="528"/>
  <c r="F44" i="528"/>
  <c r="Q130" i="532"/>
  <c r="R130" i="532" s="1"/>
  <c r="E130" i="528"/>
  <c r="Q107" i="532"/>
  <c r="R107" i="532" s="1"/>
  <c r="E107" i="528"/>
  <c r="F107" i="528"/>
  <c r="G107" i="528"/>
  <c r="H107" i="528"/>
  <c r="B107" i="528"/>
  <c r="Q75" i="532"/>
  <c r="R75" i="532" s="1"/>
  <c r="E75" i="528"/>
  <c r="H43" i="528"/>
  <c r="F43" i="528"/>
  <c r="G43" i="528"/>
  <c r="B43" i="528"/>
  <c r="G122" i="528"/>
  <c r="B122" i="528"/>
  <c r="F122" i="528"/>
  <c r="H122" i="528"/>
  <c r="E106" i="528"/>
  <c r="Q106" i="532"/>
  <c r="R106" i="532" s="1"/>
  <c r="G90" i="528"/>
  <c r="H90" i="528"/>
  <c r="B90" i="528"/>
  <c r="F90" i="528"/>
  <c r="B58" i="528"/>
  <c r="H58" i="528"/>
  <c r="G58" i="528"/>
  <c r="F58" i="528"/>
  <c r="Q58" i="532"/>
  <c r="R58" i="532" s="1"/>
  <c r="E58" i="528"/>
  <c r="G42" i="528"/>
  <c r="F42" i="528"/>
  <c r="B42" i="528"/>
  <c r="H42" i="528"/>
  <c r="Q101" i="532"/>
  <c r="R101" i="532" s="1"/>
  <c r="E101" i="528"/>
  <c r="Q85" i="532"/>
  <c r="R85" i="532" s="1"/>
  <c r="E85" i="528"/>
  <c r="G53" i="528"/>
  <c r="H53" i="528"/>
  <c r="B53" i="528"/>
  <c r="F53" i="528"/>
  <c r="E56" i="528"/>
  <c r="Q56" i="532"/>
  <c r="R56" i="532" s="1"/>
  <c r="F115" i="528"/>
  <c r="G115" i="528"/>
  <c r="H115" i="528"/>
  <c r="B115" i="528"/>
  <c r="Q71" i="532"/>
  <c r="R71" i="532" s="1"/>
  <c r="E71" i="528"/>
  <c r="H55" i="528"/>
  <c r="F55" i="528"/>
  <c r="G55" i="528"/>
  <c r="B55" i="528"/>
  <c r="Q102" i="532"/>
  <c r="R102" i="532" s="1"/>
  <c r="E102" i="528"/>
  <c r="G70" i="528"/>
  <c r="F70" i="528"/>
  <c r="B70" i="528"/>
  <c r="H70" i="528"/>
  <c r="Q70" i="532"/>
  <c r="R70" i="532" s="1"/>
  <c r="E70" i="528"/>
  <c r="G113" i="528"/>
  <c r="H113" i="528"/>
  <c r="B113" i="528"/>
  <c r="F113" i="528"/>
  <c r="G96" i="528"/>
  <c r="H96" i="528"/>
  <c r="F96" i="528"/>
  <c r="B96" i="528"/>
  <c r="G52" i="528"/>
  <c r="B52" i="528"/>
  <c r="F52" i="528"/>
  <c r="H52" i="528"/>
  <c r="E83" i="528"/>
  <c r="Q83" i="532"/>
  <c r="R83" i="532" s="1"/>
  <c r="F83" i="528"/>
  <c r="G83" i="528"/>
  <c r="H83" i="528"/>
  <c r="B83" i="528"/>
  <c r="G114" i="528"/>
  <c r="B114" i="528"/>
  <c r="F114" i="528"/>
  <c r="H114" i="528"/>
  <c r="Q98" i="532"/>
  <c r="R98" i="532" s="1"/>
  <c r="E98" i="528"/>
  <c r="G82" i="528"/>
  <c r="H82" i="528"/>
  <c r="B82" i="528"/>
  <c r="F82" i="528"/>
  <c r="B50" i="528"/>
  <c r="F50" i="528"/>
  <c r="G50" i="528"/>
  <c r="H50" i="528"/>
  <c r="Q50" i="532"/>
  <c r="R50" i="532" s="1"/>
  <c r="E50" i="528"/>
  <c r="G109" i="528"/>
  <c r="H109" i="528"/>
  <c r="B109" i="528"/>
  <c r="F109" i="528"/>
  <c r="Q77" i="532"/>
  <c r="R77" i="532" s="1"/>
  <c r="E77" i="528"/>
  <c r="Q92" i="532"/>
  <c r="R92" i="532" s="1"/>
  <c r="E92" i="528"/>
  <c r="E80" i="528"/>
  <c r="Q80" i="532"/>
  <c r="R80" i="532" s="1"/>
  <c r="G123" i="528"/>
  <c r="F123" i="528"/>
  <c r="H123" i="528"/>
  <c r="B123" i="528"/>
  <c r="F95" i="528"/>
  <c r="G95" i="528"/>
  <c r="H95" i="528"/>
  <c r="B95" i="528"/>
  <c r="H63" i="528"/>
  <c r="F63" i="528"/>
  <c r="G63" i="528"/>
  <c r="B63" i="528"/>
  <c r="Q110" i="532"/>
  <c r="R110" i="532" s="1"/>
  <c r="E110" i="528"/>
  <c r="Q78" i="532"/>
  <c r="R78" i="532" s="1"/>
  <c r="E78" i="528"/>
  <c r="G62" i="528"/>
  <c r="H62" i="528"/>
  <c r="B62" i="528"/>
  <c r="F62" i="528"/>
  <c r="Q62" i="532"/>
  <c r="R62" i="532" s="1"/>
  <c r="E62" i="528"/>
  <c r="Q46" i="532"/>
  <c r="R46" i="532" s="1"/>
  <c r="E46" i="528"/>
  <c r="G121" i="528"/>
  <c r="H121" i="528"/>
  <c r="B121" i="528"/>
  <c r="F121" i="528"/>
  <c r="G105" i="528"/>
  <c r="H105" i="528"/>
  <c r="B105" i="528"/>
  <c r="F105" i="528"/>
  <c r="F73" i="528"/>
  <c r="G73" i="528"/>
  <c r="H73" i="528"/>
  <c r="B73" i="528"/>
  <c r="E57" i="528"/>
  <c r="Q57" i="532"/>
  <c r="R57" i="532" s="1"/>
  <c r="G104" i="528"/>
  <c r="H104" i="528"/>
  <c r="B104" i="528"/>
  <c r="F104" i="528"/>
  <c r="G88" i="528"/>
  <c r="H88" i="528"/>
  <c r="F88" i="528"/>
  <c r="B88" i="528"/>
  <c r="Q60" i="532"/>
  <c r="R60" i="532" s="1"/>
  <c r="E60" i="528"/>
  <c r="BV29" i="477"/>
  <c r="I47" i="528" l="1"/>
  <c r="L47" i="528" s="1"/>
  <c r="I105" i="528"/>
  <c r="L105" i="528" s="1"/>
  <c r="O105" i="528" s="1"/>
  <c r="R105" i="528" s="1"/>
  <c r="I79" i="528"/>
  <c r="L79" i="528" s="1"/>
  <c r="O79" i="528" s="1"/>
  <c r="R79" i="528" s="1"/>
  <c r="I48" i="528"/>
  <c r="L48" i="528" s="1"/>
  <c r="O48" i="528" s="1"/>
  <c r="R48" i="528" s="1"/>
  <c r="I88" i="528"/>
  <c r="L88" i="528" s="1"/>
  <c r="O88" i="528" s="1"/>
  <c r="R88" i="528" s="1"/>
  <c r="I123" i="528"/>
  <c r="L123" i="528" s="1"/>
  <c r="O123" i="528" s="1"/>
  <c r="R123" i="528" s="1"/>
  <c r="I55" i="528"/>
  <c r="L55" i="528" s="1"/>
  <c r="O55" i="528" s="1"/>
  <c r="R55" i="528" s="1"/>
  <c r="I43" i="528"/>
  <c r="L43" i="528" s="1"/>
  <c r="O43" i="528" s="1"/>
  <c r="R43" i="528" s="1"/>
  <c r="I118" i="528"/>
  <c r="L118" i="528" s="1"/>
  <c r="O118" i="528" s="1"/>
  <c r="R118" i="528" s="1"/>
  <c r="I106" i="528"/>
  <c r="L106" i="528" s="1"/>
  <c r="O106" i="528" s="1"/>
  <c r="R106" i="528" s="1"/>
  <c r="I57" i="528"/>
  <c r="L57" i="528" s="1"/>
  <c r="O57" i="528" s="1"/>
  <c r="R57" i="528" s="1"/>
  <c r="I110" i="528"/>
  <c r="L110" i="528" s="1"/>
  <c r="O110" i="528" s="1"/>
  <c r="R110" i="528" s="1"/>
  <c r="I75" i="528"/>
  <c r="L75" i="528" s="1"/>
  <c r="I67" i="528"/>
  <c r="L67" i="528" s="1"/>
  <c r="O67" i="528" s="1"/>
  <c r="I102" i="528"/>
  <c r="L102" i="528" s="1"/>
  <c r="O102" i="528" s="1"/>
  <c r="I69" i="528"/>
  <c r="L69" i="528" s="1"/>
  <c r="O69" i="528" s="1"/>
  <c r="R69" i="528" s="1"/>
  <c r="I121" i="528"/>
  <c r="L121" i="528" s="1"/>
  <c r="O121" i="528" s="1"/>
  <c r="R121" i="528" s="1"/>
  <c r="I62" i="528"/>
  <c r="L62" i="528" s="1"/>
  <c r="I63" i="528"/>
  <c r="L63" i="528" s="1"/>
  <c r="I109" i="528"/>
  <c r="L109" i="528" s="1"/>
  <c r="I113" i="528"/>
  <c r="L113" i="528" s="1"/>
  <c r="O113" i="528" s="1"/>
  <c r="R113" i="528" s="1"/>
  <c r="I70" i="528"/>
  <c r="L70" i="528" s="1"/>
  <c r="O70" i="528" s="1"/>
  <c r="R70" i="528" s="1"/>
  <c r="I115" i="528"/>
  <c r="L115" i="528" s="1"/>
  <c r="I58" i="528"/>
  <c r="L58" i="528" s="1"/>
  <c r="I125" i="528"/>
  <c r="L125" i="528" s="1"/>
  <c r="O125" i="528" s="1"/>
  <c r="R125" i="528" s="1"/>
  <c r="I112" i="528"/>
  <c r="L112" i="528" s="1"/>
  <c r="O112" i="528" s="1"/>
  <c r="R112" i="528" s="1"/>
  <c r="I128" i="528"/>
  <c r="L128" i="528" s="1"/>
  <c r="I46" i="528"/>
  <c r="L46" i="528" s="1"/>
  <c r="O46" i="528" s="1"/>
  <c r="R46" i="528" s="1"/>
  <c r="I92" i="528"/>
  <c r="L92" i="528" s="1"/>
  <c r="O92" i="528" s="1"/>
  <c r="R92" i="528" s="1"/>
  <c r="I54" i="528"/>
  <c r="L54" i="528" s="1"/>
  <c r="I86" i="528"/>
  <c r="L86" i="528" s="1"/>
  <c r="O86" i="528" s="1"/>
  <c r="R86" i="528" s="1"/>
  <c r="I103" i="528"/>
  <c r="L103" i="528" s="1"/>
  <c r="I85" i="528"/>
  <c r="L85" i="528" s="1"/>
  <c r="I78" i="528"/>
  <c r="L78" i="528" s="1"/>
  <c r="O78" i="528" s="1"/>
  <c r="I108" i="528"/>
  <c r="L108" i="528" s="1"/>
  <c r="I93" i="528"/>
  <c r="I66" i="528"/>
  <c r="L66" i="528" s="1"/>
  <c r="O66" i="528" s="1"/>
  <c r="R66" i="528" s="1"/>
  <c r="I65" i="528"/>
  <c r="L65" i="528" s="1"/>
  <c r="O65" i="528" s="1"/>
  <c r="I87" i="528"/>
  <c r="L87" i="528" s="1"/>
  <c r="O87" i="528" s="1"/>
  <c r="R87" i="528" s="1"/>
  <c r="I100" i="528"/>
  <c r="L100" i="528" s="1"/>
  <c r="O100" i="528" s="1"/>
  <c r="R100" i="528" s="1"/>
  <c r="I91" i="528"/>
  <c r="L91" i="528" s="1"/>
  <c r="O91" i="528" s="1"/>
  <c r="I119" i="528"/>
  <c r="L119" i="528" s="1"/>
  <c r="O119" i="528" s="1"/>
  <c r="I130" i="528"/>
  <c r="L130" i="528" s="1"/>
  <c r="O130" i="528" s="1"/>
  <c r="R130" i="528" s="1"/>
  <c r="I111" i="528"/>
  <c r="L111" i="528" s="1"/>
  <c r="I117" i="528"/>
  <c r="L117" i="528" s="1"/>
  <c r="O117" i="528" s="1"/>
  <c r="I76" i="528"/>
  <c r="L76" i="528" s="1"/>
  <c r="I126" i="528"/>
  <c r="L126" i="528" s="1"/>
  <c r="O126" i="528" s="1"/>
  <c r="R126" i="528" s="1"/>
  <c r="I64" i="528"/>
  <c r="L64" i="528" s="1"/>
  <c r="I124" i="528"/>
  <c r="L124" i="528" s="1"/>
  <c r="I71" i="528"/>
  <c r="L71" i="528" s="1"/>
  <c r="O71" i="528" s="1"/>
  <c r="R71" i="528" s="1"/>
  <c r="I116" i="528"/>
  <c r="L116" i="528" s="1"/>
  <c r="O116" i="528" s="1"/>
  <c r="I101" i="528"/>
  <c r="L101" i="528" s="1"/>
  <c r="I45" i="528"/>
  <c r="L45" i="528" s="1"/>
  <c r="O45" i="528" s="1"/>
  <c r="I73" i="528"/>
  <c r="L73" i="528" s="1"/>
  <c r="I50" i="528"/>
  <c r="I82" i="528"/>
  <c r="L82" i="528" s="1"/>
  <c r="O82" i="528" s="1"/>
  <c r="R82" i="528" s="1"/>
  <c r="I114" i="528"/>
  <c r="L114" i="528" s="1"/>
  <c r="I96" i="528"/>
  <c r="L96" i="528" s="1"/>
  <c r="I90" i="528"/>
  <c r="L90" i="528" s="1"/>
  <c r="I122" i="528"/>
  <c r="L122" i="528" s="1"/>
  <c r="O122" i="528" s="1"/>
  <c r="R122" i="528" s="1"/>
  <c r="I80" i="528"/>
  <c r="I59" i="528"/>
  <c r="L59" i="528" s="1"/>
  <c r="O59" i="528" s="1"/>
  <c r="I51" i="528"/>
  <c r="L51" i="528" s="1"/>
  <c r="I49" i="528"/>
  <c r="I84" i="528"/>
  <c r="I74" i="528"/>
  <c r="L74" i="528" s="1"/>
  <c r="O74" i="528" s="1"/>
  <c r="R74" i="528" s="1"/>
  <c r="I60" i="528"/>
  <c r="L60" i="528" s="1"/>
  <c r="I129" i="528"/>
  <c r="L129" i="528" s="1"/>
  <c r="O129" i="528" s="1"/>
  <c r="R129" i="528" s="1"/>
  <c r="I56" i="528"/>
  <c r="L56" i="528" s="1"/>
  <c r="O56" i="528" s="1"/>
  <c r="R56" i="528" s="1"/>
  <c r="I94" i="528"/>
  <c r="L94" i="528" s="1"/>
  <c r="I81" i="528"/>
  <c r="I104" i="528"/>
  <c r="I95" i="528"/>
  <c r="I83" i="528"/>
  <c r="L83" i="528" s="1"/>
  <c r="I52" i="528"/>
  <c r="I42" i="528"/>
  <c r="L42" i="528" s="1"/>
  <c r="O42" i="528" s="1"/>
  <c r="R42" i="528" s="1"/>
  <c r="I107" i="528"/>
  <c r="L107" i="528" s="1"/>
  <c r="I44" i="528"/>
  <c r="L44" i="528" s="1"/>
  <c r="O44" i="528" s="1"/>
  <c r="R44" i="528" s="1"/>
  <c r="I89" i="528"/>
  <c r="L89" i="528" s="1"/>
  <c r="O89" i="528" s="1"/>
  <c r="I127" i="528"/>
  <c r="L127" i="528" s="1"/>
  <c r="I53" i="528"/>
  <c r="I98" i="528"/>
  <c r="L98" i="528" s="1"/>
  <c r="I68" i="528"/>
  <c r="L68" i="528" s="1"/>
  <c r="I120" i="528"/>
  <c r="I77" i="528"/>
  <c r="I61" i="528"/>
  <c r="I99" i="528"/>
  <c r="I97" i="528"/>
  <c r="L97" i="528" s="1"/>
  <c r="I72" i="528"/>
  <c r="J88" i="529"/>
  <c r="H88" i="529"/>
  <c r="D88" i="530" s="1"/>
  <c r="F88" i="529"/>
  <c r="S88" i="532" s="1"/>
  <c r="G88" i="529"/>
  <c r="K88" i="529"/>
  <c r="M88" i="529"/>
  <c r="L88" i="529"/>
  <c r="J104" i="529"/>
  <c r="H104" i="529"/>
  <c r="D104" i="530" s="1"/>
  <c r="F104" i="529"/>
  <c r="S104" i="532" s="1"/>
  <c r="G104" i="529"/>
  <c r="L104" i="529"/>
  <c r="K104" i="529"/>
  <c r="M104" i="529"/>
  <c r="H50" i="529"/>
  <c r="D50" i="530" s="1"/>
  <c r="J50" i="529"/>
  <c r="F50" i="529"/>
  <c r="S50" i="532" s="1"/>
  <c r="G50" i="529"/>
  <c r="M50" i="529"/>
  <c r="L50" i="529"/>
  <c r="K50" i="529"/>
  <c r="J83" i="529"/>
  <c r="H83" i="529"/>
  <c r="D83" i="530" s="1"/>
  <c r="G83" i="529"/>
  <c r="M83" i="529"/>
  <c r="F83" i="529"/>
  <c r="S83" i="532" s="1"/>
  <c r="L83" i="529"/>
  <c r="K83" i="529"/>
  <c r="J52" i="529"/>
  <c r="H52" i="529"/>
  <c r="D52" i="530" s="1"/>
  <c r="F52" i="529"/>
  <c r="S52" i="532" s="1"/>
  <c r="G52" i="529"/>
  <c r="K52" i="529"/>
  <c r="L52" i="529"/>
  <c r="M52" i="529"/>
  <c r="H42" i="529"/>
  <c r="D42" i="530" s="1"/>
  <c r="J42" i="529"/>
  <c r="F42" i="529"/>
  <c r="S42" i="532" s="1"/>
  <c r="G42" i="529"/>
  <c r="M42" i="529"/>
  <c r="L42" i="529"/>
  <c r="K42" i="529"/>
  <c r="H58" i="529"/>
  <c r="D58" i="530" s="1"/>
  <c r="J58" i="529"/>
  <c r="F58" i="529"/>
  <c r="S58" i="532" s="1"/>
  <c r="G58" i="529"/>
  <c r="M58" i="529"/>
  <c r="L58" i="529"/>
  <c r="K58" i="529"/>
  <c r="H90" i="529"/>
  <c r="D90" i="530" s="1"/>
  <c r="J90" i="529"/>
  <c r="L90" i="529"/>
  <c r="F90" i="529"/>
  <c r="S90" i="532" s="1"/>
  <c r="G90" i="529"/>
  <c r="M90" i="529"/>
  <c r="K90" i="529"/>
  <c r="J111" i="529"/>
  <c r="H111" i="529"/>
  <c r="D111" i="530" s="1"/>
  <c r="G111" i="529"/>
  <c r="M111" i="529"/>
  <c r="L111" i="529"/>
  <c r="K111" i="529"/>
  <c r="F111" i="529"/>
  <c r="S111" i="532" s="1"/>
  <c r="H106" i="529"/>
  <c r="D106" i="530" s="1"/>
  <c r="J106" i="529"/>
  <c r="L106" i="529"/>
  <c r="F106" i="529"/>
  <c r="S106" i="532" s="1"/>
  <c r="G106" i="529"/>
  <c r="M106" i="529"/>
  <c r="K106" i="529"/>
  <c r="J92" i="529"/>
  <c r="H92" i="529"/>
  <c r="D92" i="530" s="1"/>
  <c r="F92" i="529"/>
  <c r="S92" i="532" s="1"/>
  <c r="G92" i="529"/>
  <c r="K92" i="529"/>
  <c r="M92" i="529"/>
  <c r="L92" i="529"/>
  <c r="J56" i="529"/>
  <c r="H56" i="529"/>
  <c r="D56" i="530" s="1"/>
  <c r="F56" i="529"/>
  <c r="S56" i="532" s="1"/>
  <c r="G56" i="529"/>
  <c r="K56" i="529"/>
  <c r="M56" i="529"/>
  <c r="L56" i="529"/>
  <c r="J75" i="529"/>
  <c r="H75" i="529"/>
  <c r="D75" i="530" s="1"/>
  <c r="G75" i="529"/>
  <c r="M75" i="529"/>
  <c r="F75" i="529"/>
  <c r="S75" i="532" s="1"/>
  <c r="L75" i="529"/>
  <c r="K75" i="529"/>
  <c r="H78" i="529"/>
  <c r="D78" i="530" s="1"/>
  <c r="J78" i="529"/>
  <c r="L78" i="529"/>
  <c r="F78" i="529"/>
  <c r="S78" i="532" s="1"/>
  <c r="G78" i="529"/>
  <c r="M78" i="529"/>
  <c r="K78" i="529"/>
  <c r="J100" i="529"/>
  <c r="H100" i="529"/>
  <c r="D100" i="530" s="1"/>
  <c r="F100" i="529"/>
  <c r="S100" i="532" s="1"/>
  <c r="G100" i="529"/>
  <c r="L100" i="529"/>
  <c r="K100" i="529"/>
  <c r="M100" i="529"/>
  <c r="J91" i="529"/>
  <c r="H91" i="529"/>
  <c r="D91" i="530" s="1"/>
  <c r="G91" i="529"/>
  <c r="M91" i="529"/>
  <c r="F91" i="529"/>
  <c r="S91" i="532" s="1"/>
  <c r="L91" i="529"/>
  <c r="K91" i="529"/>
  <c r="H73" i="529"/>
  <c r="D73" i="530" s="1"/>
  <c r="J73" i="529"/>
  <c r="G73" i="529"/>
  <c r="K73" i="529"/>
  <c r="F73" i="529"/>
  <c r="S73" i="532" s="1"/>
  <c r="L73" i="529"/>
  <c r="M73" i="529"/>
  <c r="H105" i="529"/>
  <c r="D105" i="530" s="1"/>
  <c r="J105" i="529"/>
  <c r="G105" i="529"/>
  <c r="K105" i="529"/>
  <c r="M105" i="529"/>
  <c r="F105" i="529"/>
  <c r="S105" i="532" s="1"/>
  <c r="L105" i="529"/>
  <c r="H62" i="529"/>
  <c r="D62" i="530" s="1"/>
  <c r="J62" i="529"/>
  <c r="F62" i="529"/>
  <c r="S62" i="532" s="1"/>
  <c r="G62" i="529"/>
  <c r="M62" i="529"/>
  <c r="L62" i="529"/>
  <c r="K62" i="529"/>
  <c r="J63" i="529"/>
  <c r="H63" i="529"/>
  <c r="D63" i="530" s="1"/>
  <c r="G63" i="529"/>
  <c r="F63" i="529"/>
  <c r="S63" i="532" s="1"/>
  <c r="K63" i="529"/>
  <c r="M63" i="529"/>
  <c r="L63" i="529"/>
  <c r="J95" i="529"/>
  <c r="H95" i="529"/>
  <c r="D95" i="530" s="1"/>
  <c r="G95" i="529"/>
  <c r="M95" i="529"/>
  <c r="F95" i="529"/>
  <c r="S95" i="532" s="1"/>
  <c r="L95" i="529"/>
  <c r="K95" i="529"/>
  <c r="H109" i="529"/>
  <c r="D109" i="530" s="1"/>
  <c r="J109" i="529"/>
  <c r="G109" i="529"/>
  <c r="K109" i="529"/>
  <c r="M109" i="529"/>
  <c r="F109" i="529"/>
  <c r="S109" i="532" s="1"/>
  <c r="L109" i="529"/>
  <c r="H114" i="529"/>
  <c r="D114" i="530" s="1"/>
  <c r="J114" i="529"/>
  <c r="L114" i="529"/>
  <c r="F114" i="529"/>
  <c r="S114" i="532" s="1"/>
  <c r="K114" i="529"/>
  <c r="G114" i="529"/>
  <c r="M114" i="529"/>
  <c r="J115" i="529"/>
  <c r="H115" i="529"/>
  <c r="D115" i="530" s="1"/>
  <c r="G115" i="529"/>
  <c r="M115" i="529"/>
  <c r="L115" i="529"/>
  <c r="K115" i="529"/>
  <c r="F115" i="529"/>
  <c r="S115" i="532" s="1"/>
  <c r="J107" i="529"/>
  <c r="H107" i="529"/>
  <c r="D107" i="530" s="1"/>
  <c r="G107" i="529"/>
  <c r="M107" i="529"/>
  <c r="L107" i="529"/>
  <c r="K107" i="529"/>
  <c r="F107" i="529"/>
  <c r="S107" i="532" s="1"/>
  <c r="H89" i="529"/>
  <c r="D89" i="530" s="1"/>
  <c r="J89" i="529"/>
  <c r="G89" i="529"/>
  <c r="K89" i="529"/>
  <c r="F89" i="529"/>
  <c r="S89" i="532" s="1"/>
  <c r="L89" i="529"/>
  <c r="M89" i="529"/>
  <c r="J79" i="529"/>
  <c r="H79" i="529"/>
  <c r="D79" i="530" s="1"/>
  <c r="G79" i="529"/>
  <c r="M79" i="529"/>
  <c r="F79" i="529"/>
  <c r="S79" i="532" s="1"/>
  <c r="L79" i="529"/>
  <c r="K79" i="529"/>
  <c r="J48" i="529"/>
  <c r="H48" i="529"/>
  <c r="D48" i="530" s="1"/>
  <c r="F48" i="529"/>
  <c r="S48" i="532" s="1"/>
  <c r="G48" i="529"/>
  <c r="K48" i="529"/>
  <c r="M48" i="529"/>
  <c r="L48" i="529"/>
  <c r="H125" i="529"/>
  <c r="D125" i="530" s="1"/>
  <c r="J125" i="529"/>
  <c r="G125" i="529"/>
  <c r="K125" i="529"/>
  <c r="M125" i="529"/>
  <c r="F125" i="529"/>
  <c r="S125" i="532" s="1"/>
  <c r="L125" i="529"/>
  <c r="J68" i="529"/>
  <c r="H68" i="529"/>
  <c r="D68" i="530" s="1"/>
  <c r="F68" i="529"/>
  <c r="S68" i="532" s="1"/>
  <c r="G68" i="529"/>
  <c r="K68" i="529"/>
  <c r="M68" i="529"/>
  <c r="L68" i="529"/>
  <c r="J112" i="529"/>
  <c r="H112" i="529"/>
  <c r="D112" i="530" s="1"/>
  <c r="F112" i="529"/>
  <c r="S112" i="532" s="1"/>
  <c r="M112" i="529"/>
  <c r="G112" i="529"/>
  <c r="L112" i="529"/>
  <c r="K112" i="529"/>
  <c r="J128" i="529"/>
  <c r="H128" i="529"/>
  <c r="D128" i="530" s="1"/>
  <c r="F128" i="529"/>
  <c r="S128" i="532" s="1"/>
  <c r="M128" i="529"/>
  <c r="G128" i="529"/>
  <c r="L128" i="529"/>
  <c r="K128" i="529"/>
  <c r="H117" i="529"/>
  <c r="D117" i="530" s="1"/>
  <c r="J117" i="529"/>
  <c r="G117" i="529"/>
  <c r="K117" i="529"/>
  <c r="M117" i="529"/>
  <c r="F117" i="529"/>
  <c r="S117" i="532" s="1"/>
  <c r="L117" i="529"/>
  <c r="J60" i="529"/>
  <c r="H60" i="529"/>
  <c r="D60" i="530" s="1"/>
  <c r="F60" i="529"/>
  <c r="S60" i="532" s="1"/>
  <c r="G60" i="529"/>
  <c r="K60" i="529"/>
  <c r="M60" i="529"/>
  <c r="L60" i="529"/>
  <c r="J124" i="529"/>
  <c r="H124" i="529"/>
  <c r="D124" i="530" s="1"/>
  <c r="F124" i="529"/>
  <c r="S124" i="532" s="1"/>
  <c r="M124" i="529"/>
  <c r="G124" i="529"/>
  <c r="L124" i="529"/>
  <c r="K124" i="529"/>
  <c r="J116" i="529"/>
  <c r="H116" i="529"/>
  <c r="D116" i="530" s="1"/>
  <c r="F116" i="529"/>
  <c r="S116" i="532" s="1"/>
  <c r="M116" i="529"/>
  <c r="G116" i="529"/>
  <c r="L116" i="529"/>
  <c r="K116" i="529"/>
  <c r="H94" i="529"/>
  <c r="D94" i="530" s="1"/>
  <c r="J94" i="529"/>
  <c r="L94" i="529"/>
  <c r="F94" i="529"/>
  <c r="S94" i="532" s="1"/>
  <c r="G94" i="529"/>
  <c r="M94" i="529"/>
  <c r="K94" i="529"/>
  <c r="H93" i="529"/>
  <c r="D93" i="530" s="1"/>
  <c r="J93" i="529"/>
  <c r="G93" i="529"/>
  <c r="K93" i="529"/>
  <c r="F93" i="529"/>
  <c r="S93" i="532" s="1"/>
  <c r="L93" i="529"/>
  <c r="M93" i="529"/>
  <c r="H65" i="529"/>
  <c r="D65" i="530" s="1"/>
  <c r="J65" i="529"/>
  <c r="G65" i="529"/>
  <c r="F65" i="529"/>
  <c r="S65" i="532" s="1"/>
  <c r="L65" i="529"/>
  <c r="M65" i="529"/>
  <c r="K65" i="529"/>
  <c r="H81" i="529"/>
  <c r="D81" i="530" s="1"/>
  <c r="J81" i="529"/>
  <c r="G81" i="529"/>
  <c r="K81" i="529"/>
  <c r="F81" i="529"/>
  <c r="S81" i="532" s="1"/>
  <c r="L81" i="529"/>
  <c r="M81" i="529"/>
  <c r="J72" i="529"/>
  <c r="H72" i="529"/>
  <c r="D72" i="530" s="1"/>
  <c r="F72" i="529"/>
  <c r="S72" i="532" s="1"/>
  <c r="G72" i="529"/>
  <c r="K72" i="529"/>
  <c r="M72" i="529"/>
  <c r="L72" i="529"/>
  <c r="J84" i="529"/>
  <c r="H84" i="529"/>
  <c r="D84" i="530" s="1"/>
  <c r="F84" i="529"/>
  <c r="S84" i="532" s="1"/>
  <c r="G84" i="529"/>
  <c r="K84" i="529"/>
  <c r="M84" i="529"/>
  <c r="L84" i="529"/>
  <c r="H121" i="529"/>
  <c r="D121" i="530" s="1"/>
  <c r="J121" i="529"/>
  <c r="G121" i="529"/>
  <c r="K121" i="529"/>
  <c r="M121" i="529"/>
  <c r="F121" i="529"/>
  <c r="S121" i="532" s="1"/>
  <c r="L121" i="529"/>
  <c r="J123" i="529"/>
  <c r="H123" i="529"/>
  <c r="D123" i="530" s="1"/>
  <c r="G123" i="529"/>
  <c r="M123" i="529"/>
  <c r="L123" i="529"/>
  <c r="K123" i="529"/>
  <c r="F123" i="529"/>
  <c r="S123" i="532" s="1"/>
  <c r="H113" i="529"/>
  <c r="D113" i="530" s="1"/>
  <c r="J113" i="529"/>
  <c r="G113" i="529"/>
  <c r="K113" i="529"/>
  <c r="M113" i="529"/>
  <c r="F113" i="529"/>
  <c r="S113" i="532" s="1"/>
  <c r="L113" i="529"/>
  <c r="H53" i="529"/>
  <c r="D53" i="530" s="1"/>
  <c r="J53" i="529"/>
  <c r="G53" i="529"/>
  <c r="F53" i="529"/>
  <c r="S53" i="532" s="1"/>
  <c r="L53" i="529"/>
  <c r="M53" i="529"/>
  <c r="K53" i="529"/>
  <c r="H122" i="529"/>
  <c r="D122" i="530" s="1"/>
  <c r="J122" i="529"/>
  <c r="L122" i="529"/>
  <c r="F122" i="529"/>
  <c r="S122" i="532" s="1"/>
  <c r="K122" i="529"/>
  <c r="G122" i="529"/>
  <c r="M122" i="529"/>
  <c r="H98" i="529"/>
  <c r="D98" i="530" s="1"/>
  <c r="J98" i="529"/>
  <c r="L98" i="529"/>
  <c r="F98" i="529"/>
  <c r="S98" i="532" s="1"/>
  <c r="G98" i="529"/>
  <c r="M98" i="529"/>
  <c r="K98" i="529"/>
  <c r="J127" i="529"/>
  <c r="H127" i="529"/>
  <c r="D127" i="530" s="1"/>
  <c r="G127" i="529"/>
  <c r="M127" i="529"/>
  <c r="L127" i="529"/>
  <c r="K127" i="529"/>
  <c r="F127" i="529"/>
  <c r="S127" i="532" s="1"/>
  <c r="H118" i="529"/>
  <c r="D118" i="530" s="1"/>
  <c r="J118" i="529"/>
  <c r="L118" i="529"/>
  <c r="F118" i="529"/>
  <c r="S118" i="532" s="1"/>
  <c r="K118" i="529"/>
  <c r="G118" i="529"/>
  <c r="M118" i="529"/>
  <c r="H74" i="529"/>
  <c r="D74" i="530" s="1"/>
  <c r="J74" i="529"/>
  <c r="L74" i="529"/>
  <c r="F74" i="529"/>
  <c r="S74" i="532" s="1"/>
  <c r="G74" i="529"/>
  <c r="M74" i="529"/>
  <c r="K74" i="529"/>
  <c r="J59" i="529"/>
  <c r="H59" i="529"/>
  <c r="D59" i="530" s="1"/>
  <c r="G59" i="529"/>
  <c r="F59" i="529"/>
  <c r="S59" i="532" s="1"/>
  <c r="L59" i="529"/>
  <c r="K59" i="529"/>
  <c r="M59" i="529"/>
  <c r="H46" i="529"/>
  <c r="D46" i="530" s="1"/>
  <c r="J46" i="529"/>
  <c r="F46" i="529"/>
  <c r="S46" i="532" s="1"/>
  <c r="G46" i="529"/>
  <c r="M46" i="529"/>
  <c r="L46" i="529"/>
  <c r="K46" i="529"/>
  <c r="H110" i="529"/>
  <c r="D110" i="530" s="1"/>
  <c r="J110" i="529"/>
  <c r="L110" i="529"/>
  <c r="F110" i="529"/>
  <c r="S110" i="532" s="1"/>
  <c r="K110" i="529"/>
  <c r="G110" i="529"/>
  <c r="M110" i="529"/>
  <c r="H77" i="529"/>
  <c r="D77" i="530" s="1"/>
  <c r="J77" i="529"/>
  <c r="G77" i="529"/>
  <c r="K77" i="529"/>
  <c r="F77" i="529"/>
  <c r="S77" i="532" s="1"/>
  <c r="L77" i="529"/>
  <c r="M77" i="529"/>
  <c r="H86" i="529"/>
  <c r="D86" i="530" s="1"/>
  <c r="J86" i="529"/>
  <c r="L86" i="529"/>
  <c r="F86" i="529"/>
  <c r="S86" i="532" s="1"/>
  <c r="G86" i="529"/>
  <c r="M86" i="529"/>
  <c r="K86" i="529"/>
  <c r="J108" i="529"/>
  <c r="H108" i="529"/>
  <c r="D108" i="530" s="1"/>
  <c r="F108" i="529"/>
  <c r="S108" i="532" s="1"/>
  <c r="M108" i="529"/>
  <c r="G108" i="529"/>
  <c r="L108" i="529"/>
  <c r="K108" i="529"/>
  <c r="J51" i="529"/>
  <c r="H51" i="529"/>
  <c r="D51" i="530" s="1"/>
  <c r="G51" i="529"/>
  <c r="F51" i="529"/>
  <c r="S51" i="532" s="1"/>
  <c r="M51" i="529"/>
  <c r="L51" i="529"/>
  <c r="K51" i="529"/>
  <c r="J99" i="529"/>
  <c r="H99" i="529"/>
  <c r="D99" i="530" s="1"/>
  <c r="G99" i="529"/>
  <c r="M99" i="529"/>
  <c r="K99" i="529"/>
  <c r="F99" i="529"/>
  <c r="S99" i="532" s="1"/>
  <c r="L99" i="529"/>
  <c r="H97" i="529"/>
  <c r="D97" i="530" s="1"/>
  <c r="J97" i="529"/>
  <c r="G97" i="529"/>
  <c r="K97" i="529"/>
  <c r="M97" i="529"/>
  <c r="F97" i="529"/>
  <c r="S97" i="532" s="1"/>
  <c r="L97" i="529"/>
  <c r="H130" i="529"/>
  <c r="D130" i="530" s="1"/>
  <c r="J130" i="529"/>
  <c r="L130" i="529"/>
  <c r="F130" i="529"/>
  <c r="S130" i="532" s="1"/>
  <c r="K130" i="529"/>
  <c r="G130" i="529"/>
  <c r="M130" i="529"/>
  <c r="H82" i="529"/>
  <c r="D82" i="530" s="1"/>
  <c r="J82" i="529"/>
  <c r="L82" i="529"/>
  <c r="F82" i="529"/>
  <c r="S82" i="532" s="1"/>
  <c r="G82" i="529"/>
  <c r="M82" i="529"/>
  <c r="K82" i="529"/>
  <c r="J96" i="529"/>
  <c r="H96" i="529"/>
  <c r="D96" i="530" s="1"/>
  <c r="F96" i="529"/>
  <c r="S96" i="532" s="1"/>
  <c r="G96" i="529"/>
  <c r="K96" i="529"/>
  <c r="M96" i="529"/>
  <c r="L96" i="529"/>
  <c r="H70" i="529"/>
  <c r="D70" i="530" s="1"/>
  <c r="J70" i="529"/>
  <c r="L70" i="529"/>
  <c r="F70" i="529"/>
  <c r="S70" i="532" s="1"/>
  <c r="G70" i="529"/>
  <c r="M70" i="529"/>
  <c r="K70" i="529"/>
  <c r="J55" i="529"/>
  <c r="H55" i="529"/>
  <c r="D55" i="530" s="1"/>
  <c r="G55" i="529"/>
  <c r="F55" i="529"/>
  <c r="S55" i="532" s="1"/>
  <c r="M55" i="529"/>
  <c r="L55" i="529"/>
  <c r="K55" i="529"/>
  <c r="J43" i="529"/>
  <c r="H43" i="529"/>
  <c r="D43" i="530" s="1"/>
  <c r="G43" i="529"/>
  <c r="F43" i="529"/>
  <c r="S43" i="532" s="1"/>
  <c r="L43" i="529"/>
  <c r="K43" i="529"/>
  <c r="M43" i="529"/>
  <c r="J44" i="529"/>
  <c r="H44" i="529"/>
  <c r="D44" i="530" s="1"/>
  <c r="F44" i="529"/>
  <c r="S44" i="532" s="1"/>
  <c r="G44" i="529"/>
  <c r="K44" i="529"/>
  <c r="M44" i="529"/>
  <c r="L44" i="529"/>
  <c r="J80" i="529"/>
  <c r="H80" i="529"/>
  <c r="D80" i="530" s="1"/>
  <c r="F80" i="529"/>
  <c r="S80" i="532" s="1"/>
  <c r="G80" i="529"/>
  <c r="K80" i="529"/>
  <c r="M80" i="529"/>
  <c r="L80" i="529"/>
  <c r="J76" i="529"/>
  <c r="H76" i="529"/>
  <c r="D76" i="530" s="1"/>
  <c r="F76" i="529"/>
  <c r="S76" i="532" s="1"/>
  <c r="G76" i="529"/>
  <c r="K76" i="529"/>
  <c r="M76" i="529"/>
  <c r="L76" i="529"/>
  <c r="J120" i="529"/>
  <c r="H120" i="529"/>
  <c r="D120" i="530" s="1"/>
  <c r="F120" i="529"/>
  <c r="S120" i="532" s="1"/>
  <c r="M120" i="529"/>
  <c r="G120" i="529"/>
  <c r="L120" i="529"/>
  <c r="K120" i="529"/>
  <c r="H57" i="529"/>
  <c r="D57" i="530" s="1"/>
  <c r="J57" i="529"/>
  <c r="G57" i="529"/>
  <c r="F57" i="529"/>
  <c r="S57" i="532" s="1"/>
  <c r="L57" i="529"/>
  <c r="M57" i="529"/>
  <c r="K57" i="529"/>
  <c r="H126" i="529"/>
  <c r="D126" i="530" s="1"/>
  <c r="J126" i="529"/>
  <c r="L126" i="529"/>
  <c r="F126" i="529"/>
  <c r="S126" i="532" s="1"/>
  <c r="K126" i="529"/>
  <c r="G126" i="529"/>
  <c r="M126" i="529"/>
  <c r="J64" i="529"/>
  <c r="H64" i="529"/>
  <c r="D64" i="530" s="1"/>
  <c r="F64" i="529"/>
  <c r="S64" i="532" s="1"/>
  <c r="G64" i="529"/>
  <c r="K64" i="529"/>
  <c r="M64" i="529"/>
  <c r="L64" i="529"/>
  <c r="H129" i="529"/>
  <c r="D129" i="530" s="1"/>
  <c r="J129" i="529"/>
  <c r="G129" i="529"/>
  <c r="K129" i="529"/>
  <c r="M129" i="529"/>
  <c r="F129" i="529"/>
  <c r="S129" i="532" s="1"/>
  <c r="L129" i="529"/>
  <c r="H54" i="529"/>
  <c r="D54" i="530" s="1"/>
  <c r="J54" i="529"/>
  <c r="F54" i="529"/>
  <c r="S54" i="532" s="1"/>
  <c r="G54" i="529"/>
  <c r="M54" i="529"/>
  <c r="K54" i="529"/>
  <c r="L54" i="529"/>
  <c r="J71" i="529"/>
  <c r="H71" i="529"/>
  <c r="D71" i="530" s="1"/>
  <c r="G71" i="529"/>
  <c r="M71" i="529"/>
  <c r="F71" i="529"/>
  <c r="S71" i="532" s="1"/>
  <c r="L71" i="529"/>
  <c r="K71" i="529"/>
  <c r="J103" i="529"/>
  <c r="H103" i="529"/>
  <c r="D103" i="530" s="1"/>
  <c r="G103" i="529"/>
  <c r="M103" i="529"/>
  <c r="K103" i="529"/>
  <c r="F103" i="529"/>
  <c r="S103" i="532" s="1"/>
  <c r="L103" i="529"/>
  <c r="H85" i="529"/>
  <c r="D85" i="530" s="1"/>
  <c r="J85" i="529"/>
  <c r="G85" i="529"/>
  <c r="K85" i="529"/>
  <c r="F85" i="529"/>
  <c r="S85" i="532" s="1"/>
  <c r="L85" i="529"/>
  <c r="M85" i="529"/>
  <c r="H101" i="529"/>
  <c r="D101" i="530" s="1"/>
  <c r="J101" i="529"/>
  <c r="G101" i="529"/>
  <c r="K101" i="529"/>
  <c r="M101" i="529"/>
  <c r="F101" i="529"/>
  <c r="S101" i="532" s="1"/>
  <c r="L101" i="529"/>
  <c r="H45" i="529"/>
  <c r="D45" i="530" s="1"/>
  <c r="J45" i="529"/>
  <c r="G45" i="529"/>
  <c r="F45" i="529"/>
  <c r="S45" i="532" s="1"/>
  <c r="L45" i="529"/>
  <c r="K45" i="529"/>
  <c r="M45" i="529"/>
  <c r="J47" i="529"/>
  <c r="H47" i="529"/>
  <c r="D47" i="530" s="1"/>
  <c r="G47" i="529"/>
  <c r="F47" i="529"/>
  <c r="S47" i="532" s="1"/>
  <c r="K47" i="529"/>
  <c r="M47" i="529"/>
  <c r="L47" i="529"/>
  <c r="H61" i="529"/>
  <c r="D61" i="530" s="1"/>
  <c r="J61" i="529"/>
  <c r="G61" i="529"/>
  <c r="F61" i="529"/>
  <c r="S61" i="532" s="1"/>
  <c r="L61" i="529"/>
  <c r="K61" i="529"/>
  <c r="M61" i="529"/>
  <c r="H66" i="529"/>
  <c r="D66" i="530" s="1"/>
  <c r="J66" i="529"/>
  <c r="F66" i="529"/>
  <c r="S66" i="532" s="1"/>
  <c r="G66" i="529"/>
  <c r="M66" i="529"/>
  <c r="L66" i="529"/>
  <c r="K66" i="529"/>
  <c r="J67" i="529"/>
  <c r="H67" i="529"/>
  <c r="D67" i="530" s="1"/>
  <c r="G67" i="529"/>
  <c r="M67" i="529"/>
  <c r="F67" i="529"/>
  <c r="S67" i="532" s="1"/>
  <c r="L67" i="529"/>
  <c r="K67" i="529"/>
  <c r="H49" i="529"/>
  <c r="D49" i="530" s="1"/>
  <c r="J49" i="529"/>
  <c r="G49" i="529"/>
  <c r="F49" i="529"/>
  <c r="S49" i="532" s="1"/>
  <c r="L49" i="529"/>
  <c r="M49" i="529"/>
  <c r="K49" i="529"/>
  <c r="H102" i="529"/>
  <c r="D102" i="530" s="1"/>
  <c r="J102" i="529"/>
  <c r="L102" i="529"/>
  <c r="F102" i="529"/>
  <c r="S102" i="532" s="1"/>
  <c r="G102" i="529"/>
  <c r="M102" i="529"/>
  <c r="K102" i="529"/>
  <c r="J87" i="529"/>
  <c r="H87" i="529"/>
  <c r="D87" i="530" s="1"/>
  <c r="G87" i="529"/>
  <c r="M87" i="529"/>
  <c r="F87" i="529"/>
  <c r="S87" i="532" s="1"/>
  <c r="L87" i="529"/>
  <c r="K87" i="529"/>
  <c r="H69" i="529"/>
  <c r="D69" i="530" s="1"/>
  <c r="J69" i="529"/>
  <c r="G69" i="529"/>
  <c r="K69" i="529"/>
  <c r="F69" i="529"/>
  <c r="S69" i="532" s="1"/>
  <c r="L69" i="529"/>
  <c r="M69" i="529"/>
  <c r="J119" i="529"/>
  <c r="H119" i="529"/>
  <c r="D119" i="530" s="1"/>
  <c r="G119" i="529"/>
  <c r="M119" i="529"/>
  <c r="L119" i="529"/>
  <c r="K119" i="529"/>
  <c r="F119" i="529"/>
  <c r="S119" i="532" s="1"/>
  <c r="D105" i="529"/>
  <c r="D123" i="529"/>
  <c r="D109" i="529"/>
  <c r="D82" i="529"/>
  <c r="D114" i="529"/>
  <c r="D122" i="529"/>
  <c r="D107" i="529"/>
  <c r="D89" i="529"/>
  <c r="D80" i="529"/>
  <c r="D106" i="529"/>
  <c r="D59" i="529"/>
  <c r="D46" i="529"/>
  <c r="D64" i="529"/>
  <c r="D77" i="529"/>
  <c r="D54" i="529"/>
  <c r="D56" i="529"/>
  <c r="D116" i="529"/>
  <c r="D85" i="529"/>
  <c r="D78" i="529"/>
  <c r="D47" i="529"/>
  <c r="D65" i="529"/>
  <c r="D119" i="529"/>
  <c r="D121" i="529"/>
  <c r="D95" i="529"/>
  <c r="D96" i="529"/>
  <c r="D70" i="529"/>
  <c r="D55" i="529"/>
  <c r="D90" i="529"/>
  <c r="D125" i="529"/>
  <c r="D98" i="529"/>
  <c r="D111" i="529"/>
  <c r="D126" i="529"/>
  <c r="D124" i="529"/>
  <c r="D101" i="529"/>
  <c r="D75" i="529"/>
  <c r="D61" i="529"/>
  <c r="D93" i="529"/>
  <c r="D49" i="529"/>
  <c r="D81" i="529"/>
  <c r="D97" i="529"/>
  <c r="D130" i="529"/>
  <c r="D88" i="529"/>
  <c r="D63" i="529"/>
  <c r="D50" i="529"/>
  <c r="D83" i="529"/>
  <c r="D52" i="529"/>
  <c r="D42" i="529"/>
  <c r="D58" i="529"/>
  <c r="D43" i="529"/>
  <c r="D44" i="529"/>
  <c r="D79" i="529"/>
  <c r="D48" i="529"/>
  <c r="D68" i="529"/>
  <c r="D128" i="529"/>
  <c r="D117" i="529"/>
  <c r="D74" i="529"/>
  <c r="D60" i="529"/>
  <c r="D76" i="529"/>
  <c r="D120" i="529"/>
  <c r="D110" i="529"/>
  <c r="D92" i="529"/>
  <c r="D86" i="529"/>
  <c r="D71" i="529"/>
  <c r="D108" i="529"/>
  <c r="D66" i="529"/>
  <c r="D51" i="529"/>
  <c r="D67" i="529"/>
  <c r="D72" i="529"/>
  <c r="D84" i="529"/>
  <c r="D100" i="529"/>
  <c r="D69" i="529"/>
  <c r="D104" i="529"/>
  <c r="D73" i="529"/>
  <c r="D62" i="529"/>
  <c r="D113" i="529"/>
  <c r="D115" i="529"/>
  <c r="D53" i="529"/>
  <c r="D127" i="529"/>
  <c r="D112" i="529"/>
  <c r="D118" i="529"/>
  <c r="D57" i="529"/>
  <c r="D129" i="529"/>
  <c r="D103" i="529"/>
  <c r="D45" i="529"/>
  <c r="D94" i="529"/>
  <c r="D99" i="529"/>
  <c r="D102" i="529"/>
  <c r="D87" i="529"/>
  <c r="D91" i="529"/>
  <c r="J74" i="539"/>
  <c r="G74" i="539"/>
  <c r="AE74" i="539"/>
  <c r="Z74" i="539"/>
  <c r="L74" i="539"/>
  <c r="AF74" i="539"/>
  <c r="K74" i="539"/>
  <c r="I74" i="539"/>
  <c r="B74" i="539"/>
  <c r="Y74" i="539"/>
  <c r="Y47" i="539"/>
  <c r="G47" i="539"/>
  <c r="L47" i="539"/>
  <c r="Z47" i="539"/>
  <c r="AE47" i="539"/>
  <c r="I47" i="539"/>
  <c r="K47" i="539"/>
  <c r="B47" i="539"/>
  <c r="AF47" i="539"/>
  <c r="J47" i="539"/>
  <c r="I120" i="539"/>
  <c r="AE120" i="539"/>
  <c r="Z120" i="539"/>
  <c r="Y120" i="539"/>
  <c r="K120" i="539"/>
  <c r="B120" i="539"/>
  <c r="G120" i="539"/>
  <c r="J120" i="539"/>
  <c r="L120" i="539"/>
  <c r="AF120" i="539"/>
  <c r="Z65" i="539"/>
  <c r="B65" i="539"/>
  <c r="Y65" i="539"/>
  <c r="I65" i="539"/>
  <c r="AE65" i="539"/>
  <c r="J65" i="539"/>
  <c r="G65" i="539"/>
  <c r="AF65" i="539"/>
  <c r="L65" i="539"/>
  <c r="K65" i="539"/>
  <c r="J82" i="539"/>
  <c r="B82" i="539"/>
  <c r="AF82" i="539"/>
  <c r="AE82" i="539"/>
  <c r="K82" i="539"/>
  <c r="Z82" i="539"/>
  <c r="I82" i="539"/>
  <c r="Y82" i="539"/>
  <c r="L82" i="539"/>
  <c r="G82" i="539"/>
  <c r="K45" i="539"/>
  <c r="AF45" i="539"/>
  <c r="I45" i="539"/>
  <c r="L45" i="539"/>
  <c r="J45" i="539"/>
  <c r="Y45" i="539"/>
  <c r="G45" i="539"/>
  <c r="AE45" i="539"/>
  <c r="B45" i="539"/>
  <c r="Z45" i="539"/>
  <c r="AF52" i="539"/>
  <c r="B52" i="539"/>
  <c r="Y52" i="539"/>
  <c r="J52" i="539"/>
  <c r="I52" i="539"/>
  <c r="Z52" i="539"/>
  <c r="G52" i="539"/>
  <c r="L52" i="539"/>
  <c r="AE52" i="539"/>
  <c r="K52" i="539"/>
  <c r="AF51" i="539"/>
  <c r="K51" i="539"/>
  <c r="B51" i="539"/>
  <c r="AE51" i="539"/>
  <c r="I51" i="539"/>
  <c r="L51" i="539"/>
  <c r="G51" i="539"/>
  <c r="Z51" i="539"/>
  <c r="Y51" i="539"/>
  <c r="J51" i="539"/>
  <c r="J84" i="539"/>
  <c r="Z84" i="539"/>
  <c r="K84" i="539"/>
  <c r="L84" i="539"/>
  <c r="Y84" i="539"/>
  <c r="AF84" i="539"/>
  <c r="I84" i="539"/>
  <c r="AE84" i="539"/>
  <c r="G84" i="539"/>
  <c r="B84" i="539"/>
  <c r="L62" i="539"/>
  <c r="I62" i="539"/>
  <c r="B62" i="539"/>
  <c r="Z62" i="539"/>
  <c r="Y62" i="539"/>
  <c r="G62" i="539"/>
  <c r="J62" i="539"/>
  <c r="AF62" i="539"/>
  <c r="K62" i="539"/>
  <c r="AE62" i="539"/>
  <c r="AE73" i="539"/>
  <c r="I73" i="539"/>
  <c r="Z73" i="539"/>
  <c r="B73" i="539"/>
  <c r="J73" i="539"/>
  <c r="Y73" i="539"/>
  <c r="L73" i="539"/>
  <c r="AF73" i="539"/>
  <c r="G73" i="539"/>
  <c r="K73" i="539"/>
  <c r="J105" i="539"/>
  <c r="AF105" i="539"/>
  <c r="K105" i="539"/>
  <c r="L105" i="539"/>
  <c r="AE105" i="539"/>
  <c r="Z105" i="539"/>
  <c r="Y105" i="539"/>
  <c r="I105" i="539"/>
  <c r="G105" i="539"/>
  <c r="B105" i="539"/>
  <c r="Y98" i="539"/>
  <c r="G98" i="539"/>
  <c r="L98" i="539"/>
  <c r="Z98" i="539"/>
  <c r="AE98" i="539"/>
  <c r="K98" i="539"/>
  <c r="I98" i="539"/>
  <c r="AF98" i="539"/>
  <c r="B98" i="539"/>
  <c r="J98" i="539"/>
  <c r="I85" i="539"/>
  <c r="AE85" i="539"/>
  <c r="Z85" i="539"/>
  <c r="K85" i="539"/>
  <c r="B85" i="539"/>
  <c r="Y85" i="539"/>
  <c r="AF85" i="539"/>
  <c r="J85" i="539"/>
  <c r="G85" i="539"/>
  <c r="L85" i="539"/>
  <c r="L118" i="539"/>
  <c r="Z118" i="539"/>
  <c r="AF118" i="539"/>
  <c r="K118" i="539"/>
  <c r="B118" i="539"/>
  <c r="AE118" i="539"/>
  <c r="I118" i="539"/>
  <c r="Y118" i="539"/>
  <c r="G118" i="539"/>
  <c r="J118" i="539"/>
  <c r="AF122" i="539"/>
  <c r="K122" i="539"/>
  <c r="B122" i="539"/>
  <c r="AE122" i="539"/>
  <c r="I122" i="539"/>
  <c r="Z122" i="539"/>
  <c r="Y122" i="539"/>
  <c r="L122" i="539"/>
  <c r="G122" i="539"/>
  <c r="J122" i="539"/>
  <c r="AF97" i="539"/>
  <c r="AE97" i="539"/>
  <c r="Y97" i="539"/>
  <c r="B97" i="539"/>
  <c r="I97" i="539"/>
  <c r="K97" i="539"/>
  <c r="L97" i="539"/>
  <c r="G97" i="539"/>
  <c r="J97" i="539"/>
  <c r="Z97" i="539"/>
  <c r="B50" i="539"/>
  <c r="J50" i="539"/>
  <c r="AF50" i="539"/>
  <c r="AE50" i="539"/>
  <c r="L50" i="539"/>
  <c r="Z50" i="539"/>
  <c r="I50" i="539"/>
  <c r="G50" i="539"/>
  <c r="K50" i="539"/>
  <c r="Y50" i="539"/>
  <c r="Y130" i="539"/>
  <c r="G130" i="539"/>
  <c r="L130" i="539"/>
  <c r="Z130" i="539"/>
  <c r="I130" i="539"/>
  <c r="AE130" i="539"/>
  <c r="AF130" i="539"/>
  <c r="B130" i="539"/>
  <c r="K130" i="539"/>
  <c r="J130" i="539"/>
  <c r="I112" i="539"/>
  <c r="AE112" i="539"/>
  <c r="Z112" i="539"/>
  <c r="Y112" i="539"/>
  <c r="K112" i="539"/>
  <c r="B112" i="539"/>
  <c r="J112" i="539"/>
  <c r="G112" i="539"/>
  <c r="AF112" i="539"/>
  <c r="L112" i="539"/>
  <c r="L106" i="539"/>
  <c r="Z106" i="539"/>
  <c r="AF106" i="539"/>
  <c r="K106" i="539"/>
  <c r="B106" i="539"/>
  <c r="Y106" i="539"/>
  <c r="G106" i="539"/>
  <c r="I106" i="539"/>
  <c r="AE106" i="539"/>
  <c r="J106" i="539"/>
  <c r="I89" i="539"/>
  <c r="AE89" i="539"/>
  <c r="Z89" i="539"/>
  <c r="K89" i="539"/>
  <c r="Y89" i="539"/>
  <c r="B89" i="539"/>
  <c r="AF89" i="539"/>
  <c r="J89" i="539"/>
  <c r="L89" i="539"/>
  <c r="G89" i="539"/>
  <c r="I42" i="539"/>
  <c r="AF42" i="539"/>
  <c r="B42" i="539"/>
  <c r="J42" i="539"/>
  <c r="Z42" i="539"/>
  <c r="Y42" i="539"/>
  <c r="K42" i="539"/>
  <c r="AE42" i="539"/>
  <c r="G42" i="539"/>
  <c r="L42" i="539"/>
  <c r="K108" i="539"/>
  <c r="I108" i="539"/>
  <c r="AF108" i="539"/>
  <c r="J108" i="539"/>
  <c r="L108" i="539"/>
  <c r="Y108" i="539"/>
  <c r="B108" i="539"/>
  <c r="G108" i="539"/>
  <c r="Z108" i="539"/>
  <c r="AE108" i="539"/>
  <c r="AE103" i="539"/>
  <c r="L103" i="539"/>
  <c r="J103" i="539"/>
  <c r="Z103" i="539"/>
  <c r="Y103" i="539"/>
  <c r="AF103" i="539"/>
  <c r="K103" i="539"/>
  <c r="G103" i="539"/>
  <c r="I103" i="539"/>
  <c r="B103" i="539"/>
  <c r="K81" i="539"/>
  <c r="I81" i="539"/>
  <c r="Y81" i="539"/>
  <c r="Z81" i="539"/>
  <c r="B81" i="539"/>
  <c r="AE81" i="539"/>
  <c r="AF81" i="539"/>
  <c r="L81" i="539"/>
  <c r="G81" i="539"/>
  <c r="J81" i="539"/>
  <c r="Y93" i="539"/>
  <c r="B93" i="539"/>
  <c r="K93" i="539"/>
  <c r="AE93" i="539"/>
  <c r="I93" i="539"/>
  <c r="Z93" i="539"/>
  <c r="AF93" i="539"/>
  <c r="J93" i="539"/>
  <c r="L93" i="539"/>
  <c r="G93" i="539"/>
  <c r="AF55" i="539"/>
  <c r="K55" i="539"/>
  <c r="B55" i="539"/>
  <c r="AE55" i="539"/>
  <c r="I55" i="539"/>
  <c r="Y55" i="539"/>
  <c r="L55" i="539"/>
  <c r="G55" i="539"/>
  <c r="Z55" i="539"/>
  <c r="J55" i="539"/>
  <c r="L64" i="539"/>
  <c r="I64" i="539"/>
  <c r="Z64" i="539"/>
  <c r="Y64" i="539"/>
  <c r="G64" i="539"/>
  <c r="B64" i="539"/>
  <c r="AF64" i="539"/>
  <c r="K64" i="539"/>
  <c r="J64" i="539"/>
  <c r="AE64" i="539"/>
  <c r="B69" i="539"/>
  <c r="K69" i="539"/>
  <c r="J69" i="539"/>
  <c r="L69" i="539"/>
  <c r="Y69" i="539"/>
  <c r="G69" i="539"/>
  <c r="AE69" i="539"/>
  <c r="Z69" i="539"/>
  <c r="AF69" i="539"/>
  <c r="I69" i="539"/>
  <c r="L117" i="539"/>
  <c r="B117" i="539"/>
  <c r="J117" i="539"/>
  <c r="AE117" i="539"/>
  <c r="I117" i="539"/>
  <c r="K117" i="539"/>
  <c r="AF117" i="539"/>
  <c r="Y117" i="539"/>
  <c r="Z117" i="539"/>
  <c r="G117" i="539"/>
  <c r="L87" i="539"/>
  <c r="Z87" i="539"/>
  <c r="AF87" i="539"/>
  <c r="K87" i="539"/>
  <c r="B87" i="539"/>
  <c r="AE87" i="539"/>
  <c r="I87" i="539"/>
  <c r="Y87" i="539"/>
  <c r="G87" i="539"/>
  <c r="J87" i="539"/>
  <c r="K104" i="539"/>
  <c r="I104" i="539"/>
  <c r="L104" i="539"/>
  <c r="J104" i="539"/>
  <c r="AE104" i="539"/>
  <c r="Y104" i="539"/>
  <c r="AF104" i="539"/>
  <c r="B104" i="539"/>
  <c r="G104" i="539"/>
  <c r="Z104" i="539"/>
  <c r="Y91" i="539"/>
  <c r="G91" i="539"/>
  <c r="L91" i="539"/>
  <c r="Z91" i="539"/>
  <c r="AF91" i="539"/>
  <c r="B91" i="539"/>
  <c r="K91" i="539"/>
  <c r="AE91" i="539"/>
  <c r="I91" i="539"/>
  <c r="J91" i="539"/>
  <c r="I116" i="539"/>
  <c r="AE116" i="539"/>
  <c r="Z116" i="539"/>
  <c r="K116" i="539"/>
  <c r="B116" i="539"/>
  <c r="Y116" i="539"/>
  <c r="AF116" i="539"/>
  <c r="G116" i="539"/>
  <c r="J116" i="539"/>
  <c r="L116" i="539"/>
  <c r="J109" i="539"/>
  <c r="G109" i="539"/>
  <c r="L109" i="539"/>
  <c r="Y109" i="539"/>
  <c r="B109" i="539"/>
  <c r="AF109" i="539"/>
  <c r="Z109" i="539"/>
  <c r="K109" i="539"/>
  <c r="AE109" i="539"/>
  <c r="I109" i="539"/>
  <c r="J80" i="539"/>
  <c r="AE80" i="539"/>
  <c r="B80" i="539"/>
  <c r="Z80" i="539"/>
  <c r="I80" i="539"/>
  <c r="G80" i="539"/>
  <c r="L80" i="539"/>
  <c r="AF80" i="539"/>
  <c r="K80" i="539"/>
  <c r="Y80" i="539"/>
  <c r="K100" i="539"/>
  <c r="L100" i="539"/>
  <c r="AF100" i="539"/>
  <c r="B100" i="539"/>
  <c r="I100" i="539"/>
  <c r="G100" i="539"/>
  <c r="Y100" i="539"/>
  <c r="J100" i="539"/>
  <c r="AE100" i="539"/>
  <c r="Z100" i="539"/>
  <c r="Y57" i="539"/>
  <c r="J57" i="539"/>
  <c r="B57" i="539"/>
  <c r="AE57" i="539"/>
  <c r="Z57" i="539"/>
  <c r="I57" i="539"/>
  <c r="K57" i="539"/>
  <c r="G57" i="539"/>
  <c r="L57" i="539"/>
  <c r="AF57" i="539"/>
  <c r="G127" i="539"/>
  <c r="AE127" i="539"/>
  <c r="AF127" i="539"/>
  <c r="L127" i="539"/>
  <c r="I127" i="539"/>
  <c r="Y127" i="539"/>
  <c r="B127" i="539"/>
  <c r="Z127" i="539"/>
  <c r="J127" i="539"/>
  <c r="K127" i="539"/>
  <c r="Y70" i="539"/>
  <c r="B70" i="539"/>
  <c r="L70" i="539"/>
  <c r="I70" i="539"/>
  <c r="Z70" i="539"/>
  <c r="G70" i="539"/>
  <c r="K70" i="539"/>
  <c r="AE70" i="539"/>
  <c r="AF70" i="539"/>
  <c r="J70" i="539"/>
  <c r="AF63" i="539"/>
  <c r="K63" i="539"/>
  <c r="B63" i="539"/>
  <c r="AE63" i="539"/>
  <c r="I63" i="539"/>
  <c r="Y63" i="539"/>
  <c r="G63" i="539"/>
  <c r="L63" i="539"/>
  <c r="Z63" i="539"/>
  <c r="J63" i="539"/>
  <c r="K56" i="539"/>
  <c r="AF56" i="539"/>
  <c r="G56" i="539"/>
  <c r="B56" i="539"/>
  <c r="AE56" i="539"/>
  <c r="Z56" i="539"/>
  <c r="J56" i="539"/>
  <c r="I56" i="539"/>
  <c r="Y56" i="539"/>
  <c r="L56" i="539"/>
  <c r="AF88" i="539"/>
  <c r="Z88" i="539"/>
  <c r="J88" i="539"/>
  <c r="G88" i="539"/>
  <c r="I88" i="539"/>
  <c r="K88" i="539"/>
  <c r="L88" i="539"/>
  <c r="Y88" i="539"/>
  <c r="B88" i="539"/>
  <c r="AE88" i="539"/>
  <c r="Y49" i="539"/>
  <c r="J49" i="539"/>
  <c r="Z49" i="539"/>
  <c r="B49" i="539"/>
  <c r="I49" i="539"/>
  <c r="AE49" i="539"/>
  <c r="K49" i="539"/>
  <c r="AF49" i="539"/>
  <c r="L49" i="539"/>
  <c r="G49" i="539"/>
  <c r="Z107" i="539"/>
  <c r="L107" i="539"/>
  <c r="J107" i="539"/>
  <c r="G107" i="539"/>
  <c r="AE107" i="539"/>
  <c r="B107" i="539"/>
  <c r="K107" i="539"/>
  <c r="I107" i="539"/>
  <c r="Y107" i="539"/>
  <c r="AF107" i="539"/>
  <c r="AE43" i="539"/>
  <c r="I43" i="539"/>
  <c r="Y43" i="539"/>
  <c r="G43" i="539"/>
  <c r="Z43" i="539"/>
  <c r="AF43" i="539"/>
  <c r="B43" i="539"/>
  <c r="L43" i="539"/>
  <c r="K43" i="539"/>
  <c r="J43" i="539"/>
  <c r="Y59" i="539"/>
  <c r="G59" i="539"/>
  <c r="L59" i="539"/>
  <c r="Z59" i="539"/>
  <c r="AF59" i="539"/>
  <c r="B59" i="539"/>
  <c r="AE59" i="539"/>
  <c r="K59" i="539"/>
  <c r="I59" i="539"/>
  <c r="J59" i="539"/>
  <c r="AF78" i="539"/>
  <c r="G78" i="539"/>
  <c r="J78" i="539"/>
  <c r="B78" i="539"/>
  <c r="Z78" i="539"/>
  <c r="Y78" i="539"/>
  <c r="L78" i="539"/>
  <c r="I78" i="539"/>
  <c r="AE78" i="539"/>
  <c r="K78" i="539"/>
  <c r="G48" i="539"/>
  <c r="AF48" i="539"/>
  <c r="Z48" i="539"/>
  <c r="K48" i="539"/>
  <c r="Y48" i="539"/>
  <c r="J48" i="539"/>
  <c r="I48" i="539"/>
  <c r="B48" i="539"/>
  <c r="AE48" i="539"/>
  <c r="L48" i="539"/>
  <c r="L71" i="539"/>
  <c r="Z71" i="539"/>
  <c r="AF71" i="539"/>
  <c r="K71" i="539"/>
  <c r="B71" i="539"/>
  <c r="AE71" i="539"/>
  <c r="Y71" i="539"/>
  <c r="I71" i="539"/>
  <c r="G71" i="539"/>
  <c r="J71" i="539"/>
  <c r="AF76" i="539"/>
  <c r="J76" i="539"/>
  <c r="G76" i="539"/>
  <c r="AE76" i="539"/>
  <c r="B76" i="539"/>
  <c r="K76" i="539"/>
  <c r="Z76" i="539"/>
  <c r="Y76" i="539"/>
  <c r="L76" i="539"/>
  <c r="I76" i="539"/>
  <c r="AE124" i="539"/>
  <c r="Z124" i="539"/>
  <c r="Y124" i="539"/>
  <c r="B124" i="539"/>
  <c r="I124" i="539"/>
  <c r="K124" i="539"/>
  <c r="L124" i="539"/>
  <c r="G124" i="539"/>
  <c r="AF124" i="539"/>
  <c r="J124" i="539"/>
  <c r="G101" i="539"/>
  <c r="J101" i="539"/>
  <c r="AE101" i="539"/>
  <c r="I101" i="539"/>
  <c r="K101" i="539"/>
  <c r="Y101" i="539"/>
  <c r="AF101" i="539"/>
  <c r="L101" i="539"/>
  <c r="B101" i="539"/>
  <c r="Z101" i="539"/>
  <c r="AF90" i="539"/>
  <c r="Z90" i="539"/>
  <c r="J90" i="539"/>
  <c r="G90" i="539"/>
  <c r="I90" i="539"/>
  <c r="L90" i="539"/>
  <c r="Y90" i="539"/>
  <c r="B90" i="539"/>
  <c r="K90" i="539"/>
  <c r="AE90" i="539"/>
  <c r="J86" i="539"/>
  <c r="G86" i="539"/>
  <c r="AE86" i="539"/>
  <c r="AF86" i="539"/>
  <c r="I86" i="539"/>
  <c r="Z86" i="539"/>
  <c r="Y86" i="539"/>
  <c r="B86" i="539"/>
  <c r="K86" i="539"/>
  <c r="L86" i="539"/>
  <c r="L115" i="539"/>
  <c r="G115" i="539"/>
  <c r="Y115" i="539"/>
  <c r="J115" i="539"/>
  <c r="AE115" i="539"/>
  <c r="Z115" i="539"/>
  <c r="K115" i="539"/>
  <c r="AF115" i="539"/>
  <c r="I115" i="539"/>
  <c r="B115" i="539"/>
  <c r="Z129" i="539"/>
  <c r="J129" i="539"/>
  <c r="AF129" i="539"/>
  <c r="K129" i="539"/>
  <c r="Y129" i="539"/>
  <c r="L129" i="539"/>
  <c r="B129" i="539"/>
  <c r="I129" i="539"/>
  <c r="G129" i="539"/>
  <c r="AE129" i="539"/>
  <c r="AE114" i="539"/>
  <c r="I114" i="539"/>
  <c r="Y114" i="539"/>
  <c r="G114" i="539"/>
  <c r="AF114" i="539"/>
  <c r="B114" i="539"/>
  <c r="L114" i="539"/>
  <c r="K114" i="539"/>
  <c r="Z114" i="539"/>
  <c r="J114" i="539"/>
  <c r="K61" i="539"/>
  <c r="J61" i="539"/>
  <c r="B61" i="539"/>
  <c r="G61" i="539"/>
  <c r="AE61" i="539"/>
  <c r="AF61" i="539"/>
  <c r="Y61" i="539"/>
  <c r="L61" i="539"/>
  <c r="Z61" i="539"/>
  <c r="I61" i="539"/>
  <c r="I77" i="539"/>
  <c r="AE77" i="539"/>
  <c r="Z77" i="539"/>
  <c r="B77" i="539"/>
  <c r="Y77" i="539"/>
  <c r="K77" i="539"/>
  <c r="AF77" i="539"/>
  <c r="L77" i="539"/>
  <c r="J77" i="539"/>
  <c r="G77" i="539"/>
  <c r="L102" i="539"/>
  <c r="Z102" i="539"/>
  <c r="AF102" i="539"/>
  <c r="K102" i="539"/>
  <c r="B102" i="539"/>
  <c r="Y102" i="539"/>
  <c r="I102" i="539"/>
  <c r="G102" i="539"/>
  <c r="AE102" i="539"/>
  <c r="J102" i="539"/>
  <c r="J96" i="539"/>
  <c r="Y96" i="539"/>
  <c r="AF96" i="539"/>
  <c r="AE96" i="539"/>
  <c r="L96" i="539"/>
  <c r="K96" i="539"/>
  <c r="I96" i="539"/>
  <c r="Z96" i="539"/>
  <c r="G96" i="539"/>
  <c r="B96" i="539"/>
  <c r="AE67" i="539"/>
  <c r="I67" i="539"/>
  <c r="Y67" i="539"/>
  <c r="G67" i="539"/>
  <c r="L67" i="539"/>
  <c r="K67" i="539"/>
  <c r="Z67" i="539"/>
  <c r="AF67" i="539"/>
  <c r="B67" i="539"/>
  <c r="J67" i="539"/>
  <c r="J68" i="539"/>
  <c r="G68" i="539"/>
  <c r="AE68" i="539"/>
  <c r="Z68" i="539"/>
  <c r="I68" i="539"/>
  <c r="Y68" i="539"/>
  <c r="L68" i="539"/>
  <c r="AF68" i="539"/>
  <c r="B68" i="539"/>
  <c r="K68" i="539"/>
  <c r="Z46" i="539"/>
  <c r="G46" i="539"/>
  <c r="Y46" i="539"/>
  <c r="B46" i="539"/>
  <c r="L46" i="539"/>
  <c r="I46" i="539"/>
  <c r="AF46" i="539"/>
  <c r="AE46" i="539"/>
  <c r="K46" i="539"/>
  <c r="J46" i="539"/>
  <c r="AE79" i="539"/>
  <c r="I79" i="539"/>
  <c r="Y79" i="539"/>
  <c r="G79" i="539"/>
  <c r="Z79" i="539"/>
  <c r="L79" i="539"/>
  <c r="AF79" i="539"/>
  <c r="B79" i="539"/>
  <c r="K79" i="539"/>
  <c r="J79" i="539"/>
  <c r="Y83" i="539"/>
  <c r="G83" i="539"/>
  <c r="L83" i="539"/>
  <c r="Z83" i="539"/>
  <c r="AF83" i="539"/>
  <c r="B83" i="539"/>
  <c r="AE83" i="539"/>
  <c r="K83" i="539"/>
  <c r="I83" i="539"/>
  <c r="J83" i="539"/>
  <c r="Z121" i="539"/>
  <c r="J121" i="539"/>
  <c r="AF121" i="539"/>
  <c r="K121" i="539"/>
  <c r="AE121" i="539"/>
  <c r="Y121" i="539"/>
  <c r="L121" i="539"/>
  <c r="I121" i="539"/>
  <c r="G121" i="539"/>
  <c r="B121" i="539"/>
  <c r="AF58" i="539"/>
  <c r="B58" i="539"/>
  <c r="Z58" i="539"/>
  <c r="J58" i="539"/>
  <c r="I58" i="539"/>
  <c r="G58" i="539"/>
  <c r="Y58" i="539"/>
  <c r="K58" i="539"/>
  <c r="L58" i="539"/>
  <c r="AE58" i="539"/>
  <c r="J94" i="539"/>
  <c r="G94" i="539"/>
  <c r="AF94" i="539"/>
  <c r="Y94" i="539"/>
  <c r="K94" i="539"/>
  <c r="AE94" i="539"/>
  <c r="L94" i="539"/>
  <c r="Z94" i="539"/>
  <c r="I94" i="539"/>
  <c r="B94" i="539"/>
  <c r="Z111" i="539"/>
  <c r="J111" i="539"/>
  <c r="AF111" i="539"/>
  <c r="I111" i="539"/>
  <c r="G111" i="539"/>
  <c r="AE111" i="539"/>
  <c r="B111" i="539"/>
  <c r="Y111" i="539"/>
  <c r="K111" i="539"/>
  <c r="L111" i="539"/>
  <c r="AF75" i="539"/>
  <c r="K75" i="539"/>
  <c r="B75" i="539"/>
  <c r="AE75" i="539"/>
  <c r="I75" i="539"/>
  <c r="Y75" i="539"/>
  <c r="G75" i="539"/>
  <c r="L75" i="539"/>
  <c r="Z75" i="539"/>
  <c r="J75" i="539"/>
  <c r="G44" i="539"/>
  <c r="AF44" i="539"/>
  <c r="Z44" i="539"/>
  <c r="AE44" i="539"/>
  <c r="J44" i="539"/>
  <c r="B44" i="539"/>
  <c r="Y44" i="539"/>
  <c r="I44" i="539"/>
  <c r="L44" i="539"/>
  <c r="K44" i="539"/>
  <c r="G92" i="539"/>
  <c r="AF92" i="539"/>
  <c r="J92" i="539"/>
  <c r="Y92" i="539"/>
  <c r="B92" i="539"/>
  <c r="Z92" i="539"/>
  <c r="AE92" i="539"/>
  <c r="L92" i="539"/>
  <c r="I92" i="539"/>
  <c r="K92" i="539"/>
  <c r="B53" i="539"/>
  <c r="K53" i="539"/>
  <c r="J53" i="539"/>
  <c r="AE53" i="539"/>
  <c r="L53" i="539"/>
  <c r="Y53" i="539"/>
  <c r="G53" i="539"/>
  <c r="Z53" i="539"/>
  <c r="AF53" i="539"/>
  <c r="I53" i="539"/>
  <c r="AE99" i="539"/>
  <c r="G99" i="539"/>
  <c r="Z99" i="539"/>
  <c r="L99" i="539"/>
  <c r="J99" i="539"/>
  <c r="Y99" i="539"/>
  <c r="AF99" i="539"/>
  <c r="I99" i="539"/>
  <c r="B99" i="539"/>
  <c r="K99" i="539"/>
  <c r="L123" i="539"/>
  <c r="G123" i="539"/>
  <c r="AF123" i="539"/>
  <c r="AE123" i="539"/>
  <c r="B123" i="539"/>
  <c r="J123" i="539"/>
  <c r="K123" i="539"/>
  <c r="I123" i="539"/>
  <c r="Z123" i="539"/>
  <c r="Y123" i="539"/>
  <c r="Y128" i="539"/>
  <c r="B128" i="539"/>
  <c r="K128" i="539"/>
  <c r="AE128" i="539"/>
  <c r="Z128" i="539"/>
  <c r="I128" i="539"/>
  <c r="AF128" i="539"/>
  <c r="G128" i="539"/>
  <c r="L128" i="539"/>
  <c r="J128" i="539"/>
  <c r="AE126" i="539"/>
  <c r="I126" i="539"/>
  <c r="Y126" i="539"/>
  <c r="G126" i="539"/>
  <c r="L126" i="539"/>
  <c r="Z126" i="539"/>
  <c r="K126" i="539"/>
  <c r="B126" i="539"/>
  <c r="AF126" i="539"/>
  <c r="J126" i="539"/>
  <c r="L95" i="539"/>
  <c r="Z95" i="539"/>
  <c r="AF95" i="539"/>
  <c r="K95" i="539"/>
  <c r="B95" i="539"/>
  <c r="I95" i="539"/>
  <c r="G95" i="539"/>
  <c r="AE95" i="539"/>
  <c r="Y95" i="539"/>
  <c r="J95" i="539"/>
  <c r="G60" i="539"/>
  <c r="AE60" i="539"/>
  <c r="J60" i="539"/>
  <c r="Z60" i="539"/>
  <c r="B60" i="539"/>
  <c r="Y60" i="539"/>
  <c r="I60" i="539"/>
  <c r="L60" i="539"/>
  <c r="K60" i="539"/>
  <c r="AF60" i="539"/>
  <c r="L54" i="539"/>
  <c r="I54" i="539"/>
  <c r="B54" i="539"/>
  <c r="Y54" i="539"/>
  <c r="Z54" i="539"/>
  <c r="G54" i="539"/>
  <c r="AF54" i="539"/>
  <c r="K54" i="539"/>
  <c r="J54" i="539"/>
  <c r="AE54" i="539"/>
  <c r="L72" i="539"/>
  <c r="AE72" i="539"/>
  <c r="AF72" i="539"/>
  <c r="B72" i="539"/>
  <c r="K72" i="539"/>
  <c r="J72" i="539"/>
  <c r="G72" i="539"/>
  <c r="Y72" i="539"/>
  <c r="Z72" i="539"/>
  <c r="I72" i="539"/>
  <c r="Z113" i="539"/>
  <c r="J113" i="539"/>
  <c r="AF113" i="539"/>
  <c r="G113" i="539"/>
  <c r="I113" i="539"/>
  <c r="L113" i="539"/>
  <c r="Y113" i="539"/>
  <c r="B113" i="539"/>
  <c r="K113" i="539"/>
  <c r="AE113" i="539"/>
  <c r="AF110" i="539"/>
  <c r="K110" i="539"/>
  <c r="B110" i="539"/>
  <c r="AE110" i="539"/>
  <c r="I110" i="539"/>
  <c r="L110" i="539"/>
  <c r="G110" i="539"/>
  <c r="Z110" i="539"/>
  <c r="Y110" i="539"/>
  <c r="J110" i="539"/>
  <c r="AF119" i="539"/>
  <c r="L119" i="539"/>
  <c r="G119" i="539"/>
  <c r="AE119" i="539"/>
  <c r="Z119" i="539"/>
  <c r="B119" i="539"/>
  <c r="I119" i="539"/>
  <c r="J119" i="539"/>
  <c r="K119" i="539"/>
  <c r="Y119" i="539"/>
  <c r="J66" i="539"/>
  <c r="K66" i="539"/>
  <c r="Z66" i="539"/>
  <c r="AF66" i="539"/>
  <c r="G66" i="539"/>
  <c r="Y66" i="539"/>
  <c r="L66" i="539"/>
  <c r="B66" i="539"/>
  <c r="AE66" i="539"/>
  <c r="I66" i="539"/>
  <c r="Z125" i="539"/>
  <c r="J125" i="539"/>
  <c r="AF125" i="539"/>
  <c r="K125" i="539"/>
  <c r="AE125" i="539"/>
  <c r="Y125" i="539"/>
  <c r="L125" i="539"/>
  <c r="I125" i="539"/>
  <c r="G125" i="539"/>
  <c r="B125" i="539"/>
  <c r="B123" i="529"/>
  <c r="B113" i="529"/>
  <c r="B53" i="529"/>
  <c r="B42" i="529"/>
  <c r="B44" i="529"/>
  <c r="B89" i="529"/>
  <c r="B79" i="529"/>
  <c r="B128" i="529"/>
  <c r="B74" i="529"/>
  <c r="B106" i="529"/>
  <c r="B124" i="529"/>
  <c r="B101" i="529"/>
  <c r="B45" i="529"/>
  <c r="B102" i="529"/>
  <c r="B100" i="529"/>
  <c r="B69" i="529"/>
  <c r="B88" i="529"/>
  <c r="B73" i="529"/>
  <c r="B121" i="529"/>
  <c r="B95" i="529"/>
  <c r="B114" i="529"/>
  <c r="B83" i="529"/>
  <c r="B52" i="529"/>
  <c r="B58" i="529"/>
  <c r="B90" i="529"/>
  <c r="B122" i="529"/>
  <c r="B68" i="529"/>
  <c r="B76" i="529"/>
  <c r="B46" i="529"/>
  <c r="B126" i="529"/>
  <c r="B129" i="529"/>
  <c r="B71" i="529"/>
  <c r="B56" i="529"/>
  <c r="B75" i="529"/>
  <c r="B78" i="529"/>
  <c r="B94" i="529"/>
  <c r="B108" i="529"/>
  <c r="B67" i="529"/>
  <c r="B97" i="529"/>
  <c r="B87" i="529"/>
  <c r="B84" i="529"/>
  <c r="B62" i="529"/>
  <c r="B109" i="529"/>
  <c r="B50" i="529"/>
  <c r="B82" i="529"/>
  <c r="B70" i="529"/>
  <c r="B55" i="529"/>
  <c r="B115" i="529"/>
  <c r="B43" i="529"/>
  <c r="B107" i="529"/>
  <c r="B48" i="529"/>
  <c r="B80" i="529"/>
  <c r="B125" i="529"/>
  <c r="B127" i="529"/>
  <c r="B59" i="529"/>
  <c r="B60" i="529"/>
  <c r="B120" i="529"/>
  <c r="B64" i="529"/>
  <c r="B92" i="529"/>
  <c r="B54" i="529"/>
  <c r="B86" i="529"/>
  <c r="B103" i="529"/>
  <c r="B85" i="529"/>
  <c r="B51" i="529"/>
  <c r="B99" i="529"/>
  <c r="B65" i="529"/>
  <c r="B104" i="529"/>
  <c r="B105" i="529"/>
  <c r="B63" i="529"/>
  <c r="B96" i="529"/>
  <c r="B98" i="529"/>
  <c r="B111" i="529"/>
  <c r="B112" i="529"/>
  <c r="B118" i="529"/>
  <c r="B117" i="529"/>
  <c r="B57" i="529"/>
  <c r="B110" i="529"/>
  <c r="B77" i="529"/>
  <c r="B116" i="529"/>
  <c r="B47" i="529"/>
  <c r="B61" i="529"/>
  <c r="B93" i="529"/>
  <c r="B66" i="529"/>
  <c r="B49" i="529"/>
  <c r="B81" i="529"/>
  <c r="B72" i="529"/>
  <c r="B91" i="529"/>
  <c r="B119" i="529"/>
  <c r="B130" i="529"/>
  <c r="O124" i="528" l="1"/>
  <c r="R124" i="528" s="1"/>
  <c r="R67" i="528"/>
  <c r="O73" i="528"/>
  <c r="R73" i="528" s="1"/>
  <c r="O114" i="528"/>
  <c r="R114" i="528" s="1"/>
  <c r="O103" i="528"/>
  <c r="R103" i="528" s="1"/>
  <c r="O58" i="528"/>
  <c r="R58" i="528" s="1"/>
  <c r="O109" i="528"/>
  <c r="R109" i="528" s="1"/>
  <c r="R119" i="528"/>
  <c r="O108" i="528"/>
  <c r="R108" i="528" s="1"/>
  <c r="O63" i="528"/>
  <c r="R63" i="528" s="1"/>
  <c r="O115" i="528"/>
  <c r="R115" i="528" s="1"/>
  <c r="L93" i="528"/>
  <c r="O93" i="528" s="1"/>
  <c r="R65" i="528"/>
  <c r="O111" i="528"/>
  <c r="R111" i="528" s="1"/>
  <c r="L95" i="528"/>
  <c r="O95" i="528" s="1"/>
  <c r="R95" i="528" s="1"/>
  <c r="R102" i="528"/>
  <c r="O75" i="528"/>
  <c r="R75" i="528" s="1"/>
  <c r="O85" i="528"/>
  <c r="R85" i="528" s="1"/>
  <c r="O51" i="528"/>
  <c r="R51" i="528" s="1"/>
  <c r="L77" i="528"/>
  <c r="O77" i="528" s="1"/>
  <c r="R77" i="528" s="1"/>
  <c r="O101" i="528"/>
  <c r="R101" i="528" s="1"/>
  <c r="R116" i="528"/>
  <c r="R117" i="528"/>
  <c r="L50" i="528"/>
  <c r="O50" i="528" s="1"/>
  <c r="R50" i="528" s="1"/>
  <c r="O128" i="528"/>
  <c r="R128" i="528" s="1"/>
  <c r="O90" i="528"/>
  <c r="R90" i="528" s="1"/>
  <c r="O68" i="528"/>
  <c r="R68" i="528" s="1"/>
  <c r="L52" i="528"/>
  <c r="R91" i="528"/>
  <c r="O54" i="528"/>
  <c r="R54" i="528" s="1"/>
  <c r="O64" i="528"/>
  <c r="R64" i="528" s="1"/>
  <c r="O97" i="528"/>
  <c r="R97" i="528" s="1"/>
  <c r="L61" i="528"/>
  <c r="O61" i="528" s="1"/>
  <c r="R78" i="528"/>
  <c r="L120" i="528"/>
  <c r="O120" i="528" s="1"/>
  <c r="L99" i="528"/>
  <c r="O99" i="528" s="1"/>
  <c r="O98" i="528"/>
  <c r="R98" i="528" s="1"/>
  <c r="L53" i="528"/>
  <c r="O53" i="528" s="1"/>
  <c r="O96" i="528"/>
  <c r="R96" i="528" s="1"/>
  <c r="L84" i="528"/>
  <c r="O84" i="528" s="1"/>
  <c r="O60" i="528"/>
  <c r="R60" i="528" s="1"/>
  <c r="O94" i="528"/>
  <c r="R94" i="528" s="1"/>
  <c r="L80" i="528"/>
  <c r="O47" i="528"/>
  <c r="R47" i="528" s="1"/>
  <c r="O76" i="528"/>
  <c r="R76" i="528" s="1"/>
  <c r="R59" i="528"/>
  <c r="O127" i="528"/>
  <c r="R127" i="528" s="1"/>
  <c r="L104" i="528"/>
  <c r="R45" i="528"/>
  <c r="L72" i="528"/>
  <c r="O72" i="528" s="1"/>
  <c r="O62" i="528"/>
  <c r="R62" i="528" s="1"/>
  <c r="L49" i="528"/>
  <c r="O49" i="528" s="1"/>
  <c r="R49" i="528" s="1"/>
  <c r="L81" i="528"/>
  <c r="O81" i="528" s="1"/>
  <c r="R89" i="528"/>
  <c r="O107" i="528"/>
  <c r="R107" i="528" s="1"/>
  <c r="O83" i="528"/>
  <c r="R83" i="528" s="1"/>
  <c r="J93" i="530"/>
  <c r="G93" i="530"/>
  <c r="F93" i="530"/>
  <c r="I93" i="530"/>
  <c r="L93" i="530"/>
  <c r="K93" i="530"/>
  <c r="G47" i="530"/>
  <c r="J47" i="530"/>
  <c r="F47" i="530"/>
  <c r="I47" i="530"/>
  <c r="L47" i="530"/>
  <c r="K47" i="530"/>
  <c r="J117" i="530"/>
  <c r="G117" i="530"/>
  <c r="F117" i="530"/>
  <c r="K117" i="530"/>
  <c r="I117" i="530"/>
  <c r="L117" i="530"/>
  <c r="J130" i="530"/>
  <c r="G130" i="530"/>
  <c r="F130" i="530"/>
  <c r="I130" i="530"/>
  <c r="L130" i="530"/>
  <c r="K130" i="530"/>
  <c r="J116" i="530"/>
  <c r="G116" i="530"/>
  <c r="F116" i="530"/>
  <c r="L116" i="530"/>
  <c r="K116" i="530"/>
  <c r="I116" i="530"/>
  <c r="J118" i="530"/>
  <c r="G118" i="530"/>
  <c r="F118" i="530"/>
  <c r="I118" i="530"/>
  <c r="L118" i="530"/>
  <c r="K118" i="530"/>
  <c r="G111" i="530"/>
  <c r="J111" i="530"/>
  <c r="F111" i="530"/>
  <c r="K111" i="530"/>
  <c r="L111" i="530"/>
  <c r="I111" i="530"/>
  <c r="G96" i="530"/>
  <c r="J96" i="530"/>
  <c r="F96" i="530"/>
  <c r="L96" i="530"/>
  <c r="I96" i="530"/>
  <c r="K96" i="530"/>
  <c r="J104" i="530"/>
  <c r="G104" i="530"/>
  <c r="F104" i="530"/>
  <c r="L104" i="530"/>
  <c r="K104" i="530"/>
  <c r="I104" i="530"/>
  <c r="G60" i="530"/>
  <c r="J60" i="530"/>
  <c r="F60" i="530"/>
  <c r="I60" i="530"/>
  <c r="K60" i="530"/>
  <c r="L60" i="530"/>
  <c r="J125" i="530"/>
  <c r="F125" i="530"/>
  <c r="G125" i="530"/>
  <c r="I125" i="530"/>
  <c r="L125" i="530"/>
  <c r="K125" i="530"/>
  <c r="G107" i="530"/>
  <c r="J107" i="530"/>
  <c r="F107" i="530"/>
  <c r="K107" i="530"/>
  <c r="I107" i="530"/>
  <c r="L107" i="530"/>
  <c r="G43" i="530"/>
  <c r="J43" i="530"/>
  <c r="F43" i="530"/>
  <c r="I43" i="530"/>
  <c r="L43" i="530"/>
  <c r="K43" i="530"/>
  <c r="J50" i="530"/>
  <c r="G50" i="530"/>
  <c r="F50" i="530"/>
  <c r="L50" i="530"/>
  <c r="K50" i="530"/>
  <c r="I50" i="530"/>
  <c r="G84" i="530"/>
  <c r="J84" i="530"/>
  <c r="F84" i="530"/>
  <c r="I84" i="530"/>
  <c r="K84" i="530"/>
  <c r="L84" i="530"/>
  <c r="G87" i="530"/>
  <c r="J87" i="530"/>
  <c r="F87" i="530"/>
  <c r="K87" i="530"/>
  <c r="I87" i="530"/>
  <c r="L87" i="530"/>
  <c r="J108" i="530"/>
  <c r="F108" i="530"/>
  <c r="G108" i="530"/>
  <c r="L108" i="530"/>
  <c r="K108" i="530"/>
  <c r="I108" i="530"/>
  <c r="J78" i="530"/>
  <c r="G78" i="530"/>
  <c r="F78" i="530"/>
  <c r="L78" i="530"/>
  <c r="K78" i="530"/>
  <c r="I78" i="530"/>
  <c r="J129" i="530"/>
  <c r="G129" i="530"/>
  <c r="F129" i="530"/>
  <c r="L129" i="530"/>
  <c r="K129" i="530"/>
  <c r="I129" i="530"/>
  <c r="J46" i="530"/>
  <c r="G46" i="530"/>
  <c r="F46" i="530"/>
  <c r="L46" i="530"/>
  <c r="K46" i="530"/>
  <c r="I46" i="530"/>
  <c r="J58" i="530"/>
  <c r="G58" i="530"/>
  <c r="F58" i="530"/>
  <c r="L58" i="530"/>
  <c r="K58" i="530"/>
  <c r="I58" i="530"/>
  <c r="J121" i="530"/>
  <c r="F121" i="530"/>
  <c r="G121" i="530"/>
  <c r="I121" i="530"/>
  <c r="L121" i="530"/>
  <c r="K121" i="530"/>
  <c r="G88" i="530"/>
  <c r="J88" i="530"/>
  <c r="F88" i="530"/>
  <c r="L88" i="530"/>
  <c r="K88" i="530"/>
  <c r="I88" i="530"/>
  <c r="J128" i="530"/>
  <c r="G128" i="530"/>
  <c r="F128" i="530"/>
  <c r="L128" i="530"/>
  <c r="I128" i="530"/>
  <c r="K128" i="530"/>
  <c r="G79" i="530"/>
  <c r="J79" i="530"/>
  <c r="F79" i="530"/>
  <c r="L79" i="530"/>
  <c r="K79" i="530"/>
  <c r="I79" i="530"/>
  <c r="G44" i="530"/>
  <c r="J44" i="530"/>
  <c r="F44" i="530"/>
  <c r="I44" i="530"/>
  <c r="K44" i="530"/>
  <c r="L44" i="530"/>
  <c r="G91" i="530"/>
  <c r="J91" i="530"/>
  <c r="F91" i="530"/>
  <c r="K91" i="530"/>
  <c r="L91" i="530"/>
  <c r="I91" i="530"/>
  <c r="J61" i="530"/>
  <c r="G61" i="530"/>
  <c r="F61" i="530"/>
  <c r="K61" i="530"/>
  <c r="L61" i="530"/>
  <c r="I61" i="530"/>
  <c r="G119" i="530"/>
  <c r="J119" i="530"/>
  <c r="F119" i="530"/>
  <c r="K119" i="530"/>
  <c r="I119" i="530"/>
  <c r="L119" i="530"/>
  <c r="G72" i="530"/>
  <c r="J72" i="530"/>
  <c r="F72" i="530"/>
  <c r="I72" i="530"/>
  <c r="K72" i="530"/>
  <c r="L72" i="530"/>
  <c r="J81" i="530"/>
  <c r="G81" i="530"/>
  <c r="F81" i="530"/>
  <c r="K81" i="530"/>
  <c r="I81" i="530"/>
  <c r="L81" i="530"/>
  <c r="J66" i="530"/>
  <c r="G66" i="530"/>
  <c r="F66" i="530"/>
  <c r="L66" i="530"/>
  <c r="K66" i="530"/>
  <c r="I66" i="530"/>
  <c r="J77" i="530"/>
  <c r="G77" i="530"/>
  <c r="F77" i="530"/>
  <c r="K77" i="530"/>
  <c r="I77" i="530"/>
  <c r="L77" i="530"/>
  <c r="J98" i="530"/>
  <c r="G98" i="530"/>
  <c r="F98" i="530"/>
  <c r="I98" i="530"/>
  <c r="K98" i="530"/>
  <c r="L98" i="530"/>
  <c r="G63" i="530"/>
  <c r="J63" i="530"/>
  <c r="F63" i="530"/>
  <c r="L63" i="530"/>
  <c r="K63" i="530"/>
  <c r="I63" i="530"/>
  <c r="J105" i="530"/>
  <c r="G105" i="530"/>
  <c r="F105" i="530"/>
  <c r="I105" i="530"/>
  <c r="L105" i="530"/>
  <c r="K105" i="530"/>
  <c r="G51" i="530"/>
  <c r="J51" i="530"/>
  <c r="F51" i="530"/>
  <c r="L51" i="530"/>
  <c r="I51" i="530"/>
  <c r="K51" i="530"/>
  <c r="G103" i="530"/>
  <c r="J103" i="530"/>
  <c r="F103" i="530"/>
  <c r="K103" i="530"/>
  <c r="I103" i="530"/>
  <c r="L103" i="530"/>
  <c r="G59" i="530"/>
  <c r="J59" i="530"/>
  <c r="F59" i="530"/>
  <c r="L59" i="530"/>
  <c r="K59" i="530"/>
  <c r="I59" i="530"/>
  <c r="J127" i="530"/>
  <c r="G127" i="530"/>
  <c r="F127" i="530"/>
  <c r="K127" i="530"/>
  <c r="L127" i="530"/>
  <c r="I127" i="530"/>
  <c r="G80" i="530"/>
  <c r="J80" i="530"/>
  <c r="F80" i="530"/>
  <c r="I80" i="530"/>
  <c r="K80" i="530"/>
  <c r="L80" i="530"/>
  <c r="G48" i="530"/>
  <c r="J48" i="530"/>
  <c r="F48" i="530"/>
  <c r="I48" i="530"/>
  <c r="L48" i="530"/>
  <c r="K48" i="530"/>
  <c r="G115" i="530"/>
  <c r="J115" i="530"/>
  <c r="F115" i="530"/>
  <c r="K115" i="530"/>
  <c r="L115" i="530"/>
  <c r="I115" i="530"/>
  <c r="G55" i="530"/>
  <c r="J55" i="530"/>
  <c r="F55" i="530"/>
  <c r="L55" i="530"/>
  <c r="I55" i="530"/>
  <c r="K55" i="530"/>
  <c r="J70" i="530"/>
  <c r="G70" i="530"/>
  <c r="F70" i="530"/>
  <c r="L70" i="530"/>
  <c r="K70" i="530"/>
  <c r="I70" i="530"/>
  <c r="J109" i="530"/>
  <c r="G109" i="530"/>
  <c r="F109" i="530"/>
  <c r="L109" i="530"/>
  <c r="I109" i="530"/>
  <c r="K109" i="530"/>
  <c r="J62" i="530"/>
  <c r="G62" i="530"/>
  <c r="F62" i="530"/>
  <c r="L62" i="530"/>
  <c r="K62" i="530"/>
  <c r="I62" i="530"/>
  <c r="J94" i="530"/>
  <c r="G94" i="530"/>
  <c r="F94" i="530"/>
  <c r="I94" i="530"/>
  <c r="K94" i="530"/>
  <c r="L94" i="530"/>
  <c r="G75" i="530"/>
  <c r="J75" i="530"/>
  <c r="F75" i="530"/>
  <c r="L75" i="530"/>
  <c r="K75" i="530"/>
  <c r="I75" i="530"/>
  <c r="G56" i="530"/>
  <c r="J56" i="530"/>
  <c r="F56" i="530"/>
  <c r="I56" i="530"/>
  <c r="L56" i="530"/>
  <c r="K56" i="530"/>
  <c r="G71" i="530"/>
  <c r="J71" i="530"/>
  <c r="F71" i="530"/>
  <c r="L71" i="530"/>
  <c r="K71" i="530"/>
  <c r="I71" i="530"/>
  <c r="J126" i="530"/>
  <c r="G126" i="530"/>
  <c r="F126" i="530"/>
  <c r="I126" i="530"/>
  <c r="K126" i="530"/>
  <c r="L126" i="530"/>
  <c r="G76" i="530"/>
  <c r="J76" i="530"/>
  <c r="F76" i="530"/>
  <c r="I76" i="530"/>
  <c r="K76" i="530"/>
  <c r="L76" i="530"/>
  <c r="G68" i="530"/>
  <c r="J68" i="530"/>
  <c r="F68" i="530"/>
  <c r="I68" i="530"/>
  <c r="K68" i="530"/>
  <c r="L68" i="530"/>
  <c r="J122" i="530"/>
  <c r="G122" i="530"/>
  <c r="F122" i="530"/>
  <c r="I122" i="530"/>
  <c r="L122" i="530"/>
  <c r="K122" i="530"/>
  <c r="G52" i="530"/>
  <c r="J52" i="530"/>
  <c r="F52" i="530"/>
  <c r="I52" i="530"/>
  <c r="L52" i="530"/>
  <c r="K52" i="530"/>
  <c r="G83" i="530"/>
  <c r="J83" i="530"/>
  <c r="F83" i="530"/>
  <c r="L83" i="530"/>
  <c r="K83" i="530"/>
  <c r="I83" i="530"/>
  <c r="J69" i="530"/>
  <c r="G69" i="530"/>
  <c r="F69" i="530"/>
  <c r="K69" i="530"/>
  <c r="I69" i="530"/>
  <c r="L69" i="530"/>
  <c r="G100" i="530"/>
  <c r="J100" i="530"/>
  <c r="F100" i="530"/>
  <c r="L100" i="530"/>
  <c r="K100" i="530"/>
  <c r="I100" i="530"/>
  <c r="J102" i="530"/>
  <c r="G102" i="530"/>
  <c r="F102" i="530"/>
  <c r="I102" i="530"/>
  <c r="L102" i="530"/>
  <c r="K102" i="530"/>
  <c r="J101" i="530"/>
  <c r="G101" i="530"/>
  <c r="F101" i="530"/>
  <c r="K101" i="530"/>
  <c r="L101" i="530"/>
  <c r="I101" i="530"/>
  <c r="J124" i="530"/>
  <c r="F124" i="530"/>
  <c r="G124" i="530"/>
  <c r="L124" i="530"/>
  <c r="K124" i="530"/>
  <c r="I124" i="530"/>
  <c r="J106" i="530"/>
  <c r="G106" i="530"/>
  <c r="F106" i="530"/>
  <c r="I106" i="530"/>
  <c r="L106" i="530"/>
  <c r="K106" i="530"/>
  <c r="J74" i="530"/>
  <c r="G74" i="530"/>
  <c r="F74" i="530"/>
  <c r="L74" i="530"/>
  <c r="K74" i="530"/>
  <c r="I74" i="530"/>
  <c r="J123" i="530"/>
  <c r="G123" i="530"/>
  <c r="F123" i="530"/>
  <c r="K123" i="530"/>
  <c r="L123" i="530"/>
  <c r="I123" i="530"/>
  <c r="J49" i="530"/>
  <c r="G49" i="530"/>
  <c r="F49" i="530"/>
  <c r="K49" i="530"/>
  <c r="L49" i="530"/>
  <c r="I49" i="530"/>
  <c r="J110" i="530"/>
  <c r="G110" i="530"/>
  <c r="F110" i="530"/>
  <c r="I110" i="530"/>
  <c r="K110" i="530"/>
  <c r="L110" i="530"/>
  <c r="J57" i="530"/>
  <c r="G57" i="530"/>
  <c r="F57" i="530"/>
  <c r="K57" i="530"/>
  <c r="L57" i="530"/>
  <c r="I57" i="530"/>
  <c r="J112" i="530"/>
  <c r="F112" i="530"/>
  <c r="G112" i="530"/>
  <c r="L112" i="530"/>
  <c r="I112" i="530"/>
  <c r="K112" i="530"/>
  <c r="J86" i="530"/>
  <c r="G86" i="530"/>
  <c r="F86" i="530"/>
  <c r="I86" i="530"/>
  <c r="L86" i="530"/>
  <c r="K86" i="530"/>
  <c r="G64" i="530"/>
  <c r="J64" i="530"/>
  <c r="F64" i="530"/>
  <c r="I64" i="530"/>
  <c r="K64" i="530"/>
  <c r="L64" i="530"/>
  <c r="J90" i="530"/>
  <c r="G90" i="530"/>
  <c r="F90" i="530"/>
  <c r="I90" i="530"/>
  <c r="L90" i="530"/>
  <c r="K90" i="530"/>
  <c r="J114" i="530"/>
  <c r="G114" i="530"/>
  <c r="F114" i="530"/>
  <c r="I114" i="530"/>
  <c r="L114" i="530"/>
  <c r="K114" i="530"/>
  <c r="G95" i="530"/>
  <c r="J95" i="530"/>
  <c r="F95" i="530"/>
  <c r="K95" i="530"/>
  <c r="L95" i="530"/>
  <c r="I95" i="530"/>
  <c r="J73" i="530"/>
  <c r="G73" i="530"/>
  <c r="F73" i="530"/>
  <c r="K73" i="530"/>
  <c r="I73" i="530"/>
  <c r="L73" i="530"/>
  <c r="J45" i="530"/>
  <c r="G45" i="530"/>
  <c r="F45" i="530"/>
  <c r="K45" i="530"/>
  <c r="I45" i="530"/>
  <c r="L45" i="530"/>
  <c r="J65" i="530"/>
  <c r="G65" i="530"/>
  <c r="F65" i="530"/>
  <c r="K65" i="530"/>
  <c r="I65" i="530"/>
  <c r="L65" i="530"/>
  <c r="G99" i="530"/>
  <c r="J99" i="530"/>
  <c r="F99" i="530"/>
  <c r="K99" i="530"/>
  <c r="L99" i="530"/>
  <c r="I99" i="530"/>
  <c r="J85" i="530"/>
  <c r="G85" i="530"/>
  <c r="F85" i="530"/>
  <c r="K85" i="530"/>
  <c r="I85" i="530"/>
  <c r="L85" i="530"/>
  <c r="J54" i="530"/>
  <c r="G54" i="530"/>
  <c r="F54" i="530"/>
  <c r="L54" i="530"/>
  <c r="K54" i="530"/>
  <c r="I54" i="530"/>
  <c r="G92" i="530"/>
  <c r="J92" i="530"/>
  <c r="F92" i="530"/>
  <c r="L92" i="530"/>
  <c r="K92" i="530"/>
  <c r="I92" i="530"/>
  <c r="J120" i="530"/>
  <c r="F120" i="530"/>
  <c r="G120" i="530"/>
  <c r="L120" i="530"/>
  <c r="K120" i="530"/>
  <c r="I120" i="530"/>
  <c r="J82" i="530"/>
  <c r="G82" i="530"/>
  <c r="F82" i="530"/>
  <c r="L82" i="530"/>
  <c r="K82" i="530"/>
  <c r="I82" i="530"/>
  <c r="J97" i="530"/>
  <c r="G97" i="530"/>
  <c r="F97" i="530"/>
  <c r="L97" i="530"/>
  <c r="K97" i="530"/>
  <c r="I97" i="530"/>
  <c r="G67" i="530"/>
  <c r="J67" i="530"/>
  <c r="F67" i="530"/>
  <c r="I67" i="530"/>
  <c r="L67" i="530"/>
  <c r="K67" i="530"/>
  <c r="J89" i="530"/>
  <c r="G89" i="530"/>
  <c r="F89" i="530"/>
  <c r="I89" i="530"/>
  <c r="K89" i="530"/>
  <c r="L89" i="530"/>
  <c r="J42" i="530"/>
  <c r="G42" i="530"/>
  <c r="F42" i="530"/>
  <c r="L42" i="530"/>
  <c r="K42" i="530"/>
  <c r="I42" i="530"/>
  <c r="J53" i="530"/>
  <c r="G53" i="530"/>
  <c r="F53" i="530"/>
  <c r="K53" i="530"/>
  <c r="L53" i="530"/>
  <c r="I53" i="530"/>
  <c r="J113" i="530"/>
  <c r="F113" i="530"/>
  <c r="G113" i="530"/>
  <c r="L113" i="530"/>
  <c r="K113" i="530"/>
  <c r="I113" i="530"/>
  <c r="B118" i="530"/>
  <c r="B112" i="530"/>
  <c r="B98" i="530"/>
  <c r="B105" i="530"/>
  <c r="B99" i="530"/>
  <c r="B86" i="530"/>
  <c r="B60" i="530"/>
  <c r="B127" i="530"/>
  <c r="B48" i="530"/>
  <c r="B107" i="530"/>
  <c r="B55" i="530"/>
  <c r="B109" i="530"/>
  <c r="B62" i="530"/>
  <c r="B67" i="530"/>
  <c r="B108" i="530"/>
  <c r="B75" i="530"/>
  <c r="B71" i="530"/>
  <c r="B76" i="530"/>
  <c r="B90" i="530"/>
  <c r="B52" i="530"/>
  <c r="B95" i="530"/>
  <c r="B73" i="530"/>
  <c r="B69" i="530"/>
  <c r="B102" i="530"/>
  <c r="B124" i="530"/>
  <c r="B106" i="530"/>
  <c r="B79" i="530"/>
  <c r="B53" i="530"/>
  <c r="B47" i="530"/>
  <c r="B91" i="530"/>
  <c r="B93" i="530"/>
  <c r="B57" i="530"/>
  <c r="B104" i="530"/>
  <c r="B85" i="530"/>
  <c r="B54" i="530"/>
  <c r="B92" i="530"/>
  <c r="B43" i="530"/>
  <c r="B82" i="530"/>
  <c r="B84" i="530"/>
  <c r="B97" i="530"/>
  <c r="B94" i="530"/>
  <c r="B129" i="530"/>
  <c r="B58" i="530"/>
  <c r="B83" i="530"/>
  <c r="B88" i="530"/>
  <c r="B100" i="530"/>
  <c r="B45" i="530"/>
  <c r="B89" i="530"/>
  <c r="B49" i="530"/>
  <c r="B66" i="530"/>
  <c r="B61" i="530"/>
  <c r="B116" i="530"/>
  <c r="B77" i="530"/>
  <c r="B111" i="530"/>
  <c r="B63" i="530"/>
  <c r="B51" i="530"/>
  <c r="B103" i="530"/>
  <c r="B64" i="530"/>
  <c r="B120" i="530"/>
  <c r="B125" i="530"/>
  <c r="B70" i="530"/>
  <c r="B68" i="530"/>
  <c r="B114" i="530"/>
  <c r="B101" i="530"/>
  <c r="B74" i="530"/>
  <c r="B113" i="530"/>
  <c r="B130" i="530"/>
  <c r="B72" i="530"/>
  <c r="B119" i="530"/>
  <c r="B81" i="530"/>
  <c r="B110" i="530"/>
  <c r="B117" i="530"/>
  <c r="B96" i="530"/>
  <c r="B65" i="530"/>
  <c r="B59" i="530"/>
  <c r="B80" i="530"/>
  <c r="B115" i="530"/>
  <c r="B50" i="530"/>
  <c r="B87" i="530"/>
  <c r="B78" i="530"/>
  <c r="B56" i="530"/>
  <c r="B126" i="530"/>
  <c r="B46" i="530"/>
  <c r="B122" i="530"/>
  <c r="B121" i="530"/>
  <c r="B128" i="530"/>
  <c r="B44" i="530"/>
  <c r="B42" i="530"/>
  <c r="B123" i="530"/>
  <c r="B220" i="1"/>
  <c r="B200" i="1"/>
  <c r="R72" i="528" l="1"/>
  <c r="O80" i="528"/>
  <c r="R80" i="528" s="1"/>
  <c r="R81" i="528"/>
  <c r="O52" i="528"/>
  <c r="R52" i="528" s="1"/>
  <c r="R93" i="528"/>
  <c r="R99" i="528"/>
  <c r="O104" i="528"/>
  <c r="R104" i="528" s="1"/>
  <c r="R84" i="528"/>
  <c r="R120" i="528"/>
  <c r="R53" i="528"/>
  <c r="R61" i="528"/>
  <c r="F128" i="531"/>
  <c r="X128" i="531" s="1"/>
  <c r="P128" i="531"/>
  <c r="D128" i="531"/>
  <c r="R128" i="531"/>
  <c r="U128" i="531"/>
  <c r="S128" i="531"/>
  <c r="J128" i="531"/>
  <c r="E128" i="531"/>
  <c r="M128" i="531"/>
  <c r="B128" i="531"/>
  <c r="O128" i="531"/>
  <c r="H128" i="531"/>
  <c r="V128" i="531"/>
  <c r="W128" i="531" s="1"/>
  <c r="L128" i="531"/>
  <c r="I128" i="531"/>
  <c r="D126" i="531"/>
  <c r="E126" i="531"/>
  <c r="M126" i="531"/>
  <c r="P126" i="531"/>
  <c r="U126" i="531"/>
  <c r="S126" i="531"/>
  <c r="B126" i="531"/>
  <c r="L126" i="531"/>
  <c r="O126" i="531"/>
  <c r="I126" i="531"/>
  <c r="V126" i="531"/>
  <c r="W126" i="531" s="1"/>
  <c r="H126" i="531"/>
  <c r="J126" i="531"/>
  <c r="R126" i="531"/>
  <c r="F126" i="531"/>
  <c r="X126" i="531" s="1"/>
  <c r="U115" i="531"/>
  <c r="O115" i="531"/>
  <c r="H115" i="531"/>
  <c r="V115" i="531"/>
  <c r="W115" i="531" s="1"/>
  <c r="M115" i="531"/>
  <c r="J115" i="531"/>
  <c r="R115" i="531"/>
  <c r="P115" i="531"/>
  <c r="I115" i="531"/>
  <c r="D115" i="531"/>
  <c r="L115" i="531"/>
  <c r="F115" i="531"/>
  <c r="X115" i="531" s="1"/>
  <c r="E115" i="531"/>
  <c r="S115" i="531"/>
  <c r="B115" i="531"/>
  <c r="U123" i="532"/>
  <c r="G123" i="531"/>
  <c r="U44" i="532"/>
  <c r="G44" i="531"/>
  <c r="U50" i="532"/>
  <c r="G50" i="531"/>
  <c r="I50" i="531"/>
  <c r="H50" i="531"/>
  <c r="F50" i="531"/>
  <c r="X50" i="531" s="1"/>
  <c r="E50" i="531"/>
  <c r="D50" i="531"/>
  <c r="B50" i="531"/>
  <c r="U50" i="531"/>
  <c r="S50" i="531"/>
  <c r="R50" i="531"/>
  <c r="V50" i="531"/>
  <c r="W50" i="531" s="1"/>
  <c r="P50" i="531"/>
  <c r="O50" i="531"/>
  <c r="M50" i="531"/>
  <c r="L50" i="531"/>
  <c r="J50" i="531"/>
  <c r="U65" i="532"/>
  <c r="G65" i="531"/>
  <c r="U96" i="532"/>
  <c r="G96" i="531"/>
  <c r="V96" i="531"/>
  <c r="W96" i="531" s="1"/>
  <c r="B96" i="531"/>
  <c r="S96" i="531"/>
  <c r="U96" i="531"/>
  <c r="R96" i="531"/>
  <c r="O96" i="531"/>
  <c r="M96" i="531"/>
  <c r="P96" i="531"/>
  <c r="J96" i="531"/>
  <c r="I96" i="531"/>
  <c r="H96" i="531"/>
  <c r="E96" i="531"/>
  <c r="F96" i="531"/>
  <c r="X96" i="531" s="1"/>
  <c r="D96" i="531"/>
  <c r="L96" i="531"/>
  <c r="G110" i="531"/>
  <c r="U110" i="532"/>
  <c r="U119" i="532"/>
  <c r="G119" i="531"/>
  <c r="G68" i="531"/>
  <c r="U68" i="532"/>
  <c r="L68" i="531"/>
  <c r="M68" i="531"/>
  <c r="J68" i="531"/>
  <c r="F68" i="531"/>
  <c r="X68" i="531" s="1"/>
  <c r="H68" i="531"/>
  <c r="I68" i="531"/>
  <c r="B68" i="531"/>
  <c r="S68" i="531"/>
  <c r="D68" i="531"/>
  <c r="E68" i="531"/>
  <c r="O68" i="531"/>
  <c r="P68" i="531"/>
  <c r="U68" i="531"/>
  <c r="R68" i="531"/>
  <c r="V68" i="531"/>
  <c r="W68" i="531" s="1"/>
  <c r="U64" i="532"/>
  <c r="G64" i="531"/>
  <c r="G63" i="531"/>
  <c r="U63" i="532"/>
  <c r="J66" i="531"/>
  <c r="O66" i="531"/>
  <c r="M66" i="531"/>
  <c r="I66" i="531"/>
  <c r="F66" i="531"/>
  <c r="X66" i="531" s="1"/>
  <c r="P66" i="531"/>
  <c r="E66" i="531"/>
  <c r="V66" i="531"/>
  <c r="W66" i="531" s="1"/>
  <c r="B66" i="531"/>
  <c r="H66" i="531"/>
  <c r="L66" i="531"/>
  <c r="R66" i="531"/>
  <c r="S66" i="531"/>
  <c r="U66" i="531"/>
  <c r="D66" i="531"/>
  <c r="G66" i="531"/>
  <c r="U66" i="532"/>
  <c r="U49" i="532"/>
  <c r="G49" i="531"/>
  <c r="V49" i="531"/>
  <c r="W49" i="531" s="1"/>
  <c r="B49" i="531"/>
  <c r="O49" i="531"/>
  <c r="M49" i="531"/>
  <c r="R49" i="531"/>
  <c r="U49" i="531"/>
  <c r="I49" i="531"/>
  <c r="H49" i="531"/>
  <c r="J49" i="531"/>
  <c r="P49" i="531"/>
  <c r="D49" i="531"/>
  <c r="L49" i="531"/>
  <c r="F49" i="531"/>
  <c r="X49" i="531" s="1"/>
  <c r="E49" i="531"/>
  <c r="S49" i="531"/>
  <c r="U100" i="532"/>
  <c r="G100" i="531"/>
  <c r="F100" i="531"/>
  <c r="X100" i="531" s="1"/>
  <c r="H100" i="531"/>
  <c r="E100" i="531"/>
  <c r="V100" i="531"/>
  <c r="W100" i="531" s="1"/>
  <c r="B100" i="531"/>
  <c r="L100" i="531"/>
  <c r="O100" i="531"/>
  <c r="R100" i="531"/>
  <c r="S100" i="531"/>
  <c r="U100" i="531"/>
  <c r="I100" i="531"/>
  <c r="J100" i="531"/>
  <c r="M100" i="531"/>
  <c r="P100" i="531"/>
  <c r="D100" i="531"/>
  <c r="V88" i="531"/>
  <c r="W88" i="531" s="1"/>
  <c r="B88" i="531"/>
  <c r="E88" i="531"/>
  <c r="S88" i="531"/>
  <c r="R88" i="531"/>
  <c r="L88" i="531"/>
  <c r="O88" i="531"/>
  <c r="M88" i="531"/>
  <c r="J88" i="531"/>
  <c r="U88" i="531"/>
  <c r="I88" i="531"/>
  <c r="H88" i="531"/>
  <c r="F88" i="531"/>
  <c r="X88" i="531" s="1"/>
  <c r="P88" i="531"/>
  <c r="D88" i="531"/>
  <c r="G83" i="531"/>
  <c r="U83" i="532"/>
  <c r="U43" i="532"/>
  <c r="G43" i="531"/>
  <c r="P43" i="531"/>
  <c r="U43" i="531"/>
  <c r="S43" i="531"/>
  <c r="B43" i="531"/>
  <c r="L43" i="531"/>
  <c r="O43" i="531"/>
  <c r="I43" i="531"/>
  <c r="V43" i="531"/>
  <c r="W43" i="531" s="1"/>
  <c r="H43" i="531"/>
  <c r="J43" i="531"/>
  <c r="R43" i="531"/>
  <c r="F43" i="531"/>
  <c r="X43" i="531" s="1"/>
  <c r="D43" i="531"/>
  <c r="E43" i="531"/>
  <c r="M43" i="531"/>
  <c r="G57" i="531"/>
  <c r="U57" i="532"/>
  <c r="M57" i="531"/>
  <c r="R57" i="531"/>
  <c r="O57" i="531"/>
  <c r="P57" i="531"/>
  <c r="I57" i="531"/>
  <c r="J57" i="531"/>
  <c r="L57" i="531"/>
  <c r="H57" i="531"/>
  <c r="E57" i="531"/>
  <c r="F57" i="531"/>
  <c r="X57" i="531" s="1"/>
  <c r="D57" i="531"/>
  <c r="U57" i="531"/>
  <c r="V57" i="531"/>
  <c r="W57" i="531" s="1"/>
  <c r="B57" i="531"/>
  <c r="S57" i="531"/>
  <c r="U53" i="532"/>
  <c r="G53" i="531"/>
  <c r="J53" i="531"/>
  <c r="I53" i="531"/>
  <c r="H53" i="531"/>
  <c r="E53" i="531"/>
  <c r="F53" i="531"/>
  <c r="X53" i="531" s="1"/>
  <c r="D53" i="531"/>
  <c r="L53" i="531"/>
  <c r="V53" i="531"/>
  <c r="W53" i="531" s="1"/>
  <c r="B53" i="531"/>
  <c r="S53" i="531"/>
  <c r="U53" i="531"/>
  <c r="R53" i="531"/>
  <c r="O53" i="531"/>
  <c r="M53" i="531"/>
  <c r="P53" i="531"/>
  <c r="U79" i="531"/>
  <c r="V79" i="531"/>
  <c r="W79" i="531" s="1"/>
  <c r="J79" i="531"/>
  <c r="B79" i="531"/>
  <c r="M79" i="531"/>
  <c r="P79" i="531"/>
  <c r="D79" i="531"/>
  <c r="S79" i="531"/>
  <c r="I79" i="531"/>
  <c r="F79" i="531"/>
  <c r="X79" i="531" s="1"/>
  <c r="R79" i="531"/>
  <c r="H79" i="531"/>
  <c r="E79" i="531"/>
  <c r="O79" i="531"/>
  <c r="L79" i="531"/>
  <c r="G102" i="531"/>
  <c r="U102" i="532"/>
  <c r="L102" i="531"/>
  <c r="O102" i="531"/>
  <c r="I102" i="531"/>
  <c r="V102" i="531"/>
  <c r="W102" i="531" s="1"/>
  <c r="H102" i="531"/>
  <c r="J102" i="531"/>
  <c r="R102" i="531"/>
  <c r="F102" i="531"/>
  <c r="X102" i="531" s="1"/>
  <c r="D102" i="531"/>
  <c r="E102" i="531"/>
  <c r="M102" i="531"/>
  <c r="P102" i="531"/>
  <c r="U102" i="531"/>
  <c r="S102" i="531"/>
  <c r="B102" i="531"/>
  <c r="U69" i="532"/>
  <c r="G69" i="531"/>
  <c r="M69" i="531"/>
  <c r="R69" i="531"/>
  <c r="S69" i="531"/>
  <c r="L69" i="531"/>
  <c r="I69" i="531"/>
  <c r="J69" i="531"/>
  <c r="P69" i="531"/>
  <c r="D69" i="531"/>
  <c r="E69" i="531"/>
  <c r="F69" i="531"/>
  <c r="X69" i="531" s="1"/>
  <c r="H69" i="531"/>
  <c r="U69" i="531"/>
  <c r="V69" i="531"/>
  <c r="W69" i="531" s="1"/>
  <c r="B69" i="531"/>
  <c r="O69" i="531"/>
  <c r="U95" i="532"/>
  <c r="G95" i="531"/>
  <c r="P76" i="531"/>
  <c r="S76" i="531"/>
  <c r="I76" i="531"/>
  <c r="F76" i="531"/>
  <c r="X76" i="531" s="1"/>
  <c r="L76" i="531"/>
  <c r="O76" i="531"/>
  <c r="E76" i="531"/>
  <c r="R76" i="531"/>
  <c r="H76" i="531"/>
  <c r="U76" i="531"/>
  <c r="J76" i="531"/>
  <c r="B76" i="531"/>
  <c r="D76" i="531"/>
  <c r="M76" i="531"/>
  <c r="V76" i="531"/>
  <c r="W76" i="531" s="1"/>
  <c r="U75" i="532"/>
  <c r="G75" i="531"/>
  <c r="G108" i="531"/>
  <c r="U108" i="532"/>
  <c r="G62" i="531"/>
  <c r="U62" i="532"/>
  <c r="U55" i="532"/>
  <c r="G55" i="531"/>
  <c r="U107" i="532"/>
  <c r="G107" i="531"/>
  <c r="I107" i="531"/>
  <c r="B107" i="531"/>
  <c r="O107" i="531"/>
  <c r="H107" i="531"/>
  <c r="E107" i="531"/>
  <c r="V107" i="531"/>
  <c r="W107" i="531" s="1"/>
  <c r="J107" i="531"/>
  <c r="U107" i="531"/>
  <c r="R107" i="531"/>
  <c r="P107" i="531"/>
  <c r="D107" i="531"/>
  <c r="M107" i="531"/>
  <c r="L107" i="531"/>
  <c r="F107" i="531"/>
  <c r="X107" i="531" s="1"/>
  <c r="S107" i="531"/>
  <c r="U99" i="532"/>
  <c r="G99" i="531"/>
  <c r="U99" i="531"/>
  <c r="O99" i="531"/>
  <c r="H99" i="531"/>
  <c r="V99" i="531"/>
  <c r="W99" i="531" s="1"/>
  <c r="M99" i="531"/>
  <c r="J99" i="531"/>
  <c r="R99" i="531"/>
  <c r="P99" i="531"/>
  <c r="I99" i="531"/>
  <c r="D99" i="531"/>
  <c r="L99" i="531"/>
  <c r="F99" i="531"/>
  <c r="X99" i="531" s="1"/>
  <c r="E99" i="531"/>
  <c r="S99" i="531"/>
  <c r="B99" i="531"/>
  <c r="G98" i="531"/>
  <c r="U98" i="532"/>
  <c r="U112" i="532"/>
  <c r="G112" i="531"/>
  <c r="F112" i="531"/>
  <c r="X112" i="531" s="1"/>
  <c r="D112" i="531"/>
  <c r="L112" i="531"/>
  <c r="V112" i="531"/>
  <c r="W112" i="531" s="1"/>
  <c r="B112" i="531"/>
  <c r="S112" i="531"/>
  <c r="U112" i="531"/>
  <c r="R112" i="531"/>
  <c r="O112" i="531"/>
  <c r="M112" i="531"/>
  <c r="P112" i="531"/>
  <c r="J112" i="531"/>
  <c r="I112" i="531"/>
  <c r="H112" i="531"/>
  <c r="E112" i="531"/>
  <c r="P118" i="531"/>
  <c r="V118" i="531"/>
  <c r="W118" i="531" s="1"/>
  <c r="E118" i="531"/>
  <c r="I118" i="531"/>
  <c r="L118" i="531"/>
  <c r="F118" i="531"/>
  <c r="X118" i="531" s="1"/>
  <c r="R118" i="531"/>
  <c r="S118" i="531"/>
  <c r="H118" i="531"/>
  <c r="U118" i="531"/>
  <c r="J118" i="531"/>
  <c r="O118" i="531"/>
  <c r="D118" i="531"/>
  <c r="M118" i="531"/>
  <c r="B118" i="531"/>
  <c r="U118" i="532"/>
  <c r="G118" i="531"/>
  <c r="U42" i="532"/>
  <c r="G42" i="531"/>
  <c r="V42" i="531"/>
  <c r="W42" i="531" s="1"/>
  <c r="P42" i="531"/>
  <c r="D42" i="531"/>
  <c r="B42" i="531"/>
  <c r="L42" i="531"/>
  <c r="J42" i="531"/>
  <c r="R42" i="531"/>
  <c r="O42" i="531"/>
  <c r="U42" i="531"/>
  <c r="I42" i="531"/>
  <c r="H42" i="531"/>
  <c r="E42" i="531"/>
  <c r="M42" i="531"/>
  <c r="S42" i="531"/>
  <c r="F42" i="531"/>
  <c r="X42" i="531" s="1"/>
  <c r="U128" i="532"/>
  <c r="G128" i="531"/>
  <c r="U122" i="532"/>
  <c r="G122" i="531"/>
  <c r="U122" i="531"/>
  <c r="P122" i="531"/>
  <c r="J122" i="531"/>
  <c r="B122" i="531"/>
  <c r="M122" i="531"/>
  <c r="L122" i="531"/>
  <c r="V122" i="531"/>
  <c r="W122" i="531" s="1"/>
  <c r="S122" i="531"/>
  <c r="I122" i="531"/>
  <c r="H122" i="531"/>
  <c r="F122" i="531"/>
  <c r="X122" i="531" s="1"/>
  <c r="O122" i="531"/>
  <c r="E122" i="531"/>
  <c r="D122" i="531"/>
  <c r="R122" i="531"/>
  <c r="U46" i="532"/>
  <c r="G46" i="531"/>
  <c r="U46" i="531"/>
  <c r="I46" i="531"/>
  <c r="H46" i="531"/>
  <c r="F46" i="531"/>
  <c r="X46" i="531" s="1"/>
  <c r="O46" i="531"/>
  <c r="D46" i="531"/>
  <c r="V46" i="531"/>
  <c r="W46" i="531" s="1"/>
  <c r="P46" i="531"/>
  <c r="R46" i="531"/>
  <c r="L46" i="531"/>
  <c r="J46" i="531"/>
  <c r="M46" i="531"/>
  <c r="S46" i="531"/>
  <c r="E46" i="531"/>
  <c r="B46" i="531"/>
  <c r="U87" i="532"/>
  <c r="G87" i="531"/>
  <c r="M87" i="531"/>
  <c r="H87" i="531"/>
  <c r="V87" i="531"/>
  <c r="W87" i="531" s="1"/>
  <c r="J87" i="531"/>
  <c r="I87" i="531"/>
  <c r="R87" i="531"/>
  <c r="P87" i="531"/>
  <c r="D87" i="531"/>
  <c r="E87" i="531"/>
  <c r="L87" i="531"/>
  <c r="F87" i="531"/>
  <c r="X87" i="531" s="1"/>
  <c r="U87" i="531"/>
  <c r="S87" i="531"/>
  <c r="B87" i="531"/>
  <c r="O87" i="531"/>
  <c r="U80" i="532"/>
  <c r="G80" i="531"/>
  <c r="U59" i="532"/>
  <c r="G59" i="531"/>
  <c r="E65" i="531"/>
  <c r="F65" i="531"/>
  <c r="X65" i="531" s="1"/>
  <c r="D65" i="531"/>
  <c r="U65" i="531"/>
  <c r="V65" i="531"/>
  <c r="W65" i="531" s="1"/>
  <c r="B65" i="531"/>
  <c r="S65" i="531"/>
  <c r="M65" i="531"/>
  <c r="R65" i="531"/>
  <c r="O65" i="531"/>
  <c r="P65" i="531"/>
  <c r="I65" i="531"/>
  <c r="J65" i="531"/>
  <c r="L65" i="531"/>
  <c r="H65" i="531"/>
  <c r="P119" i="531"/>
  <c r="V119" i="531"/>
  <c r="W119" i="531" s="1"/>
  <c r="I119" i="531"/>
  <c r="S119" i="531"/>
  <c r="L119" i="531"/>
  <c r="R119" i="531"/>
  <c r="E119" i="531"/>
  <c r="J119" i="531"/>
  <c r="H119" i="531"/>
  <c r="U119" i="531"/>
  <c r="O119" i="531"/>
  <c r="B119" i="531"/>
  <c r="D119" i="531"/>
  <c r="M119" i="531"/>
  <c r="F119" i="531"/>
  <c r="X119" i="531" s="1"/>
  <c r="U113" i="532"/>
  <c r="G113" i="531"/>
  <c r="G101" i="531"/>
  <c r="U101" i="532"/>
  <c r="V101" i="531"/>
  <c r="W101" i="531" s="1"/>
  <c r="P101" i="531"/>
  <c r="D101" i="531"/>
  <c r="B101" i="531"/>
  <c r="L101" i="531"/>
  <c r="J101" i="531"/>
  <c r="R101" i="531"/>
  <c r="S101" i="531"/>
  <c r="F101" i="531"/>
  <c r="X101" i="531" s="1"/>
  <c r="E101" i="531"/>
  <c r="M101" i="531"/>
  <c r="O101" i="531"/>
  <c r="U101" i="531"/>
  <c r="I101" i="531"/>
  <c r="H101" i="531"/>
  <c r="J70" i="531"/>
  <c r="O70" i="531"/>
  <c r="P70" i="531"/>
  <c r="E70" i="531"/>
  <c r="F70" i="531"/>
  <c r="X70" i="531" s="1"/>
  <c r="L70" i="531"/>
  <c r="H70" i="531"/>
  <c r="V70" i="531"/>
  <c r="W70" i="531" s="1"/>
  <c r="B70" i="531"/>
  <c r="D70" i="531"/>
  <c r="U70" i="531"/>
  <c r="R70" i="531"/>
  <c r="S70" i="531"/>
  <c r="I70" i="531"/>
  <c r="M70" i="531"/>
  <c r="U125" i="532"/>
  <c r="G125" i="531"/>
  <c r="V125" i="531"/>
  <c r="W125" i="531" s="1"/>
  <c r="P125" i="531"/>
  <c r="D125" i="531"/>
  <c r="B125" i="531"/>
  <c r="L125" i="531"/>
  <c r="J125" i="531"/>
  <c r="R125" i="531"/>
  <c r="S125" i="531"/>
  <c r="F125" i="531"/>
  <c r="X125" i="531" s="1"/>
  <c r="E125" i="531"/>
  <c r="M125" i="531"/>
  <c r="O125" i="531"/>
  <c r="U125" i="531"/>
  <c r="I125" i="531"/>
  <c r="H125" i="531"/>
  <c r="P51" i="531"/>
  <c r="R51" i="531"/>
  <c r="F51" i="531"/>
  <c r="X51" i="531" s="1"/>
  <c r="E51" i="531"/>
  <c r="L51" i="531"/>
  <c r="M51" i="531"/>
  <c r="U51" i="531"/>
  <c r="S51" i="531"/>
  <c r="H51" i="531"/>
  <c r="B51" i="531"/>
  <c r="O51" i="531"/>
  <c r="I51" i="531"/>
  <c r="D51" i="531"/>
  <c r="V51" i="531"/>
  <c r="W51" i="531" s="1"/>
  <c r="J51" i="531"/>
  <c r="G51" i="531"/>
  <c r="U51" i="532"/>
  <c r="P63" i="531"/>
  <c r="U63" i="531"/>
  <c r="J63" i="531"/>
  <c r="F63" i="531"/>
  <c r="X63" i="531" s="1"/>
  <c r="L63" i="531"/>
  <c r="M63" i="531"/>
  <c r="B63" i="531"/>
  <c r="S63" i="531"/>
  <c r="H63" i="531"/>
  <c r="E63" i="531"/>
  <c r="I63" i="531"/>
  <c r="O63" i="531"/>
  <c r="D63" i="531"/>
  <c r="R63" i="531"/>
  <c r="V63" i="531"/>
  <c r="W63" i="531" s="1"/>
  <c r="G116" i="531"/>
  <c r="U116" i="532"/>
  <c r="I61" i="531"/>
  <c r="J61" i="531"/>
  <c r="P61" i="531"/>
  <c r="D61" i="531"/>
  <c r="E61" i="531"/>
  <c r="F61" i="531"/>
  <c r="X61" i="531" s="1"/>
  <c r="H61" i="531"/>
  <c r="U61" i="531"/>
  <c r="V61" i="531"/>
  <c r="W61" i="531" s="1"/>
  <c r="B61" i="531"/>
  <c r="O61" i="531"/>
  <c r="M61" i="531"/>
  <c r="R61" i="531"/>
  <c r="S61" i="531"/>
  <c r="L61" i="531"/>
  <c r="R97" i="531"/>
  <c r="V97" i="531"/>
  <c r="W97" i="531" s="1"/>
  <c r="P97" i="531"/>
  <c r="D97" i="531"/>
  <c r="M97" i="531"/>
  <c r="L97" i="531"/>
  <c r="J97" i="531"/>
  <c r="S97" i="531"/>
  <c r="H97" i="531"/>
  <c r="F97" i="531"/>
  <c r="X97" i="531" s="1"/>
  <c r="E97" i="531"/>
  <c r="O97" i="531"/>
  <c r="B97" i="531"/>
  <c r="U97" i="531"/>
  <c r="I97" i="531"/>
  <c r="V84" i="531"/>
  <c r="W84" i="531" s="1"/>
  <c r="B84" i="531"/>
  <c r="L84" i="531"/>
  <c r="O84" i="531"/>
  <c r="R84" i="531"/>
  <c r="S84" i="531"/>
  <c r="U84" i="531"/>
  <c r="I84" i="531"/>
  <c r="J84" i="531"/>
  <c r="M84" i="531"/>
  <c r="P84" i="531"/>
  <c r="D84" i="531"/>
  <c r="F84" i="531"/>
  <c r="X84" i="531" s="1"/>
  <c r="H84" i="531"/>
  <c r="E84" i="531"/>
  <c r="U85" i="532"/>
  <c r="G85" i="531"/>
  <c r="S85" i="531"/>
  <c r="F85" i="531"/>
  <c r="X85" i="531" s="1"/>
  <c r="E85" i="531"/>
  <c r="M85" i="531"/>
  <c r="O85" i="531"/>
  <c r="U85" i="531"/>
  <c r="I85" i="531"/>
  <c r="H85" i="531"/>
  <c r="V85" i="531"/>
  <c r="W85" i="531" s="1"/>
  <c r="P85" i="531"/>
  <c r="D85" i="531"/>
  <c r="B85" i="531"/>
  <c r="L85" i="531"/>
  <c r="J85" i="531"/>
  <c r="R85" i="531"/>
  <c r="U104" i="532"/>
  <c r="G104" i="531"/>
  <c r="R104" i="531"/>
  <c r="L104" i="531"/>
  <c r="O104" i="531"/>
  <c r="M104" i="531"/>
  <c r="J104" i="531"/>
  <c r="U104" i="531"/>
  <c r="I104" i="531"/>
  <c r="H104" i="531"/>
  <c r="F104" i="531"/>
  <c r="X104" i="531" s="1"/>
  <c r="P104" i="531"/>
  <c r="D104" i="531"/>
  <c r="V104" i="531"/>
  <c r="W104" i="531" s="1"/>
  <c r="B104" i="531"/>
  <c r="E104" i="531"/>
  <c r="S104" i="531"/>
  <c r="G91" i="531"/>
  <c r="U91" i="532"/>
  <c r="I91" i="531"/>
  <c r="B91" i="531"/>
  <c r="O91" i="531"/>
  <c r="H91" i="531"/>
  <c r="E91" i="531"/>
  <c r="V91" i="531"/>
  <c r="W91" i="531" s="1"/>
  <c r="J91" i="531"/>
  <c r="U91" i="531"/>
  <c r="R91" i="531"/>
  <c r="P91" i="531"/>
  <c r="D91" i="531"/>
  <c r="M91" i="531"/>
  <c r="L91" i="531"/>
  <c r="F91" i="531"/>
  <c r="X91" i="531" s="1"/>
  <c r="S91" i="531"/>
  <c r="L47" i="531"/>
  <c r="I47" i="531"/>
  <c r="V47" i="531"/>
  <c r="W47" i="531" s="1"/>
  <c r="J47" i="531"/>
  <c r="H47" i="531"/>
  <c r="R47" i="531"/>
  <c r="F47" i="531"/>
  <c r="X47" i="531" s="1"/>
  <c r="E47" i="531"/>
  <c r="D47" i="531"/>
  <c r="M47" i="531"/>
  <c r="U47" i="531"/>
  <c r="P47" i="531"/>
  <c r="S47" i="531"/>
  <c r="B47" i="531"/>
  <c r="O47" i="531"/>
  <c r="I52" i="531"/>
  <c r="F52" i="531"/>
  <c r="X52" i="531" s="1"/>
  <c r="S52" i="531"/>
  <c r="B52" i="531"/>
  <c r="E52" i="531"/>
  <c r="O52" i="531"/>
  <c r="H52" i="531"/>
  <c r="U52" i="531"/>
  <c r="V52" i="531"/>
  <c r="W52" i="531" s="1"/>
  <c r="J52" i="531"/>
  <c r="R52" i="531"/>
  <c r="M52" i="531"/>
  <c r="P52" i="531"/>
  <c r="D52" i="531"/>
  <c r="L52" i="531"/>
  <c r="U90" i="532"/>
  <c r="G90" i="531"/>
  <c r="H90" i="531"/>
  <c r="R90" i="531"/>
  <c r="F90" i="531"/>
  <c r="X90" i="531" s="1"/>
  <c r="E90" i="531"/>
  <c r="D90" i="531"/>
  <c r="M90" i="531"/>
  <c r="U90" i="531"/>
  <c r="P90" i="531"/>
  <c r="S90" i="531"/>
  <c r="B90" i="531"/>
  <c r="O90" i="531"/>
  <c r="L90" i="531"/>
  <c r="I90" i="531"/>
  <c r="V90" i="531"/>
  <c r="W90" i="531" s="1"/>
  <c r="J90" i="531"/>
  <c r="G76" i="531"/>
  <c r="U76" i="532"/>
  <c r="U71" i="532"/>
  <c r="G71" i="531"/>
  <c r="F108" i="531"/>
  <c r="X108" i="531" s="1"/>
  <c r="E108" i="531"/>
  <c r="S108" i="531"/>
  <c r="V108" i="531"/>
  <c r="W108" i="531" s="1"/>
  <c r="B108" i="531"/>
  <c r="O108" i="531"/>
  <c r="M108" i="531"/>
  <c r="R108" i="531"/>
  <c r="U108" i="531"/>
  <c r="I108" i="531"/>
  <c r="H108" i="531"/>
  <c r="J108" i="531"/>
  <c r="P108" i="531"/>
  <c r="D108" i="531"/>
  <c r="L108" i="531"/>
  <c r="U67" i="532"/>
  <c r="G67" i="531"/>
  <c r="S55" i="531"/>
  <c r="H55" i="531"/>
  <c r="E55" i="531"/>
  <c r="I55" i="531"/>
  <c r="O55" i="531"/>
  <c r="D55" i="531"/>
  <c r="R55" i="531"/>
  <c r="V55" i="531"/>
  <c r="W55" i="531" s="1"/>
  <c r="P55" i="531"/>
  <c r="U55" i="531"/>
  <c r="J55" i="531"/>
  <c r="F55" i="531"/>
  <c r="X55" i="531" s="1"/>
  <c r="L55" i="531"/>
  <c r="M55" i="531"/>
  <c r="B55" i="531"/>
  <c r="U60" i="532"/>
  <c r="G60" i="531"/>
  <c r="P60" i="531"/>
  <c r="U60" i="531"/>
  <c r="R60" i="531"/>
  <c r="V60" i="531"/>
  <c r="W60" i="531" s="1"/>
  <c r="L60" i="531"/>
  <c r="M60" i="531"/>
  <c r="J60" i="531"/>
  <c r="F60" i="531"/>
  <c r="X60" i="531" s="1"/>
  <c r="H60" i="531"/>
  <c r="I60" i="531"/>
  <c r="B60" i="531"/>
  <c r="S60" i="531"/>
  <c r="D60" i="531"/>
  <c r="E60" i="531"/>
  <c r="O60" i="531"/>
  <c r="D86" i="531"/>
  <c r="E86" i="531"/>
  <c r="M86" i="531"/>
  <c r="P86" i="531"/>
  <c r="U86" i="531"/>
  <c r="S86" i="531"/>
  <c r="B86" i="531"/>
  <c r="L86" i="531"/>
  <c r="O86" i="531"/>
  <c r="I86" i="531"/>
  <c r="V86" i="531"/>
  <c r="W86" i="531" s="1"/>
  <c r="H86" i="531"/>
  <c r="J86" i="531"/>
  <c r="R86" i="531"/>
  <c r="F86" i="531"/>
  <c r="X86" i="531" s="1"/>
  <c r="U44" i="531"/>
  <c r="S44" i="531"/>
  <c r="B44" i="531"/>
  <c r="O44" i="531"/>
  <c r="M44" i="531"/>
  <c r="H44" i="531"/>
  <c r="V44" i="531"/>
  <c r="W44" i="531" s="1"/>
  <c r="J44" i="531"/>
  <c r="I44" i="531"/>
  <c r="R44" i="531"/>
  <c r="P44" i="531"/>
  <c r="D44" i="531"/>
  <c r="E44" i="531"/>
  <c r="L44" i="531"/>
  <c r="F44" i="531"/>
  <c r="X44" i="531" s="1"/>
  <c r="G126" i="531"/>
  <c r="U126" i="532"/>
  <c r="D56" i="531"/>
  <c r="E56" i="531"/>
  <c r="R56" i="531"/>
  <c r="P56" i="531"/>
  <c r="U56" i="531"/>
  <c r="V56" i="531"/>
  <c r="W56" i="531" s="1"/>
  <c r="J56" i="531"/>
  <c r="L56" i="531"/>
  <c r="M56" i="531"/>
  <c r="F56" i="531"/>
  <c r="X56" i="531" s="1"/>
  <c r="B56" i="531"/>
  <c r="H56" i="531"/>
  <c r="I56" i="531"/>
  <c r="S56" i="531"/>
  <c r="O56" i="531"/>
  <c r="U115" i="532"/>
  <c r="G115" i="531"/>
  <c r="R80" i="531"/>
  <c r="O80" i="531"/>
  <c r="M80" i="531"/>
  <c r="E80" i="531"/>
  <c r="J80" i="531"/>
  <c r="I80" i="531"/>
  <c r="H80" i="531"/>
  <c r="L80" i="531"/>
  <c r="F80" i="531"/>
  <c r="X80" i="531" s="1"/>
  <c r="D80" i="531"/>
  <c r="U80" i="531"/>
  <c r="V80" i="531"/>
  <c r="W80" i="531" s="1"/>
  <c r="B80" i="531"/>
  <c r="S80" i="531"/>
  <c r="P80" i="531"/>
  <c r="P123" i="531"/>
  <c r="R123" i="531"/>
  <c r="V123" i="531"/>
  <c r="W123" i="531" s="1"/>
  <c r="S123" i="531"/>
  <c r="L123" i="531"/>
  <c r="J123" i="531"/>
  <c r="M123" i="531"/>
  <c r="O123" i="531"/>
  <c r="H123" i="531"/>
  <c r="F123" i="531"/>
  <c r="X123" i="531" s="1"/>
  <c r="I123" i="531"/>
  <c r="U123" i="531"/>
  <c r="D123" i="531"/>
  <c r="B123" i="531"/>
  <c r="E123" i="531"/>
  <c r="U121" i="532"/>
  <c r="G121" i="531"/>
  <c r="F121" i="531"/>
  <c r="X121" i="531" s="1"/>
  <c r="H121" i="531"/>
  <c r="M121" i="531"/>
  <c r="V121" i="531"/>
  <c r="W121" i="531" s="1"/>
  <c r="B121" i="531"/>
  <c r="D121" i="531"/>
  <c r="I121" i="531"/>
  <c r="R121" i="531"/>
  <c r="P121" i="531"/>
  <c r="S121" i="531"/>
  <c r="U121" i="531"/>
  <c r="J121" i="531"/>
  <c r="L121" i="531"/>
  <c r="O121" i="531"/>
  <c r="E121" i="531"/>
  <c r="U56" i="532"/>
  <c r="G56" i="531"/>
  <c r="G78" i="531"/>
  <c r="U78" i="532"/>
  <c r="P78" i="531"/>
  <c r="R78" i="531"/>
  <c r="F78" i="531"/>
  <c r="X78" i="531" s="1"/>
  <c r="O78" i="531"/>
  <c r="L78" i="531"/>
  <c r="M78" i="531"/>
  <c r="S78" i="531"/>
  <c r="J78" i="531"/>
  <c r="H78" i="531"/>
  <c r="B78" i="531"/>
  <c r="I78" i="531"/>
  <c r="E78" i="531"/>
  <c r="D78" i="531"/>
  <c r="V78" i="531"/>
  <c r="W78" i="531" s="1"/>
  <c r="U78" i="531"/>
  <c r="S59" i="531"/>
  <c r="H59" i="531"/>
  <c r="F59" i="531"/>
  <c r="X59" i="531" s="1"/>
  <c r="R59" i="531"/>
  <c r="O59" i="531"/>
  <c r="D59" i="531"/>
  <c r="U59" i="531"/>
  <c r="J59" i="531"/>
  <c r="P59" i="531"/>
  <c r="I59" i="531"/>
  <c r="M59" i="531"/>
  <c r="B59" i="531"/>
  <c r="L59" i="531"/>
  <c r="V59" i="531"/>
  <c r="W59" i="531" s="1"/>
  <c r="E59" i="531"/>
  <c r="M81" i="531"/>
  <c r="L81" i="531"/>
  <c r="J81" i="531"/>
  <c r="S81" i="531"/>
  <c r="H81" i="531"/>
  <c r="F81" i="531"/>
  <c r="X81" i="531" s="1"/>
  <c r="E81" i="531"/>
  <c r="O81" i="531"/>
  <c r="B81" i="531"/>
  <c r="U81" i="531"/>
  <c r="I81" i="531"/>
  <c r="R81" i="531"/>
  <c r="V81" i="531"/>
  <c r="W81" i="531" s="1"/>
  <c r="P81" i="531"/>
  <c r="D81" i="531"/>
  <c r="U81" i="532"/>
  <c r="G81" i="531"/>
  <c r="L130" i="531"/>
  <c r="I130" i="531"/>
  <c r="V130" i="531"/>
  <c r="W130" i="531" s="1"/>
  <c r="J130" i="531"/>
  <c r="H130" i="531"/>
  <c r="R130" i="531"/>
  <c r="F130" i="531"/>
  <c r="X130" i="531" s="1"/>
  <c r="E130" i="531"/>
  <c r="D130" i="531"/>
  <c r="M130" i="531"/>
  <c r="U130" i="531"/>
  <c r="P130" i="531"/>
  <c r="S130" i="531"/>
  <c r="B130" i="531"/>
  <c r="O130" i="531"/>
  <c r="U130" i="532"/>
  <c r="G130" i="531"/>
  <c r="O113" i="531"/>
  <c r="B113" i="531"/>
  <c r="U113" i="531"/>
  <c r="I113" i="531"/>
  <c r="R113" i="531"/>
  <c r="V113" i="531"/>
  <c r="W113" i="531" s="1"/>
  <c r="P113" i="531"/>
  <c r="D113" i="531"/>
  <c r="M113" i="531"/>
  <c r="L113" i="531"/>
  <c r="J113" i="531"/>
  <c r="S113" i="531"/>
  <c r="H113" i="531"/>
  <c r="F113" i="531"/>
  <c r="X113" i="531" s="1"/>
  <c r="E113" i="531"/>
  <c r="J74" i="531"/>
  <c r="M74" i="531"/>
  <c r="O74" i="531"/>
  <c r="L74" i="531"/>
  <c r="F74" i="531"/>
  <c r="X74" i="531" s="1"/>
  <c r="I74" i="531"/>
  <c r="H74" i="531"/>
  <c r="V74" i="531"/>
  <c r="W74" i="531" s="1"/>
  <c r="B74" i="531"/>
  <c r="E74" i="531"/>
  <c r="D74" i="531"/>
  <c r="R74" i="531"/>
  <c r="U74" i="531"/>
  <c r="S74" i="531"/>
  <c r="P74" i="531"/>
  <c r="G74" i="531"/>
  <c r="U74" i="532"/>
  <c r="U114" i="532"/>
  <c r="G114" i="531"/>
  <c r="D114" i="531"/>
  <c r="O114" i="531"/>
  <c r="I114" i="531"/>
  <c r="P114" i="531"/>
  <c r="V114" i="531"/>
  <c r="W114" i="531" s="1"/>
  <c r="J114" i="531"/>
  <c r="R114" i="531"/>
  <c r="L114" i="531"/>
  <c r="F114" i="531"/>
  <c r="X114" i="531" s="1"/>
  <c r="E114" i="531"/>
  <c r="M114" i="531"/>
  <c r="H114" i="531"/>
  <c r="U114" i="531"/>
  <c r="S114" i="531"/>
  <c r="B114" i="531"/>
  <c r="G120" i="531"/>
  <c r="U120" i="532"/>
  <c r="U103" i="532"/>
  <c r="G103" i="531"/>
  <c r="V116" i="531"/>
  <c r="W116" i="531" s="1"/>
  <c r="B116" i="531"/>
  <c r="L116" i="531"/>
  <c r="O116" i="531"/>
  <c r="F116" i="531"/>
  <c r="X116" i="531" s="1"/>
  <c r="U116" i="531"/>
  <c r="D116" i="531"/>
  <c r="S116" i="531"/>
  <c r="P116" i="531"/>
  <c r="R116" i="531"/>
  <c r="M116" i="531"/>
  <c r="E116" i="531"/>
  <c r="J116" i="531"/>
  <c r="H116" i="531"/>
  <c r="I116" i="531"/>
  <c r="U89" i="532"/>
  <c r="G89" i="531"/>
  <c r="P89" i="531"/>
  <c r="D89" i="531"/>
  <c r="B89" i="531"/>
  <c r="S89" i="531"/>
  <c r="J89" i="531"/>
  <c r="R89" i="531"/>
  <c r="V89" i="531"/>
  <c r="W89" i="531" s="1"/>
  <c r="O89" i="531"/>
  <c r="E89" i="531"/>
  <c r="M89" i="531"/>
  <c r="L89" i="531"/>
  <c r="U89" i="531"/>
  <c r="I89" i="531"/>
  <c r="H89" i="531"/>
  <c r="F89" i="531"/>
  <c r="X89" i="531" s="1"/>
  <c r="U45" i="532"/>
  <c r="G45" i="531"/>
  <c r="V45" i="531"/>
  <c r="W45" i="531" s="1"/>
  <c r="B45" i="531"/>
  <c r="E45" i="531"/>
  <c r="S45" i="531"/>
  <c r="R45" i="531"/>
  <c r="L45" i="531"/>
  <c r="O45" i="531"/>
  <c r="M45" i="531"/>
  <c r="J45" i="531"/>
  <c r="U45" i="531"/>
  <c r="I45" i="531"/>
  <c r="H45" i="531"/>
  <c r="F45" i="531"/>
  <c r="X45" i="531" s="1"/>
  <c r="P45" i="531"/>
  <c r="D45" i="531"/>
  <c r="U58" i="532"/>
  <c r="G58" i="531"/>
  <c r="V58" i="531"/>
  <c r="W58" i="531" s="1"/>
  <c r="B58" i="531"/>
  <c r="H58" i="531"/>
  <c r="L58" i="531"/>
  <c r="R58" i="531"/>
  <c r="S58" i="531"/>
  <c r="U58" i="531"/>
  <c r="D58" i="531"/>
  <c r="J58" i="531"/>
  <c r="O58" i="531"/>
  <c r="M58" i="531"/>
  <c r="I58" i="531"/>
  <c r="F58" i="531"/>
  <c r="X58" i="531" s="1"/>
  <c r="P58" i="531"/>
  <c r="E58" i="531"/>
  <c r="P129" i="531"/>
  <c r="D129" i="531"/>
  <c r="B129" i="531"/>
  <c r="S129" i="531"/>
  <c r="J129" i="531"/>
  <c r="R129" i="531"/>
  <c r="V129" i="531"/>
  <c r="W129" i="531" s="1"/>
  <c r="O129" i="531"/>
  <c r="E129" i="531"/>
  <c r="M129" i="531"/>
  <c r="L129" i="531"/>
  <c r="U129" i="531"/>
  <c r="I129" i="531"/>
  <c r="H129" i="531"/>
  <c r="F129" i="531"/>
  <c r="X129" i="531" s="1"/>
  <c r="H94" i="531"/>
  <c r="B94" i="531"/>
  <c r="O94" i="531"/>
  <c r="I94" i="531"/>
  <c r="D94" i="531"/>
  <c r="V94" i="531"/>
  <c r="W94" i="531" s="1"/>
  <c r="J94" i="531"/>
  <c r="P94" i="531"/>
  <c r="R94" i="531"/>
  <c r="F94" i="531"/>
  <c r="X94" i="531" s="1"/>
  <c r="E94" i="531"/>
  <c r="L94" i="531"/>
  <c r="M94" i="531"/>
  <c r="U94" i="531"/>
  <c r="S94" i="531"/>
  <c r="U94" i="532"/>
  <c r="G94" i="531"/>
  <c r="U97" i="532"/>
  <c r="G97" i="531"/>
  <c r="U54" i="532"/>
  <c r="G54" i="531"/>
  <c r="V54" i="531"/>
  <c r="W54" i="531" s="1"/>
  <c r="B54" i="531"/>
  <c r="D54" i="531"/>
  <c r="U54" i="531"/>
  <c r="R54" i="531"/>
  <c r="S54" i="531"/>
  <c r="I54" i="531"/>
  <c r="M54" i="531"/>
  <c r="L54" i="531"/>
  <c r="J54" i="531"/>
  <c r="P54" i="531"/>
  <c r="F54" i="531"/>
  <c r="X54" i="531" s="1"/>
  <c r="H54" i="531"/>
  <c r="O54" i="531"/>
  <c r="E54" i="531"/>
  <c r="U93" i="532"/>
  <c r="G93" i="531"/>
  <c r="J124" i="531"/>
  <c r="M124" i="531"/>
  <c r="P124" i="531"/>
  <c r="D124" i="531"/>
  <c r="B124" i="531"/>
  <c r="U124" i="531"/>
  <c r="V124" i="531"/>
  <c r="W124" i="531" s="1"/>
  <c r="S124" i="531"/>
  <c r="E124" i="531"/>
  <c r="R124" i="531"/>
  <c r="H124" i="531"/>
  <c r="O124" i="531"/>
  <c r="F124" i="531"/>
  <c r="X124" i="531" s="1"/>
  <c r="L124" i="531"/>
  <c r="I124" i="531"/>
  <c r="U73" i="532"/>
  <c r="G73" i="531"/>
  <c r="I95" i="531"/>
  <c r="F95" i="531"/>
  <c r="X95" i="531" s="1"/>
  <c r="S95" i="531"/>
  <c r="B95" i="531"/>
  <c r="E95" i="531"/>
  <c r="O95" i="531"/>
  <c r="H95" i="531"/>
  <c r="U95" i="531"/>
  <c r="V95" i="531"/>
  <c r="W95" i="531" s="1"/>
  <c r="J95" i="531"/>
  <c r="R95" i="531"/>
  <c r="M95" i="531"/>
  <c r="P95" i="531"/>
  <c r="D95" i="531"/>
  <c r="L95" i="531"/>
  <c r="G52" i="531"/>
  <c r="U52" i="532"/>
  <c r="V75" i="531"/>
  <c r="W75" i="531" s="1"/>
  <c r="B75" i="531"/>
  <c r="D75" i="531"/>
  <c r="E75" i="531"/>
  <c r="R75" i="531"/>
  <c r="P75" i="531"/>
  <c r="M75" i="531"/>
  <c r="S75" i="531"/>
  <c r="J75" i="531"/>
  <c r="L75" i="531"/>
  <c r="I75" i="531"/>
  <c r="O75" i="531"/>
  <c r="F75" i="531"/>
  <c r="X75" i="531" s="1"/>
  <c r="H75" i="531"/>
  <c r="U75" i="531"/>
  <c r="V62" i="531"/>
  <c r="W62" i="531" s="1"/>
  <c r="B62" i="531"/>
  <c r="D62" i="531"/>
  <c r="U62" i="531"/>
  <c r="R62" i="531"/>
  <c r="S62" i="531"/>
  <c r="I62" i="531"/>
  <c r="M62" i="531"/>
  <c r="J62" i="531"/>
  <c r="O62" i="531"/>
  <c r="P62" i="531"/>
  <c r="E62" i="531"/>
  <c r="F62" i="531"/>
  <c r="X62" i="531" s="1"/>
  <c r="L62" i="531"/>
  <c r="H62" i="531"/>
  <c r="U109" i="532"/>
  <c r="G109" i="531"/>
  <c r="D109" i="531"/>
  <c r="B109" i="531"/>
  <c r="U109" i="531"/>
  <c r="S109" i="531"/>
  <c r="R109" i="531"/>
  <c r="V109" i="531"/>
  <c r="W109" i="531" s="1"/>
  <c r="P109" i="531"/>
  <c r="O109" i="531"/>
  <c r="M109" i="531"/>
  <c r="L109" i="531"/>
  <c r="J109" i="531"/>
  <c r="I109" i="531"/>
  <c r="H109" i="531"/>
  <c r="F109" i="531"/>
  <c r="X109" i="531" s="1"/>
  <c r="E109" i="531"/>
  <c r="G48" i="531"/>
  <c r="U48" i="532"/>
  <c r="U127" i="532"/>
  <c r="G127" i="531"/>
  <c r="U86" i="532"/>
  <c r="G86" i="531"/>
  <c r="U105" i="532"/>
  <c r="G105" i="531"/>
  <c r="U105" i="531"/>
  <c r="I105" i="531"/>
  <c r="H105" i="531"/>
  <c r="F105" i="531"/>
  <c r="X105" i="531" s="1"/>
  <c r="P105" i="531"/>
  <c r="D105" i="531"/>
  <c r="B105" i="531"/>
  <c r="S105" i="531"/>
  <c r="J105" i="531"/>
  <c r="R105" i="531"/>
  <c r="V105" i="531"/>
  <c r="W105" i="531" s="1"/>
  <c r="O105" i="531"/>
  <c r="E105" i="531"/>
  <c r="M105" i="531"/>
  <c r="L105" i="531"/>
  <c r="L98" i="531"/>
  <c r="F98" i="531"/>
  <c r="X98" i="531" s="1"/>
  <c r="E98" i="531"/>
  <c r="M98" i="531"/>
  <c r="H98" i="531"/>
  <c r="U98" i="531"/>
  <c r="S98" i="531"/>
  <c r="B98" i="531"/>
  <c r="D98" i="531"/>
  <c r="O98" i="531"/>
  <c r="I98" i="531"/>
  <c r="P98" i="531"/>
  <c r="V98" i="531"/>
  <c r="W98" i="531" s="1"/>
  <c r="J98" i="531"/>
  <c r="R98" i="531"/>
  <c r="U117" i="532"/>
  <c r="G117" i="531"/>
  <c r="V117" i="531"/>
  <c r="W117" i="531" s="1"/>
  <c r="P117" i="531"/>
  <c r="D117" i="531"/>
  <c r="B117" i="531"/>
  <c r="L117" i="531"/>
  <c r="J117" i="531"/>
  <c r="R117" i="531"/>
  <c r="S117" i="531"/>
  <c r="F117" i="531"/>
  <c r="X117" i="531" s="1"/>
  <c r="E117" i="531"/>
  <c r="M117" i="531"/>
  <c r="O117" i="531"/>
  <c r="U117" i="531"/>
  <c r="I117" i="531"/>
  <c r="H117" i="531"/>
  <c r="L110" i="531"/>
  <c r="M110" i="531"/>
  <c r="U110" i="531"/>
  <c r="S110" i="531"/>
  <c r="H110" i="531"/>
  <c r="B110" i="531"/>
  <c r="O110" i="531"/>
  <c r="I110" i="531"/>
  <c r="D110" i="531"/>
  <c r="V110" i="531"/>
  <c r="W110" i="531" s="1"/>
  <c r="J110" i="531"/>
  <c r="P110" i="531"/>
  <c r="R110" i="531"/>
  <c r="F110" i="531"/>
  <c r="X110" i="531" s="1"/>
  <c r="E110" i="531"/>
  <c r="U72" i="532"/>
  <c r="G72" i="531"/>
  <c r="P72" i="531"/>
  <c r="S72" i="531"/>
  <c r="I72" i="531"/>
  <c r="R72" i="531"/>
  <c r="L72" i="531"/>
  <c r="O72" i="531"/>
  <c r="E72" i="531"/>
  <c r="B72" i="531"/>
  <c r="H72" i="531"/>
  <c r="U72" i="531"/>
  <c r="V72" i="531"/>
  <c r="W72" i="531" s="1"/>
  <c r="J72" i="531"/>
  <c r="D72" i="531"/>
  <c r="M72" i="531"/>
  <c r="F72" i="531"/>
  <c r="X72" i="531" s="1"/>
  <c r="U70" i="532"/>
  <c r="G70" i="531"/>
  <c r="M120" i="531"/>
  <c r="O120" i="531"/>
  <c r="F120" i="531"/>
  <c r="X120" i="531" s="1"/>
  <c r="P120" i="531"/>
  <c r="I120" i="531"/>
  <c r="V120" i="531"/>
  <c r="W120" i="531" s="1"/>
  <c r="B120" i="531"/>
  <c r="L120" i="531"/>
  <c r="E120" i="531"/>
  <c r="R120" i="531"/>
  <c r="H120" i="531"/>
  <c r="U120" i="531"/>
  <c r="S120" i="531"/>
  <c r="J120" i="531"/>
  <c r="D120" i="531"/>
  <c r="P64" i="531"/>
  <c r="U64" i="531"/>
  <c r="V64" i="531"/>
  <c r="W64" i="531" s="1"/>
  <c r="J64" i="531"/>
  <c r="L64" i="531"/>
  <c r="M64" i="531"/>
  <c r="F64" i="531"/>
  <c r="X64" i="531" s="1"/>
  <c r="B64" i="531"/>
  <c r="H64" i="531"/>
  <c r="I64" i="531"/>
  <c r="S64" i="531"/>
  <c r="O64" i="531"/>
  <c r="D64" i="531"/>
  <c r="E64" i="531"/>
  <c r="R64" i="531"/>
  <c r="U103" i="531"/>
  <c r="S103" i="531"/>
  <c r="B103" i="531"/>
  <c r="O103" i="531"/>
  <c r="M103" i="531"/>
  <c r="H103" i="531"/>
  <c r="V103" i="531"/>
  <c r="W103" i="531" s="1"/>
  <c r="J103" i="531"/>
  <c r="I103" i="531"/>
  <c r="R103" i="531"/>
  <c r="P103" i="531"/>
  <c r="D103" i="531"/>
  <c r="E103" i="531"/>
  <c r="L103" i="531"/>
  <c r="F103" i="531"/>
  <c r="X103" i="531" s="1"/>
  <c r="U111" i="532"/>
  <c r="G111" i="531"/>
  <c r="I111" i="531"/>
  <c r="F111" i="531"/>
  <c r="X111" i="531" s="1"/>
  <c r="S111" i="531"/>
  <c r="B111" i="531"/>
  <c r="E111" i="531"/>
  <c r="O111" i="531"/>
  <c r="H111" i="531"/>
  <c r="U111" i="531"/>
  <c r="V111" i="531"/>
  <c r="W111" i="531" s="1"/>
  <c r="J111" i="531"/>
  <c r="R111" i="531"/>
  <c r="M111" i="531"/>
  <c r="P111" i="531"/>
  <c r="D111" i="531"/>
  <c r="L111" i="531"/>
  <c r="U77" i="532"/>
  <c r="G77" i="531"/>
  <c r="S77" i="531"/>
  <c r="R77" i="531"/>
  <c r="U77" i="531"/>
  <c r="B77" i="531"/>
  <c r="O77" i="531"/>
  <c r="M77" i="531"/>
  <c r="P77" i="531"/>
  <c r="V77" i="531"/>
  <c r="W77" i="531" s="1"/>
  <c r="I77" i="531"/>
  <c r="H77" i="531"/>
  <c r="J77" i="531"/>
  <c r="L77" i="531"/>
  <c r="E77" i="531"/>
  <c r="D77" i="531"/>
  <c r="F77" i="531"/>
  <c r="X77" i="531" s="1"/>
  <c r="U61" i="532"/>
  <c r="G61" i="531"/>
  <c r="U88" i="532"/>
  <c r="G88" i="531"/>
  <c r="I83" i="531"/>
  <c r="D83" i="531"/>
  <c r="L83" i="531"/>
  <c r="F83" i="531"/>
  <c r="X83" i="531" s="1"/>
  <c r="E83" i="531"/>
  <c r="S83" i="531"/>
  <c r="B83" i="531"/>
  <c r="U83" i="531"/>
  <c r="O83" i="531"/>
  <c r="H83" i="531"/>
  <c r="V83" i="531"/>
  <c r="W83" i="531" s="1"/>
  <c r="M83" i="531"/>
  <c r="J83" i="531"/>
  <c r="R83" i="531"/>
  <c r="P83" i="531"/>
  <c r="U129" i="532"/>
  <c r="G129" i="531"/>
  <c r="G84" i="531"/>
  <c r="U84" i="532"/>
  <c r="H82" i="531"/>
  <c r="U82" i="531"/>
  <c r="S82" i="531"/>
  <c r="B82" i="531"/>
  <c r="D82" i="531"/>
  <c r="O82" i="531"/>
  <c r="I82" i="531"/>
  <c r="P82" i="531"/>
  <c r="V82" i="531"/>
  <c r="W82" i="531" s="1"/>
  <c r="J82" i="531"/>
  <c r="R82" i="531"/>
  <c r="L82" i="531"/>
  <c r="F82" i="531"/>
  <c r="X82" i="531" s="1"/>
  <c r="E82" i="531"/>
  <c r="M82" i="531"/>
  <c r="U82" i="532"/>
  <c r="G82" i="531"/>
  <c r="G92" i="531"/>
  <c r="U92" i="532"/>
  <c r="R92" i="531"/>
  <c r="U92" i="531"/>
  <c r="I92" i="531"/>
  <c r="H92" i="531"/>
  <c r="J92" i="531"/>
  <c r="P92" i="531"/>
  <c r="D92" i="531"/>
  <c r="L92" i="531"/>
  <c r="F92" i="531"/>
  <c r="X92" i="531" s="1"/>
  <c r="E92" i="531"/>
  <c r="S92" i="531"/>
  <c r="V92" i="531"/>
  <c r="W92" i="531" s="1"/>
  <c r="B92" i="531"/>
  <c r="O92" i="531"/>
  <c r="M92" i="531"/>
  <c r="S93" i="531"/>
  <c r="R93" i="531"/>
  <c r="V93" i="531"/>
  <c r="W93" i="531" s="1"/>
  <c r="P93" i="531"/>
  <c r="O93" i="531"/>
  <c r="M93" i="531"/>
  <c r="L93" i="531"/>
  <c r="J93" i="531"/>
  <c r="I93" i="531"/>
  <c r="H93" i="531"/>
  <c r="F93" i="531"/>
  <c r="X93" i="531" s="1"/>
  <c r="E93" i="531"/>
  <c r="D93" i="531"/>
  <c r="B93" i="531"/>
  <c r="U93" i="531"/>
  <c r="U47" i="532"/>
  <c r="G47" i="531"/>
  <c r="G79" i="531"/>
  <c r="U79" i="532"/>
  <c r="G106" i="531"/>
  <c r="U106" i="532"/>
  <c r="D106" i="531"/>
  <c r="M106" i="531"/>
  <c r="U106" i="531"/>
  <c r="P106" i="531"/>
  <c r="S106" i="531"/>
  <c r="B106" i="531"/>
  <c r="O106" i="531"/>
  <c r="L106" i="531"/>
  <c r="I106" i="531"/>
  <c r="V106" i="531"/>
  <c r="W106" i="531" s="1"/>
  <c r="J106" i="531"/>
  <c r="H106" i="531"/>
  <c r="R106" i="531"/>
  <c r="F106" i="531"/>
  <c r="X106" i="531" s="1"/>
  <c r="E106" i="531"/>
  <c r="U124" i="532"/>
  <c r="G124" i="531"/>
  <c r="I73" i="531"/>
  <c r="H73" i="531"/>
  <c r="J73" i="531"/>
  <c r="S73" i="531"/>
  <c r="E73" i="531"/>
  <c r="D73" i="531"/>
  <c r="F73" i="531"/>
  <c r="X73" i="531" s="1"/>
  <c r="U73" i="531"/>
  <c r="P73" i="531"/>
  <c r="V73" i="531"/>
  <c r="W73" i="531" s="1"/>
  <c r="B73" i="531"/>
  <c r="M73" i="531"/>
  <c r="L73" i="531"/>
  <c r="R73" i="531"/>
  <c r="O73" i="531"/>
  <c r="S71" i="531"/>
  <c r="H71" i="531"/>
  <c r="E71" i="531"/>
  <c r="I71" i="531"/>
  <c r="O71" i="531"/>
  <c r="D71" i="531"/>
  <c r="R71" i="531"/>
  <c r="V71" i="531"/>
  <c r="W71" i="531" s="1"/>
  <c r="P71" i="531"/>
  <c r="U71" i="531"/>
  <c r="J71" i="531"/>
  <c r="F71" i="531"/>
  <c r="X71" i="531" s="1"/>
  <c r="L71" i="531"/>
  <c r="M71" i="531"/>
  <c r="B71" i="531"/>
  <c r="S67" i="531"/>
  <c r="H67" i="531"/>
  <c r="F67" i="531"/>
  <c r="X67" i="531" s="1"/>
  <c r="R67" i="531"/>
  <c r="O67" i="531"/>
  <c r="D67" i="531"/>
  <c r="U67" i="531"/>
  <c r="J67" i="531"/>
  <c r="P67" i="531"/>
  <c r="I67" i="531"/>
  <c r="M67" i="531"/>
  <c r="B67" i="531"/>
  <c r="L67" i="531"/>
  <c r="V67" i="531"/>
  <c r="W67" i="531" s="1"/>
  <c r="E67" i="531"/>
  <c r="I48" i="531"/>
  <c r="B48" i="531"/>
  <c r="O48" i="531"/>
  <c r="H48" i="531"/>
  <c r="E48" i="531"/>
  <c r="V48" i="531"/>
  <c r="W48" i="531" s="1"/>
  <c r="J48" i="531"/>
  <c r="U48" i="531"/>
  <c r="R48" i="531"/>
  <c r="P48" i="531"/>
  <c r="D48" i="531"/>
  <c r="M48" i="531"/>
  <c r="L48" i="531"/>
  <c r="F48" i="531"/>
  <c r="X48" i="531" s="1"/>
  <c r="S48" i="531"/>
  <c r="I127" i="531"/>
  <c r="R127" i="531"/>
  <c r="P127" i="531"/>
  <c r="D127" i="531"/>
  <c r="E127" i="531"/>
  <c r="L127" i="531"/>
  <c r="F127" i="531"/>
  <c r="X127" i="531" s="1"/>
  <c r="U127" i="531"/>
  <c r="S127" i="531"/>
  <c r="B127" i="531"/>
  <c r="O127" i="531"/>
  <c r="M127" i="531"/>
  <c r="H127" i="531"/>
  <c r="V127" i="531"/>
  <c r="W127" i="531" s="1"/>
  <c r="J127" i="531"/>
  <c r="AV32" i="370"/>
  <c r="AW32" i="370"/>
  <c r="AX32" i="370"/>
  <c r="AY32" i="370"/>
  <c r="AZ32" i="370"/>
  <c r="BA32" i="370"/>
  <c r="BB32" i="370"/>
  <c r="BC32" i="370"/>
  <c r="BD32" i="370"/>
  <c r="BE32" i="370"/>
  <c r="BF32" i="370"/>
  <c r="BG32" i="370"/>
  <c r="AQ33" i="370"/>
  <c r="AR33" i="370"/>
  <c r="AS33" i="370"/>
  <c r="AT33" i="370"/>
  <c r="AU33" i="370"/>
  <c r="AV33" i="370"/>
  <c r="AW33" i="370"/>
  <c r="AX33" i="370"/>
  <c r="AY33" i="370"/>
  <c r="AZ33" i="370"/>
  <c r="BA33" i="370"/>
  <c r="BB33" i="370"/>
  <c r="BC33" i="370"/>
  <c r="BD33" i="370"/>
  <c r="BE33" i="370"/>
  <c r="BF33" i="370"/>
  <c r="BG33" i="370"/>
  <c r="AQ34" i="370"/>
  <c r="AR34" i="370"/>
  <c r="AS34" i="370"/>
  <c r="AT34" i="370"/>
  <c r="AU34" i="370"/>
  <c r="AV34" i="370"/>
  <c r="AW34" i="370"/>
  <c r="AX34" i="370"/>
  <c r="AY34" i="370"/>
  <c r="AZ34" i="370"/>
  <c r="BA34" i="370"/>
  <c r="BB34" i="370"/>
  <c r="BC34" i="370"/>
  <c r="BD34" i="370"/>
  <c r="BE34" i="370"/>
  <c r="BF34" i="370"/>
  <c r="BG34" i="370"/>
  <c r="AQ35" i="370"/>
  <c r="AR35" i="370"/>
  <c r="AS35" i="370"/>
  <c r="AT35" i="370"/>
  <c r="AU35" i="370"/>
  <c r="AV35" i="370"/>
  <c r="AW35" i="370"/>
  <c r="AX35" i="370"/>
  <c r="AY35" i="370"/>
  <c r="AZ35" i="370"/>
  <c r="BA35" i="370"/>
  <c r="BB35" i="370"/>
  <c r="BC35" i="370"/>
  <c r="BD35" i="370"/>
  <c r="BE35" i="370"/>
  <c r="BF35" i="370"/>
  <c r="BG35" i="370"/>
  <c r="AQ36" i="370"/>
  <c r="AR36" i="370"/>
  <c r="AS36" i="370"/>
  <c r="AT36" i="370"/>
  <c r="AU36" i="370"/>
  <c r="AV36" i="370"/>
  <c r="AW36" i="370"/>
  <c r="AX36" i="370"/>
  <c r="AY36" i="370"/>
  <c r="AZ36" i="370"/>
  <c r="BA36" i="370"/>
  <c r="BB36" i="370"/>
  <c r="BC36" i="370"/>
  <c r="BD36" i="370"/>
  <c r="BE36" i="370"/>
  <c r="BF36" i="370"/>
  <c r="BG36" i="370"/>
  <c r="AQ37" i="370"/>
  <c r="AR37" i="370"/>
  <c r="AS37" i="370"/>
  <c r="AT37" i="370"/>
  <c r="AU37" i="370"/>
  <c r="AV37" i="370"/>
  <c r="AW37" i="370"/>
  <c r="AX37" i="370"/>
  <c r="AY37" i="370"/>
  <c r="AZ37" i="370"/>
  <c r="BA37" i="370"/>
  <c r="BB37" i="370"/>
  <c r="BC37" i="370"/>
  <c r="BD37" i="370"/>
  <c r="BE37" i="370"/>
  <c r="BF37" i="370"/>
  <c r="BG37" i="370"/>
  <c r="AQ38" i="370"/>
  <c r="AR38" i="370"/>
  <c r="AS38" i="370"/>
  <c r="AT38" i="370"/>
  <c r="AU38" i="370"/>
  <c r="AV38" i="370"/>
  <c r="AW38" i="370"/>
  <c r="AX38" i="370"/>
  <c r="AY38" i="370"/>
  <c r="AZ38" i="370"/>
  <c r="BA38" i="370"/>
  <c r="BB38" i="370"/>
  <c r="BC38" i="370"/>
  <c r="BD38" i="370"/>
  <c r="BE38" i="370"/>
  <c r="BF38" i="370"/>
  <c r="BG38" i="370"/>
  <c r="AQ39" i="370"/>
  <c r="AR39" i="370"/>
  <c r="AS39" i="370"/>
  <c r="AT39" i="370"/>
  <c r="AU39" i="370"/>
  <c r="AV39" i="370"/>
  <c r="AW39" i="370"/>
  <c r="AX39" i="370"/>
  <c r="AY39" i="370"/>
  <c r="AZ39" i="370"/>
  <c r="BA39" i="370"/>
  <c r="BB39" i="370"/>
  <c r="BC39" i="370"/>
  <c r="BD39" i="370"/>
  <c r="BE39" i="370"/>
  <c r="BF39" i="370"/>
  <c r="BG39" i="370"/>
  <c r="AQ40" i="370"/>
  <c r="AR40" i="370"/>
  <c r="AS40" i="370"/>
  <c r="AT40" i="370"/>
  <c r="AU40" i="370"/>
  <c r="AV40" i="370"/>
  <c r="AW40" i="370"/>
  <c r="AX40" i="370"/>
  <c r="AY40" i="370"/>
  <c r="AZ40" i="370"/>
  <c r="BA40" i="370"/>
  <c r="BB40" i="370"/>
  <c r="BC40" i="370"/>
  <c r="BD40" i="370"/>
  <c r="BE40" i="370"/>
  <c r="BF40" i="370"/>
  <c r="BG40" i="370"/>
  <c r="AV41" i="370"/>
  <c r="AW41" i="370"/>
  <c r="AX41" i="370"/>
  <c r="AY41" i="370"/>
  <c r="AZ41" i="370"/>
  <c r="BA41" i="370"/>
  <c r="BB41" i="370"/>
  <c r="BC41" i="370"/>
  <c r="BD41" i="370"/>
  <c r="BE41" i="370"/>
  <c r="BF41" i="370"/>
  <c r="BG41" i="370"/>
  <c r="AQ42" i="370"/>
  <c r="AR42" i="370"/>
  <c r="AS42" i="370"/>
  <c r="AT42" i="370"/>
  <c r="AU42" i="370"/>
  <c r="AV42" i="370"/>
  <c r="AW42" i="370"/>
  <c r="AX42" i="370"/>
  <c r="AY42" i="370"/>
  <c r="AZ42" i="370"/>
  <c r="BA42" i="370"/>
  <c r="BB42" i="370"/>
  <c r="BC42" i="370"/>
  <c r="BD42" i="370"/>
  <c r="BE42" i="370"/>
  <c r="BF42" i="370"/>
  <c r="BG42" i="370"/>
  <c r="AQ43" i="370"/>
  <c r="AR43" i="370"/>
  <c r="AS43" i="370"/>
  <c r="AT43" i="370"/>
  <c r="AU43" i="370"/>
  <c r="AV43" i="370"/>
  <c r="AW43" i="370"/>
  <c r="AX43" i="370"/>
  <c r="AY43" i="370"/>
  <c r="AZ43" i="370"/>
  <c r="BA43" i="370"/>
  <c r="BB43" i="370"/>
  <c r="BC43" i="370"/>
  <c r="BD43" i="370"/>
  <c r="BE43" i="370"/>
  <c r="BF43" i="370"/>
  <c r="BG43" i="370"/>
  <c r="AQ44" i="370"/>
  <c r="AR44" i="370"/>
  <c r="AS44" i="370"/>
  <c r="AT44" i="370"/>
  <c r="AU44" i="370"/>
  <c r="AV44" i="370"/>
  <c r="AW44" i="370"/>
  <c r="AX44" i="370"/>
  <c r="AY44" i="370"/>
  <c r="AZ44" i="370"/>
  <c r="BA44" i="370"/>
  <c r="BB44" i="370"/>
  <c r="BC44" i="370"/>
  <c r="BD44" i="370"/>
  <c r="BE44" i="370"/>
  <c r="BF44" i="370"/>
  <c r="BG44" i="370"/>
  <c r="AQ45" i="370"/>
  <c r="AR45" i="370"/>
  <c r="AS45" i="370"/>
  <c r="AT45" i="370"/>
  <c r="AU45" i="370"/>
  <c r="AV45" i="370"/>
  <c r="AW45" i="370"/>
  <c r="AX45" i="370"/>
  <c r="AY45" i="370"/>
  <c r="AZ45" i="370"/>
  <c r="BA45" i="370"/>
  <c r="BB45" i="370"/>
  <c r="BC45" i="370"/>
  <c r="BD45" i="370"/>
  <c r="BE45" i="370"/>
  <c r="BF45" i="370"/>
  <c r="BG45" i="370"/>
  <c r="AQ46" i="370"/>
  <c r="AR46" i="370"/>
  <c r="AS46" i="370"/>
  <c r="AT46" i="370"/>
  <c r="AU46" i="370"/>
  <c r="AV46" i="370"/>
  <c r="AW46" i="370"/>
  <c r="AX46" i="370"/>
  <c r="AY46" i="370"/>
  <c r="AZ46" i="370"/>
  <c r="BA46" i="370"/>
  <c r="BB46" i="370"/>
  <c r="BC46" i="370"/>
  <c r="BD46" i="370"/>
  <c r="BE46" i="370"/>
  <c r="BF46" i="370"/>
  <c r="BG46" i="370"/>
  <c r="AQ47" i="370"/>
  <c r="AR47" i="370"/>
  <c r="AS47" i="370"/>
  <c r="AT47" i="370"/>
  <c r="AU47" i="370"/>
  <c r="AV47" i="370"/>
  <c r="AW47" i="370"/>
  <c r="AX47" i="370"/>
  <c r="AY47" i="370"/>
  <c r="AZ47" i="370"/>
  <c r="BA47" i="370"/>
  <c r="BB47" i="370"/>
  <c r="BC47" i="370"/>
  <c r="BD47" i="370"/>
  <c r="BE47" i="370"/>
  <c r="BF47" i="370"/>
  <c r="BG47" i="370"/>
  <c r="AQ48" i="370"/>
  <c r="AR48" i="370"/>
  <c r="AS48" i="370"/>
  <c r="AT48" i="370"/>
  <c r="AU48" i="370"/>
  <c r="AV48" i="370"/>
  <c r="AW48" i="370"/>
  <c r="AX48" i="370"/>
  <c r="AY48" i="370"/>
  <c r="AZ48" i="370"/>
  <c r="BA48" i="370"/>
  <c r="BB48" i="370"/>
  <c r="BC48" i="370"/>
  <c r="BD48" i="370"/>
  <c r="BE48" i="370"/>
  <c r="BF48" i="370"/>
  <c r="BG48" i="370"/>
  <c r="AQ49" i="370"/>
  <c r="AR49" i="370"/>
  <c r="AS49" i="370"/>
  <c r="AT49" i="370"/>
  <c r="AU49" i="370"/>
  <c r="AV49" i="370"/>
  <c r="AW49" i="370"/>
  <c r="AX49" i="370"/>
  <c r="AY49" i="370"/>
  <c r="AZ49" i="370"/>
  <c r="BA49" i="370"/>
  <c r="BB49" i="370"/>
  <c r="BC49" i="370"/>
  <c r="BD49" i="370"/>
  <c r="BE49" i="370"/>
  <c r="BF49" i="370"/>
  <c r="BG49" i="370"/>
  <c r="AQ50" i="370"/>
  <c r="AR50" i="370"/>
  <c r="AS50" i="370"/>
  <c r="AT50" i="370"/>
  <c r="AU50" i="370"/>
  <c r="AV50" i="370"/>
  <c r="AW50" i="370"/>
  <c r="AX50" i="370"/>
  <c r="AY50" i="370"/>
  <c r="AZ50" i="370"/>
  <c r="BA50" i="370"/>
  <c r="BB50" i="370"/>
  <c r="BC50" i="370"/>
  <c r="BD50" i="370"/>
  <c r="BE50" i="370"/>
  <c r="BF50" i="370"/>
  <c r="BG50" i="370"/>
  <c r="AQ51" i="370"/>
  <c r="AR51" i="370"/>
  <c r="AS51" i="370"/>
  <c r="AT51" i="370"/>
  <c r="AU51" i="370"/>
  <c r="AV51" i="370"/>
  <c r="AW51" i="370"/>
  <c r="AX51" i="370"/>
  <c r="AY51" i="370"/>
  <c r="AZ51" i="370"/>
  <c r="BA51" i="370"/>
  <c r="BB51" i="370"/>
  <c r="BC51" i="370"/>
  <c r="BD51" i="370"/>
  <c r="BE51" i="370"/>
  <c r="BF51" i="370"/>
  <c r="BG51" i="370"/>
  <c r="AQ52" i="370"/>
  <c r="AR52" i="370"/>
  <c r="AS52" i="370"/>
  <c r="AT52" i="370"/>
  <c r="AU52" i="370"/>
  <c r="AV52" i="370"/>
  <c r="AW52" i="370"/>
  <c r="AX52" i="370"/>
  <c r="AY52" i="370"/>
  <c r="AZ52" i="370"/>
  <c r="BA52" i="370"/>
  <c r="BB52" i="370"/>
  <c r="BC52" i="370"/>
  <c r="BD52" i="370"/>
  <c r="BE52" i="370"/>
  <c r="BF52" i="370"/>
  <c r="BG52" i="370"/>
  <c r="AQ53" i="370"/>
  <c r="AR53" i="370"/>
  <c r="AS53" i="370"/>
  <c r="AT53" i="370"/>
  <c r="AU53" i="370"/>
  <c r="AV53" i="370"/>
  <c r="AW53" i="370"/>
  <c r="AX53" i="370"/>
  <c r="AY53" i="370"/>
  <c r="AZ53" i="370"/>
  <c r="BA53" i="370"/>
  <c r="BB53" i="370"/>
  <c r="BC53" i="370"/>
  <c r="BD53" i="370"/>
  <c r="BE53" i="370"/>
  <c r="BF53" i="370"/>
  <c r="BG53" i="370"/>
  <c r="AQ54" i="370"/>
  <c r="AR54" i="370"/>
  <c r="AS54" i="370"/>
  <c r="AT54" i="370"/>
  <c r="AU54" i="370"/>
  <c r="AV54" i="370"/>
  <c r="AW54" i="370"/>
  <c r="AX54" i="370"/>
  <c r="AY54" i="370"/>
  <c r="AZ54" i="370"/>
  <c r="BA54" i="370"/>
  <c r="BB54" i="370"/>
  <c r="BC54" i="370"/>
  <c r="BD54" i="370"/>
  <c r="BE54" i="370"/>
  <c r="BF54" i="370"/>
  <c r="BG54" i="370"/>
  <c r="AQ55" i="370"/>
  <c r="AR55" i="370"/>
  <c r="AS55" i="370"/>
  <c r="AT55" i="370"/>
  <c r="AU55" i="370"/>
  <c r="AV55" i="370"/>
  <c r="AW55" i="370"/>
  <c r="AX55" i="370"/>
  <c r="AY55" i="370"/>
  <c r="AZ55" i="370"/>
  <c r="BA55" i="370"/>
  <c r="BB55" i="370"/>
  <c r="BC55" i="370"/>
  <c r="BD55" i="370"/>
  <c r="BE55" i="370"/>
  <c r="BF55" i="370"/>
  <c r="BG55" i="370"/>
  <c r="AQ56" i="370"/>
  <c r="AR56" i="370"/>
  <c r="AS56" i="370"/>
  <c r="AT56" i="370"/>
  <c r="AU56" i="370"/>
  <c r="AV56" i="370"/>
  <c r="AW56" i="370"/>
  <c r="AX56" i="370"/>
  <c r="AY56" i="370"/>
  <c r="AZ56" i="370"/>
  <c r="BA56" i="370"/>
  <c r="BB56" i="370"/>
  <c r="BC56" i="370"/>
  <c r="BD56" i="370"/>
  <c r="BE56" i="370"/>
  <c r="BF56" i="370"/>
  <c r="BG56" i="370"/>
  <c r="AQ57" i="370"/>
  <c r="AR57" i="370"/>
  <c r="AS57" i="370"/>
  <c r="AT57" i="370"/>
  <c r="AU57" i="370"/>
  <c r="AV57" i="370"/>
  <c r="AW57" i="370"/>
  <c r="AX57" i="370"/>
  <c r="AY57" i="370"/>
  <c r="AZ57" i="370"/>
  <c r="BA57" i="370"/>
  <c r="BB57" i="370"/>
  <c r="BC57" i="370"/>
  <c r="BD57" i="370"/>
  <c r="BE57" i="370"/>
  <c r="BF57" i="370"/>
  <c r="BG57" i="370"/>
  <c r="AQ58" i="370"/>
  <c r="AR58" i="370"/>
  <c r="AS58" i="370"/>
  <c r="AT58" i="370"/>
  <c r="AU58" i="370"/>
  <c r="AV58" i="370"/>
  <c r="AW58" i="370"/>
  <c r="AX58" i="370"/>
  <c r="AY58" i="370"/>
  <c r="AZ58" i="370"/>
  <c r="BA58" i="370"/>
  <c r="BB58" i="370"/>
  <c r="BC58" i="370"/>
  <c r="BD58" i="370"/>
  <c r="BE58" i="370"/>
  <c r="BF58" i="370"/>
  <c r="BG58" i="370"/>
  <c r="AQ59" i="370"/>
  <c r="AR59" i="370"/>
  <c r="AS59" i="370"/>
  <c r="AT59" i="370"/>
  <c r="AU59" i="370"/>
  <c r="AV59" i="370"/>
  <c r="AW59" i="370"/>
  <c r="AX59" i="370"/>
  <c r="AY59" i="370"/>
  <c r="AZ59" i="370"/>
  <c r="BA59" i="370"/>
  <c r="BB59" i="370"/>
  <c r="BC59" i="370"/>
  <c r="BD59" i="370"/>
  <c r="BE59" i="370"/>
  <c r="BF59" i="370"/>
  <c r="BG59" i="370"/>
  <c r="AQ60" i="370"/>
  <c r="AR60" i="370"/>
  <c r="AS60" i="370"/>
  <c r="AT60" i="370"/>
  <c r="AU60" i="370"/>
  <c r="AV60" i="370"/>
  <c r="AW60" i="370"/>
  <c r="AX60" i="370"/>
  <c r="AY60" i="370"/>
  <c r="AZ60" i="370"/>
  <c r="BA60" i="370"/>
  <c r="BB60" i="370"/>
  <c r="BC60" i="370"/>
  <c r="BD60" i="370"/>
  <c r="BE60" i="370"/>
  <c r="BF60" i="370"/>
  <c r="BG60" i="370"/>
  <c r="AQ61" i="370"/>
  <c r="AR61" i="370"/>
  <c r="AS61" i="370"/>
  <c r="AT61" i="370"/>
  <c r="AU61" i="370"/>
  <c r="AV61" i="370"/>
  <c r="AW61" i="370"/>
  <c r="AX61" i="370"/>
  <c r="AY61" i="370"/>
  <c r="AZ61" i="370"/>
  <c r="BA61" i="370"/>
  <c r="BB61" i="370"/>
  <c r="BC61" i="370"/>
  <c r="BD61" i="370"/>
  <c r="BE61" i="370"/>
  <c r="BF61" i="370"/>
  <c r="BG61" i="370"/>
  <c r="AQ62" i="370"/>
  <c r="AR62" i="370"/>
  <c r="AS62" i="370"/>
  <c r="AT62" i="370"/>
  <c r="AU62" i="370"/>
  <c r="AV62" i="370"/>
  <c r="AW62" i="370"/>
  <c r="AX62" i="370"/>
  <c r="AY62" i="370"/>
  <c r="AZ62" i="370"/>
  <c r="BA62" i="370"/>
  <c r="BB62" i="370"/>
  <c r="BC62" i="370"/>
  <c r="BD62" i="370"/>
  <c r="BE62" i="370"/>
  <c r="BF62" i="370"/>
  <c r="BG62" i="370"/>
  <c r="AQ63" i="370"/>
  <c r="AR63" i="370"/>
  <c r="AS63" i="370"/>
  <c r="AT63" i="370"/>
  <c r="AU63" i="370"/>
  <c r="AV63" i="370"/>
  <c r="AW63" i="370"/>
  <c r="AX63" i="370"/>
  <c r="AY63" i="370"/>
  <c r="AZ63" i="370"/>
  <c r="BA63" i="370"/>
  <c r="BB63" i="370"/>
  <c r="BC63" i="370"/>
  <c r="BD63" i="370"/>
  <c r="BE63" i="370"/>
  <c r="BF63" i="370"/>
  <c r="BG63" i="370"/>
  <c r="AQ64" i="370"/>
  <c r="AR64" i="370"/>
  <c r="AS64" i="370"/>
  <c r="AT64" i="370"/>
  <c r="AU64" i="370"/>
  <c r="AV64" i="370"/>
  <c r="AW64" i="370"/>
  <c r="AX64" i="370"/>
  <c r="AY64" i="370"/>
  <c r="AZ64" i="370"/>
  <c r="BA64" i="370"/>
  <c r="BB64" i="370"/>
  <c r="BC64" i="370"/>
  <c r="BD64" i="370"/>
  <c r="BE64" i="370"/>
  <c r="BF64" i="370"/>
  <c r="BG64" i="370"/>
  <c r="AQ65" i="370"/>
  <c r="AR65" i="370"/>
  <c r="AS65" i="370"/>
  <c r="AT65" i="370"/>
  <c r="AU65" i="370"/>
  <c r="AV65" i="370"/>
  <c r="AW65" i="370"/>
  <c r="AX65" i="370"/>
  <c r="AY65" i="370"/>
  <c r="AZ65" i="370"/>
  <c r="BA65" i="370"/>
  <c r="BB65" i="370"/>
  <c r="BC65" i="370"/>
  <c r="BD65" i="370"/>
  <c r="BE65" i="370"/>
  <c r="BF65" i="370"/>
  <c r="BG65" i="370"/>
  <c r="AQ66" i="370"/>
  <c r="AR66" i="370"/>
  <c r="AS66" i="370"/>
  <c r="AT66" i="370"/>
  <c r="AU66" i="370"/>
  <c r="AV66" i="370"/>
  <c r="AW66" i="370"/>
  <c r="AX66" i="370"/>
  <c r="AY66" i="370"/>
  <c r="AZ66" i="370"/>
  <c r="BA66" i="370"/>
  <c r="BB66" i="370"/>
  <c r="BC66" i="370"/>
  <c r="BD66" i="370"/>
  <c r="BE66" i="370"/>
  <c r="BF66" i="370"/>
  <c r="BG66" i="370"/>
  <c r="AQ67" i="370"/>
  <c r="AR67" i="370"/>
  <c r="AS67" i="370"/>
  <c r="AT67" i="370"/>
  <c r="AU67" i="370"/>
  <c r="AV67" i="370"/>
  <c r="AW67" i="370"/>
  <c r="AX67" i="370"/>
  <c r="AY67" i="370"/>
  <c r="AZ67" i="370"/>
  <c r="BA67" i="370"/>
  <c r="BB67" i="370"/>
  <c r="BC67" i="370"/>
  <c r="BD67" i="370"/>
  <c r="BE67" i="370"/>
  <c r="BF67" i="370"/>
  <c r="BG67" i="370"/>
  <c r="AQ68" i="370"/>
  <c r="AR68" i="370"/>
  <c r="AS68" i="370"/>
  <c r="AT68" i="370"/>
  <c r="AU68" i="370"/>
  <c r="AV68" i="370"/>
  <c r="AW68" i="370"/>
  <c r="AX68" i="370"/>
  <c r="AY68" i="370"/>
  <c r="AZ68" i="370"/>
  <c r="BA68" i="370"/>
  <c r="BB68" i="370"/>
  <c r="BC68" i="370"/>
  <c r="BD68" i="370"/>
  <c r="BE68" i="370"/>
  <c r="BF68" i="370"/>
  <c r="BG68" i="370"/>
  <c r="AQ69" i="370"/>
  <c r="AR69" i="370"/>
  <c r="AS69" i="370"/>
  <c r="AT69" i="370"/>
  <c r="AU69" i="370"/>
  <c r="AV69" i="370"/>
  <c r="AW69" i="370"/>
  <c r="AX69" i="370"/>
  <c r="AY69" i="370"/>
  <c r="AZ69" i="370"/>
  <c r="BA69" i="370"/>
  <c r="BB69" i="370"/>
  <c r="BC69" i="370"/>
  <c r="BD69" i="370"/>
  <c r="BE69" i="370"/>
  <c r="BF69" i="370"/>
  <c r="BG69" i="370"/>
  <c r="AQ70" i="370"/>
  <c r="AR70" i="370"/>
  <c r="AS70" i="370"/>
  <c r="AT70" i="370"/>
  <c r="AU70" i="370"/>
  <c r="AV70" i="370"/>
  <c r="AW70" i="370"/>
  <c r="AX70" i="370"/>
  <c r="AY70" i="370"/>
  <c r="AZ70" i="370"/>
  <c r="BA70" i="370"/>
  <c r="BB70" i="370"/>
  <c r="BC70" i="370"/>
  <c r="BD70" i="370"/>
  <c r="BE70" i="370"/>
  <c r="BF70" i="370"/>
  <c r="BG70" i="370"/>
  <c r="AQ71" i="370"/>
  <c r="AR71" i="370"/>
  <c r="AS71" i="370"/>
  <c r="AT71" i="370"/>
  <c r="AU71" i="370"/>
  <c r="AV71" i="370"/>
  <c r="AW71" i="370"/>
  <c r="AX71" i="370"/>
  <c r="AY71" i="370"/>
  <c r="AZ71" i="370"/>
  <c r="BA71" i="370"/>
  <c r="BB71" i="370"/>
  <c r="BC71" i="370"/>
  <c r="BD71" i="370"/>
  <c r="BE71" i="370"/>
  <c r="BF71" i="370"/>
  <c r="BG71" i="370"/>
  <c r="AQ72" i="370"/>
  <c r="AR72" i="370"/>
  <c r="AS72" i="370"/>
  <c r="AT72" i="370"/>
  <c r="AU72" i="370"/>
  <c r="AV72" i="370"/>
  <c r="AW72" i="370"/>
  <c r="AX72" i="370"/>
  <c r="AY72" i="370"/>
  <c r="AZ72" i="370"/>
  <c r="BA72" i="370"/>
  <c r="BB72" i="370"/>
  <c r="BC72" i="370"/>
  <c r="BD72" i="370"/>
  <c r="BE72" i="370"/>
  <c r="BF72" i="370"/>
  <c r="BG72" i="370"/>
  <c r="AQ73" i="370"/>
  <c r="AR73" i="370"/>
  <c r="AS73" i="370"/>
  <c r="AT73" i="370"/>
  <c r="AU73" i="370"/>
  <c r="AV73" i="370"/>
  <c r="AW73" i="370"/>
  <c r="AX73" i="370"/>
  <c r="AY73" i="370"/>
  <c r="AZ73" i="370"/>
  <c r="BA73" i="370"/>
  <c r="BB73" i="370"/>
  <c r="BC73" i="370"/>
  <c r="BD73" i="370"/>
  <c r="BE73" i="370"/>
  <c r="BF73" i="370"/>
  <c r="BG73" i="370"/>
  <c r="AQ74" i="370"/>
  <c r="AR74" i="370"/>
  <c r="AS74" i="370"/>
  <c r="AT74" i="370"/>
  <c r="AU74" i="370"/>
  <c r="AV74" i="370"/>
  <c r="AW74" i="370"/>
  <c r="AX74" i="370"/>
  <c r="AY74" i="370"/>
  <c r="AZ74" i="370"/>
  <c r="BA74" i="370"/>
  <c r="BB74" i="370"/>
  <c r="BC74" i="370"/>
  <c r="BD74" i="370"/>
  <c r="BE74" i="370"/>
  <c r="BF74" i="370"/>
  <c r="BG74" i="370"/>
  <c r="AQ75" i="370"/>
  <c r="AR75" i="370"/>
  <c r="AS75" i="370"/>
  <c r="AT75" i="370"/>
  <c r="AU75" i="370"/>
  <c r="AV75" i="370"/>
  <c r="AW75" i="370"/>
  <c r="AX75" i="370"/>
  <c r="AY75" i="370"/>
  <c r="AZ75" i="370"/>
  <c r="BA75" i="370"/>
  <c r="BB75" i="370"/>
  <c r="BC75" i="370"/>
  <c r="BD75" i="370"/>
  <c r="BE75" i="370"/>
  <c r="BF75" i="370"/>
  <c r="BG75" i="370"/>
  <c r="AQ76" i="370"/>
  <c r="AR76" i="370"/>
  <c r="AS76" i="370"/>
  <c r="AT76" i="370"/>
  <c r="AU76" i="370"/>
  <c r="AV76" i="370"/>
  <c r="AW76" i="370"/>
  <c r="AX76" i="370"/>
  <c r="AY76" i="370"/>
  <c r="AZ76" i="370"/>
  <c r="BA76" i="370"/>
  <c r="BB76" i="370"/>
  <c r="BC76" i="370"/>
  <c r="BD76" i="370"/>
  <c r="BE76" i="370"/>
  <c r="BF76" i="370"/>
  <c r="BG76" i="370"/>
  <c r="AQ77" i="370"/>
  <c r="AR77" i="370"/>
  <c r="AS77" i="370"/>
  <c r="AT77" i="370"/>
  <c r="AU77" i="370"/>
  <c r="AV77" i="370"/>
  <c r="AW77" i="370"/>
  <c r="AX77" i="370"/>
  <c r="AY77" i="370"/>
  <c r="AZ77" i="370"/>
  <c r="BA77" i="370"/>
  <c r="BB77" i="370"/>
  <c r="BC77" i="370"/>
  <c r="BD77" i="370"/>
  <c r="BE77" i="370"/>
  <c r="BF77" i="370"/>
  <c r="BG77" i="370"/>
  <c r="AQ78" i="370"/>
  <c r="AR78" i="370"/>
  <c r="AS78" i="370"/>
  <c r="AT78" i="370"/>
  <c r="AU78" i="370"/>
  <c r="AV78" i="370"/>
  <c r="AW78" i="370"/>
  <c r="AX78" i="370"/>
  <c r="AY78" i="370"/>
  <c r="AZ78" i="370"/>
  <c r="BA78" i="370"/>
  <c r="BB78" i="370"/>
  <c r="BC78" i="370"/>
  <c r="BD78" i="370"/>
  <c r="BE78" i="370"/>
  <c r="BF78" i="370"/>
  <c r="BG78" i="370"/>
  <c r="AQ79" i="370"/>
  <c r="AR79" i="370"/>
  <c r="AS79" i="370"/>
  <c r="AT79" i="370"/>
  <c r="AU79" i="370"/>
  <c r="AV79" i="370"/>
  <c r="AW79" i="370"/>
  <c r="AX79" i="370"/>
  <c r="AY79" i="370"/>
  <c r="AZ79" i="370"/>
  <c r="BA79" i="370"/>
  <c r="BB79" i="370"/>
  <c r="BC79" i="370"/>
  <c r="BD79" i="370"/>
  <c r="BE79" i="370"/>
  <c r="BF79" i="370"/>
  <c r="BG79" i="370"/>
  <c r="AQ80" i="370"/>
  <c r="AR80" i="370"/>
  <c r="AS80" i="370"/>
  <c r="AT80" i="370"/>
  <c r="AU80" i="370"/>
  <c r="AV80" i="370"/>
  <c r="AW80" i="370"/>
  <c r="AX80" i="370"/>
  <c r="AY80" i="370"/>
  <c r="AZ80" i="370"/>
  <c r="BA80" i="370"/>
  <c r="BB80" i="370"/>
  <c r="BC80" i="370"/>
  <c r="BD80" i="370"/>
  <c r="BE80" i="370"/>
  <c r="BF80" i="370"/>
  <c r="BG80" i="370"/>
  <c r="AQ81" i="370"/>
  <c r="AR81" i="370"/>
  <c r="AS81" i="370"/>
  <c r="AT81" i="370"/>
  <c r="AU81" i="370"/>
  <c r="AV81" i="370"/>
  <c r="AW81" i="370"/>
  <c r="AX81" i="370"/>
  <c r="AY81" i="370"/>
  <c r="AZ81" i="370"/>
  <c r="BA81" i="370"/>
  <c r="BB81" i="370"/>
  <c r="BC81" i="370"/>
  <c r="BD81" i="370"/>
  <c r="BE81" i="370"/>
  <c r="BF81" i="370"/>
  <c r="BG81" i="370"/>
  <c r="AQ82" i="370"/>
  <c r="AR82" i="370"/>
  <c r="AS82" i="370"/>
  <c r="AT82" i="370"/>
  <c r="AU82" i="370"/>
  <c r="AV82" i="370"/>
  <c r="AW82" i="370"/>
  <c r="AX82" i="370"/>
  <c r="AY82" i="370"/>
  <c r="AZ82" i="370"/>
  <c r="BA82" i="370"/>
  <c r="BB82" i="370"/>
  <c r="BC82" i="370"/>
  <c r="BD82" i="370"/>
  <c r="BE82" i="370"/>
  <c r="BF82" i="370"/>
  <c r="BG82" i="370"/>
  <c r="AQ83" i="370"/>
  <c r="AR83" i="370"/>
  <c r="AS83" i="370"/>
  <c r="AT83" i="370"/>
  <c r="AU83" i="370"/>
  <c r="AV83" i="370"/>
  <c r="AW83" i="370"/>
  <c r="AX83" i="370"/>
  <c r="AY83" i="370"/>
  <c r="AZ83" i="370"/>
  <c r="BA83" i="370"/>
  <c r="BB83" i="370"/>
  <c r="BC83" i="370"/>
  <c r="BD83" i="370"/>
  <c r="BE83" i="370"/>
  <c r="BF83" i="370"/>
  <c r="BG83" i="370"/>
  <c r="AQ84" i="370"/>
  <c r="AR84" i="370"/>
  <c r="AS84" i="370"/>
  <c r="AT84" i="370"/>
  <c r="AU84" i="370"/>
  <c r="AV84" i="370"/>
  <c r="AW84" i="370"/>
  <c r="AX84" i="370"/>
  <c r="AY84" i="370"/>
  <c r="AZ84" i="370"/>
  <c r="BA84" i="370"/>
  <c r="BB84" i="370"/>
  <c r="BC84" i="370"/>
  <c r="BD84" i="370"/>
  <c r="BE84" i="370"/>
  <c r="BF84" i="370"/>
  <c r="BG84" i="370"/>
  <c r="AQ85" i="370"/>
  <c r="AR85" i="370"/>
  <c r="AS85" i="370"/>
  <c r="AT85" i="370"/>
  <c r="AU85" i="370"/>
  <c r="AV85" i="370"/>
  <c r="AW85" i="370"/>
  <c r="AX85" i="370"/>
  <c r="AY85" i="370"/>
  <c r="AZ85" i="370"/>
  <c r="BA85" i="370"/>
  <c r="BB85" i="370"/>
  <c r="BC85" i="370"/>
  <c r="BD85" i="370"/>
  <c r="BE85" i="370"/>
  <c r="BF85" i="370"/>
  <c r="BG85" i="370"/>
  <c r="AQ86" i="370"/>
  <c r="AR86" i="370"/>
  <c r="AS86" i="370"/>
  <c r="AT86" i="370"/>
  <c r="AU86" i="370"/>
  <c r="AV86" i="370"/>
  <c r="AW86" i="370"/>
  <c r="AX86" i="370"/>
  <c r="AY86" i="370"/>
  <c r="AZ86" i="370"/>
  <c r="BA86" i="370"/>
  <c r="BB86" i="370"/>
  <c r="BC86" i="370"/>
  <c r="BD86" i="370"/>
  <c r="BE86" i="370"/>
  <c r="BF86" i="370"/>
  <c r="BG86" i="370"/>
  <c r="AQ87" i="370"/>
  <c r="AR87" i="370"/>
  <c r="AS87" i="370"/>
  <c r="AT87" i="370"/>
  <c r="AU87" i="370"/>
  <c r="AV87" i="370"/>
  <c r="AW87" i="370"/>
  <c r="AX87" i="370"/>
  <c r="AY87" i="370"/>
  <c r="AZ87" i="370"/>
  <c r="BA87" i="370"/>
  <c r="BB87" i="370"/>
  <c r="BC87" i="370"/>
  <c r="BD87" i="370"/>
  <c r="BE87" i="370"/>
  <c r="BF87" i="370"/>
  <c r="BG87" i="370"/>
  <c r="AQ88" i="370"/>
  <c r="AR88" i="370"/>
  <c r="AS88" i="370"/>
  <c r="AT88" i="370"/>
  <c r="AU88" i="370"/>
  <c r="AV88" i="370"/>
  <c r="AW88" i="370"/>
  <c r="AX88" i="370"/>
  <c r="AY88" i="370"/>
  <c r="AZ88" i="370"/>
  <c r="BA88" i="370"/>
  <c r="BB88" i="370"/>
  <c r="BC88" i="370"/>
  <c r="BD88" i="370"/>
  <c r="BE88" i="370"/>
  <c r="BF88" i="370"/>
  <c r="BG88" i="370"/>
  <c r="AQ89" i="370"/>
  <c r="AR89" i="370"/>
  <c r="AS89" i="370"/>
  <c r="AT89" i="370"/>
  <c r="AU89" i="370"/>
  <c r="AV89" i="370"/>
  <c r="AW89" i="370"/>
  <c r="AX89" i="370"/>
  <c r="AY89" i="370"/>
  <c r="AZ89" i="370"/>
  <c r="BA89" i="370"/>
  <c r="BB89" i="370"/>
  <c r="BC89" i="370"/>
  <c r="BD89" i="370"/>
  <c r="BE89" i="370"/>
  <c r="BF89" i="370"/>
  <c r="BG89" i="370"/>
  <c r="AQ90" i="370"/>
  <c r="AR90" i="370"/>
  <c r="AS90" i="370"/>
  <c r="AT90" i="370"/>
  <c r="AU90" i="370"/>
  <c r="AV90" i="370"/>
  <c r="AW90" i="370"/>
  <c r="AX90" i="370"/>
  <c r="AY90" i="370"/>
  <c r="AZ90" i="370"/>
  <c r="BA90" i="370"/>
  <c r="BB90" i="370"/>
  <c r="BC90" i="370"/>
  <c r="BD90" i="370"/>
  <c r="BE90" i="370"/>
  <c r="BF90" i="370"/>
  <c r="BG90" i="370"/>
  <c r="AQ91" i="370"/>
  <c r="AR91" i="370"/>
  <c r="AS91" i="370"/>
  <c r="AT91" i="370"/>
  <c r="AU91" i="370"/>
  <c r="AV91" i="370"/>
  <c r="AW91" i="370"/>
  <c r="AX91" i="370"/>
  <c r="AY91" i="370"/>
  <c r="AZ91" i="370"/>
  <c r="BA91" i="370"/>
  <c r="BB91" i="370"/>
  <c r="BC91" i="370"/>
  <c r="BD91" i="370"/>
  <c r="BE91" i="370"/>
  <c r="BF91" i="370"/>
  <c r="BG91" i="370"/>
  <c r="AQ92" i="370"/>
  <c r="AR92" i="370"/>
  <c r="AS92" i="370"/>
  <c r="AT92" i="370"/>
  <c r="AU92" i="370"/>
  <c r="AV92" i="370"/>
  <c r="AW92" i="370"/>
  <c r="AX92" i="370"/>
  <c r="AY92" i="370"/>
  <c r="AZ92" i="370"/>
  <c r="BA92" i="370"/>
  <c r="BB92" i="370"/>
  <c r="BC92" i="370"/>
  <c r="BD92" i="370"/>
  <c r="BE92" i="370"/>
  <c r="BF92" i="370"/>
  <c r="BG92" i="370"/>
  <c r="AQ93" i="370"/>
  <c r="AR93" i="370"/>
  <c r="AS93" i="370"/>
  <c r="AT93" i="370"/>
  <c r="AU93" i="370"/>
  <c r="AV93" i="370"/>
  <c r="AW93" i="370"/>
  <c r="AX93" i="370"/>
  <c r="AY93" i="370"/>
  <c r="AZ93" i="370"/>
  <c r="BA93" i="370"/>
  <c r="BB93" i="370"/>
  <c r="BC93" i="370"/>
  <c r="BD93" i="370"/>
  <c r="BE93" i="370"/>
  <c r="BF93" i="370"/>
  <c r="BG93" i="370"/>
  <c r="AQ94" i="370"/>
  <c r="AR94" i="370"/>
  <c r="AS94" i="370"/>
  <c r="AT94" i="370"/>
  <c r="AU94" i="370"/>
  <c r="AV94" i="370"/>
  <c r="AW94" i="370"/>
  <c r="AX94" i="370"/>
  <c r="AY94" i="370"/>
  <c r="AZ94" i="370"/>
  <c r="BA94" i="370"/>
  <c r="BB94" i="370"/>
  <c r="BC94" i="370"/>
  <c r="BD94" i="370"/>
  <c r="BE94" i="370"/>
  <c r="BF94" i="370"/>
  <c r="BG94" i="370"/>
  <c r="AQ95" i="370"/>
  <c r="AR95" i="370"/>
  <c r="AS95" i="370"/>
  <c r="AT95" i="370"/>
  <c r="AU95" i="370"/>
  <c r="AV95" i="370"/>
  <c r="AW95" i="370"/>
  <c r="AX95" i="370"/>
  <c r="AY95" i="370"/>
  <c r="AZ95" i="370"/>
  <c r="BA95" i="370"/>
  <c r="BB95" i="370"/>
  <c r="BC95" i="370"/>
  <c r="BD95" i="370"/>
  <c r="BE95" i="370"/>
  <c r="BF95" i="370"/>
  <c r="BG95" i="370"/>
  <c r="AQ96" i="370"/>
  <c r="AR96" i="370"/>
  <c r="AS96" i="370"/>
  <c r="AT96" i="370"/>
  <c r="AU96" i="370"/>
  <c r="AV96" i="370"/>
  <c r="AW96" i="370"/>
  <c r="AX96" i="370"/>
  <c r="AY96" i="370"/>
  <c r="AZ96" i="370"/>
  <c r="BA96" i="370"/>
  <c r="BB96" i="370"/>
  <c r="BC96" i="370"/>
  <c r="BD96" i="370"/>
  <c r="BE96" i="370"/>
  <c r="BF96" i="370"/>
  <c r="BG96" i="370"/>
  <c r="AQ97" i="370"/>
  <c r="AR97" i="370"/>
  <c r="AS97" i="370"/>
  <c r="AT97" i="370"/>
  <c r="AU97" i="370"/>
  <c r="AV97" i="370"/>
  <c r="AW97" i="370"/>
  <c r="AX97" i="370"/>
  <c r="AY97" i="370"/>
  <c r="AZ97" i="370"/>
  <c r="BA97" i="370"/>
  <c r="BB97" i="370"/>
  <c r="BC97" i="370"/>
  <c r="BD97" i="370"/>
  <c r="BE97" i="370"/>
  <c r="BF97" i="370"/>
  <c r="BG97" i="370"/>
  <c r="AQ98" i="370"/>
  <c r="AR98" i="370"/>
  <c r="AS98" i="370"/>
  <c r="AT98" i="370"/>
  <c r="AU98" i="370"/>
  <c r="AV98" i="370"/>
  <c r="AW98" i="370"/>
  <c r="AX98" i="370"/>
  <c r="AY98" i="370"/>
  <c r="AZ98" i="370"/>
  <c r="BA98" i="370"/>
  <c r="BB98" i="370"/>
  <c r="BC98" i="370"/>
  <c r="BD98" i="370"/>
  <c r="BE98" i="370"/>
  <c r="BF98" i="370"/>
  <c r="BG98" i="370"/>
  <c r="AQ99" i="370"/>
  <c r="AR99" i="370"/>
  <c r="AS99" i="370"/>
  <c r="AT99" i="370"/>
  <c r="AU99" i="370"/>
  <c r="AV99" i="370"/>
  <c r="AW99" i="370"/>
  <c r="AX99" i="370"/>
  <c r="AY99" i="370"/>
  <c r="AZ99" i="370"/>
  <c r="BA99" i="370"/>
  <c r="BB99" i="370"/>
  <c r="BC99" i="370"/>
  <c r="BD99" i="370"/>
  <c r="BE99" i="370"/>
  <c r="BF99" i="370"/>
  <c r="BG99" i="370"/>
  <c r="AQ100" i="370"/>
  <c r="AR100" i="370"/>
  <c r="AS100" i="370"/>
  <c r="AT100" i="370"/>
  <c r="AU100" i="370"/>
  <c r="AV100" i="370"/>
  <c r="AW100" i="370"/>
  <c r="AX100" i="370"/>
  <c r="AY100" i="370"/>
  <c r="AZ100" i="370"/>
  <c r="BA100" i="370"/>
  <c r="BB100" i="370"/>
  <c r="BC100" i="370"/>
  <c r="BD100" i="370"/>
  <c r="BE100" i="370"/>
  <c r="BF100" i="370"/>
  <c r="BG100" i="370"/>
  <c r="AQ101" i="370"/>
  <c r="AR101" i="370"/>
  <c r="AS101" i="370"/>
  <c r="AT101" i="370"/>
  <c r="AU101" i="370"/>
  <c r="AV101" i="370"/>
  <c r="AW101" i="370"/>
  <c r="AX101" i="370"/>
  <c r="AY101" i="370"/>
  <c r="AZ101" i="370"/>
  <c r="BA101" i="370"/>
  <c r="BB101" i="370"/>
  <c r="BC101" i="370"/>
  <c r="BD101" i="370"/>
  <c r="BE101" i="370"/>
  <c r="BF101" i="370"/>
  <c r="BG101" i="370"/>
  <c r="AQ102" i="370"/>
  <c r="AR102" i="370"/>
  <c r="AS102" i="370"/>
  <c r="AT102" i="370"/>
  <c r="AU102" i="370"/>
  <c r="AV102" i="370"/>
  <c r="AW102" i="370"/>
  <c r="AX102" i="370"/>
  <c r="AY102" i="370"/>
  <c r="AZ102" i="370"/>
  <c r="BA102" i="370"/>
  <c r="BB102" i="370"/>
  <c r="BC102" i="370"/>
  <c r="BD102" i="370"/>
  <c r="BE102" i="370"/>
  <c r="BF102" i="370"/>
  <c r="BG102" i="370"/>
  <c r="AQ103" i="370"/>
  <c r="AR103" i="370"/>
  <c r="AS103" i="370"/>
  <c r="AT103" i="370"/>
  <c r="AU103" i="370"/>
  <c r="AV103" i="370"/>
  <c r="AW103" i="370"/>
  <c r="AX103" i="370"/>
  <c r="AY103" i="370"/>
  <c r="AZ103" i="370"/>
  <c r="BA103" i="370"/>
  <c r="BB103" i="370"/>
  <c r="BC103" i="370"/>
  <c r="BD103" i="370"/>
  <c r="BE103" i="370"/>
  <c r="BF103" i="370"/>
  <c r="BG103" i="370"/>
  <c r="AQ104" i="370"/>
  <c r="AR104" i="370"/>
  <c r="AS104" i="370"/>
  <c r="AT104" i="370"/>
  <c r="AU104" i="370"/>
  <c r="AV104" i="370"/>
  <c r="AW104" i="370"/>
  <c r="AX104" i="370"/>
  <c r="AY104" i="370"/>
  <c r="AZ104" i="370"/>
  <c r="BA104" i="370"/>
  <c r="BB104" i="370"/>
  <c r="BC104" i="370"/>
  <c r="BD104" i="370"/>
  <c r="BE104" i="370"/>
  <c r="BF104" i="370"/>
  <c r="BG104" i="370"/>
  <c r="AQ105" i="370"/>
  <c r="AR105" i="370"/>
  <c r="AS105" i="370"/>
  <c r="AT105" i="370"/>
  <c r="AU105" i="370"/>
  <c r="AV105" i="370"/>
  <c r="AW105" i="370"/>
  <c r="AX105" i="370"/>
  <c r="AY105" i="370"/>
  <c r="AZ105" i="370"/>
  <c r="BA105" i="370"/>
  <c r="BB105" i="370"/>
  <c r="BC105" i="370"/>
  <c r="BD105" i="370"/>
  <c r="BE105" i="370"/>
  <c r="BF105" i="370"/>
  <c r="BG105" i="370"/>
  <c r="AQ106" i="370"/>
  <c r="AR106" i="370"/>
  <c r="AS106" i="370"/>
  <c r="AT106" i="370"/>
  <c r="AU106" i="370"/>
  <c r="AV106" i="370"/>
  <c r="AW106" i="370"/>
  <c r="AX106" i="370"/>
  <c r="AY106" i="370"/>
  <c r="AZ106" i="370"/>
  <c r="BA106" i="370"/>
  <c r="BB106" i="370"/>
  <c r="BC106" i="370"/>
  <c r="BD106" i="370"/>
  <c r="BE106" i="370"/>
  <c r="BF106" i="370"/>
  <c r="BG106" i="370"/>
  <c r="AQ107" i="370"/>
  <c r="AR107" i="370"/>
  <c r="AS107" i="370"/>
  <c r="AT107" i="370"/>
  <c r="AU107" i="370"/>
  <c r="AV107" i="370"/>
  <c r="AW107" i="370"/>
  <c r="AX107" i="370"/>
  <c r="AY107" i="370"/>
  <c r="AZ107" i="370"/>
  <c r="BA107" i="370"/>
  <c r="BB107" i="370"/>
  <c r="BC107" i="370"/>
  <c r="BD107" i="370"/>
  <c r="BE107" i="370"/>
  <c r="BF107" i="370"/>
  <c r="BG107" i="370"/>
  <c r="AQ108" i="370"/>
  <c r="AR108" i="370"/>
  <c r="AS108" i="370"/>
  <c r="AT108" i="370"/>
  <c r="AU108" i="370"/>
  <c r="AV108" i="370"/>
  <c r="AW108" i="370"/>
  <c r="AX108" i="370"/>
  <c r="AY108" i="370"/>
  <c r="AZ108" i="370"/>
  <c r="BA108" i="370"/>
  <c r="BB108" i="370"/>
  <c r="BC108" i="370"/>
  <c r="BD108" i="370"/>
  <c r="BE108" i="370"/>
  <c r="BF108" i="370"/>
  <c r="BG108" i="370"/>
  <c r="AQ109" i="370"/>
  <c r="AR109" i="370"/>
  <c r="AS109" i="370"/>
  <c r="AT109" i="370"/>
  <c r="AU109" i="370"/>
  <c r="AV109" i="370"/>
  <c r="AW109" i="370"/>
  <c r="AX109" i="370"/>
  <c r="AY109" i="370"/>
  <c r="AZ109" i="370"/>
  <c r="BA109" i="370"/>
  <c r="BB109" i="370"/>
  <c r="BC109" i="370"/>
  <c r="BD109" i="370"/>
  <c r="BE109" i="370"/>
  <c r="BF109" i="370"/>
  <c r="BG109" i="370"/>
  <c r="AQ110" i="370"/>
  <c r="AR110" i="370"/>
  <c r="AS110" i="370"/>
  <c r="AT110" i="370"/>
  <c r="AU110" i="370"/>
  <c r="AV110" i="370"/>
  <c r="AW110" i="370"/>
  <c r="AX110" i="370"/>
  <c r="AY110" i="370"/>
  <c r="AZ110" i="370"/>
  <c r="BA110" i="370"/>
  <c r="BB110" i="370"/>
  <c r="BC110" i="370"/>
  <c r="BD110" i="370"/>
  <c r="BE110" i="370"/>
  <c r="BF110" i="370"/>
  <c r="BG110" i="370"/>
  <c r="AQ111" i="370"/>
  <c r="AR111" i="370"/>
  <c r="AS111" i="370"/>
  <c r="AT111" i="370"/>
  <c r="AU111" i="370"/>
  <c r="AV111" i="370"/>
  <c r="AW111" i="370"/>
  <c r="AX111" i="370"/>
  <c r="AY111" i="370"/>
  <c r="AZ111" i="370"/>
  <c r="BA111" i="370"/>
  <c r="BB111" i="370"/>
  <c r="BC111" i="370"/>
  <c r="BD111" i="370"/>
  <c r="BE111" i="370"/>
  <c r="BF111" i="370"/>
  <c r="BG111" i="370"/>
  <c r="AQ112" i="370"/>
  <c r="AR112" i="370"/>
  <c r="AS112" i="370"/>
  <c r="AT112" i="370"/>
  <c r="AU112" i="370"/>
  <c r="AV112" i="370"/>
  <c r="AW112" i="370"/>
  <c r="AX112" i="370"/>
  <c r="AY112" i="370"/>
  <c r="AZ112" i="370"/>
  <c r="BA112" i="370"/>
  <c r="BB112" i="370"/>
  <c r="BC112" i="370"/>
  <c r="BD112" i="370"/>
  <c r="BE112" i="370"/>
  <c r="BF112" i="370"/>
  <c r="BG112" i="370"/>
  <c r="AQ113" i="370"/>
  <c r="AR113" i="370"/>
  <c r="AS113" i="370"/>
  <c r="AT113" i="370"/>
  <c r="AU113" i="370"/>
  <c r="AV113" i="370"/>
  <c r="AW113" i="370"/>
  <c r="AX113" i="370"/>
  <c r="AY113" i="370"/>
  <c r="AZ113" i="370"/>
  <c r="BA113" i="370"/>
  <c r="BB113" i="370"/>
  <c r="BC113" i="370"/>
  <c r="BD113" i="370"/>
  <c r="BE113" i="370"/>
  <c r="BF113" i="370"/>
  <c r="BG113" i="370"/>
  <c r="AQ114" i="370"/>
  <c r="AR114" i="370"/>
  <c r="AS114" i="370"/>
  <c r="AT114" i="370"/>
  <c r="AU114" i="370"/>
  <c r="AV114" i="370"/>
  <c r="AW114" i="370"/>
  <c r="AX114" i="370"/>
  <c r="AY114" i="370"/>
  <c r="AZ114" i="370"/>
  <c r="BA114" i="370"/>
  <c r="BB114" i="370"/>
  <c r="BC114" i="370"/>
  <c r="BD114" i="370"/>
  <c r="BE114" i="370"/>
  <c r="BF114" i="370"/>
  <c r="BG114" i="370"/>
  <c r="AQ115" i="370"/>
  <c r="AR115" i="370"/>
  <c r="AS115" i="370"/>
  <c r="AT115" i="370"/>
  <c r="AU115" i="370"/>
  <c r="AV115" i="370"/>
  <c r="AW115" i="370"/>
  <c r="AX115" i="370"/>
  <c r="AY115" i="370"/>
  <c r="AZ115" i="370"/>
  <c r="BA115" i="370"/>
  <c r="BB115" i="370"/>
  <c r="BC115" i="370"/>
  <c r="BD115" i="370"/>
  <c r="BE115" i="370"/>
  <c r="BF115" i="370"/>
  <c r="BG115" i="370"/>
  <c r="AQ116" i="370"/>
  <c r="AR116" i="370"/>
  <c r="AS116" i="370"/>
  <c r="AT116" i="370"/>
  <c r="AU116" i="370"/>
  <c r="AV116" i="370"/>
  <c r="AW116" i="370"/>
  <c r="AX116" i="370"/>
  <c r="AY116" i="370"/>
  <c r="AZ116" i="370"/>
  <c r="BA116" i="370"/>
  <c r="BB116" i="370"/>
  <c r="BC116" i="370"/>
  <c r="BD116" i="370"/>
  <c r="BE116" i="370"/>
  <c r="BF116" i="370"/>
  <c r="BG116" i="370"/>
  <c r="AQ117" i="370"/>
  <c r="AR117" i="370"/>
  <c r="AS117" i="370"/>
  <c r="AT117" i="370"/>
  <c r="AU117" i="370"/>
  <c r="AV117" i="370"/>
  <c r="AW117" i="370"/>
  <c r="AX117" i="370"/>
  <c r="AY117" i="370"/>
  <c r="AZ117" i="370"/>
  <c r="BA117" i="370"/>
  <c r="BB117" i="370"/>
  <c r="BC117" i="370"/>
  <c r="BD117" i="370"/>
  <c r="BE117" i="370"/>
  <c r="BF117" i="370"/>
  <c r="BG117" i="370"/>
  <c r="AQ118" i="370"/>
  <c r="AR118" i="370"/>
  <c r="AS118" i="370"/>
  <c r="AT118" i="370"/>
  <c r="AU118" i="370"/>
  <c r="AV118" i="370"/>
  <c r="AW118" i="370"/>
  <c r="AX118" i="370"/>
  <c r="AY118" i="370"/>
  <c r="AZ118" i="370"/>
  <c r="BA118" i="370"/>
  <c r="BB118" i="370"/>
  <c r="BC118" i="370"/>
  <c r="BD118" i="370"/>
  <c r="BE118" i="370"/>
  <c r="BF118" i="370"/>
  <c r="BG118" i="370"/>
  <c r="AQ119" i="370"/>
  <c r="AR119" i="370"/>
  <c r="AS119" i="370"/>
  <c r="AT119" i="370"/>
  <c r="AU119" i="370"/>
  <c r="AV119" i="370"/>
  <c r="AW119" i="370"/>
  <c r="AX119" i="370"/>
  <c r="AY119" i="370"/>
  <c r="AZ119" i="370"/>
  <c r="BA119" i="370"/>
  <c r="BB119" i="370"/>
  <c r="BC119" i="370"/>
  <c r="BD119" i="370"/>
  <c r="BE119" i="370"/>
  <c r="BF119" i="370"/>
  <c r="BG119" i="370"/>
  <c r="AQ120" i="370"/>
  <c r="AR120" i="370"/>
  <c r="AS120" i="370"/>
  <c r="AT120" i="370"/>
  <c r="AU120" i="370"/>
  <c r="AV120" i="370"/>
  <c r="AW120" i="370"/>
  <c r="AX120" i="370"/>
  <c r="AY120" i="370"/>
  <c r="AZ120" i="370"/>
  <c r="BA120" i="370"/>
  <c r="BB120" i="370"/>
  <c r="BC120" i="370"/>
  <c r="BD120" i="370"/>
  <c r="BE120" i="370"/>
  <c r="BF120" i="370"/>
  <c r="BG120" i="370"/>
  <c r="AQ121" i="370"/>
  <c r="AR121" i="370"/>
  <c r="AS121" i="370"/>
  <c r="AT121" i="370"/>
  <c r="AU121" i="370"/>
  <c r="AV121" i="370"/>
  <c r="AW121" i="370"/>
  <c r="AX121" i="370"/>
  <c r="AY121" i="370"/>
  <c r="AZ121" i="370"/>
  <c r="BA121" i="370"/>
  <c r="BB121" i="370"/>
  <c r="BC121" i="370"/>
  <c r="BD121" i="370"/>
  <c r="BE121" i="370"/>
  <c r="BF121" i="370"/>
  <c r="BG121" i="370"/>
  <c r="AQ122" i="370"/>
  <c r="AR122" i="370"/>
  <c r="AS122" i="370"/>
  <c r="AT122" i="370"/>
  <c r="AU122" i="370"/>
  <c r="AV122" i="370"/>
  <c r="AW122" i="370"/>
  <c r="AX122" i="370"/>
  <c r="AY122" i="370"/>
  <c r="AZ122" i="370"/>
  <c r="BA122" i="370"/>
  <c r="BB122" i="370"/>
  <c r="BC122" i="370"/>
  <c r="BD122" i="370"/>
  <c r="BE122" i="370"/>
  <c r="BF122" i="370"/>
  <c r="BG122" i="370"/>
  <c r="AQ123" i="370"/>
  <c r="AR123" i="370"/>
  <c r="AS123" i="370"/>
  <c r="AT123" i="370"/>
  <c r="AU123" i="370"/>
  <c r="AV123" i="370"/>
  <c r="AW123" i="370"/>
  <c r="AX123" i="370"/>
  <c r="AY123" i="370"/>
  <c r="AZ123" i="370"/>
  <c r="BA123" i="370"/>
  <c r="BB123" i="370"/>
  <c r="BC123" i="370"/>
  <c r="BD123" i="370"/>
  <c r="BE123" i="370"/>
  <c r="BF123" i="370"/>
  <c r="BG123" i="370"/>
  <c r="AQ124" i="370"/>
  <c r="AR124" i="370"/>
  <c r="AS124" i="370"/>
  <c r="AT124" i="370"/>
  <c r="AU124" i="370"/>
  <c r="AV124" i="370"/>
  <c r="AW124" i="370"/>
  <c r="AX124" i="370"/>
  <c r="AY124" i="370"/>
  <c r="AZ124" i="370"/>
  <c r="BA124" i="370"/>
  <c r="BB124" i="370"/>
  <c r="BC124" i="370"/>
  <c r="BD124" i="370"/>
  <c r="BE124" i="370"/>
  <c r="BF124" i="370"/>
  <c r="BG124" i="370"/>
  <c r="AQ125" i="370"/>
  <c r="AR125" i="370"/>
  <c r="AS125" i="370"/>
  <c r="AT125" i="370"/>
  <c r="AU125" i="370"/>
  <c r="AV125" i="370"/>
  <c r="AW125" i="370"/>
  <c r="AX125" i="370"/>
  <c r="AY125" i="370"/>
  <c r="AZ125" i="370"/>
  <c r="BA125" i="370"/>
  <c r="BB125" i="370"/>
  <c r="BC125" i="370"/>
  <c r="BD125" i="370"/>
  <c r="BE125" i="370"/>
  <c r="BF125" i="370"/>
  <c r="BG125" i="370"/>
  <c r="AQ126" i="370"/>
  <c r="AR126" i="370"/>
  <c r="AS126" i="370"/>
  <c r="AT126" i="370"/>
  <c r="AU126" i="370"/>
  <c r="AV126" i="370"/>
  <c r="AW126" i="370"/>
  <c r="AX126" i="370"/>
  <c r="AY126" i="370"/>
  <c r="AZ126" i="370"/>
  <c r="BA126" i="370"/>
  <c r="BB126" i="370"/>
  <c r="BC126" i="370"/>
  <c r="BD126" i="370"/>
  <c r="BE126" i="370"/>
  <c r="BF126" i="370"/>
  <c r="BG126" i="370"/>
  <c r="AQ127" i="370"/>
  <c r="AR127" i="370"/>
  <c r="AS127" i="370"/>
  <c r="AT127" i="370"/>
  <c r="AU127" i="370"/>
  <c r="AV127" i="370"/>
  <c r="AW127" i="370"/>
  <c r="AX127" i="370"/>
  <c r="AY127" i="370"/>
  <c r="AZ127" i="370"/>
  <c r="BA127" i="370"/>
  <c r="BB127" i="370"/>
  <c r="BC127" i="370"/>
  <c r="BD127" i="370"/>
  <c r="BE127" i="370"/>
  <c r="BF127" i="370"/>
  <c r="BG127" i="370"/>
  <c r="AQ128" i="370"/>
  <c r="AR128" i="370"/>
  <c r="AS128" i="370"/>
  <c r="AT128" i="370"/>
  <c r="AU128" i="370"/>
  <c r="AV128" i="370"/>
  <c r="AW128" i="370"/>
  <c r="AX128" i="370"/>
  <c r="AY128" i="370"/>
  <c r="AZ128" i="370"/>
  <c r="BA128" i="370"/>
  <c r="BB128" i="370"/>
  <c r="BC128" i="370"/>
  <c r="BD128" i="370"/>
  <c r="BE128" i="370"/>
  <c r="BF128" i="370"/>
  <c r="BG128" i="370"/>
  <c r="AQ129" i="370"/>
  <c r="AR129" i="370"/>
  <c r="AS129" i="370"/>
  <c r="AT129" i="370"/>
  <c r="AU129" i="370"/>
  <c r="AV129" i="370"/>
  <c r="AW129" i="370"/>
  <c r="AX129" i="370"/>
  <c r="AY129" i="370"/>
  <c r="AZ129" i="370"/>
  <c r="BA129" i="370"/>
  <c r="BB129" i="370"/>
  <c r="BC129" i="370"/>
  <c r="BD129" i="370"/>
  <c r="BE129" i="370"/>
  <c r="BF129" i="370"/>
  <c r="BG129" i="370"/>
  <c r="AQ130" i="370"/>
  <c r="AR130" i="370"/>
  <c r="AS130" i="370"/>
  <c r="AT130" i="370"/>
  <c r="AU130" i="370"/>
  <c r="AV130" i="370"/>
  <c r="AW130" i="370"/>
  <c r="AX130" i="370"/>
  <c r="AY130" i="370"/>
  <c r="AZ130" i="370"/>
  <c r="BA130" i="370"/>
  <c r="BB130" i="370"/>
  <c r="BC130" i="370"/>
  <c r="BD130" i="370"/>
  <c r="BE130" i="370"/>
  <c r="BF130" i="370"/>
  <c r="BG130" i="370"/>
  <c r="AV31" i="370"/>
  <c r="AW31" i="370"/>
  <c r="AX31" i="370"/>
  <c r="AY31" i="370"/>
  <c r="AZ31" i="370"/>
  <c r="BA31" i="370"/>
  <c r="BB31" i="370"/>
  <c r="BC31" i="370"/>
  <c r="BD31" i="370"/>
  <c r="BE31" i="370"/>
  <c r="BF31" i="370"/>
  <c r="BG31" i="370"/>
  <c r="R131" i="370"/>
  <c r="S131" i="370"/>
  <c r="T131" i="370"/>
  <c r="U131" i="370"/>
  <c r="V131" i="370"/>
  <c r="W131" i="370"/>
  <c r="X131" i="370"/>
  <c r="Y131" i="370"/>
  <c r="Z131" i="370"/>
  <c r="AA131" i="370"/>
  <c r="AB131" i="370"/>
  <c r="AC131" i="370"/>
  <c r="D29" i="370" a="1"/>
  <c r="D29" i="370" s="1"/>
  <c r="C58" i="1"/>
  <c r="D30" i="370" s="1" a="1"/>
  <c r="AF2" i="370"/>
  <c r="AF30" i="370" s="1"/>
  <c r="AE2" i="370"/>
  <c r="AF1" i="370"/>
  <c r="AE1" i="370"/>
  <c r="V131" i="475"/>
  <c r="S131" i="475"/>
  <c r="R131" i="475"/>
  <c r="Q131" i="475"/>
  <c r="T131" i="473"/>
  <c r="S131" i="473"/>
  <c r="R131" i="473"/>
  <c r="Q131" i="473"/>
  <c r="T131" i="471"/>
  <c r="S131" i="471"/>
  <c r="R131" i="471"/>
  <c r="Q131" i="471"/>
  <c r="I131" i="469"/>
  <c r="J131" i="469"/>
  <c r="K131" i="469"/>
  <c r="L131" i="469"/>
  <c r="M131" i="469"/>
  <c r="N131" i="469"/>
  <c r="O131" i="469"/>
  <c r="P131" i="469"/>
  <c r="Q131" i="469"/>
  <c r="R131" i="469"/>
  <c r="AQ41" i="477"/>
  <c r="AQ42" i="477"/>
  <c r="AQ43" i="477"/>
  <c r="AQ44" i="477"/>
  <c r="AQ45" i="477"/>
  <c r="AQ46" i="477"/>
  <c r="AQ47" i="477"/>
  <c r="AQ48" i="477"/>
  <c r="AQ49" i="477"/>
  <c r="AQ50" i="477"/>
  <c r="AQ51" i="477"/>
  <c r="AQ52" i="477"/>
  <c r="AQ53" i="477"/>
  <c r="AQ54" i="477"/>
  <c r="AQ55" i="477"/>
  <c r="AQ56" i="477"/>
  <c r="AQ57" i="477"/>
  <c r="AQ58" i="477"/>
  <c r="AQ59" i="477"/>
  <c r="AQ60" i="477"/>
  <c r="AQ61" i="477"/>
  <c r="AQ62" i="477"/>
  <c r="AQ63" i="477"/>
  <c r="AQ64" i="477"/>
  <c r="AQ65" i="477"/>
  <c r="AQ66" i="477"/>
  <c r="AQ67" i="477"/>
  <c r="AQ68" i="477"/>
  <c r="AQ69" i="477"/>
  <c r="AQ70" i="477"/>
  <c r="AQ71" i="477"/>
  <c r="AQ72" i="477"/>
  <c r="AQ73" i="477"/>
  <c r="AQ74" i="477"/>
  <c r="AQ75" i="477"/>
  <c r="AQ76" i="477"/>
  <c r="AQ77" i="477"/>
  <c r="AQ78" i="477"/>
  <c r="AQ79" i="477"/>
  <c r="AQ80" i="477"/>
  <c r="AQ81" i="477"/>
  <c r="AQ82" i="477"/>
  <c r="AQ83" i="477"/>
  <c r="AQ84" i="477"/>
  <c r="AQ85" i="477"/>
  <c r="AQ86" i="477"/>
  <c r="AQ87" i="477"/>
  <c r="AQ88" i="477"/>
  <c r="AQ89" i="477"/>
  <c r="AQ90" i="477"/>
  <c r="AQ91" i="477"/>
  <c r="AQ92" i="477"/>
  <c r="AQ93" i="477"/>
  <c r="AQ94" i="477"/>
  <c r="AQ95" i="477"/>
  <c r="AQ96" i="477"/>
  <c r="AQ97" i="477"/>
  <c r="AQ98" i="477"/>
  <c r="AQ99" i="477"/>
  <c r="AQ100" i="477"/>
  <c r="AQ101" i="477"/>
  <c r="AQ102" i="477"/>
  <c r="AQ103" i="477"/>
  <c r="AQ104" i="477"/>
  <c r="AQ105" i="477"/>
  <c r="AQ106" i="477"/>
  <c r="AQ107" i="477"/>
  <c r="AQ108" i="477"/>
  <c r="AQ109" i="477"/>
  <c r="AQ110" i="477"/>
  <c r="AQ111" i="477"/>
  <c r="AQ112" i="477"/>
  <c r="AQ113" i="477"/>
  <c r="AQ114" i="477"/>
  <c r="AQ115" i="477"/>
  <c r="AQ116" i="477"/>
  <c r="AQ117" i="477"/>
  <c r="AQ118" i="477"/>
  <c r="AQ119" i="477"/>
  <c r="AQ120" i="477"/>
  <c r="AQ121" i="477"/>
  <c r="AQ122" i="477"/>
  <c r="AQ123" i="477"/>
  <c r="AQ124" i="477"/>
  <c r="AQ125" i="477"/>
  <c r="AQ126" i="477"/>
  <c r="AQ127" i="477"/>
  <c r="AQ128" i="477"/>
  <c r="AQ129" i="477"/>
  <c r="AQ130" i="477"/>
  <c r="B32" i="477"/>
  <c r="B33" i="477"/>
  <c r="B34" i="477"/>
  <c r="B35" i="477"/>
  <c r="B36" i="477"/>
  <c r="B37" i="477"/>
  <c r="B38" i="477"/>
  <c r="B39" i="477"/>
  <c r="B40" i="477"/>
  <c r="B41" i="477"/>
  <c r="B42" i="477"/>
  <c r="B43" i="477"/>
  <c r="B44" i="477"/>
  <c r="B45" i="477"/>
  <c r="B46" i="477"/>
  <c r="B47" i="477"/>
  <c r="B48" i="477"/>
  <c r="B49" i="477"/>
  <c r="B50" i="477"/>
  <c r="B51" i="477"/>
  <c r="B52" i="477"/>
  <c r="B53" i="477"/>
  <c r="B54" i="477"/>
  <c r="B55" i="477"/>
  <c r="B56" i="477"/>
  <c r="B57" i="477"/>
  <c r="B58" i="477"/>
  <c r="B59" i="477"/>
  <c r="B60" i="477"/>
  <c r="B61" i="477"/>
  <c r="B62" i="477"/>
  <c r="B63" i="477"/>
  <c r="B64" i="477"/>
  <c r="B65" i="477"/>
  <c r="B66" i="477"/>
  <c r="B67" i="477"/>
  <c r="B68" i="477"/>
  <c r="B69" i="477"/>
  <c r="B70" i="477"/>
  <c r="B71" i="477"/>
  <c r="B72" i="477"/>
  <c r="B73" i="477"/>
  <c r="B74" i="477"/>
  <c r="B75" i="477"/>
  <c r="B76" i="477"/>
  <c r="B77" i="477"/>
  <c r="B78" i="477"/>
  <c r="B79" i="477"/>
  <c r="B80" i="477"/>
  <c r="B81" i="477"/>
  <c r="B82" i="477"/>
  <c r="B83" i="477"/>
  <c r="B84" i="477"/>
  <c r="B85" i="477"/>
  <c r="B86" i="477"/>
  <c r="B87" i="477"/>
  <c r="B88" i="477"/>
  <c r="B89" i="477"/>
  <c r="B90" i="477"/>
  <c r="B91" i="477"/>
  <c r="B92" i="477"/>
  <c r="B93" i="477"/>
  <c r="B94" i="477"/>
  <c r="B95" i="477"/>
  <c r="B96" i="477"/>
  <c r="B97" i="477"/>
  <c r="B98" i="477"/>
  <c r="B99" i="477"/>
  <c r="B100" i="477"/>
  <c r="B101" i="477"/>
  <c r="B102" i="477"/>
  <c r="B103" i="477"/>
  <c r="B104" i="477"/>
  <c r="B105" i="477"/>
  <c r="B106" i="477"/>
  <c r="B107" i="477"/>
  <c r="B108" i="477"/>
  <c r="B109" i="477"/>
  <c r="B110" i="477"/>
  <c r="B111" i="477"/>
  <c r="B112" i="477"/>
  <c r="B113" i="477"/>
  <c r="B114" i="477"/>
  <c r="B115" i="477"/>
  <c r="B116" i="477"/>
  <c r="B117" i="477"/>
  <c r="B118" i="477"/>
  <c r="B119" i="477"/>
  <c r="B120" i="477"/>
  <c r="B121" i="477"/>
  <c r="B122" i="477"/>
  <c r="B123" i="477"/>
  <c r="B124" i="477"/>
  <c r="B125" i="477"/>
  <c r="B126" i="477"/>
  <c r="B127" i="477"/>
  <c r="B128" i="477"/>
  <c r="B129" i="477"/>
  <c r="B130" i="477"/>
  <c r="AR130" i="477"/>
  <c r="AR128" i="477"/>
  <c r="AR126" i="477"/>
  <c r="AR124" i="477"/>
  <c r="AR122" i="477"/>
  <c r="AR120" i="477"/>
  <c r="AR118" i="477"/>
  <c r="AR116" i="477"/>
  <c r="AR115" i="477"/>
  <c r="AR114" i="477"/>
  <c r="AS113" i="477"/>
  <c r="AR112" i="477"/>
  <c r="AS111" i="477"/>
  <c r="AR110" i="477"/>
  <c r="AS109" i="477"/>
  <c r="AR108" i="477"/>
  <c r="AS107" i="477"/>
  <c r="AS105" i="477"/>
  <c r="AR103" i="477"/>
  <c r="AS101" i="477"/>
  <c r="AS99" i="477"/>
  <c r="AR97" i="477"/>
  <c r="AS96" i="477"/>
  <c r="AR95" i="477"/>
  <c r="AR94" i="477"/>
  <c r="AR93" i="477"/>
  <c r="AS92" i="477"/>
  <c r="AR91" i="477"/>
  <c r="AR90" i="477"/>
  <c r="AR88" i="477"/>
  <c r="AS87" i="477"/>
  <c r="AR86" i="477"/>
  <c r="AR84" i="477"/>
  <c r="AS83" i="477"/>
  <c r="AS81" i="477"/>
  <c r="AS77" i="477"/>
  <c r="AS73" i="477"/>
  <c r="AS69" i="477"/>
  <c r="AS65" i="477"/>
  <c r="AS64" i="477"/>
  <c r="AR64" i="477"/>
  <c r="AS63" i="477"/>
  <c r="AS62" i="477"/>
  <c r="AR62" i="477"/>
  <c r="AS60" i="477"/>
  <c r="AR60" i="477"/>
  <c r="AS58" i="477"/>
  <c r="AR58" i="477"/>
  <c r="AS56" i="477"/>
  <c r="AR56" i="477"/>
  <c r="AS54" i="477"/>
  <c r="AR54" i="477"/>
  <c r="AS52" i="477"/>
  <c r="AR52" i="477"/>
  <c r="AS50" i="477"/>
  <c r="AR50" i="477"/>
  <c r="AS48" i="477"/>
  <c r="AR48" i="477"/>
  <c r="AS46" i="477"/>
  <c r="AR46" i="477"/>
  <c r="AS44" i="477"/>
  <c r="AR44" i="477"/>
  <c r="AS42" i="477"/>
  <c r="AR42" i="477"/>
  <c r="AS41" i="477"/>
  <c r="AR41" i="477"/>
  <c r="AS39" i="477"/>
  <c r="AR39" i="477"/>
  <c r="AS37" i="477"/>
  <c r="AR37" i="477"/>
  <c r="AS35" i="477"/>
  <c r="AR35" i="477"/>
  <c r="AS33" i="477"/>
  <c r="AR33" i="477"/>
  <c r="B31" i="477"/>
  <c r="AT30" i="477"/>
  <c r="AT29" i="477"/>
  <c r="E29" i="477"/>
  <c r="D29" i="477"/>
  <c r="C29" i="477"/>
  <c r="AP3" i="477"/>
  <c r="AO3" i="477"/>
  <c r="BA2" i="477"/>
  <c r="AZ2" i="477"/>
  <c r="AY2" i="477"/>
  <c r="AX2" i="477"/>
  <c r="AW2" i="477"/>
  <c r="AV2" i="477"/>
  <c r="AU2" i="477"/>
  <c r="AO2" i="477"/>
  <c r="B1" i="477"/>
  <c r="AY29" i="477" l="1"/>
  <c r="CT4" i="477"/>
  <c r="AQ37" i="477"/>
  <c r="AQ39" i="477"/>
  <c r="AQ35" i="477"/>
  <c r="K46" i="531"/>
  <c r="N46" i="531" s="1"/>
  <c r="Q46" i="531" s="1"/>
  <c r="K90" i="531"/>
  <c r="N90" i="531" s="1"/>
  <c r="Q90" i="531" s="1"/>
  <c r="K51" i="531"/>
  <c r="N51" i="531" s="1"/>
  <c r="K78" i="531"/>
  <c r="N78" i="531" s="1"/>
  <c r="Q78" i="531" s="1"/>
  <c r="T78" i="531" s="1"/>
  <c r="K56" i="531"/>
  <c r="N56" i="531" s="1"/>
  <c r="K47" i="531"/>
  <c r="N47" i="531" s="1"/>
  <c r="Q47" i="531" s="1"/>
  <c r="T47" i="531" s="1"/>
  <c r="K91" i="531"/>
  <c r="N91" i="531" s="1"/>
  <c r="Q91" i="531" s="1"/>
  <c r="K109" i="531"/>
  <c r="N109" i="531" s="1"/>
  <c r="Q109" i="531" s="1"/>
  <c r="T109" i="531" s="1"/>
  <c r="K129" i="531"/>
  <c r="N129" i="531" s="1"/>
  <c r="Q129" i="531" s="1"/>
  <c r="K89" i="531"/>
  <c r="N89" i="531" s="1"/>
  <c r="Q89" i="531" s="1"/>
  <c r="T89" i="531" s="1"/>
  <c r="K113" i="531"/>
  <c r="N113" i="531" s="1"/>
  <c r="K81" i="531"/>
  <c r="N81" i="531" s="1"/>
  <c r="K59" i="531"/>
  <c r="N59" i="531" s="1"/>
  <c r="Q59" i="531" s="1"/>
  <c r="T59" i="531" s="1"/>
  <c r="K86" i="531"/>
  <c r="N86" i="531" s="1"/>
  <c r="Q86" i="531" s="1"/>
  <c r="K61" i="531"/>
  <c r="N61" i="531" s="1"/>
  <c r="Q61" i="531" s="1"/>
  <c r="T61" i="531" s="1"/>
  <c r="K118" i="531"/>
  <c r="N118" i="531" s="1"/>
  <c r="Q118" i="531" s="1"/>
  <c r="T118" i="531" s="1"/>
  <c r="K69" i="531"/>
  <c r="N69" i="531" s="1"/>
  <c r="Q69" i="531" s="1"/>
  <c r="K43" i="531"/>
  <c r="N43" i="531" s="1"/>
  <c r="Q43" i="531" s="1"/>
  <c r="K71" i="531"/>
  <c r="N71" i="531" s="1"/>
  <c r="Q71" i="531" s="1"/>
  <c r="T71" i="531" s="1"/>
  <c r="K73" i="531"/>
  <c r="N73" i="531" s="1"/>
  <c r="Q73" i="531" s="1"/>
  <c r="K120" i="531"/>
  <c r="N120" i="531" s="1"/>
  <c r="Q120" i="531" s="1"/>
  <c r="T120" i="531" s="1"/>
  <c r="K128" i="531"/>
  <c r="N128" i="531" s="1"/>
  <c r="Q128" i="531" s="1"/>
  <c r="T128" i="531" s="1"/>
  <c r="K83" i="531"/>
  <c r="N83" i="531" s="1"/>
  <c r="K121" i="531"/>
  <c r="N121" i="531" s="1"/>
  <c r="Q121" i="531" s="1"/>
  <c r="T121" i="531" s="1"/>
  <c r="K112" i="531"/>
  <c r="N112" i="531" s="1"/>
  <c r="C127" i="535"/>
  <c r="B127" i="532"/>
  <c r="T127" i="532" s="1"/>
  <c r="P127" i="532"/>
  <c r="C48" i="535"/>
  <c r="P48" i="532"/>
  <c r="B48" i="532"/>
  <c r="T48" i="532" s="1"/>
  <c r="C67" i="535"/>
  <c r="B67" i="532"/>
  <c r="T67" i="532" s="1"/>
  <c r="P67" i="532"/>
  <c r="C71" i="535"/>
  <c r="P71" i="532"/>
  <c r="B71" i="532"/>
  <c r="T71" i="532" s="1"/>
  <c r="C73" i="535"/>
  <c r="B73" i="532"/>
  <c r="T73" i="532" s="1"/>
  <c r="P73" i="532"/>
  <c r="J106" i="527"/>
  <c r="V106" i="532"/>
  <c r="C93" i="535"/>
  <c r="B93" i="532"/>
  <c r="T93" i="532" s="1"/>
  <c r="P93" i="532"/>
  <c r="V92" i="532"/>
  <c r="J92" i="527"/>
  <c r="C92" i="535"/>
  <c r="B92" i="532"/>
  <c r="T92" i="532" s="1"/>
  <c r="P92" i="532"/>
  <c r="K92" i="531"/>
  <c r="N92" i="531" s="1"/>
  <c r="C82" i="535"/>
  <c r="B82" i="532"/>
  <c r="T82" i="532" s="1"/>
  <c r="P82" i="532"/>
  <c r="C83" i="535"/>
  <c r="P83" i="532"/>
  <c r="B83" i="532"/>
  <c r="T83" i="532" s="1"/>
  <c r="C77" i="535"/>
  <c r="B77" i="532"/>
  <c r="T77" i="532" s="1"/>
  <c r="P77" i="532"/>
  <c r="K111" i="531"/>
  <c r="N111" i="531" s="1"/>
  <c r="Q111" i="531" s="1"/>
  <c r="C103" i="535"/>
  <c r="P103" i="532"/>
  <c r="B103" i="532"/>
  <c r="T103" i="532" s="1"/>
  <c r="C64" i="535"/>
  <c r="P64" i="532"/>
  <c r="B64" i="532"/>
  <c r="T64" i="532" s="1"/>
  <c r="C120" i="535"/>
  <c r="P120" i="532"/>
  <c r="B120" i="532"/>
  <c r="T120" i="532" s="1"/>
  <c r="V72" i="532"/>
  <c r="J72" i="527"/>
  <c r="C110" i="535"/>
  <c r="B110" i="532"/>
  <c r="T110" i="532" s="1"/>
  <c r="P110" i="532"/>
  <c r="C117" i="535"/>
  <c r="B117" i="532"/>
  <c r="T117" i="532" s="1"/>
  <c r="P117" i="532"/>
  <c r="J117" i="527"/>
  <c r="V117" i="532"/>
  <c r="V105" i="532"/>
  <c r="J105" i="527"/>
  <c r="K75" i="531"/>
  <c r="N75" i="531" s="1"/>
  <c r="Q75" i="531" s="1"/>
  <c r="C116" i="535"/>
  <c r="P116" i="532"/>
  <c r="B116" i="532"/>
  <c r="T116" i="532" s="1"/>
  <c r="K123" i="531"/>
  <c r="N123" i="531" s="1"/>
  <c r="Q123" i="531" s="1"/>
  <c r="T123" i="531" s="1"/>
  <c r="V55" i="532"/>
  <c r="J55" i="527"/>
  <c r="V97" i="532"/>
  <c r="J97" i="527"/>
  <c r="J61" i="527"/>
  <c r="V61" i="532"/>
  <c r="J63" i="527"/>
  <c r="V63" i="532"/>
  <c r="K119" i="531"/>
  <c r="N119" i="531" s="1"/>
  <c r="Q119" i="531" s="1"/>
  <c r="K87" i="531"/>
  <c r="N87" i="531" s="1"/>
  <c r="Q87" i="531" s="1"/>
  <c r="T87" i="531" s="1"/>
  <c r="V122" i="532"/>
  <c r="J122" i="527"/>
  <c r="V99" i="532"/>
  <c r="J99" i="527"/>
  <c r="V76" i="532"/>
  <c r="J76" i="527"/>
  <c r="J69" i="527"/>
  <c r="V69" i="532"/>
  <c r="V102" i="532"/>
  <c r="J102" i="527"/>
  <c r="V79" i="532"/>
  <c r="J79" i="527"/>
  <c r="V68" i="532"/>
  <c r="J68" i="527"/>
  <c r="V115" i="532"/>
  <c r="J115" i="527"/>
  <c r="V126" i="532"/>
  <c r="J126" i="527"/>
  <c r="K127" i="531"/>
  <c r="N127" i="531" s="1"/>
  <c r="K48" i="531"/>
  <c r="N48" i="531" s="1"/>
  <c r="K67" i="531"/>
  <c r="N67" i="531" s="1"/>
  <c r="V71" i="532"/>
  <c r="J71" i="527"/>
  <c r="K93" i="531"/>
  <c r="N93" i="531" s="1"/>
  <c r="J83" i="527"/>
  <c r="V83" i="532"/>
  <c r="J77" i="527"/>
  <c r="V77" i="532"/>
  <c r="V111" i="532"/>
  <c r="J111" i="527"/>
  <c r="K103" i="531"/>
  <c r="N103" i="531" s="1"/>
  <c r="Q103" i="531" s="1"/>
  <c r="T103" i="531" s="1"/>
  <c r="K64" i="531"/>
  <c r="N64" i="531" s="1"/>
  <c r="Q64" i="531" s="1"/>
  <c r="K110" i="531"/>
  <c r="N110" i="531" s="1"/>
  <c r="K98" i="531"/>
  <c r="N98" i="531" s="1"/>
  <c r="J109" i="527"/>
  <c r="V109" i="532"/>
  <c r="C62" i="535"/>
  <c r="B62" i="532"/>
  <c r="T62" i="532" s="1"/>
  <c r="P62" i="532"/>
  <c r="K62" i="531"/>
  <c r="N62" i="531" s="1"/>
  <c r="V62" i="532"/>
  <c r="J62" i="527"/>
  <c r="C75" i="535"/>
  <c r="P75" i="532"/>
  <c r="B75" i="532"/>
  <c r="T75" i="532" s="1"/>
  <c r="V75" i="532"/>
  <c r="J75" i="527"/>
  <c r="K95" i="531"/>
  <c r="N95" i="531" s="1"/>
  <c r="Q95" i="531" s="1"/>
  <c r="C124" i="535"/>
  <c r="P124" i="532"/>
  <c r="B124" i="532"/>
  <c r="T124" i="532" s="1"/>
  <c r="K124" i="531"/>
  <c r="N124" i="531" s="1"/>
  <c r="K54" i="531"/>
  <c r="N54" i="531" s="1"/>
  <c r="C94" i="535"/>
  <c r="B94" i="532"/>
  <c r="T94" i="532" s="1"/>
  <c r="P94" i="532"/>
  <c r="C129" i="535"/>
  <c r="P129" i="532"/>
  <c r="B129" i="532"/>
  <c r="T129" i="532" s="1"/>
  <c r="C58" i="535"/>
  <c r="P58" i="532"/>
  <c r="B58" i="532"/>
  <c r="T58" i="532" s="1"/>
  <c r="K58" i="531"/>
  <c r="N58" i="531" s="1"/>
  <c r="Q58" i="531" s="1"/>
  <c r="T58" i="531" s="1"/>
  <c r="J58" i="527"/>
  <c r="V58" i="532"/>
  <c r="C89" i="535"/>
  <c r="P89" i="532"/>
  <c r="B89" i="532"/>
  <c r="T89" i="532" s="1"/>
  <c r="K114" i="531"/>
  <c r="N114" i="531" s="1"/>
  <c r="C130" i="535"/>
  <c r="B130" i="532"/>
  <c r="T130" i="532" s="1"/>
  <c r="P130" i="532"/>
  <c r="J59" i="527"/>
  <c r="V59" i="532"/>
  <c r="J78" i="527"/>
  <c r="V78" i="532"/>
  <c r="C123" i="535"/>
  <c r="B123" i="532"/>
  <c r="T123" i="532" s="1"/>
  <c r="P123" i="532"/>
  <c r="V80" i="532"/>
  <c r="J80" i="527"/>
  <c r="C80" i="535"/>
  <c r="B80" i="532"/>
  <c r="T80" i="532" s="1"/>
  <c r="P80" i="532"/>
  <c r="K80" i="531"/>
  <c r="N80" i="531" s="1"/>
  <c r="J56" i="527"/>
  <c r="V56" i="532"/>
  <c r="C44" i="535"/>
  <c r="P44" i="532"/>
  <c r="B44" i="532"/>
  <c r="T44" i="532" s="1"/>
  <c r="C86" i="535"/>
  <c r="P86" i="532"/>
  <c r="B86" i="532"/>
  <c r="T86" i="532" s="1"/>
  <c r="C60" i="535"/>
  <c r="P60" i="532"/>
  <c r="B60" i="532"/>
  <c r="T60" i="532" s="1"/>
  <c r="K55" i="531"/>
  <c r="N55" i="531" s="1"/>
  <c r="Q55" i="531" s="1"/>
  <c r="T55" i="531" s="1"/>
  <c r="K108" i="531"/>
  <c r="N108" i="531" s="1"/>
  <c r="Q108" i="531" s="1"/>
  <c r="T108" i="531" s="1"/>
  <c r="V108" i="532"/>
  <c r="J108" i="527"/>
  <c r="C108" i="535"/>
  <c r="B108" i="532"/>
  <c r="T108" i="532" s="1"/>
  <c r="P108" i="532"/>
  <c r="C90" i="535"/>
  <c r="P90" i="532"/>
  <c r="B90" i="532"/>
  <c r="T90" i="532" s="1"/>
  <c r="K52" i="531"/>
  <c r="N52" i="531" s="1"/>
  <c r="Q52" i="531" s="1"/>
  <c r="T52" i="531" s="1"/>
  <c r="V47" i="532"/>
  <c r="J47" i="527"/>
  <c r="J91" i="527"/>
  <c r="V91" i="532"/>
  <c r="J104" i="527"/>
  <c r="V104" i="532"/>
  <c r="C104" i="535"/>
  <c r="B104" i="532"/>
  <c r="T104" i="532" s="1"/>
  <c r="P104" i="532"/>
  <c r="K104" i="531"/>
  <c r="N104" i="531" s="1"/>
  <c r="Q104" i="531" s="1"/>
  <c r="T104" i="531" s="1"/>
  <c r="K85" i="531"/>
  <c r="N85" i="531" s="1"/>
  <c r="Q85" i="531" s="1"/>
  <c r="C84" i="535"/>
  <c r="B84" i="532"/>
  <c r="T84" i="532" s="1"/>
  <c r="P84" i="532"/>
  <c r="K84" i="531"/>
  <c r="N84" i="531" s="1"/>
  <c r="Q84" i="531" s="1"/>
  <c r="T84" i="531" s="1"/>
  <c r="V84" i="532"/>
  <c r="J84" i="527"/>
  <c r="C97" i="535"/>
  <c r="B97" i="532"/>
  <c r="T97" i="532" s="1"/>
  <c r="P97" i="532"/>
  <c r="C61" i="535"/>
  <c r="B61" i="532"/>
  <c r="T61" i="532" s="1"/>
  <c r="P61" i="532"/>
  <c r="K63" i="531"/>
  <c r="N63" i="531" s="1"/>
  <c r="Q63" i="531" s="1"/>
  <c r="T63" i="531" s="1"/>
  <c r="C51" i="535"/>
  <c r="B51" i="532"/>
  <c r="T51" i="532" s="1"/>
  <c r="P51" i="532"/>
  <c r="C125" i="535"/>
  <c r="B125" i="532"/>
  <c r="T125" i="532" s="1"/>
  <c r="P125" i="532"/>
  <c r="J125" i="527"/>
  <c r="V125" i="532"/>
  <c r="K101" i="531"/>
  <c r="N101" i="531" s="1"/>
  <c r="Q101" i="531" s="1"/>
  <c r="T101" i="531" s="1"/>
  <c r="V87" i="532"/>
  <c r="J87" i="527"/>
  <c r="K122" i="531"/>
  <c r="N122" i="531" s="1"/>
  <c r="Q122" i="531" s="1"/>
  <c r="T122" i="531" s="1"/>
  <c r="K42" i="531"/>
  <c r="N42" i="531" s="1"/>
  <c r="Q42" i="531" s="1"/>
  <c r="C107" i="535"/>
  <c r="B107" i="532"/>
  <c r="T107" i="532" s="1"/>
  <c r="P107" i="532"/>
  <c r="K76" i="531"/>
  <c r="N76" i="531" s="1"/>
  <c r="Q76" i="531" s="1"/>
  <c r="C69" i="535"/>
  <c r="B69" i="532"/>
  <c r="T69" i="532" s="1"/>
  <c r="P69" i="532"/>
  <c r="C79" i="535"/>
  <c r="P79" i="532"/>
  <c r="B79" i="532"/>
  <c r="T79" i="532" s="1"/>
  <c r="J53" i="527"/>
  <c r="V53" i="532"/>
  <c r="C53" i="535"/>
  <c r="P53" i="532"/>
  <c r="B53" i="532"/>
  <c r="T53" i="532" s="1"/>
  <c r="K53" i="531"/>
  <c r="N53" i="531" s="1"/>
  <c r="C43" i="535"/>
  <c r="P43" i="532"/>
  <c r="B43" i="532"/>
  <c r="T43" i="532" s="1"/>
  <c r="C88" i="535"/>
  <c r="B88" i="532"/>
  <c r="T88" i="532" s="1"/>
  <c r="P88" i="532"/>
  <c r="K88" i="531"/>
  <c r="N88" i="531" s="1"/>
  <c r="J88" i="527"/>
  <c r="V88" i="532"/>
  <c r="K100" i="531"/>
  <c r="N100" i="531" s="1"/>
  <c r="Q100" i="531" s="1"/>
  <c r="V100" i="532"/>
  <c r="J100" i="527"/>
  <c r="C100" i="535"/>
  <c r="B100" i="532"/>
  <c r="T100" i="532" s="1"/>
  <c r="P100" i="532"/>
  <c r="K68" i="531"/>
  <c r="N68" i="531" s="1"/>
  <c r="Q68" i="531" s="1"/>
  <c r="T68" i="531" s="1"/>
  <c r="C96" i="535"/>
  <c r="B96" i="532"/>
  <c r="T96" i="532" s="1"/>
  <c r="P96" i="532"/>
  <c r="K96" i="531"/>
  <c r="N96" i="531" s="1"/>
  <c r="Q96" i="531" s="1"/>
  <c r="V96" i="532"/>
  <c r="J96" i="527"/>
  <c r="C50" i="535"/>
  <c r="B50" i="532"/>
  <c r="T50" i="532" s="1"/>
  <c r="P50" i="532"/>
  <c r="V127" i="532"/>
  <c r="J127" i="527"/>
  <c r="Q48" i="531"/>
  <c r="T48" i="531" s="1"/>
  <c r="V48" i="532"/>
  <c r="J48" i="527"/>
  <c r="V67" i="532"/>
  <c r="J67" i="527"/>
  <c r="V73" i="532"/>
  <c r="J73" i="527"/>
  <c r="C106" i="535"/>
  <c r="P106" i="532"/>
  <c r="B106" i="532"/>
  <c r="T106" i="532" s="1"/>
  <c r="V93" i="532"/>
  <c r="J93" i="527"/>
  <c r="K82" i="531"/>
  <c r="N82" i="531" s="1"/>
  <c r="K77" i="531"/>
  <c r="N77" i="531" s="1"/>
  <c r="C111" i="535"/>
  <c r="P111" i="532"/>
  <c r="B111" i="532"/>
  <c r="T111" i="532" s="1"/>
  <c r="V103" i="532"/>
  <c r="J103" i="527"/>
  <c r="J64" i="527"/>
  <c r="V64" i="532"/>
  <c r="C72" i="535"/>
  <c r="B72" i="532"/>
  <c r="T72" i="532" s="1"/>
  <c r="P72" i="532"/>
  <c r="J110" i="527"/>
  <c r="V110" i="532"/>
  <c r="K117" i="531"/>
  <c r="N117" i="531" s="1"/>
  <c r="V98" i="532"/>
  <c r="J98" i="527"/>
  <c r="K105" i="531"/>
  <c r="N105" i="531" s="1"/>
  <c r="Q105" i="531" s="1"/>
  <c r="T105" i="531" s="1"/>
  <c r="V95" i="532"/>
  <c r="J95" i="527"/>
  <c r="V124" i="532"/>
  <c r="J124" i="527"/>
  <c r="K94" i="531"/>
  <c r="N94" i="531" s="1"/>
  <c r="J129" i="527"/>
  <c r="V129" i="532"/>
  <c r="V89" i="532"/>
  <c r="J89" i="527"/>
  <c r="K116" i="531"/>
  <c r="J114" i="527"/>
  <c r="V114" i="532"/>
  <c r="V113" i="532"/>
  <c r="J113" i="527"/>
  <c r="K130" i="531"/>
  <c r="N130" i="531" s="1"/>
  <c r="J81" i="527"/>
  <c r="V81" i="532"/>
  <c r="K44" i="531"/>
  <c r="N44" i="531" s="1"/>
  <c r="Q44" i="531" s="1"/>
  <c r="T44" i="531" s="1"/>
  <c r="J86" i="527"/>
  <c r="V86" i="532"/>
  <c r="V60" i="532"/>
  <c r="J60" i="527"/>
  <c r="V52" i="532"/>
  <c r="J52" i="527"/>
  <c r="K97" i="531"/>
  <c r="N97" i="531" s="1"/>
  <c r="Q97" i="531" s="1"/>
  <c r="T97" i="531" s="1"/>
  <c r="V119" i="532"/>
  <c r="J119" i="527"/>
  <c r="K65" i="531"/>
  <c r="N65" i="531" s="1"/>
  <c r="V65" i="532"/>
  <c r="J65" i="527"/>
  <c r="V118" i="532"/>
  <c r="J118" i="527"/>
  <c r="K99" i="531"/>
  <c r="N99" i="531" s="1"/>
  <c r="K107" i="531"/>
  <c r="N107" i="531" s="1"/>
  <c r="K102" i="531"/>
  <c r="N102" i="531" s="1"/>
  <c r="Q102" i="531" s="1"/>
  <c r="V57" i="532"/>
  <c r="J57" i="527"/>
  <c r="K57" i="531"/>
  <c r="N57" i="531" s="1"/>
  <c r="Q57" i="531" s="1"/>
  <c r="T57" i="531" s="1"/>
  <c r="V43" i="532"/>
  <c r="J43" i="527"/>
  <c r="K50" i="531"/>
  <c r="N50" i="531" s="1"/>
  <c r="Q50" i="531" s="1"/>
  <c r="T50" i="531" s="1"/>
  <c r="K115" i="531"/>
  <c r="N115" i="531" s="1"/>
  <c r="Q115" i="531" s="1"/>
  <c r="K126" i="531"/>
  <c r="J128" i="527"/>
  <c r="V128" i="532"/>
  <c r="K106" i="531"/>
  <c r="N106" i="531" s="1"/>
  <c r="V82" i="532"/>
  <c r="J82" i="527"/>
  <c r="J120" i="527"/>
  <c r="V120" i="532"/>
  <c r="K72" i="531"/>
  <c r="C98" i="535"/>
  <c r="P98" i="532"/>
  <c r="B98" i="532"/>
  <c r="T98" i="532" s="1"/>
  <c r="C105" i="535"/>
  <c r="P105" i="532"/>
  <c r="B105" i="532"/>
  <c r="T105" i="532" s="1"/>
  <c r="C109" i="535"/>
  <c r="P109" i="532"/>
  <c r="B109" i="532"/>
  <c r="T109" i="532" s="1"/>
  <c r="C95" i="535"/>
  <c r="P95" i="532"/>
  <c r="B95" i="532"/>
  <c r="T95" i="532" s="1"/>
  <c r="C54" i="535"/>
  <c r="B54" i="532"/>
  <c r="T54" i="532" s="1"/>
  <c r="P54" i="532"/>
  <c r="J54" i="527"/>
  <c r="V54" i="532"/>
  <c r="J94" i="527"/>
  <c r="V94" i="532"/>
  <c r="C45" i="535"/>
  <c r="B45" i="532"/>
  <c r="T45" i="532" s="1"/>
  <c r="P45" i="532"/>
  <c r="K45" i="531"/>
  <c r="N45" i="531" s="1"/>
  <c r="J45" i="527"/>
  <c r="V45" i="532"/>
  <c r="V116" i="532"/>
  <c r="J116" i="527"/>
  <c r="C114" i="535"/>
  <c r="P114" i="532"/>
  <c r="B114" i="532"/>
  <c r="T114" i="532" s="1"/>
  <c r="J74" i="527"/>
  <c r="V74" i="532"/>
  <c r="C74" i="535"/>
  <c r="B74" i="532"/>
  <c r="T74" i="532" s="1"/>
  <c r="P74" i="532"/>
  <c r="K74" i="531"/>
  <c r="N74" i="531" s="1"/>
  <c r="Q74" i="531" s="1"/>
  <c r="C113" i="535"/>
  <c r="B113" i="532"/>
  <c r="T113" i="532" s="1"/>
  <c r="P113" i="532"/>
  <c r="J130" i="527"/>
  <c r="V130" i="532"/>
  <c r="C81" i="535"/>
  <c r="P81" i="532"/>
  <c r="B81" i="532"/>
  <c r="T81" i="532" s="1"/>
  <c r="C59" i="535"/>
  <c r="B59" i="532"/>
  <c r="T59" i="532" s="1"/>
  <c r="P59" i="532"/>
  <c r="C78" i="535"/>
  <c r="B78" i="532"/>
  <c r="T78" i="532" s="1"/>
  <c r="P78" i="532"/>
  <c r="J121" i="527"/>
  <c r="V121" i="532"/>
  <c r="C121" i="535"/>
  <c r="P121" i="532"/>
  <c r="B121" i="532"/>
  <c r="T121" i="532" s="1"/>
  <c r="J123" i="527"/>
  <c r="V123" i="532"/>
  <c r="C56" i="535"/>
  <c r="B56" i="532"/>
  <c r="T56" i="532" s="1"/>
  <c r="P56" i="532"/>
  <c r="V44" i="532"/>
  <c r="J44" i="527"/>
  <c r="K60" i="531"/>
  <c r="N60" i="531" s="1"/>
  <c r="C55" i="535"/>
  <c r="P55" i="532"/>
  <c r="B55" i="532"/>
  <c r="T55" i="532" s="1"/>
  <c r="V90" i="532"/>
  <c r="J90" i="527"/>
  <c r="C52" i="535"/>
  <c r="P52" i="532"/>
  <c r="B52" i="532"/>
  <c r="T52" i="532" s="1"/>
  <c r="C47" i="535"/>
  <c r="B47" i="532"/>
  <c r="T47" i="532" s="1"/>
  <c r="P47" i="532"/>
  <c r="C91" i="535"/>
  <c r="B91" i="532"/>
  <c r="T91" i="532" s="1"/>
  <c r="P91" i="532"/>
  <c r="C85" i="535"/>
  <c r="B85" i="532"/>
  <c r="T85" i="532" s="1"/>
  <c r="P85" i="532"/>
  <c r="V85" i="532"/>
  <c r="J85" i="527"/>
  <c r="C63" i="535"/>
  <c r="B63" i="532"/>
  <c r="T63" i="532" s="1"/>
  <c r="P63" i="532"/>
  <c r="J51" i="527"/>
  <c r="V51" i="532"/>
  <c r="K125" i="531"/>
  <c r="N125" i="531" s="1"/>
  <c r="Q125" i="531" s="1"/>
  <c r="T125" i="531" s="1"/>
  <c r="V70" i="532"/>
  <c r="J70" i="527"/>
  <c r="C70" i="535"/>
  <c r="B70" i="532"/>
  <c r="T70" i="532" s="1"/>
  <c r="P70" i="532"/>
  <c r="K70" i="531"/>
  <c r="N70" i="531" s="1"/>
  <c r="C101" i="535"/>
  <c r="B101" i="532"/>
  <c r="T101" i="532" s="1"/>
  <c r="P101" i="532"/>
  <c r="V101" i="532"/>
  <c r="J101" i="527"/>
  <c r="C119" i="535"/>
  <c r="P119" i="532"/>
  <c r="B119" i="532"/>
  <c r="T119" i="532" s="1"/>
  <c r="C65" i="535"/>
  <c r="B65" i="532"/>
  <c r="T65" i="532" s="1"/>
  <c r="P65" i="532"/>
  <c r="C87" i="535"/>
  <c r="P87" i="532"/>
  <c r="B87" i="532"/>
  <c r="T87" i="532" s="1"/>
  <c r="C46" i="535"/>
  <c r="B46" i="532"/>
  <c r="T46" i="532" s="1"/>
  <c r="P46" i="532"/>
  <c r="V46" i="532"/>
  <c r="J46" i="527"/>
  <c r="C122" i="535"/>
  <c r="P122" i="532"/>
  <c r="B122" i="532"/>
  <c r="T122" i="532" s="1"/>
  <c r="C42" i="535"/>
  <c r="P42" i="532"/>
  <c r="B42" i="532"/>
  <c r="T42" i="532" s="1"/>
  <c r="J42" i="527"/>
  <c r="V42" i="532"/>
  <c r="C118" i="535"/>
  <c r="B118" i="532"/>
  <c r="T118" i="532" s="1"/>
  <c r="P118" i="532"/>
  <c r="V112" i="532"/>
  <c r="J112" i="527"/>
  <c r="C112" i="535"/>
  <c r="B112" i="532"/>
  <c r="T112" i="532" s="1"/>
  <c r="P112" i="532"/>
  <c r="C99" i="535"/>
  <c r="P99" i="532"/>
  <c r="B99" i="532"/>
  <c r="T99" i="532" s="1"/>
  <c r="V107" i="532"/>
  <c r="J107" i="527"/>
  <c r="C76" i="535"/>
  <c r="B76" i="532"/>
  <c r="T76" i="532" s="1"/>
  <c r="P76" i="532"/>
  <c r="C102" i="535"/>
  <c r="P102" i="532"/>
  <c r="B102" i="532"/>
  <c r="T102" i="532" s="1"/>
  <c r="K79" i="531"/>
  <c r="N79" i="531" s="1"/>
  <c r="Q79" i="531" s="1"/>
  <c r="C57" i="535"/>
  <c r="B57" i="532"/>
  <c r="T57" i="532" s="1"/>
  <c r="P57" i="532"/>
  <c r="C49" i="535"/>
  <c r="B49" i="532"/>
  <c r="T49" i="532" s="1"/>
  <c r="P49" i="532"/>
  <c r="K49" i="531"/>
  <c r="N49" i="531" s="1"/>
  <c r="Q49" i="531" s="1"/>
  <c r="T49" i="531" s="1"/>
  <c r="V49" i="532"/>
  <c r="J49" i="527"/>
  <c r="V66" i="532"/>
  <c r="J66" i="527"/>
  <c r="C66" i="535"/>
  <c r="P66" i="532"/>
  <c r="B66" i="532"/>
  <c r="T66" i="532" s="1"/>
  <c r="K66" i="531"/>
  <c r="N66" i="531" s="1"/>
  <c r="C68" i="535"/>
  <c r="P68" i="532"/>
  <c r="B68" i="532"/>
  <c r="T68" i="532" s="1"/>
  <c r="J50" i="527"/>
  <c r="V50" i="532"/>
  <c r="C115" i="535"/>
  <c r="P115" i="532"/>
  <c r="B115" i="532"/>
  <c r="T115" i="532" s="1"/>
  <c r="C126" i="535"/>
  <c r="P126" i="532"/>
  <c r="B126" i="532"/>
  <c r="T126" i="532" s="1"/>
  <c r="C128" i="535"/>
  <c r="P128" i="532"/>
  <c r="B128" i="532"/>
  <c r="T128" i="532" s="1"/>
  <c r="BC2" i="477"/>
  <c r="F129" i="469"/>
  <c r="F125" i="469"/>
  <c r="F121" i="469"/>
  <c r="C117" i="370"/>
  <c r="F113" i="469"/>
  <c r="F109" i="469"/>
  <c r="F105" i="469"/>
  <c r="C101" i="370"/>
  <c r="F97" i="469"/>
  <c r="F93" i="469"/>
  <c r="F89" i="469"/>
  <c r="C85" i="370"/>
  <c r="F81" i="469"/>
  <c r="F77" i="469"/>
  <c r="F73" i="469"/>
  <c r="C69" i="370"/>
  <c r="F65" i="469"/>
  <c r="F61" i="469"/>
  <c r="F57" i="469"/>
  <c r="C53" i="370"/>
  <c r="F49" i="469"/>
  <c r="F45" i="469"/>
  <c r="C128" i="370"/>
  <c r="C124" i="370"/>
  <c r="AF124" i="370" s="1"/>
  <c r="C120" i="370"/>
  <c r="C116" i="370"/>
  <c r="C112" i="370"/>
  <c r="C108" i="370"/>
  <c r="C104" i="370"/>
  <c r="C100" i="370"/>
  <c r="C96" i="370"/>
  <c r="C92" i="370"/>
  <c r="C88" i="370"/>
  <c r="C84" i="370"/>
  <c r="C80" i="370"/>
  <c r="C76" i="370"/>
  <c r="C72" i="370"/>
  <c r="C68" i="370"/>
  <c r="C64" i="370"/>
  <c r="C60" i="370"/>
  <c r="C56" i="370"/>
  <c r="C52" i="370"/>
  <c r="C48" i="370"/>
  <c r="C44" i="370"/>
  <c r="C127" i="370"/>
  <c r="C123" i="370"/>
  <c r="C119" i="370"/>
  <c r="F115" i="471"/>
  <c r="C111" i="370"/>
  <c r="C107" i="370"/>
  <c r="C103" i="370"/>
  <c r="F99" i="471"/>
  <c r="C95" i="370"/>
  <c r="C91" i="370"/>
  <c r="C87" i="370"/>
  <c r="C83" i="370"/>
  <c r="C79" i="370"/>
  <c r="C75" i="370"/>
  <c r="C71" i="370"/>
  <c r="C67" i="370"/>
  <c r="C63" i="370"/>
  <c r="C59" i="370"/>
  <c r="C55" i="370"/>
  <c r="C51" i="370"/>
  <c r="C47" i="370"/>
  <c r="C43" i="370"/>
  <c r="F130" i="471"/>
  <c r="F126" i="471"/>
  <c r="C122" i="370"/>
  <c r="C118" i="370"/>
  <c r="F114" i="471"/>
  <c r="F110" i="471"/>
  <c r="C106" i="370"/>
  <c r="C102" i="370"/>
  <c r="F98" i="471"/>
  <c r="F94" i="471"/>
  <c r="C90" i="370"/>
  <c r="C86" i="370"/>
  <c r="C74" i="370"/>
  <c r="C70" i="370"/>
  <c r="C58" i="370"/>
  <c r="C54" i="370"/>
  <c r="C42" i="370"/>
  <c r="S29" i="370"/>
  <c r="C130" i="370"/>
  <c r="C126" i="370"/>
  <c r="C114" i="370"/>
  <c r="C110" i="370"/>
  <c r="C98" i="370"/>
  <c r="C94" i="370"/>
  <c r="C81" i="370"/>
  <c r="C65" i="370"/>
  <c r="C49" i="370"/>
  <c r="F82" i="469"/>
  <c r="C82" i="370"/>
  <c r="F78" i="469"/>
  <c r="C78" i="370"/>
  <c r="F66" i="469"/>
  <c r="C66" i="370"/>
  <c r="F62" i="469"/>
  <c r="C62" i="370"/>
  <c r="F50" i="469"/>
  <c r="C50" i="370"/>
  <c r="F46" i="469"/>
  <c r="C46" i="370"/>
  <c r="C129" i="370"/>
  <c r="C125" i="370"/>
  <c r="C121" i="370"/>
  <c r="C113" i="370"/>
  <c r="C109" i="370"/>
  <c r="C105" i="370"/>
  <c r="C97" i="370"/>
  <c r="C93" i="370"/>
  <c r="C89" i="370"/>
  <c r="C73" i="370"/>
  <c r="C57" i="370"/>
  <c r="C115" i="370"/>
  <c r="C99" i="370"/>
  <c r="C77" i="370"/>
  <c r="C61" i="370"/>
  <c r="C45" i="370"/>
  <c r="D30" i="370"/>
  <c r="S30" i="370"/>
  <c r="G30" i="370"/>
  <c r="W30" i="370"/>
  <c r="K30" i="370"/>
  <c r="AA30" i="370"/>
  <c r="O30" i="370"/>
  <c r="O29" i="370"/>
  <c r="AA29" i="370"/>
  <c r="K29" i="370"/>
  <c r="W29" i="370"/>
  <c r="G29" i="370"/>
  <c r="AD30" i="370"/>
  <c r="Z30" i="370"/>
  <c r="V30" i="370"/>
  <c r="R30" i="370"/>
  <c r="N30" i="370"/>
  <c r="J30" i="370"/>
  <c r="F30" i="370"/>
  <c r="AC30" i="370"/>
  <c r="Y30" i="370"/>
  <c r="U30" i="370"/>
  <c r="Q30" i="370"/>
  <c r="M30" i="370"/>
  <c r="I30" i="370"/>
  <c r="E30" i="370"/>
  <c r="AB30" i="370"/>
  <c r="X30" i="370"/>
  <c r="T30" i="370"/>
  <c r="P30" i="370"/>
  <c r="L30" i="370"/>
  <c r="H30" i="370"/>
  <c r="AD29" i="370"/>
  <c r="Z29" i="370"/>
  <c r="V29" i="370"/>
  <c r="R29" i="370"/>
  <c r="N29" i="370"/>
  <c r="J29" i="370"/>
  <c r="F29" i="370"/>
  <c r="AC29" i="370"/>
  <c r="Y29" i="370"/>
  <c r="U29" i="370"/>
  <c r="Q29" i="370"/>
  <c r="M29" i="370"/>
  <c r="I29" i="370"/>
  <c r="E29" i="370"/>
  <c r="AB29" i="370"/>
  <c r="X29" i="370"/>
  <c r="T29" i="370"/>
  <c r="P29" i="370"/>
  <c r="L29" i="370"/>
  <c r="H29" i="370"/>
  <c r="F128" i="473"/>
  <c r="F128" i="475"/>
  <c r="U128" i="475" s="1"/>
  <c r="F124" i="473"/>
  <c r="F124" i="475"/>
  <c r="U124" i="475" s="1"/>
  <c r="F120" i="473"/>
  <c r="F120" i="475"/>
  <c r="U120" i="475" s="1"/>
  <c r="F116" i="473"/>
  <c r="F116" i="475"/>
  <c r="U116" i="475" s="1"/>
  <c r="F112" i="473"/>
  <c r="F112" i="475"/>
  <c r="U112" i="475" s="1"/>
  <c r="F108" i="473"/>
  <c r="F108" i="475"/>
  <c r="U108" i="475" s="1"/>
  <c r="F104" i="473"/>
  <c r="F104" i="475"/>
  <c r="U104" i="475" s="1"/>
  <c r="F100" i="473"/>
  <c r="F100" i="475"/>
  <c r="U100" i="475" s="1"/>
  <c r="F96" i="473"/>
  <c r="F96" i="475"/>
  <c r="U96" i="475" s="1"/>
  <c r="F92" i="473"/>
  <c r="F92" i="475"/>
  <c r="U92" i="475" s="1"/>
  <c r="F88" i="473"/>
  <c r="F88" i="475"/>
  <c r="U88" i="475" s="1"/>
  <c r="F84" i="473"/>
  <c r="F84" i="475"/>
  <c r="U84" i="475" s="1"/>
  <c r="F84" i="471"/>
  <c r="F80" i="473"/>
  <c r="F80" i="475"/>
  <c r="U80" i="475" s="1"/>
  <c r="F80" i="471"/>
  <c r="F76" i="473"/>
  <c r="F76" i="475"/>
  <c r="U76" i="475" s="1"/>
  <c r="F76" i="471"/>
  <c r="F72" i="473"/>
  <c r="F72" i="475"/>
  <c r="U72" i="475" s="1"/>
  <c r="F72" i="471"/>
  <c r="F68" i="473"/>
  <c r="F68" i="475"/>
  <c r="U68" i="475" s="1"/>
  <c r="F68" i="471"/>
  <c r="F64" i="473"/>
  <c r="F64" i="471"/>
  <c r="F64" i="475"/>
  <c r="U64" i="475" s="1"/>
  <c r="F60" i="473"/>
  <c r="F60" i="475"/>
  <c r="U60" i="475" s="1"/>
  <c r="F60" i="471"/>
  <c r="F56" i="473"/>
  <c r="F56" i="475"/>
  <c r="U56" i="475" s="1"/>
  <c r="F56" i="471"/>
  <c r="F52" i="473"/>
  <c r="F52" i="475"/>
  <c r="U52" i="475" s="1"/>
  <c r="F52" i="471"/>
  <c r="F48" i="473"/>
  <c r="F48" i="471"/>
  <c r="F48" i="475"/>
  <c r="U48" i="475" s="1"/>
  <c r="F44" i="473"/>
  <c r="F44" i="475"/>
  <c r="U44" i="475" s="1"/>
  <c r="F44" i="471"/>
  <c r="F126" i="469"/>
  <c r="F116" i="469"/>
  <c r="F110" i="469"/>
  <c r="F100" i="469"/>
  <c r="F94" i="469"/>
  <c r="F84" i="469"/>
  <c r="F68" i="469"/>
  <c r="F52" i="469"/>
  <c r="F120" i="471"/>
  <c r="F104" i="471"/>
  <c r="F88" i="471"/>
  <c r="F127" i="473"/>
  <c r="F127" i="475"/>
  <c r="U127" i="475" s="1"/>
  <c r="F127" i="469"/>
  <c r="F123" i="473"/>
  <c r="F123" i="475"/>
  <c r="U123" i="475" s="1"/>
  <c r="F123" i="469"/>
  <c r="F119" i="473"/>
  <c r="F119" i="475"/>
  <c r="U119" i="475" s="1"/>
  <c r="F119" i="469"/>
  <c r="F115" i="473"/>
  <c r="F115" i="475"/>
  <c r="U115" i="475" s="1"/>
  <c r="F115" i="469"/>
  <c r="F111" i="473"/>
  <c r="F111" i="475"/>
  <c r="U111" i="475" s="1"/>
  <c r="F111" i="469"/>
  <c r="F107" i="473"/>
  <c r="F107" i="475"/>
  <c r="U107" i="475" s="1"/>
  <c r="F107" i="469"/>
  <c r="F103" i="473"/>
  <c r="F103" i="475"/>
  <c r="U103" i="475" s="1"/>
  <c r="F103" i="469"/>
  <c r="F99" i="473"/>
  <c r="F99" i="475"/>
  <c r="U99" i="475" s="1"/>
  <c r="F99" i="469"/>
  <c r="F95" i="473"/>
  <c r="F95" i="475"/>
  <c r="U95" i="475" s="1"/>
  <c r="F95" i="469"/>
  <c r="F91" i="473"/>
  <c r="F91" i="475"/>
  <c r="U91" i="475" s="1"/>
  <c r="F91" i="469"/>
  <c r="F87" i="473"/>
  <c r="F87" i="475"/>
  <c r="U87" i="475" s="1"/>
  <c r="F87" i="469"/>
  <c r="F83" i="473"/>
  <c r="F83" i="471"/>
  <c r="F83" i="475"/>
  <c r="U83" i="475" s="1"/>
  <c r="F83" i="469"/>
  <c r="F79" i="473"/>
  <c r="F79" i="471"/>
  <c r="F79" i="475"/>
  <c r="U79" i="475" s="1"/>
  <c r="F79" i="469"/>
  <c r="F75" i="473"/>
  <c r="F75" i="471"/>
  <c r="F75" i="475"/>
  <c r="U75" i="475" s="1"/>
  <c r="F75" i="469"/>
  <c r="F71" i="473"/>
  <c r="F71" i="475"/>
  <c r="U71" i="475" s="1"/>
  <c r="F71" i="471"/>
  <c r="F71" i="469"/>
  <c r="F67" i="473"/>
  <c r="F67" i="475"/>
  <c r="U67" i="475" s="1"/>
  <c r="F67" i="471"/>
  <c r="Z67" i="476"/>
  <c r="J67" i="370" s="1"/>
  <c r="AN67" i="370" s="1"/>
  <c r="F67" i="469"/>
  <c r="F63" i="473"/>
  <c r="F63" i="471"/>
  <c r="F63" i="475"/>
  <c r="U63" i="475" s="1"/>
  <c r="F63" i="469"/>
  <c r="F59" i="473"/>
  <c r="F59" i="471"/>
  <c r="F59" i="475"/>
  <c r="U59" i="475" s="1"/>
  <c r="F59" i="469"/>
  <c r="F55" i="473"/>
  <c r="F55" i="475"/>
  <c r="U55" i="475" s="1"/>
  <c r="F55" i="471"/>
  <c r="F55" i="469"/>
  <c r="F51" i="473"/>
  <c r="F51" i="475"/>
  <c r="U51" i="475" s="1"/>
  <c r="F51" i="471"/>
  <c r="F51" i="469"/>
  <c r="F47" i="473"/>
  <c r="F47" i="471"/>
  <c r="F47" i="475"/>
  <c r="U47" i="475" s="1"/>
  <c r="F47" i="469"/>
  <c r="F43" i="473"/>
  <c r="F43" i="471"/>
  <c r="F43" i="475"/>
  <c r="U43" i="475" s="1"/>
  <c r="F43" i="469"/>
  <c r="F130" i="469"/>
  <c r="F120" i="469"/>
  <c r="F114" i="469"/>
  <c r="F104" i="469"/>
  <c r="F98" i="469"/>
  <c r="F88" i="469"/>
  <c r="F72" i="469"/>
  <c r="F56" i="469"/>
  <c r="F124" i="471"/>
  <c r="F119" i="471"/>
  <c r="F108" i="471"/>
  <c r="F103" i="471"/>
  <c r="F92" i="471"/>
  <c r="F87" i="471"/>
  <c r="F130" i="473"/>
  <c r="F130" i="475"/>
  <c r="U130" i="475" s="1"/>
  <c r="F126" i="473"/>
  <c r="F126" i="475"/>
  <c r="U126" i="475" s="1"/>
  <c r="F122" i="475"/>
  <c r="U122" i="475" s="1"/>
  <c r="F122" i="473"/>
  <c r="AB118" i="476"/>
  <c r="F118" i="473"/>
  <c r="F118" i="475"/>
  <c r="U118" i="475" s="1"/>
  <c r="F114" i="473"/>
  <c r="F114" i="475"/>
  <c r="U114" i="475" s="1"/>
  <c r="F110" i="473"/>
  <c r="F110" i="475"/>
  <c r="U110" i="475" s="1"/>
  <c r="F106" i="475"/>
  <c r="U106" i="475" s="1"/>
  <c r="F106" i="473"/>
  <c r="F102" i="473"/>
  <c r="F102" i="475"/>
  <c r="U102" i="475" s="1"/>
  <c r="F98" i="473"/>
  <c r="F98" i="475"/>
  <c r="U98" i="475" s="1"/>
  <c r="F94" i="473"/>
  <c r="F94" i="475"/>
  <c r="U94" i="475" s="1"/>
  <c r="F90" i="475"/>
  <c r="U90" i="475" s="1"/>
  <c r="F90" i="473"/>
  <c r="F86" i="473"/>
  <c r="F86" i="475"/>
  <c r="U86" i="475" s="1"/>
  <c r="F82" i="473"/>
  <c r="F82" i="475"/>
  <c r="U82" i="475" s="1"/>
  <c r="F78" i="473"/>
  <c r="F78" i="471"/>
  <c r="F78" i="475"/>
  <c r="U78" i="475" s="1"/>
  <c r="F74" i="475"/>
  <c r="U74" i="475" s="1"/>
  <c r="F74" i="471"/>
  <c r="F74" i="473"/>
  <c r="F70" i="475"/>
  <c r="U70" i="475" s="1"/>
  <c r="F70" i="471"/>
  <c r="F70" i="473"/>
  <c r="F66" i="475"/>
  <c r="U66" i="475" s="1"/>
  <c r="F66" i="471"/>
  <c r="F66" i="473"/>
  <c r="F62" i="475"/>
  <c r="U62" i="475" s="1"/>
  <c r="F62" i="473"/>
  <c r="F62" i="471"/>
  <c r="F58" i="475"/>
  <c r="U58" i="475" s="1"/>
  <c r="F58" i="471"/>
  <c r="F58" i="473"/>
  <c r="F54" i="475"/>
  <c r="U54" i="475" s="1"/>
  <c r="F54" i="471"/>
  <c r="F54" i="473"/>
  <c r="F50" i="475"/>
  <c r="U50" i="475" s="1"/>
  <c r="F50" i="471"/>
  <c r="F50" i="473"/>
  <c r="F46" i="475"/>
  <c r="U46" i="475" s="1"/>
  <c r="F46" i="473"/>
  <c r="F46" i="471"/>
  <c r="F42" i="475"/>
  <c r="U42" i="475" s="1"/>
  <c r="F42" i="471"/>
  <c r="F42" i="473"/>
  <c r="F124" i="469"/>
  <c r="F118" i="469"/>
  <c r="F108" i="469"/>
  <c r="F102" i="469"/>
  <c r="F92" i="469"/>
  <c r="F86" i="469"/>
  <c r="F76" i="469"/>
  <c r="F70" i="469"/>
  <c r="F60" i="469"/>
  <c r="F54" i="469"/>
  <c r="F44" i="469"/>
  <c r="F128" i="471"/>
  <c r="F123" i="471"/>
  <c r="F118" i="471"/>
  <c r="F112" i="471"/>
  <c r="F107" i="471"/>
  <c r="F102" i="471"/>
  <c r="F96" i="471"/>
  <c r="F91" i="471"/>
  <c r="F86" i="471"/>
  <c r="F129" i="473"/>
  <c r="F129" i="475"/>
  <c r="U129" i="475" s="1"/>
  <c r="F129" i="471"/>
  <c r="F125" i="473"/>
  <c r="F125" i="475"/>
  <c r="U125" i="475" s="1"/>
  <c r="F125" i="471"/>
  <c r="F121" i="473"/>
  <c r="F121" i="475"/>
  <c r="U121" i="475" s="1"/>
  <c r="F121" i="471"/>
  <c r="F117" i="473"/>
  <c r="F117" i="475"/>
  <c r="U117" i="475" s="1"/>
  <c r="F117" i="471"/>
  <c r="F113" i="473"/>
  <c r="F113" i="475"/>
  <c r="U113" i="475" s="1"/>
  <c r="F113" i="471"/>
  <c r="F109" i="473"/>
  <c r="F109" i="475"/>
  <c r="U109" i="475" s="1"/>
  <c r="F109" i="471"/>
  <c r="F105" i="473"/>
  <c r="F105" i="475"/>
  <c r="U105" i="475" s="1"/>
  <c r="F105" i="471"/>
  <c r="F101" i="473"/>
  <c r="F101" i="475"/>
  <c r="U101" i="475" s="1"/>
  <c r="F101" i="471"/>
  <c r="F97" i="473"/>
  <c r="F97" i="475"/>
  <c r="U97" i="475" s="1"/>
  <c r="F97" i="471"/>
  <c r="F93" i="473"/>
  <c r="F93" i="475"/>
  <c r="U93" i="475" s="1"/>
  <c r="F93" i="471"/>
  <c r="F89" i="473"/>
  <c r="F89" i="475"/>
  <c r="U89" i="475" s="1"/>
  <c r="F89" i="471"/>
  <c r="F85" i="473"/>
  <c r="F85" i="475"/>
  <c r="U85" i="475" s="1"/>
  <c r="F85" i="471"/>
  <c r="F81" i="473"/>
  <c r="F81" i="475"/>
  <c r="U81" i="475" s="1"/>
  <c r="F81" i="471"/>
  <c r="F77" i="473"/>
  <c r="F77" i="475"/>
  <c r="U77" i="475" s="1"/>
  <c r="F77" i="471"/>
  <c r="F73" i="473"/>
  <c r="F73" i="475"/>
  <c r="U73" i="475" s="1"/>
  <c r="F73" i="471"/>
  <c r="F69" i="473"/>
  <c r="F69" i="475"/>
  <c r="U69" i="475" s="1"/>
  <c r="F69" i="471"/>
  <c r="F65" i="473"/>
  <c r="F65" i="475"/>
  <c r="U65" i="475" s="1"/>
  <c r="F65" i="471"/>
  <c r="F61" i="473"/>
  <c r="F61" i="475"/>
  <c r="U61" i="475" s="1"/>
  <c r="F61" i="471"/>
  <c r="F57" i="473"/>
  <c r="Z57" i="476"/>
  <c r="J57" i="370" s="1"/>
  <c r="AN57" i="370" s="1"/>
  <c r="F57" i="475"/>
  <c r="U57" i="475" s="1"/>
  <c r="F57" i="471"/>
  <c r="F53" i="473"/>
  <c r="F53" i="475"/>
  <c r="U53" i="475" s="1"/>
  <c r="F53" i="471"/>
  <c r="F49" i="473"/>
  <c r="F49" i="475"/>
  <c r="U49" i="475" s="1"/>
  <c r="AC49" i="476"/>
  <c r="F49" i="471"/>
  <c r="F45" i="473"/>
  <c r="F45" i="471"/>
  <c r="F128" i="469"/>
  <c r="F122" i="469"/>
  <c r="F117" i="469"/>
  <c r="F112" i="469"/>
  <c r="F106" i="469"/>
  <c r="F101" i="469"/>
  <c r="F96" i="469"/>
  <c r="F90" i="469"/>
  <c r="F85" i="469"/>
  <c r="F80" i="469"/>
  <c r="F74" i="469"/>
  <c r="F69" i="469"/>
  <c r="F64" i="469"/>
  <c r="F58" i="469"/>
  <c r="F53" i="469"/>
  <c r="F48" i="469"/>
  <c r="F42" i="469"/>
  <c r="F127" i="471"/>
  <c r="F122" i="471"/>
  <c r="F116" i="471"/>
  <c r="F111" i="471"/>
  <c r="F106" i="471"/>
  <c r="F100" i="471"/>
  <c r="F95" i="471"/>
  <c r="F90" i="471"/>
  <c r="F82" i="471"/>
  <c r="AS31" i="477"/>
  <c r="AR34" i="477"/>
  <c r="AS34" i="477"/>
  <c r="AR38" i="477"/>
  <c r="AS38" i="477"/>
  <c r="AR32" i="477"/>
  <c r="AS32" i="477"/>
  <c r="AR36" i="477"/>
  <c r="AS36" i="477"/>
  <c r="AR40" i="477"/>
  <c r="AS40" i="477"/>
  <c r="AR31" i="477"/>
  <c r="AO41" i="477"/>
  <c r="AR43" i="477"/>
  <c r="AR45" i="477"/>
  <c r="AR47" i="477"/>
  <c r="AR49" i="477"/>
  <c r="AR51" i="477"/>
  <c r="AR53" i="477"/>
  <c r="AR55" i="477"/>
  <c r="AR57" i="477"/>
  <c r="AR59" i="477"/>
  <c r="AR61" i="477"/>
  <c r="AR63" i="477"/>
  <c r="AS70" i="477"/>
  <c r="AR70" i="477"/>
  <c r="AS43" i="477"/>
  <c r="AS45" i="477"/>
  <c r="AS47" i="477"/>
  <c r="AS49" i="477"/>
  <c r="AS51" i="477"/>
  <c r="AS53" i="477"/>
  <c r="AS55" i="477"/>
  <c r="AS57" i="477"/>
  <c r="AS59" i="477"/>
  <c r="AS61" i="477"/>
  <c r="AS66" i="477"/>
  <c r="AR66" i="477"/>
  <c r="AR65" i="477"/>
  <c r="AR68" i="477"/>
  <c r="AR69" i="477"/>
  <c r="AR72" i="477"/>
  <c r="AR73" i="477"/>
  <c r="AR76" i="477"/>
  <c r="AR77" i="477"/>
  <c r="AR80" i="477"/>
  <c r="AR81" i="477"/>
  <c r="AS85" i="477"/>
  <c r="AS89" i="477"/>
  <c r="AS94" i="477"/>
  <c r="AS74" i="477"/>
  <c r="AS78" i="477"/>
  <c r="AS82" i="477"/>
  <c r="AR85" i="477"/>
  <c r="AR89" i="477"/>
  <c r="AS98" i="477"/>
  <c r="AS100" i="477"/>
  <c r="AR100" i="477"/>
  <c r="AR67" i="477"/>
  <c r="AR71" i="477"/>
  <c r="AR74" i="477"/>
  <c r="AR75" i="477"/>
  <c r="AR78" i="477"/>
  <c r="AR79" i="477"/>
  <c r="AR82" i="477"/>
  <c r="AR98" i="477"/>
  <c r="AS67" i="477"/>
  <c r="AS68" i="477"/>
  <c r="AS71" i="477"/>
  <c r="AS72" i="477"/>
  <c r="AS75" i="477"/>
  <c r="AS76" i="477"/>
  <c r="AS79" i="477"/>
  <c r="AS80" i="477"/>
  <c r="AR83" i="477"/>
  <c r="AR87" i="477"/>
  <c r="AS93" i="477"/>
  <c r="AS84" i="477"/>
  <c r="AS86" i="477"/>
  <c r="AS88" i="477"/>
  <c r="AS90" i="477"/>
  <c r="AS91" i="477"/>
  <c r="AS95" i="477"/>
  <c r="AR99" i="477"/>
  <c r="AS103" i="477"/>
  <c r="AR92" i="477"/>
  <c r="AR96" i="477"/>
  <c r="AS106" i="477"/>
  <c r="AR106" i="477"/>
  <c r="AS97" i="477"/>
  <c r="AS102" i="477"/>
  <c r="AR102" i="477"/>
  <c r="AS104" i="477"/>
  <c r="AR104" i="477"/>
  <c r="AR101" i="477"/>
  <c r="AR105" i="477"/>
  <c r="AR111" i="477"/>
  <c r="AR107" i="477"/>
  <c r="AR109" i="477"/>
  <c r="AR113" i="477"/>
  <c r="AS108" i="477"/>
  <c r="AS110" i="477"/>
  <c r="AS112" i="477"/>
  <c r="AS114" i="477"/>
  <c r="AS115" i="477"/>
  <c r="AS116" i="477"/>
  <c r="AR117" i="477"/>
  <c r="AS117" i="477"/>
  <c r="AR119" i="477"/>
  <c r="AS119" i="477"/>
  <c r="AR121" i="477"/>
  <c r="AS121" i="477"/>
  <c r="AS123" i="477"/>
  <c r="AS125" i="477"/>
  <c r="AS127" i="477"/>
  <c r="AS129" i="477"/>
  <c r="AS118" i="477"/>
  <c r="AS120" i="477"/>
  <c r="AS122" i="477"/>
  <c r="AS124" i="477"/>
  <c r="AS126" i="477"/>
  <c r="AS128" i="477"/>
  <c r="AS130" i="477"/>
  <c r="AR123" i="477"/>
  <c r="AR125" i="477"/>
  <c r="AR127" i="477"/>
  <c r="AR129" i="477"/>
  <c r="Z42" i="476"/>
  <c r="J42" i="370" s="1"/>
  <c r="AN42" i="370" s="1"/>
  <c r="Z43" i="476"/>
  <c r="J43" i="370" s="1"/>
  <c r="AN43" i="370" s="1"/>
  <c r="Z44" i="476"/>
  <c r="J44" i="370" s="1"/>
  <c r="AN44" i="370" s="1"/>
  <c r="Z52" i="476"/>
  <c r="J52" i="370" s="1"/>
  <c r="AN52" i="370" s="1"/>
  <c r="Z58" i="476"/>
  <c r="J58" i="370" s="1"/>
  <c r="AN58" i="370" s="1"/>
  <c r="Z59" i="476"/>
  <c r="J59" i="370" s="1"/>
  <c r="AN59" i="370" s="1"/>
  <c r="Z60" i="476"/>
  <c r="J60" i="370" s="1"/>
  <c r="AN60" i="370" s="1"/>
  <c r="Z68" i="476"/>
  <c r="J68" i="370" s="1"/>
  <c r="AN68" i="370" s="1"/>
  <c r="Z71" i="476"/>
  <c r="J71" i="370" s="1"/>
  <c r="AN71" i="370" s="1"/>
  <c r="Z74" i="476"/>
  <c r="J74" i="370" s="1"/>
  <c r="AN74" i="370" s="1"/>
  <c r="Z76" i="476"/>
  <c r="J76" i="370" s="1"/>
  <c r="AN76" i="370" s="1"/>
  <c r="Z79" i="476"/>
  <c r="J79" i="370" s="1"/>
  <c r="AN79" i="370" s="1"/>
  <c r="Z80" i="476"/>
  <c r="J80" i="370" s="1"/>
  <c r="AN80" i="370" s="1"/>
  <c r="Z82" i="476"/>
  <c r="J82" i="370" s="1"/>
  <c r="AN82" i="370" s="1"/>
  <c r="Z83" i="476"/>
  <c r="J83" i="370" s="1"/>
  <c r="AN83" i="370" s="1"/>
  <c r="Z84" i="476"/>
  <c r="J84" i="370" s="1"/>
  <c r="AN84" i="370" s="1"/>
  <c r="Z90" i="476"/>
  <c r="J90" i="370" s="1"/>
  <c r="AN90" i="370" s="1"/>
  <c r="Z91" i="476"/>
  <c r="J91" i="370" s="1"/>
  <c r="AN91" i="370" s="1"/>
  <c r="Z92" i="476"/>
  <c r="J92" i="370" s="1"/>
  <c r="AN92" i="370" s="1"/>
  <c r="Z94" i="476"/>
  <c r="J94" i="370" s="1"/>
  <c r="AN94" i="370" s="1"/>
  <c r="Z96" i="476"/>
  <c r="J96" i="370" s="1"/>
  <c r="AN96" i="370" s="1"/>
  <c r="Z97" i="476"/>
  <c r="J97" i="370" s="1"/>
  <c r="AN97" i="370" s="1"/>
  <c r="Z98" i="476"/>
  <c r="J98" i="370" s="1"/>
  <c r="AN98" i="370" s="1"/>
  <c r="Z99" i="476"/>
  <c r="J99" i="370" s="1"/>
  <c r="AN99" i="370" s="1"/>
  <c r="Z104" i="476"/>
  <c r="J104" i="370" s="1"/>
  <c r="AN104" i="370" s="1"/>
  <c r="Z106" i="476"/>
  <c r="J106" i="370" s="1"/>
  <c r="AN106" i="370" s="1"/>
  <c r="Z108" i="476"/>
  <c r="J108" i="370" s="1"/>
  <c r="AN108" i="370" s="1"/>
  <c r="Z110" i="476"/>
  <c r="J110" i="370" s="1"/>
  <c r="AN110" i="370" s="1"/>
  <c r="Z112" i="476"/>
  <c r="J112" i="370" s="1"/>
  <c r="AN112" i="370" s="1"/>
  <c r="Z115" i="476"/>
  <c r="J115" i="370" s="1"/>
  <c r="AN115" i="370" s="1"/>
  <c r="Z121" i="476"/>
  <c r="J121" i="370" s="1"/>
  <c r="AN121" i="370" s="1"/>
  <c r="Z122" i="476"/>
  <c r="J122" i="370" s="1"/>
  <c r="AN122" i="370" s="1"/>
  <c r="Z124" i="476"/>
  <c r="J124" i="370" s="1"/>
  <c r="AN124" i="370" s="1"/>
  <c r="Z126" i="476"/>
  <c r="J126" i="370" s="1"/>
  <c r="AN126" i="370" s="1"/>
  <c r="Z128" i="476"/>
  <c r="J128" i="370" s="1"/>
  <c r="AN128" i="370" s="1"/>
  <c r="G5" i="476"/>
  <c r="F5" i="476"/>
  <c r="G4" i="476"/>
  <c r="F4" i="476"/>
  <c r="AB122" i="476"/>
  <c r="AB120" i="476"/>
  <c r="AB116" i="476"/>
  <c r="AB112" i="476"/>
  <c r="AB110" i="476"/>
  <c r="AB108" i="476"/>
  <c r="AB106" i="476"/>
  <c r="AB104" i="476"/>
  <c r="AB98" i="476"/>
  <c r="AC96" i="476"/>
  <c r="AC94" i="476"/>
  <c r="AC89" i="476"/>
  <c r="AC83" i="476"/>
  <c r="AB73" i="476"/>
  <c r="AB71" i="476"/>
  <c r="AC59" i="476"/>
  <c r="AC57" i="476"/>
  <c r="AC52" i="476"/>
  <c r="AC45" i="476"/>
  <c r="AC44" i="476"/>
  <c r="AC43" i="476"/>
  <c r="BJ30" i="476"/>
  <c r="BI30" i="476"/>
  <c r="BH30" i="476"/>
  <c r="BG30" i="476"/>
  <c r="BF30" i="476"/>
  <c r="BE30" i="476"/>
  <c r="BD30" i="476"/>
  <c r="BC30" i="476"/>
  <c r="BB30" i="476"/>
  <c r="BA30" i="476"/>
  <c r="AV30" i="476"/>
  <c r="AU30" i="476"/>
  <c r="AT30" i="476"/>
  <c r="AS30" i="476"/>
  <c r="AR30" i="476"/>
  <c r="AQ30" i="476"/>
  <c r="AP30" i="476"/>
  <c r="AO30" i="476"/>
  <c r="AN30" i="476"/>
  <c r="AM30" i="476"/>
  <c r="AL30" i="476"/>
  <c r="AK30" i="476"/>
  <c r="AJ30" i="476"/>
  <c r="AI30" i="476"/>
  <c r="AH30" i="476"/>
  <c r="AG30" i="476"/>
  <c r="AF30" i="476"/>
  <c r="AV29" i="476"/>
  <c r="AU29" i="476"/>
  <c r="AT29" i="476"/>
  <c r="AS29" i="476"/>
  <c r="AM29" i="476"/>
  <c r="AQ29" i="476"/>
  <c r="AP29" i="476"/>
  <c r="AO29" i="476"/>
  <c r="AN29" i="476"/>
  <c r="Z3" i="476"/>
  <c r="Y3" i="476"/>
  <c r="AK2" i="476"/>
  <c r="AJ2" i="476"/>
  <c r="AI2" i="476"/>
  <c r="AH2" i="476"/>
  <c r="AG2" i="476"/>
  <c r="AF2" i="476"/>
  <c r="AE2" i="476"/>
  <c r="Z2" i="476"/>
  <c r="Y2" i="476"/>
  <c r="B1" i="476"/>
  <c r="G23" i="476" s="1"/>
  <c r="G10" i="590" l="1"/>
  <c r="G10" i="591"/>
  <c r="G10" i="589"/>
  <c r="G10" i="588"/>
  <c r="G10" i="592"/>
  <c r="CX7" i="477"/>
  <c r="CX31" i="477" s="1"/>
  <c r="G10" i="585"/>
  <c r="G10" i="587"/>
  <c r="G10" i="586"/>
  <c r="G10" i="584"/>
  <c r="G10" i="500"/>
  <c r="G95" i="471"/>
  <c r="W95" i="471"/>
  <c r="Y95" i="471"/>
  <c r="G116" i="471"/>
  <c r="Y116" i="471"/>
  <c r="W116" i="471"/>
  <c r="G48" i="469"/>
  <c r="W48" i="469"/>
  <c r="Y48" i="469"/>
  <c r="Z48" i="469"/>
  <c r="G69" i="469"/>
  <c r="Y69" i="469"/>
  <c r="W69" i="469"/>
  <c r="Z69" i="469"/>
  <c r="G90" i="469"/>
  <c r="W90" i="469"/>
  <c r="Y90" i="469"/>
  <c r="Z90" i="469"/>
  <c r="G112" i="469"/>
  <c r="W112" i="469"/>
  <c r="Y112" i="469"/>
  <c r="Z112" i="469"/>
  <c r="G45" i="471"/>
  <c r="Y45" i="471"/>
  <c r="W45" i="471"/>
  <c r="Y53" i="473"/>
  <c r="W53" i="473"/>
  <c r="Y57" i="473"/>
  <c r="W57" i="473"/>
  <c r="G65" i="471"/>
  <c r="W65" i="471"/>
  <c r="Y65" i="471"/>
  <c r="Y73" i="473"/>
  <c r="W73" i="473"/>
  <c r="G81" i="471"/>
  <c r="W81" i="471"/>
  <c r="Y81" i="471"/>
  <c r="Y89" i="473"/>
  <c r="W89" i="473"/>
  <c r="G97" i="471"/>
  <c r="W97" i="471"/>
  <c r="Y97" i="471"/>
  <c r="W105" i="473"/>
  <c r="Y105" i="473"/>
  <c r="G113" i="471"/>
  <c r="W113" i="471"/>
  <c r="Y113" i="471"/>
  <c r="W121" i="473"/>
  <c r="Y121" i="473"/>
  <c r="G129" i="471"/>
  <c r="W129" i="471"/>
  <c r="Y129" i="471"/>
  <c r="G91" i="471"/>
  <c r="W91" i="471"/>
  <c r="Y91" i="471"/>
  <c r="G112" i="471"/>
  <c r="Y112" i="471"/>
  <c r="W112" i="471"/>
  <c r="G44" i="469"/>
  <c r="W44" i="469"/>
  <c r="Y44" i="469"/>
  <c r="Z44" i="469"/>
  <c r="G76" i="469"/>
  <c r="W76" i="469"/>
  <c r="Y76" i="469"/>
  <c r="Z76" i="469"/>
  <c r="G108" i="469"/>
  <c r="W108" i="469"/>
  <c r="Y108" i="469"/>
  <c r="Z108" i="469"/>
  <c r="G42" i="471"/>
  <c r="W42" i="471"/>
  <c r="Y42" i="471"/>
  <c r="W54" i="473"/>
  <c r="Y54" i="473"/>
  <c r="G58" i="471"/>
  <c r="W58" i="471"/>
  <c r="Y58" i="471"/>
  <c r="W70" i="473"/>
  <c r="Y70" i="473"/>
  <c r="G74" i="471"/>
  <c r="W74" i="471"/>
  <c r="Y74" i="471"/>
  <c r="W78" i="473"/>
  <c r="Y78" i="473"/>
  <c r="W86" i="473"/>
  <c r="Y86" i="473"/>
  <c r="W94" i="473"/>
  <c r="Y94" i="473"/>
  <c r="Y102" i="473"/>
  <c r="W102" i="473"/>
  <c r="Y110" i="473"/>
  <c r="W110" i="473"/>
  <c r="Y118" i="473"/>
  <c r="W118" i="473"/>
  <c r="G87" i="471"/>
  <c r="W87" i="471"/>
  <c r="Y87" i="471"/>
  <c r="G119" i="471"/>
  <c r="W119" i="471"/>
  <c r="Y119" i="471"/>
  <c r="G88" i="469"/>
  <c r="W88" i="469"/>
  <c r="Y88" i="469"/>
  <c r="Z88" i="469"/>
  <c r="G120" i="469"/>
  <c r="W120" i="469"/>
  <c r="Y120" i="469"/>
  <c r="Z120" i="469"/>
  <c r="G43" i="471"/>
  <c r="W43" i="471"/>
  <c r="Y43" i="471"/>
  <c r="G47" i="471"/>
  <c r="W47" i="471"/>
  <c r="Y47" i="471"/>
  <c r="G59" i="471"/>
  <c r="W59" i="471"/>
  <c r="Y59" i="471"/>
  <c r="G63" i="471"/>
  <c r="W63" i="471"/>
  <c r="Y63" i="471"/>
  <c r="G67" i="471"/>
  <c r="W67" i="471"/>
  <c r="Y67" i="471"/>
  <c r="G71" i="471"/>
  <c r="W71" i="471"/>
  <c r="Y71" i="471"/>
  <c r="Y91" i="473"/>
  <c r="W91" i="473"/>
  <c r="G99" i="469"/>
  <c r="Y99" i="469"/>
  <c r="W99" i="469"/>
  <c r="Z99" i="469"/>
  <c r="W107" i="473"/>
  <c r="Y107" i="473"/>
  <c r="G115" i="469"/>
  <c r="Y115" i="469"/>
  <c r="W115" i="469"/>
  <c r="Z115" i="469"/>
  <c r="W123" i="473"/>
  <c r="Y123" i="473"/>
  <c r="G88" i="471"/>
  <c r="Y88" i="471"/>
  <c r="W88" i="471"/>
  <c r="G68" i="469"/>
  <c r="W68" i="469"/>
  <c r="Y68" i="469"/>
  <c r="Z68" i="469"/>
  <c r="G110" i="469"/>
  <c r="W110" i="469"/>
  <c r="Y110" i="469"/>
  <c r="Z110" i="469"/>
  <c r="Y48" i="473"/>
  <c r="W48" i="473"/>
  <c r="G56" i="471"/>
  <c r="W56" i="471"/>
  <c r="Y56" i="471"/>
  <c r="Y64" i="473"/>
  <c r="W64" i="473"/>
  <c r="G72" i="471"/>
  <c r="W72" i="471"/>
  <c r="Y72" i="471"/>
  <c r="Y80" i="473"/>
  <c r="W80" i="473"/>
  <c r="G98" i="471"/>
  <c r="W98" i="471"/>
  <c r="Y98" i="471"/>
  <c r="G114" i="471"/>
  <c r="W114" i="471"/>
  <c r="Y114" i="471"/>
  <c r="G130" i="471"/>
  <c r="W130" i="471"/>
  <c r="Y130" i="471"/>
  <c r="G57" i="469"/>
  <c r="W57" i="469"/>
  <c r="Y57" i="469"/>
  <c r="Z57" i="469"/>
  <c r="G73" i="469"/>
  <c r="W73" i="469"/>
  <c r="Y73" i="469"/>
  <c r="Z73" i="469"/>
  <c r="G89" i="469"/>
  <c r="W89" i="469"/>
  <c r="Y89" i="469"/>
  <c r="Z89" i="469"/>
  <c r="G105" i="469"/>
  <c r="W105" i="469"/>
  <c r="Y105" i="469"/>
  <c r="Z105" i="469"/>
  <c r="G121" i="469"/>
  <c r="W121" i="469"/>
  <c r="Y121" i="469"/>
  <c r="Z121" i="469"/>
  <c r="G100" i="471"/>
  <c r="Y100" i="471"/>
  <c r="W100" i="471"/>
  <c r="G122" i="471"/>
  <c r="W122" i="471"/>
  <c r="Y122" i="471"/>
  <c r="G53" i="469"/>
  <c r="Y53" i="469"/>
  <c r="W53" i="469"/>
  <c r="Z53" i="469"/>
  <c r="G74" i="469"/>
  <c r="W74" i="469"/>
  <c r="Y74" i="469"/>
  <c r="Z74" i="469"/>
  <c r="G96" i="469"/>
  <c r="W96" i="469"/>
  <c r="Y96" i="469"/>
  <c r="Z96" i="469"/>
  <c r="G117" i="469"/>
  <c r="Y117" i="469"/>
  <c r="W117" i="469"/>
  <c r="Z117" i="469"/>
  <c r="Y45" i="473"/>
  <c r="W45" i="473"/>
  <c r="Y49" i="473"/>
  <c r="W49" i="473"/>
  <c r="G57" i="471"/>
  <c r="W57" i="471"/>
  <c r="Y57" i="471"/>
  <c r="G61" i="471"/>
  <c r="W61" i="471"/>
  <c r="Y61" i="471"/>
  <c r="Y69" i="473"/>
  <c r="W69" i="473"/>
  <c r="G77" i="471"/>
  <c r="W77" i="471"/>
  <c r="Y77" i="471"/>
  <c r="Y85" i="473"/>
  <c r="W85" i="473"/>
  <c r="G93" i="471"/>
  <c r="W93" i="471"/>
  <c r="Y93" i="471"/>
  <c r="W101" i="473"/>
  <c r="Y101" i="473"/>
  <c r="G109" i="471"/>
  <c r="W109" i="471"/>
  <c r="Y109" i="471"/>
  <c r="W117" i="473"/>
  <c r="Y117" i="473"/>
  <c r="G125" i="471"/>
  <c r="W125" i="471"/>
  <c r="Y125" i="471"/>
  <c r="G96" i="471"/>
  <c r="Y96" i="471"/>
  <c r="W96" i="471"/>
  <c r="G118" i="471"/>
  <c r="Y118" i="471"/>
  <c r="W118" i="471"/>
  <c r="G54" i="469"/>
  <c r="W54" i="469"/>
  <c r="Y54" i="469"/>
  <c r="Z54" i="469"/>
  <c r="G86" i="469"/>
  <c r="W86" i="469"/>
  <c r="Y86" i="469"/>
  <c r="Z86" i="469"/>
  <c r="G118" i="469"/>
  <c r="W118" i="469"/>
  <c r="Y118" i="469"/>
  <c r="Z118" i="469"/>
  <c r="Y50" i="473"/>
  <c r="W50" i="473"/>
  <c r="G54" i="471"/>
  <c r="Y54" i="471"/>
  <c r="W54" i="471"/>
  <c r="Y66" i="473"/>
  <c r="W66" i="473"/>
  <c r="G70" i="471"/>
  <c r="Y70" i="471"/>
  <c r="W70" i="471"/>
  <c r="Y90" i="473"/>
  <c r="W90" i="473"/>
  <c r="Y106" i="473"/>
  <c r="W106" i="473"/>
  <c r="Y126" i="473"/>
  <c r="W126" i="473"/>
  <c r="G92" i="471"/>
  <c r="Y92" i="471"/>
  <c r="W92" i="471"/>
  <c r="G124" i="471"/>
  <c r="Y124" i="471"/>
  <c r="W124" i="471"/>
  <c r="G98" i="469"/>
  <c r="W98" i="469"/>
  <c r="Y98" i="469"/>
  <c r="Z98" i="469"/>
  <c r="G130" i="469"/>
  <c r="W130" i="469"/>
  <c r="Y130" i="469"/>
  <c r="Z130" i="469"/>
  <c r="Y43" i="473"/>
  <c r="W43" i="473"/>
  <c r="Y47" i="473"/>
  <c r="W47" i="473"/>
  <c r="Y51" i="473"/>
  <c r="W51" i="473"/>
  <c r="Y55" i="473"/>
  <c r="W55" i="473"/>
  <c r="Y59" i="473"/>
  <c r="W59" i="473"/>
  <c r="Y63" i="473"/>
  <c r="W63" i="473"/>
  <c r="G75" i="471"/>
  <c r="W75" i="471"/>
  <c r="Y75" i="471"/>
  <c r="G79" i="471"/>
  <c r="W79" i="471"/>
  <c r="Y79" i="471"/>
  <c r="G83" i="471"/>
  <c r="W83" i="471"/>
  <c r="Y83" i="471"/>
  <c r="Y87" i="473"/>
  <c r="W87" i="473"/>
  <c r="G95" i="469"/>
  <c r="Y95" i="469"/>
  <c r="W95" i="469"/>
  <c r="Z95" i="469"/>
  <c r="W103" i="473"/>
  <c r="Y103" i="473"/>
  <c r="G111" i="469"/>
  <c r="Y111" i="469"/>
  <c r="W111" i="469"/>
  <c r="Z111" i="469"/>
  <c r="W119" i="473"/>
  <c r="Y119" i="473"/>
  <c r="G127" i="469"/>
  <c r="Y127" i="469"/>
  <c r="W127" i="469"/>
  <c r="Z127" i="469"/>
  <c r="G104" i="471"/>
  <c r="Y104" i="471"/>
  <c r="W104" i="471"/>
  <c r="G84" i="469"/>
  <c r="W84" i="469"/>
  <c r="Y84" i="469"/>
  <c r="Z84" i="469"/>
  <c r="G116" i="469"/>
  <c r="W116" i="469"/>
  <c r="Y116" i="469"/>
  <c r="Z116" i="469"/>
  <c r="Y44" i="473"/>
  <c r="W44" i="473"/>
  <c r="G52" i="471"/>
  <c r="Y52" i="471"/>
  <c r="W52" i="471"/>
  <c r="Y60" i="473"/>
  <c r="W60" i="473"/>
  <c r="G68" i="471"/>
  <c r="Y68" i="471"/>
  <c r="W68" i="471"/>
  <c r="Y76" i="473"/>
  <c r="W76" i="473"/>
  <c r="G84" i="471"/>
  <c r="Y84" i="471"/>
  <c r="W84" i="471"/>
  <c r="Y88" i="473"/>
  <c r="W88" i="473"/>
  <c r="Y96" i="473"/>
  <c r="W96" i="473"/>
  <c r="W104" i="473"/>
  <c r="Y104" i="473"/>
  <c r="W112" i="473"/>
  <c r="Y112" i="473"/>
  <c r="W120" i="473"/>
  <c r="Y120" i="473"/>
  <c r="W128" i="473"/>
  <c r="Y128" i="473"/>
  <c r="G50" i="469"/>
  <c r="W50" i="469"/>
  <c r="Y50" i="469"/>
  <c r="Z50" i="469"/>
  <c r="G66" i="469"/>
  <c r="W66" i="469"/>
  <c r="Y66" i="469"/>
  <c r="Z66" i="469"/>
  <c r="G82" i="469"/>
  <c r="W82" i="469"/>
  <c r="Y82" i="469"/>
  <c r="Z82" i="469"/>
  <c r="G45" i="469"/>
  <c r="Y45" i="469"/>
  <c r="W45" i="469"/>
  <c r="Z45" i="469"/>
  <c r="G61" i="469"/>
  <c r="Y61" i="469"/>
  <c r="W61" i="469"/>
  <c r="Z61" i="469"/>
  <c r="G77" i="469"/>
  <c r="Y77" i="469"/>
  <c r="W77" i="469"/>
  <c r="Z77" i="469"/>
  <c r="G93" i="469"/>
  <c r="Y93" i="469"/>
  <c r="W93" i="469"/>
  <c r="Z93" i="469"/>
  <c r="G109" i="469"/>
  <c r="Y109" i="469"/>
  <c r="W109" i="469"/>
  <c r="Z109" i="469"/>
  <c r="G125" i="469"/>
  <c r="Y125" i="469"/>
  <c r="W125" i="469"/>
  <c r="Z125" i="469"/>
  <c r="G82" i="471"/>
  <c r="W82" i="471"/>
  <c r="Y82" i="471"/>
  <c r="G106" i="471"/>
  <c r="W106" i="471"/>
  <c r="Y106" i="471"/>
  <c r="G127" i="471"/>
  <c r="W127" i="471"/>
  <c r="Y127" i="471"/>
  <c r="G58" i="469"/>
  <c r="W58" i="469"/>
  <c r="Y58" i="469"/>
  <c r="Z58" i="469"/>
  <c r="G80" i="469"/>
  <c r="W80" i="469"/>
  <c r="Y80" i="469"/>
  <c r="Z80" i="469"/>
  <c r="G101" i="469"/>
  <c r="Y101" i="469"/>
  <c r="W101" i="469"/>
  <c r="Z101" i="469"/>
  <c r="G122" i="469"/>
  <c r="W122" i="469"/>
  <c r="Y122" i="469"/>
  <c r="Z122" i="469"/>
  <c r="G49" i="471"/>
  <c r="Y49" i="471"/>
  <c r="W49" i="471"/>
  <c r="G53" i="471"/>
  <c r="W53" i="471"/>
  <c r="Y53" i="471"/>
  <c r="Y65" i="473"/>
  <c r="W65" i="473"/>
  <c r="G73" i="471"/>
  <c r="W73" i="471"/>
  <c r="Y73" i="471"/>
  <c r="Y81" i="473"/>
  <c r="W81" i="473"/>
  <c r="G89" i="471"/>
  <c r="W89" i="471"/>
  <c r="Y89" i="471"/>
  <c r="Y97" i="473"/>
  <c r="W97" i="473"/>
  <c r="G105" i="471"/>
  <c r="W105" i="471"/>
  <c r="Y105" i="471"/>
  <c r="W113" i="473"/>
  <c r="Y113" i="473"/>
  <c r="G121" i="471"/>
  <c r="W121" i="471"/>
  <c r="Y121" i="471"/>
  <c r="W129" i="473"/>
  <c r="Y129" i="473"/>
  <c r="G102" i="471"/>
  <c r="Y102" i="471"/>
  <c r="W102" i="471"/>
  <c r="G123" i="471"/>
  <c r="W123" i="471"/>
  <c r="Y123" i="471"/>
  <c r="G60" i="469"/>
  <c r="W60" i="469"/>
  <c r="Y60" i="469"/>
  <c r="Z60" i="469"/>
  <c r="G92" i="469"/>
  <c r="W92" i="469"/>
  <c r="Y92" i="469"/>
  <c r="Z92" i="469"/>
  <c r="G124" i="469"/>
  <c r="W124" i="469"/>
  <c r="Y124" i="469"/>
  <c r="Z124" i="469"/>
  <c r="G46" i="471"/>
  <c r="W46" i="471"/>
  <c r="Y46" i="471"/>
  <c r="G50" i="471"/>
  <c r="W50" i="471"/>
  <c r="Y50" i="471"/>
  <c r="G62" i="471"/>
  <c r="W62" i="471"/>
  <c r="Y62" i="471"/>
  <c r="G66" i="471"/>
  <c r="W66" i="471"/>
  <c r="Y66" i="471"/>
  <c r="Y82" i="473"/>
  <c r="W82" i="473"/>
  <c r="Y98" i="473"/>
  <c r="W98" i="473"/>
  <c r="Y114" i="473"/>
  <c r="W114" i="473"/>
  <c r="Y122" i="473"/>
  <c r="W122" i="473"/>
  <c r="G103" i="471"/>
  <c r="W103" i="471"/>
  <c r="Y103" i="471"/>
  <c r="G56" i="469"/>
  <c r="W56" i="469"/>
  <c r="Y56" i="469"/>
  <c r="Z56" i="469"/>
  <c r="G104" i="469"/>
  <c r="W104" i="469"/>
  <c r="Y104" i="469"/>
  <c r="Z104" i="469"/>
  <c r="G43" i="469"/>
  <c r="Y43" i="469"/>
  <c r="W43" i="469"/>
  <c r="Z43" i="469"/>
  <c r="G47" i="469"/>
  <c r="Y47" i="469"/>
  <c r="W47" i="469"/>
  <c r="Z47" i="469"/>
  <c r="G51" i="469"/>
  <c r="Y51" i="469"/>
  <c r="W51" i="469"/>
  <c r="Z51" i="469"/>
  <c r="G55" i="469"/>
  <c r="Y55" i="469"/>
  <c r="W55" i="469"/>
  <c r="Z55" i="469"/>
  <c r="G59" i="469"/>
  <c r="Y59" i="469"/>
  <c r="W59" i="469"/>
  <c r="Z59" i="469"/>
  <c r="G63" i="469"/>
  <c r="Y63" i="469"/>
  <c r="W63" i="469"/>
  <c r="Z63" i="469"/>
  <c r="G67" i="469"/>
  <c r="Y67" i="469"/>
  <c r="W67" i="469"/>
  <c r="Z67" i="469"/>
  <c r="Y67" i="473"/>
  <c r="W67" i="473"/>
  <c r="Y71" i="473"/>
  <c r="W71" i="473"/>
  <c r="Y75" i="473"/>
  <c r="W75" i="473"/>
  <c r="Y79" i="473"/>
  <c r="W79" i="473"/>
  <c r="Y83" i="473"/>
  <c r="W83" i="473"/>
  <c r="G91" i="469"/>
  <c r="Y91" i="469"/>
  <c r="W91" i="469"/>
  <c r="Z91" i="469"/>
  <c r="W99" i="473"/>
  <c r="Y99" i="473"/>
  <c r="G107" i="469"/>
  <c r="Y107" i="469"/>
  <c r="W107" i="469"/>
  <c r="Z107" i="469"/>
  <c r="W115" i="473"/>
  <c r="Y115" i="473"/>
  <c r="G123" i="469"/>
  <c r="Y123" i="469"/>
  <c r="W123" i="469"/>
  <c r="Z123" i="469"/>
  <c r="G120" i="471"/>
  <c r="Y120" i="471"/>
  <c r="W120" i="471"/>
  <c r="G94" i="469"/>
  <c r="W94" i="469"/>
  <c r="Y94" i="469"/>
  <c r="Z94" i="469"/>
  <c r="G126" i="469"/>
  <c r="W126" i="469"/>
  <c r="Y126" i="469"/>
  <c r="Z126" i="469"/>
  <c r="Y56" i="473"/>
  <c r="W56" i="473"/>
  <c r="Y72" i="473"/>
  <c r="W72" i="473"/>
  <c r="G80" i="471"/>
  <c r="W80" i="471"/>
  <c r="Y80" i="471"/>
  <c r="G49" i="469"/>
  <c r="W49" i="469"/>
  <c r="Y49" i="469"/>
  <c r="Z49" i="469"/>
  <c r="G65" i="469"/>
  <c r="W65" i="469"/>
  <c r="Y65" i="469"/>
  <c r="Z65" i="469"/>
  <c r="G81" i="469"/>
  <c r="W81" i="469"/>
  <c r="Y81" i="469"/>
  <c r="Z81" i="469"/>
  <c r="G97" i="469"/>
  <c r="W97" i="469"/>
  <c r="Y97" i="469"/>
  <c r="Z97" i="469"/>
  <c r="G113" i="469"/>
  <c r="W113" i="469"/>
  <c r="Y113" i="469"/>
  <c r="Z113" i="469"/>
  <c r="G129" i="469"/>
  <c r="W129" i="469"/>
  <c r="Y129" i="469"/>
  <c r="Z129" i="469"/>
  <c r="G90" i="471"/>
  <c r="W90" i="471"/>
  <c r="Y90" i="471"/>
  <c r="G111" i="471"/>
  <c r="W111" i="471"/>
  <c r="Y111" i="471"/>
  <c r="G42" i="469"/>
  <c r="W42" i="469"/>
  <c r="Y42" i="469"/>
  <c r="Z42" i="469"/>
  <c r="G64" i="469"/>
  <c r="W64" i="469"/>
  <c r="Y64" i="469"/>
  <c r="Z64" i="469"/>
  <c r="G85" i="469"/>
  <c r="Y85" i="469"/>
  <c r="W85" i="469"/>
  <c r="Z85" i="469"/>
  <c r="G106" i="469"/>
  <c r="W106" i="469"/>
  <c r="Y106" i="469"/>
  <c r="Z106" i="469"/>
  <c r="G128" i="469"/>
  <c r="W128" i="469"/>
  <c r="Y128" i="469"/>
  <c r="Z128" i="469"/>
  <c r="Y61" i="473"/>
  <c r="W61" i="473"/>
  <c r="G69" i="471"/>
  <c r="W69" i="471"/>
  <c r="Y69" i="471"/>
  <c r="Y77" i="473"/>
  <c r="W77" i="473"/>
  <c r="G85" i="471"/>
  <c r="W85" i="471"/>
  <c r="Y85" i="471"/>
  <c r="Y93" i="473"/>
  <c r="W93" i="473"/>
  <c r="G101" i="471"/>
  <c r="W101" i="471"/>
  <c r="Y101" i="471"/>
  <c r="W109" i="473"/>
  <c r="Y109" i="473"/>
  <c r="G117" i="471"/>
  <c r="W117" i="471"/>
  <c r="Y117" i="471"/>
  <c r="W125" i="473"/>
  <c r="Y125" i="473"/>
  <c r="G86" i="471"/>
  <c r="Y86" i="471"/>
  <c r="W86" i="471"/>
  <c r="G107" i="471"/>
  <c r="W107" i="471"/>
  <c r="Y107" i="471"/>
  <c r="G128" i="471"/>
  <c r="Y128" i="471"/>
  <c r="W128" i="471"/>
  <c r="G70" i="469"/>
  <c r="W70" i="469"/>
  <c r="Y70" i="469"/>
  <c r="Z70" i="469"/>
  <c r="G102" i="469"/>
  <c r="W102" i="469"/>
  <c r="Y102" i="469"/>
  <c r="Z102" i="469"/>
  <c r="Y42" i="473"/>
  <c r="W42" i="473"/>
  <c r="W46" i="473"/>
  <c r="Y46" i="473"/>
  <c r="Y58" i="473"/>
  <c r="W58" i="473"/>
  <c r="W62" i="473"/>
  <c r="Y62" i="473"/>
  <c r="Y74" i="473"/>
  <c r="W74" i="473"/>
  <c r="G78" i="471"/>
  <c r="Y78" i="471"/>
  <c r="W78" i="471"/>
  <c r="Y130" i="473"/>
  <c r="W130" i="473"/>
  <c r="G108" i="471"/>
  <c r="Y108" i="471"/>
  <c r="W108" i="471"/>
  <c r="G72" i="469"/>
  <c r="W72" i="469"/>
  <c r="Y72" i="469"/>
  <c r="Z72" i="469"/>
  <c r="G114" i="469"/>
  <c r="W114" i="469"/>
  <c r="Y114" i="469"/>
  <c r="Z114" i="469"/>
  <c r="G51" i="471"/>
  <c r="W51" i="471"/>
  <c r="Y51" i="471"/>
  <c r="G55" i="471"/>
  <c r="W55" i="471"/>
  <c r="Y55" i="471"/>
  <c r="G71" i="469"/>
  <c r="Y71" i="469"/>
  <c r="W71" i="469"/>
  <c r="Z71" i="469"/>
  <c r="G75" i="469"/>
  <c r="Y75" i="469"/>
  <c r="W75" i="469"/>
  <c r="Z75" i="469"/>
  <c r="G79" i="469"/>
  <c r="Y79" i="469"/>
  <c r="W79" i="469"/>
  <c r="Z79" i="469"/>
  <c r="G83" i="469"/>
  <c r="Y83" i="469"/>
  <c r="W83" i="469"/>
  <c r="Z83" i="469"/>
  <c r="G87" i="469"/>
  <c r="Y87" i="469"/>
  <c r="W87" i="469"/>
  <c r="Z87" i="469"/>
  <c r="Y95" i="473"/>
  <c r="W95" i="473"/>
  <c r="G103" i="469"/>
  <c r="Y103" i="469"/>
  <c r="W103" i="469"/>
  <c r="Z103" i="469"/>
  <c r="W111" i="473"/>
  <c r="Y111" i="473"/>
  <c r="G119" i="469"/>
  <c r="Y119" i="469"/>
  <c r="W119" i="469"/>
  <c r="Z119" i="469"/>
  <c r="W127" i="473"/>
  <c r="Y127" i="473"/>
  <c r="G52" i="469"/>
  <c r="W52" i="469"/>
  <c r="Y52" i="469"/>
  <c r="Z52" i="469"/>
  <c r="G100" i="469"/>
  <c r="W100" i="469"/>
  <c r="Y100" i="469"/>
  <c r="Z100" i="469"/>
  <c r="G44" i="471"/>
  <c r="W44" i="471"/>
  <c r="Y44" i="471"/>
  <c r="G48" i="471"/>
  <c r="W48" i="471"/>
  <c r="Y48" i="471"/>
  <c r="Y52" i="473"/>
  <c r="W52" i="473"/>
  <c r="G60" i="471"/>
  <c r="Y60" i="471"/>
  <c r="W60" i="471"/>
  <c r="G64" i="471"/>
  <c r="W64" i="471"/>
  <c r="Y64" i="471"/>
  <c r="Y68" i="473"/>
  <c r="W68" i="473"/>
  <c r="G76" i="471"/>
  <c r="Y76" i="471"/>
  <c r="W76" i="471"/>
  <c r="Y84" i="473"/>
  <c r="W84" i="473"/>
  <c r="Y92" i="473"/>
  <c r="W92" i="473"/>
  <c r="W100" i="473"/>
  <c r="Y100" i="473"/>
  <c r="W108" i="473"/>
  <c r="Y108" i="473"/>
  <c r="W116" i="473"/>
  <c r="Y116" i="473"/>
  <c r="W124" i="473"/>
  <c r="Y124" i="473"/>
  <c r="G46" i="469"/>
  <c r="W46" i="469"/>
  <c r="Y46" i="469"/>
  <c r="Z46" i="469"/>
  <c r="G62" i="469"/>
  <c r="W62" i="469"/>
  <c r="Y62" i="469"/>
  <c r="Z62" i="469"/>
  <c r="G78" i="469"/>
  <c r="W78" i="469"/>
  <c r="Y78" i="469"/>
  <c r="Z78" i="469"/>
  <c r="G94" i="471"/>
  <c r="Y94" i="471"/>
  <c r="W94" i="471"/>
  <c r="G110" i="471"/>
  <c r="Y110" i="471"/>
  <c r="W110" i="471"/>
  <c r="G126" i="471"/>
  <c r="Y126" i="471"/>
  <c r="W126" i="471"/>
  <c r="G99" i="471"/>
  <c r="W99" i="471"/>
  <c r="Y99" i="471"/>
  <c r="G115" i="471"/>
  <c r="W115" i="471"/>
  <c r="Y115" i="471"/>
  <c r="U53" i="473"/>
  <c r="H53" i="473"/>
  <c r="G53" i="473"/>
  <c r="U57" i="473"/>
  <c r="G57" i="473"/>
  <c r="H57" i="473"/>
  <c r="U61" i="473"/>
  <c r="G61" i="473"/>
  <c r="H61" i="473"/>
  <c r="U77" i="473"/>
  <c r="G77" i="473"/>
  <c r="H77" i="473"/>
  <c r="G93" i="473"/>
  <c r="U93" i="473"/>
  <c r="H93" i="473"/>
  <c r="G109" i="473"/>
  <c r="U109" i="473"/>
  <c r="H109" i="473"/>
  <c r="G125" i="473"/>
  <c r="U125" i="473"/>
  <c r="H125" i="473"/>
  <c r="U42" i="473"/>
  <c r="H42" i="473"/>
  <c r="G42" i="473"/>
  <c r="U82" i="473"/>
  <c r="H82" i="473"/>
  <c r="G82" i="473"/>
  <c r="U98" i="473"/>
  <c r="H98" i="473"/>
  <c r="G98" i="473"/>
  <c r="U114" i="473"/>
  <c r="H114" i="473"/>
  <c r="G114" i="473"/>
  <c r="U122" i="473"/>
  <c r="H122" i="473"/>
  <c r="G122" i="473"/>
  <c r="G63" i="473"/>
  <c r="U63" i="473"/>
  <c r="H63" i="473"/>
  <c r="G87" i="473"/>
  <c r="U87" i="473"/>
  <c r="H87" i="473"/>
  <c r="G103" i="473"/>
  <c r="U103" i="473"/>
  <c r="H103" i="473"/>
  <c r="G119" i="473"/>
  <c r="U119" i="473"/>
  <c r="H119" i="473"/>
  <c r="U44" i="473"/>
  <c r="H44" i="473"/>
  <c r="G44" i="473"/>
  <c r="U60" i="473"/>
  <c r="H60" i="473"/>
  <c r="G60" i="473"/>
  <c r="U76" i="473"/>
  <c r="H76" i="473"/>
  <c r="G76" i="473"/>
  <c r="U88" i="473"/>
  <c r="H88" i="473"/>
  <c r="G88" i="473"/>
  <c r="U96" i="473"/>
  <c r="H96" i="473"/>
  <c r="G96" i="473"/>
  <c r="U104" i="473"/>
  <c r="H104" i="473"/>
  <c r="G104" i="473"/>
  <c r="U112" i="473"/>
  <c r="H112" i="473"/>
  <c r="G112" i="473"/>
  <c r="U120" i="473"/>
  <c r="H120" i="473"/>
  <c r="G120" i="473"/>
  <c r="U128" i="473"/>
  <c r="H128" i="473"/>
  <c r="G128" i="473"/>
  <c r="U45" i="473"/>
  <c r="H45" i="473"/>
  <c r="G45" i="473"/>
  <c r="U49" i="473"/>
  <c r="H49" i="473"/>
  <c r="G49" i="473"/>
  <c r="U73" i="473"/>
  <c r="G73" i="473"/>
  <c r="H73" i="473"/>
  <c r="G89" i="473"/>
  <c r="H89" i="473"/>
  <c r="U89" i="473"/>
  <c r="G105" i="473"/>
  <c r="H105" i="473"/>
  <c r="U105" i="473"/>
  <c r="G121" i="473"/>
  <c r="H121" i="473"/>
  <c r="U121" i="473"/>
  <c r="U46" i="473"/>
  <c r="H46" i="473"/>
  <c r="G46" i="473"/>
  <c r="U58" i="473"/>
  <c r="H58" i="473"/>
  <c r="G58" i="473"/>
  <c r="U62" i="473"/>
  <c r="H62" i="473"/>
  <c r="G62" i="473"/>
  <c r="U74" i="473"/>
  <c r="H74" i="473"/>
  <c r="G74" i="473"/>
  <c r="U130" i="473"/>
  <c r="H130" i="473"/>
  <c r="G130" i="473"/>
  <c r="G67" i="473"/>
  <c r="U67" i="473"/>
  <c r="H67" i="473"/>
  <c r="G71" i="473"/>
  <c r="U71" i="473"/>
  <c r="H71" i="473"/>
  <c r="G75" i="473"/>
  <c r="U75" i="473"/>
  <c r="H75" i="473"/>
  <c r="G79" i="473"/>
  <c r="U79" i="473"/>
  <c r="H79" i="473"/>
  <c r="G83" i="473"/>
  <c r="U83" i="473"/>
  <c r="H83" i="473"/>
  <c r="G99" i="473"/>
  <c r="U99" i="473"/>
  <c r="H99" i="473"/>
  <c r="G115" i="473"/>
  <c r="U115" i="473"/>
  <c r="H115" i="473"/>
  <c r="U56" i="473"/>
  <c r="H56" i="473"/>
  <c r="G56" i="473"/>
  <c r="U72" i="473"/>
  <c r="H72" i="473"/>
  <c r="G72" i="473"/>
  <c r="U69" i="473"/>
  <c r="G69" i="473"/>
  <c r="H69" i="473"/>
  <c r="G85" i="473"/>
  <c r="H85" i="473"/>
  <c r="U85" i="473"/>
  <c r="G101" i="473"/>
  <c r="H101" i="473"/>
  <c r="U101" i="473"/>
  <c r="G117" i="473"/>
  <c r="H117" i="473"/>
  <c r="U117" i="473"/>
  <c r="U54" i="473"/>
  <c r="H54" i="473"/>
  <c r="G54" i="473"/>
  <c r="U70" i="473"/>
  <c r="H70" i="473"/>
  <c r="G70" i="473"/>
  <c r="U78" i="473"/>
  <c r="H78" i="473"/>
  <c r="G78" i="473"/>
  <c r="U86" i="473"/>
  <c r="H86" i="473"/>
  <c r="G86" i="473"/>
  <c r="U94" i="473"/>
  <c r="H94" i="473"/>
  <c r="G94" i="473"/>
  <c r="U102" i="473"/>
  <c r="H102" i="473"/>
  <c r="G102" i="473"/>
  <c r="U110" i="473"/>
  <c r="H110" i="473"/>
  <c r="G110" i="473"/>
  <c r="U118" i="473"/>
  <c r="H118" i="473"/>
  <c r="G118" i="473"/>
  <c r="G95" i="473"/>
  <c r="U95" i="473"/>
  <c r="H95" i="473"/>
  <c r="G111" i="473"/>
  <c r="U111" i="473"/>
  <c r="H111" i="473"/>
  <c r="G127" i="473"/>
  <c r="U127" i="473"/>
  <c r="H127" i="473"/>
  <c r="U52" i="473"/>
  <c r="H52" i="473"/>
  <c r="G52" i="473"/>
  <c r="U68" i="473"/>
  <c r="H68" i="473"/>
  <c r="G68" i="473"/>
  <c r="U84" i="473"/>
  <c r="H84" i="473"/>
  <c r="G84" i="473"/>
  <c r="U92" i="473"/>
  <c r="H92" i="473"/>
  <c r="G92" i="473"/>
  <c r="U100" i="473"/>
  <c r="H100" i="473"/>
  <c r="G100" i="473"/>
  <c r="U108" i="473"/>
  <c r="H108" i="473"/>
  <c r="G108" i="473"/>
  <c r="U116" i="473"/>
  <c r="H116" i="473"/>
  <c r="G116" i="473"/>
  <c r="U124" i="473"/>
  <c r="H124" i="473"/>
  <c r="G124" i="473"/>
  <c r="U65" i="473"/>
  <c r="G65" i="473"/>
  <c r="H65" i="473"/>
  <c r="G81" i="473"/>
  <c r="H81" i="473"/>
  <c r="U81" i="473"/>
  <c r="G97" i="473"/>
  <c r="H97" i="473"/>
  <c r="U97" i="473"/>
  <c r="G113" i="473"/>
  <c r="H113" i="473"/>
  <c r="U113" i="473"/>
  <c r="G129" i="473"/>
  <c r="H129" i="473"/>
  <c r="U129" i="473"/>
  <c r="U50" i="473"/>
  <c r="H50" i="473"/>
  <c r="G50" i="473"/>
  <c r="U66" i="473"/>
  <c r="H66" i="473"/>
  <c r="G66" i="473"/>
  <c r="U90" i="473"/>
  <c r="H90" i="473"/>
  <c r="G90" i="473"/>
  <c r="U106" i="473"/>
  <c r="H106" i="473"/>
  <c r="G106" i="473"/>
  <c r="U126" i="473"/>
  <c r="H126" i="473"/>
  <c r="G126" i="473"/>
  <c r="U43" i="473"/>
  <c r="H43" i="473"/>
  <c r="G43" i="473"/>
  <c r="U47" i="473"/>
  <c r="H47" i="473"/>
  <c r="G47" i="473"/>
  <c r="U51" i="473"/>
  <c r="G51" i="473"/>
  <c r="H51" i="473"/>
  <c r="G55" i="473"/>
  <c r="U55" i="473"/>
  <c r="H55" i="473"/>
  <c r="G59" i="473"/>
  <c r="U59" i="473"/>
  <c r="H59" i="473"/>
  <c r="G91" i="473"/>
  <c r="U91" i="473"/>
  <c r="H91" i="473"/>
  <c r="G107" i="473"/>
  <c r="U107" i="473"/>
  <c r="H107" i="473"/>
  <c r="G123" i="473"/>
  <c r="U123" i="473"/>
  <c r="H123" i="473"/>
  <c r="U48" i="473"/>
  <c r="H48" i="473"/>
  <c r="G48" i="473"/>
  <c r="U64" i="473"/>
  <c r="H64" i="473"/>
  <c r="G64" i="473"/>
  <c r="U80" i="473"/>
  <c r="H80" i="473"/>
  <c r="G80" i="473"/>
  <c r="CX35" i="477"/>
  <c r="CX72" i="477"/>
  <c r="CX82" i="477"/>
  <c r="CX92" i="477"/>
  <c r="CX104" i="477"/>
  <c r="CX114" i="477"/>
  <c r="CX124" i="477"/>
  <c r="CX32" i="477"/>
  <c r="CX42" i="477"/>
  <c r="CX52" i="477"/>
  <c r="CX64" i="477"/>
  <c r="CX74" i="477"/>
  <c r="CX106" i="477"/>
  <c r="CX116" i="477"/>
  <c r="CX128" i="477"/>
  <c r="CX34" i="477"/>
  <c r="CX44" i="477"/>
  <c r="CX56" i="477"/>
  <c r="CX66" i="477"/>
  <c r="CX76" i="477"/>
  <c r="CX120" i="477"/>
  <c r="CX130" i="477"/>
  <c r="CX36" i="477"/>
  <c r="CX48" i="477"/>
  <c r="CX58" i="477"/>
  <c r="CX68" i="477"/>
  <c r="CX80" i="477"/>
  <c r="CX90" i="477"/>
  <c r="CX100" i="477"/>
  <c r="CX112" i="477"/>
  <c r="CX122" i="477"/>
  <c r="CX38" i="477"/>
  <c r="CX121" i="477"/>
  <c r="CX105" i="477"/>
  <c r="CX89" i="477"/>
  <c r="CX73" i="477"/>
  <c r="CX57" i="477"/>
  <c r="CX41" i="477"/>
  <c r="CX123" i="477"/>
  <c r="CX119" i="477"/>
  <c r="CX71" i="477"/>
  <c r="CX39" i="477"/>
  <c r="CX126" i="477"/>
  <c r="CX94" i="477"/>
  <c r="CX62" i="477"/>
  <c r="CX117" i="477"/>
  <c r="CX101" i="477"/>
  <c r="CX85" i="477"/>
  <c r="CX69" i="477"/>
  <c r="CX53" i="477"/>
  <c r="CX115" i="477"/>
  <c r="CX67" i="477"/>
  <c r="CX118" i="477"/>
  <c r="CX86" i="477"/>
  <c r="CX54" i="477"/>
  <c r="CX129" i="477"/>
  <c r="CX113" i="477"/>
  <c r="CX97" i="477"/>
  <c r="CX83" i="477"/>
  <c r="CX110" i="477"/>
  <c r="CX78" i="477"/>
  <c r="CX46" i="477"/>
  <c r="CX125" i="477"/>
  <c r="CX109" i="477"/>
  <c r="CX93" i="477"/>
  <c r="CX77" i="477"/>
  <c r="CX61" i="477"/>
  <c r="CX45" i="477"/>
  <c r="CX127" i="477"/>
  <c r="CX79" i="477"/>
  <c r="CX63" i="477"/>
  <c r="CX47" i="477"/>
  <c r="CX91" i="477"/>
  <c r="CX59" i="477"/>
  <c r="CX103" i="477"/>
  <c r="CX55" i="477"/>
  <c r="CX33" i="477"/>
  <c r="U82" i="471"/>
  <c r="U106" i="471"/>
  <c r="U127" i="471"/>
  <c r="U58" i="469"/>
  <c r="U80" i="469"/>
  <c r="U101" i="469"/>
  <c r="U122" i="469"/>
  <c r="BA45" i="473"/>
  <c r="BB45" i="473"/>
  <c r="BC45" i="473"/>
  <c r="BM45" i="473"/>
  <c r="BQ45" i="473"/>
  <c r="BU45" i="473"/>
  <c r="BY45" i="473"/>
  <c r="CC45" i="473"/>
  <c r="CG45" i="473"/>
  <c r="CK45" i="473"/>
  <c r="CO45" i="473"/>
  <c r="CS45" i="473"/>
  <c r="CW45" i="473"/>
  <c r="DA45" i="473"/>
  <c r="DE45" i="473"/>
  <c r="DI45" i="473"/>
  <c r="DM45" i="473"/>
  <c r="DQ45" i="473"/>
  <c r="DU45" i="473"/>
  <c r="DY45" i="473"/>
  <c r="EC45" i="473"/>
  <c r="EG45" i="473"/>
  <c r="EK45" i="473"/>
  <c r="EO45" i="473"/>
  <c r="ES45" i="473"/>
  <c r="BO45" i="473"/>
  <c r="BT45" i="473"/>
  <c r="BZ45" i="473"/>
  <c r="CE45" i="473"/>
  <c r="CJ45" i="473"/>
  <c r="CP45" i="473"/>
  <c r="CU45" i="473"/>
  <c r="CZ45" i="473"/>
  <c r="DF45" i="473"/>
  <c r="DK45" i="473"/>
  <c r="DP45" i="473"/>
  <c r="DV45" i="473"/>
  <c r="EA45" i="473"/>
  <c r="EF45" i="473"/>
  <c r="EL45" i="473"/>
  <c r="EQ45" i="473"/>
  <c r="EV45" i="473"/>
  <c r="BK45" i="473"/>
  <c r="BP45" i="473"/>
  <c r="BV45" i="473"/>
  <c r="CA45" i="473"/>
  <c r="CF45" i="473"/>
  <c r="CL45" i="473"/>
  <c r="CQ45" i="473"/>
  <c r="CV45" i="473"/>
  <c r="DB45" i="473"/>
  <c r="DG45" i="473"/>
  <c r="DL45" i="473"/>
  <c r="DR45" i="473"/>
  <c r="DW45" i="473"/>
  <c r="EB45" i="473"/>
  <c r="EH45" i="473"/>
  <c r="EM45" i="473"/>
  <c r="ER45" i="473"/>
  <c r="BL45" i="473"/>
  <c r="BR45" i="473"/>
  <c r="BW45" i="473"/>
  <c r="CB45" i="473"/>
  <c r="CH45" i="473"/>
  <c r="CM45" i="473"/>
  <c r="CR45" i="473"/>
  <c r="CX45" i="473"/>
  <c r="DC45" i="473"/>
  <c r="DH45" i="473"/>
  <c r="DN45" i="473"/>
  <c r="DS45" i="473"/>
  <c r="DX45" i="473"/>
  <c r="ED45" i="473"/>
  <c r="EI45" i="473"/>
  <c r="EN45" i="473"/>
  <c r="ET45" i="473"/>
  <c r="BX45" i="473"/>
  <c r="CT45" i="473"/>
  <c r="DO45" i="473"/>
  <c r="EJ45" i="473"/>
  <c r="CD45" i="473"/>
  <c r="CY45" i="473"/>
  <c r="DT45" i="473"/>
  <c r="EP45" i="473"/>
  <c r="BN45" i="473"/>
  <c r="CI45" i="473"/>
  <c r="DD45" i="473"/>
  <c r="DZ45" i="473"/>
  <c r="EU45" i="473"/>
  <c r="EE45" i="473"/>
  <c r="BS45" i="473"/>
  <c r="CN45" i="473"/>
  <c r="DJ45" i="473"/>
  <c r="U65" i="471"/>
  <c r="U69" i="471"/>
  <c r="U73" i="471"/>
  <c r="U77" i="471"/>
  <c r="U81" i="471"/>
  <c r="U85" i="471"/>
  <c r="U89" i="471"/>
  <c r="U93" i="471"/>
  <c r="U97" i="471"/>
  <c r="U101" i="471"/>
  <c r="U105" i="471"/>
  <c r="U109" i="471"/>
  <c r="U113" i="471"/>
  <c r="U117" i="471"/>
  <c r="U121" i="471"/>
  <c r="U125" i="471"/>
  <c r="U129" i="471"/>
  <c r="U86" i="471"/>
  <c r="U107" i="471"/>
  <c r="U128" i="471"/>
  <c r="U70" i="469"/>
  <c r="U102" i="469"/>
  <c r="BA42" i="473"/>
  <c r="BB42" i="473"/>
  <c r="BC42" i="473"/>
  <c r="BK42" i="473"/>
  <c r="BO42" i="473"/>
  <c r="BS42" i="473"/>
  <c r="BW42" i="473"/>
  <c r="CA42" i="473"/>
  <c r="CE42" i="473"/>
  <c r="CI42" i="473"/>
  <c r="CM42" i="473"/>
  <c r="CQ42" i="473"/>
  <c r="CU42" i="473"/>
  <c r="CY42" i="473"/>
  <c r="DC42" i="473"/>
  <c r="DG42" i="473"/>
  <c r="DK42" i="473"/>
  <c r="DO42" i="473"/>
  <c r="DS42" i="473"/>
  <c r="DW42" i="473"/>
  <c r="EA42" i="473"/>
  <c r="EE42" i="473"/>
  <c r="EI42" i="473"/>
  <c r="EM42" i="473"/>
  <c r="EQ42" i="473"/>
  <c r="EU42" i="473"/>
  <c r="BL42" i="473"/>
  <c r="BP42" i="473"/>
  <c r="BT42" i="473"/>
  <c r="BX42" i="473"/>
  <c r="CB42" i="473"/>
  <c r="CF42" i="473"/>
  <c r="CJ42" i="473"/>
  <c r="CN42" i="473"/>
  <c r="CR42" i="473"/>
  <c r="CV42" i="473"/>
  <c r="CZ42" i="473"/>
  <c r="DD42" i="473"/>
  <c r="DH42" i="473"/>
  <c r="DL42" i="473"/>
  <c r="DP42" i="473"/>
  <c r="DT42" i="473"/>
  <c r="DX42" i="473"/>
  <c r="EB42" i="473"/>
  <c r="EF42" i="473"/>
  <c r="EJ42" i="473"/>
  <c r="EN42" i="473"/>
  <c r="ER42" i="473"/>
  <c r="EV42" i="473"/>
  <c r="BM42" i="473"/>
  <c r="BQ42" i="473"/>
  <c r="BU42" i="473"/>
  <c r="BY42" i="473"/>
  <c r="CC42" i="473"/>
  <c r="CG42" i="473"/>
  <c r="CK42" i="473"/>
  <c r="CO42" i="473"/>
  <c r="CS42" i="473"/>
  <c r="CW42" i="473"/>
  <c r="DA42" i="473"/>
  <c r="DE42" i="473"/>
  <c r="DI42" i="473"/>
  <c r="DM42" i="473"/>
  <c r="DQ42" i="473"/>
  <c r="DU42" i="473"/>
  <c r="DY42" i="473"/>
  <c r="EC42" i="473"/>
  <c r="EG42" i="473"/>
  <c r="EK42" i="473"/>
  <c r="EO42" i="473"/>
  <c r="ES42" i="473"/>
  <c r="BN42" i="473"/>
  <c r="CD42" i="473"/>
  <c r="CT42" i="473"/>
  <c r="DJ42" i="473"/>
  <c r="DZ42" i="473"/>
  <c r="EP42" i="473"/>
  <c r="BR42" i="473"/>
  <c r="CH42" i="473"/>
  <c r="CX42" i="473"/>
  <c r="DN42" i="473"/>
  <c r="ED42" i="473"/>
  <c r="ET42" i="473"/>
  <c r="BV42" i="473"/>
  <c r="CL42" i="473"/>
  <c r="DB42" i="473"/>
  <c r="DR42" i="473"/>
  <c r="EH42" i="473"/>
  <c r="CP42" i="473"/>
  <c r="DF42" i="473"/>
  <c r="DV42" i="473"/>
  <c r="BZ42" i="473"/>
  <c r="EL42" i="473"/>
  <c r="BC110" i="473"/>
  <c r="BA110" i="473"/>
  <c r="BB110" i="473"/>
  <c r="BL110" i="473"/>
  <c r="BP110" i="473"/>
  <c r="BT110" i="473"/>
  <c r="BX110" i="473"/>
  <c r="CB110" i="473"/>
  <c r="CF110" i="473"/>
  <c r="CJ110" i="473"/>
  <c r="CN110" i="473"/>
  <c r="CR110" i="473"/>
  <c r="CV110" i="473"/>
  <c r="CZ110" i="473"/>
  <c r="DD110" i="473"/>
  <c r="DH110" i="473"/>
  <c r="DL110" i="473"/>
  <c r="DP110" i="473"/>
  <c r="DT110" i="473"/>
  <c r="DX110" i="473"/>
  <c r="EB110" i="473"/>
  <c r="EF110" i="473"/>
  <c r="EJ110" i="473"/>
  <c r="EN110" i="473"/>
  <c r="ER110" i="473"/>
  <c r="EV110" i="473"/>
  <c r="BM110" i="473"/>
  <c r="BQ110" i="473"/>
  <c r="BU110" i="473"/>
  <c r="BY110" i="473"/>
  <c r="CC110" i="473"/>
  <c r="CG110" i="473"/>
  <c r="CK110" i="473"/>
  <c r="CO110" i="473"/>
  <c r="CS110" i="473"/>
  <c r="CW110" i="473"/>
  <c r="DA110" i="473"/>
  <c r="DE110" i="473"/>
  <c r="DI110" i="473"/>
  <c r="DM110" i="473"/>
  <c r="DQ110" i="473"/>
  <c r="DU110" i="473"/>
  <c r="DY110" i="473"/>
  <c r="EC110" i="473"/>
  <c r="EG110" i="473"/>
  <c r="EK110" i="473"/>
  <c r="EO110" i="473"/>
  <c r="ES110" i="473"/>
  <c r="BN110" i="473"/>
  <c r="BR110" i="473"/>
  <c r="BV110" i="473"/>
  <c r="BZ110" i="473"/>
  <c r="CD110" i="473"/>
  <c r="CH110" i="473"/>
  <c r="CL110" i="473"/>
  <c r="CP110" i="473"/>
  <c r="CT110" i="473"/>
  <c r="CX110" i="473"/>
  <c r="DB110" i="473"/>
  <c r="DF110" i="473"/>
  <c r="DJ110" i="473"/>
  <c r="DN110" i="473"/>
  <c r="DR110" i="473"/>
  <c r="DV110" i="473"/>
  <c r="DZ110" i="473"/>
  <c r="ED110" i="473"/>
  <c r="EH110" i="473"/>
  <c r="EL110" i="473"/>
  <c r="EP110" i="473"/>
  <c r="ET110" i="473"/>
  <c r="BK110" i="473"/>
  <c r="CA110" i="473"/>
  <c r="CQ110" i="473"/>
  <c r="DG110" i="473"/>
  <c r="DW110" i="473"/>
  <c r="EM110" i="473"/>
  <c r="BO110" i="473"/>
  <c r="CE110" i="473"/>
  <c r="CU110" i="473"/>
  <c r="DK110" i="473"/>
  <c r="EA110" i="473"/>
  <c r="EQ110" i="473"/>
  <c r="BS110" i="473"/>
  <c r="CI110" i="473"/>
  <c r="CY110" i="473"/>
  <c r="DO110" i="473"/>
  <c r="EE110" i="473"/>
  <c r="EU110" i="473"/>
  <c r="BW110" i="473"/>
  <c r="EI110" i="473"/>
  <c r="DS110" i="473"/>
  <c r="CM110" i="473"/>
  <c r="DC110" i="473"/>
  <c r="BC122" i="473"/>
  <c r="BA122" i="473"/>
  <c r="BB122" i="473"/>
  <c r="BL122" i="473"/>
  <c r="BP122" i="473"/>
  <c r="BT122" i="473"/>
  <c r="BX122" i="473"/>
  <c r="CB122" i="473"/>
  <c r="CF122" i="473"/>
  <c r="CJ122" i="473"/>
  <c r="CN122" i="473"/>
  <c r="CR122" i="473"/>
  <c r="CV122" i="473"/>
  <c r="CZ122" i="473"/>
  <c r="DD122" i="473"/>
  <c r="DH122" i="473"/>
  <c r="DL122" i="473"/>
  <c r="DP122" i="473"/>
  <c r="DT122" i="473"/>
  <c r="DX122" i="473"/>
  <c r="EB122" i="473"/>
  <c r="EF122" i="473"/>
  <c r="EJ122" i="473"/>
  <c r="EN122" i="473"/>
  <c r="ER122" i="473"/>
  <c r="EV122" i="473"/>
  <c r="BM122" i="473"/>
  <c r="BR122" i="473"/>
  <c r="BW122" i="473"/>
  <c r="CC122" i="473"/>
  <c r="CH122" i="473"/>
  <c r="CM122" i="473"/>
  <c r="CS122" i="473"/>
  <c r="CX122" i="473"/>
  <c r="DC122" i="473"/>
  <c r="DI122" i="473"/>
  <c r="DN122" i="473"/>
  <c r="DS122" i="473"/>
  <c r="DY122" i="473"/>
  <c r="ED122" i="473"/>
  <c r="EI122" i="473"/>
  <c r="EO122" i="473"/>
  <c r="ET122" i="473"/>
  <c r="BN122" i="473"/>
  <c r="BS122" i="473"/>
  <c r="BY122" i="473"/>
  <c r="CD122" i="473"/>
  <c r="CI122" i="473"/>
  <c r="CO122" i="473"/>
  <c r="CT122" i="473"/>
  <c r="CY122" i="473"/>
  <c r="DE122" i="473"/>
  <c r="DJ122" i="473"/>
  <c r="DO122" i="473"/>
  <c r="DU122" i="473"/>
  <c r="DZ122" i="473"/>
  <c r="EE122" i="473"/>
  <c r="EK122" i="473"/>
  <c r="EP122" i="473"/>
  <c r="EU122" i="473"/>
  <c r="BO122" i="473"/>
  <c r="BU122" i="473"/>
  <c r="BZ122" i="473"/>
  <c r="CE122" i="473"/>
  <c r="CK122" i="473"/>
  <c r="CP122" i="473"/>
  <c r="CU122" i="473"/>
  <c r="DA122" i="473"/>
  <c r="DF122" i="473"/>
  <c r="DK122" i="473"/>
  <c r="DQ122" i="473"/>
  <c r="DV122" i="473"/>
  <c r="EA122" i="473"/>
  <c r="EG122" i="473"/>
  <c r="EL122" i="473"/>
  <c r="EQ122" i="473"/>
  <c r="CA122" i="473"/>
  <c r="CW122" i="473"/>
  <c r="DR122" i="473"/>
  <c r="EM122" i="473"/>
  <c r="CQ122" i="473"/>
  <c r="BK122" i="473"/>
  <c r="CG122" i="473"/>
  <c r="DB122" i="473"/>
  <c r="DW122" i="473"/>
  <c r="ES122" i="473"/>
  <c r="BV122" i="473"/>
  <c r="EH122" i="473"/>
  <c r="BQ122" i="473"/>
  <c r="CL122" i="473"/>
  <c r="DG122" i="473"/>
  <c r="EC122" i="473"/>
  <c r="DM122" i="473"/>
  <c r="BC130" i="473"/>
  <c r="BA130" i="473"/>
  <c r="BB130" i="473"/>
  <c r="BL130" i="473"/>
  <c r="BP130" i="473"/>
  <c r="BT130" i="473"/>
  <c r="BX130" i="473"/>
  <c r="CB130" i="473"/>
  <c r="CF130" i="473"/>
  <c r="CJ130" i="473"/>
  <c r="CN130" i="473"/>
  <c r="CR130" i="473"/>
  <c r="CV130" i="473"/>
  <c r="CZ130" i="473"/>
  <c r="DD130" i="473"/>
  <c r="DH130" i="473"/>
  <c r="DL130" i="473"/>
  <c r="DP130" i="473"/>
  <c r="DT130" i="473"/>
  <c r="DX130" i="473"/>
  <c r="EB130" i="473"/>
  <c r="EF130" i="473"/>
  <c r="EJ130" i="473"/>
  <c r="EN130" i="473"/>
  <c r="ER130" i="473"/>
  <c r="EV130" i="473"/>
  <c r="BM130" i="473"/>
  <c r="BR130" i="473"/>
  <c r="BW130" i="473"/>
  <c r="CC130" i="473"/>
  <c r="CH130" i="473"/>
  <c r="CM130" i="473"/>
  <c r="CS130" i="473"/>
  <c r="CX130" i="473"/>
  <c r="DC130" i="473"/>
  <c r="DI130" i="473"/>
  <c r="DN130" i="473"/>
  <c r="DS130" i="473"/>
  <c r="DY130" i="473"/>
  <c r="ED130" i="473"/>
  <c r="EI130" i="473"/>
  <c r="EO130" i="473"/>
  <c r="ET130" i="473"/>
  <c r="BN130" i="473"/>
  <c r="BS130" i="473"/>
  <c r="BY130" i="473"/>
  <c r="CD130" i="473"/>
  <c r="CI130" i="473"/>
  <c r="CO130" i="473"/>
  <c r="CT130" i="473"/>
  <c r="CY130" i="473"/>
  <c r="DE130" i="473"/>
  <c r="DJ130" i="473"/>
  <c r="DO130" i="473"/>
  <c r="DU130" i="473"/>
  <c r="DZ130" i="473"/>
  <c r="EE130" i="473"/>
  <c r="EK130" i="473"/>
  <c r="EP130" i="473"/>
  <c r="EU130" i="473"/>
  <c r="BO130" i="473"/>
  <c r="BU130" i="473"/>
  <c r="BZ130" i="473"/>
  <c r="CE130" i="473"/>
  <c r="CK130" i="473"/>
  <c r="CP130" i="473"/>
  <c r="CU130" i="473"/>
  <c r="DA130" i="473"/>
  <c r="DF130" i="473"/>
  <c r="DK130" i="473"/>
  <c r="DQ130" i="473"/>
  <c r="DV130" i="473"/>
  <c r="EA130" i="473"/>
  <c r="EG130" i="473"/>
  <c r="EL130" i="473"/>
  <c r="EQ130" i="473"/>
  <c r="BK130" i="473"/>
  <c r="CG130" i="473"/>
  <c r="DB130" i="473"/>
  <c r="DW130" i="473"/>
  <c r="ES130" i="473"/>
  <c r="CW130" i="473"/>
  <c r="BQ130" i="473"/>
  <c r="CL130" i="473"/>
  <c r="DG130" i="473"/>
  <c r="EC130" i="473"/>
  <c r="CA130" i="473"/>
  <c r="EM130" i="473"/>
  <c r="BV130" i="473"/>
  <c r="CQ130" i="473"/>
  <c r="DM130" i="473"/>
  <c r="EH130" i="473"/>
  <c r="DR130" i="473"/>
  <c r="U108" i="471"/>
  <c r="U72" i="469"/>
  <c r="U114" i="469"/>
  <c r="U47" i="469"/>
  <c r="BB47" i="473"/>
  <c r="BC47" i="473"/>
  <c r="BA47" i="473"/>
  <c r="BM47" i="473"/>
  <c r="BQ47" i="473"/>
  <c r="BU47" i="473"/>
  <c r="BY47" i="473"/>
  <c r="CC47" i="473"/>
  <c r="CG47" i="473"/>
  <c r="CK47" i="473"/>
  <c r="CO47" i="473"/>
  <c r="CS47" i="473"/>
  <c r="CW47" i="473"/>
  <c r="DA47" i="473"/>
  <c r="DE47" i="473"/>
  <c r="DI47" i="473"/>
  <c r="DM47" i="473"/>
  <c r="DQ47" i="473"/>
  <c r="DU47" i="473"/>
  <c r="DY47" i="473"/>
  <c r="EC47" i="473"/>
  <c r="EG47" i="473"/>
  <c r="EK47" i="473"/>
  <c r="EO47" i="473"/>
  <c r="ES47" i="473"/>
  <c r="BK47" i="473"/>
  <c r="BP47" i="473"/>
  <c r="BV47" i="473"/>
  <c r="CA47" i="473"/>
  <c r="CF47" i="473"/>
  <c r="CL47" i="473"/>
  <c r="CQ47" i="473"/>
  <c r="CV47" i="473"/>
  <c r="DB47" i="473"/>
  <c r="DG47" i="473"/>
  <c r="DL47" i="473"/>
  <c r="DR47" i="473"/>
  <c r="DW47" i="473"/>
  <c r="EB47" i="473"/>
  <c r="EH47" i="473"/>
  <c r="EM47" i="473"/>
  <c r="ER47" i="473"/>
  <c r="BL47" i="473"/>
  <c r="BR47" i="473"/>
  <c r="BW47" i="473"/>
  <c r="CB47" i="473"/>
  <c r="CH47" i="473"/>
  <c r="CM47" i="473"/>
  <c r="CR47" i="473"/>
  <c r="CX47" i="473"/>
  <c r="DC47" i="473"/>
  <c r="DH47" i="473"/>
  <c r="DN47" i="473"/>
  <c r="DS47" i="473"/>
  <c r="DX47" i="473"/>
  <c r="ED47" i="473"/>
  <c r="EI47" i="473"/>
  <c r="EN47" i="473"/>
  <c r="ET47" i="473"/>
  <c r="BN47" i="473"/>
  <c r="BS47" i="473"/>
  <c r="BX47" i="473"/>
  <c r="CD47" i="473"/>
  <c r="CI47" i="473"/>
  <c r="CN47" i="473"/>
  <c r="CT47" i="473"/>
  <c r="CY47" i="473"/>
  <c r="DD47" i="473"/>
  <c r="DJ47" i="473"/>
  <c r="DO47" i="473"/>
  <c r="DT47" i="473"/>
  <c r="DZ47" i="473"/>
  <c r="EE47" i="473"/>
  <c r="EJ47" i="473"/>
  <c r="EP47" i="473"/>
  <c r="EU47" i="473"/>
  <c r="BO47" i="473"/>
  <c r="CJ47" i="473"/>
  <c r="DF47" i="473"/>
  <c r="EA47" i="473"/>
  <c r="EV47" i="473"/>
  <c r="BT47" i="473"/>
  <c r="CP47" i="473"/>
  <c r="DK47" i="473"/>
  <c r="EF47" i="473"/>
  <c r="BZ47" i="473"/>
  <c r="CU47" i="473"/>
  <c r="DP47" i="473"/>
  <c r="EL47" i="473"/>
  <c r="DV47" i="473"/>
  <c r="EQ47" i="473"/>
  <c r="CE47" i="473"/>
  <c r="CZ47" i="473"/>
  <c r="U55" i="471"/>
  <c r="U63" i="469"/>
  <c r="U71" i="469"/>
  <c r="BA71" i="473"/>
  <c r="BB71" i="473"/>
  <c r="BC71" i="473"/>
  <c r="BM71" i="473"/>
  <c r="BQ71" i="473"/>
  <c r="BU71" i="473"/>
  <c r="BY71" i="473"/>
  <c r="BN71" i="473"/>
  <c r="BR71" i="473"/>
  <c r="BV71" i="473"/>
  <c r="BZ71" i="473"/>
  <c r="CD71" i="473"/>
  <c r="CH71" i="473"/>
  <c r="CL71" i="473"/>
  <c r="BK71" i="473"/>
  <c r="BO71" i="473"/>
  <c r="BS71" i="473"/>
  <c r="BW71" i="473"/>
  <c r="CA71" i="473"/>
  <c r="CE71" i="473"/>
  <c r="CI71" i="473"/>
  <c r="CM71" i="473"/>
  <c r="CQ71" i="473"/>
  <c r="BP71" i="473"/>
  <c r="CC71" i="473"/>
  <c r="CK71" i="473"/>
  <c r="CR71" i="473"/>
  <c r="CV71" i="473"/>
  <c r="CZ71" i="473"/>
  <c r="DD71" i="473"/>
  <c r="DH71" i="473"/>
  <c r="DL71" i="473"/>
  <c r="DP71" i="473"/>
  <c r="DT71" i="473"/>
  <c r="DX71" i="473"/>
  <c r="EB71" i="473"/>
  <c r="EF71" i="473"/>
  <c r="EJ71" i="473"/>
  <c r="EN71" i="473"/>
  <c r="ER71" i="473"/>
  <c r="EV71" i="473"/>
  <c r="BT71" i="473"/>
  <c r="CF71" i="473"/>
  <c r="CN71" i="473"/>
  <c r="CS71" i="473"/>
  <c r="CW71" i="473"/>
  <c r="DA71" i="473"/>
  <c r="DE71" i="473"/>
  <c r="DI71" i="473"/>
  <c r="DM71" i="473"/>
  <c r="DQ71" i="473"/>
  <c r="DU71" i="473"/>
  <c r="DY71" i="473"/>
  <c r="EC71" i="473"/>
  <c r="EG71" i="473"/>
  <c r="EK71" i="473"/>
  <c r="EO71" i="473"/>
  <c r="ES71" i="473"/>
  <c r="BX71" i="473"/>
  <c r="CG71" i="473"/>
  <c r="CO71" i="473"/>
  <c r="CT71" i="473"/>
  <c r="CX71" i="473"/>
  <c r="DB71" i="473"/>
  <c r="DF71" i="473"/>
  <c r="DJ71" i="473"/>
  <c r="DN71" i="473"/>
  <c r="DR71" i="473"/>
  <c r="DV71" i="473"/>
  <c r="DZ71" i="473"/>
  <c r="ED71" i="473"/>
  <c r="EH71" i="473"/>
  <c r="EL71" i="473"/>
  <c r="EP71" i="473"/>
  <c r="ET71" i="473"/>
  <c r="BL71" i="473"/>
  <c r="CU71" i="473"/>
  <c r="DK71" i="473"/>
  <c r="EA71" i="473"/>
  <c r="EQ71" i="473"/>
  <c r="CB71" i="473"/>
  <c r="CY71" i="473"/>
  <c r="DO71" i="473"/>
  <c r="EE71" i="473"/>
  <c r="EU71" i="473"/>
  <c r="CJ71" i="473"/>
  <c r="DC71" i="473"/>
  <c r="DS71" i="473"/>
  <c r="EI71" i="473"/>
  <c r="DW71" i="473"/>
  <c r="EM71" i="473"/>
  <c r="CP71" i="473"/>
  <c r="DG71" i="473"/>
  <c r="U75" i="471"/>
  <c r="U79" i="471"/>
  <c r="U87" i="469"/>
  <c r="U91" i="469"/>
  <c r="U95" i="469"/>
  <c r="U99" i="469"/>
  <c r="U103" i="469"/>
  <c r="U107" i="469"/>
  <c r="U111" i="469"/>
  <c r="U115" i="469"/>
  <c r="U119" i="469"/>
  <c r="U123" i="469"/>
  <c r="U127" i="469"/>
  <c r="U88" i="471"/>
  <c r="U68" i="469"/>
  <c r="U110" i="469"/>
  <c r="U48" i="471"/>
  <c r="U64" i="471"/>
  <c r="BA92" i="473"/>
  <c r="BB92" i="473"/>
  <c r="BC92" i="473"/>
  <c r="BN92" i="473"/>
  <c r="BR92" i="473"/>
  <c r="BV92" i="473"/>
  <c r="BZ92" i="473"/>
  <c r="CD92" i="473"/>
  <c r="CH92" i="473"/>
  <c r="CL92" i="473"/>
  <c r="CP92" i="473"/>
  <c r="CT92" i="473"/>
  <c r="CX92" i="473"/>
  <c r="DB92" i="473"/>
  <c r="DF92" i="473"/>
  <c r="DJ92" i="473"/>
  <c r="DN92" i="473"/>
  <c r="DR92" i="473"/>
  <c r="DV92" i="473"/>
  <c r="DZ92" i="473"/>
  <c r="ED92" i="473"/>
  <c r="EH92" i="473"/>
  <c r="EL92" i="473"/>
  <c r="EP92" i="473"/>
  <c r="ET92" i="473"/>
  <c r="BK92" i="473"/>
  <c r="BO92" i="473"/>
  <c r="BL92" i="473"/>
  <c r="BS92" i="473"/>
  <c r="BX92" i="473"/>
  <c r="CC92" i="473"/>
  <c r="CI92" i="473"/>
  <c r="CN92" i="473"/>
  <c r="CS92" i="473"/>
  <c r="CY92" i="473"/>
  <c r="DD92" i="473"/>
  <c r="DI92" i="473"/>
  <c r="DO92" i="473"/>
  <c r="DT92" i="473"/>
  <c r="DY92" i="473"/>
  <c r="EE92" i="473"/>
  <c r="EJ92" i="473"/>
  <c r="EO92" i="473"/>
  <c r="EU92" i="473"/>
  <c r="BM92" i="473"/>
  <c r="BT92" i="473"/>
  <c r="BY92" i="473"/>
  <c r="CE92" i="473"/>
  <c r="CJ92" i="473"/>
  <c r="CO92" i="473"/>
  <c r="CU92" i="473"/>
  <c r="CZ92" i="473"/>
  <c r="DE92" i="473"/>
  <c r="DK92" i="473"/>
  <c r="DP92" i="473"/>
  <c r="DU92" i="473"/>
  <c r="EA92" i="473"/>
  <c r="EF92" i="473"/>
  <c r="EK92" i="473"/>
  <c r="EQ92" i="473"/>
  <c r="EV92" i="473"/>
  <c r="BP92" i="473"/>
  <c r="BU92" i="473"/>
  <c r="CA92" i="473"/>
  <c r="CF92" i="473"/>
  <c r="CK92" i="473"/>
  <c r="CQ92" i="473"/>
  <c r="CV92" i="473"/>
  <c r="DA92" i="473"/>
  <c r="DG92" i="473"/>
  <c r="DL92" i="473"/>
  <c r="DQ92" i="473"/>
  <c r="DW92" i="473"/>
  <c r="EB92" i="473"/>
  <c r="EG92" i="473"/>
  <c r="EM92" i="473"/>
  <c r="ER92" i="473"/>
  <c r="CG92" i="473"/>
  <c r="DC92" i="473"/>
  <c r="DX92" i="473"/>
  <c r="ES92" i="473"/>
  <c r="BQ92" i="473"/>
  <c r="CM92" i="473"/>
  <c r="DH92" i="473"/>
  <c r="EC92" i="473"/>
  <c r="BW92" i="473"/>
  <c r="CR92" i="473"/>
  <c r="DM92" i="473"/>
  <c r="EI92" i="473"/>
  <c r="CB92" i="473"/>
  <c r="CW92" i="473"/>
  <c r="DS92" i="473"/>
  <c r="EN92" i="473"/>
  <c r="BA108" i="473"/>
  <c r="BB108" i="473"/>
  <c r="BC108" i="473"/>
  <c r="BL108" i="473"/>
  <c r="BP108" i="473"/>
  <c r="BT108" i="473"/>
  <c r="BX108" i="473"/>
  <c r="CB108" i="473"/>
  <c r="CF108" i="473"/>
  <c r="CJ108" i="473"/>
  <c r="CN108" i="473"/>
  <c r="CR108" i="473"/>
  <c r="CV108" i="473"/>
  <c r="CZ108" i="473"/>
  <c r="DD108" i="473"/>
  <c r="DH108" i="473"/>
  <c r="DL108" i="473"/>
  <c r="DP108" i="473"/>
  <c r="DT108" i="473"/>
  <c r="DX108" i="473"/>
  <c r="EB108" i="473"/>
  <c r="EF108" i="473"/>
  <c r="EJ108" i="473"/>
  <c r="EN108" i="473"/>
  <c r="ER108" i="473"/>
  <c r="EV108" i="473"/>
  <c r="BM108" i="473"/>
  <c r="BQ108" i="473"/>
  <c r="BU108" i="473"/>
  <c r="BY108" i="473"/>
  <c r="CC108" i="473"/>
  <c r="CG108" i="473"/>
  <c r="CK108" i="473"/>
  <c r="CO108" i="473"/>
  <c r="CS108" i="473"/>
  <c r="CW108" i="473"/>
  <c r="DA108" i="473"/>
  <c r="DE108" i="473"/>
  <c r="DI108" i="473"/>
  <c r="DM108" i="473"/>
  <c r="DQ108" i="473"/>
  <c r="DU108" i="473"/>
  <c r="DY108" i="473"/>
  <c r="EC108" i="473"/>
  <c r="EG108" i="473"/>
  <c r="EK108" i="473"/>
  <c r="EO108" i="473"/>
  <c r="ES108" i="473"/>
  <c r="BN108" i="473"/>
  <c r="BR108" i="473"/>
  <c r="BV108" i="473"/>
  <c r="BZ108" i="473"/>
  <c r="CD108" i="473"/>
  <c r="CH108" i="473"/>
  <c r="CL108" i="473"/>
  <c r="CP108" i="473"/>
  <c r="CT108" i="473"/>
  <c r="CX108" i="473"/>
  <c r="DB108" i="473"/>
  <c r="DF108" i="473"/>
  <c r="DJ108" i="473"/>
  <c r="DN108" i="473"/>
  <c r="DR108" i="473"/>
  <c r="DV108" i="473"/>
  <c r="DZ108" i="473"/>
  <c r="ED108" i="473"/>
  <c r="EH108" i="473"/>
  <c r="EL108" i="473"/>
  <c r="EP108" i="473"/>
  <c r="ET108" i="473"/>
  <c r="BO108" i="473"/>
  <c r="CE108" i="473"/>
  <c r="CU108" i="473"/>
  <c r="DK108" i="473"/>
  <c r="EA108" i="473"/>
  <c r="EQ108" i="473"/>
  <c r="BS108" i="473"/>
  <c r="CI108" i="473"/>
  <c r="CY108" i="473"/>
  <c r="DO108" i="473"/>
  <c r="EE108" i="473"/>
  <c r="EU108" i="473"/>
  <c r="BW108" i="473"/>
  <c r="CM108" i="473"/>
  <c r="DC108" i="473"/>
  <c r="DS108" i="473"/>
  <c r="EI108" i="473"/>
  <c r="BK108" i="473"/>
  <c r="DW108" i="473"/>
  <c r="DG108" i="473"/>
  <c r="CA108" i="473"/>
  <c r="EM108" i="473"/>
  <c r="CQ108" i="473"/>
  <c r="BA124" i="473"/>
  <c r="BB124" i="473"/>
  <c r="BC124" i="473"/>
  <c r="BL124" i="473"/>
  <c r="BP124" i="473"/>
  <c r="BT124" i="473"/>
  <c r="BX124" i="473"/>
  <c r="CB124" i="473"/>
  <c r="CF124" i="473"/>
  <c r="CJ124" i="473"/>
  <c r="CN124" i="473"/>
  <c r="CR124" i="473"/>
  <c r="CV124" i="473"/>
  <c r="CZ124" i="473"/>
  <c r="DD124" i="473"/>
  <c r="DH124" i="473"/>
  <c r="DL124" i="473"/>
  <c r="DP124" i="473"/>
  <c r="DT124" i="473"/>
  <c r="DX124" i="473"/>
  <c r="EB124" i="473"/>
  <c r="EF124" i="473"/>
  <c r="EJ124" i="473"/>
  <c r="EN124" i="473"/>
  <c r="ER124" i="473"/>
  <c r="EV124" i="473"/>
  <c r="BN124" i="473"/>
  <c r="BS124" i="473"/>
  <c r="BY124" i="473"/>
  <c r="CD124" i="473"/>
  <c r="CI124" i="473"/>
  <c r="CO124" i="473"/>
  <c r="CT124" i="473"/>
  <c r="CY124" i="473"/>
  <c r="DE124" i="473"/>
  <c r="DJ124" i="473"/>
  <c r="DO124" i="473"/>
  <c r="DU124" i="473"/>
  <c r="DZ124" i="473"/>
  <c r="EE124" i="473"/>
  <c r="EK124" i="473"/>
  <c r="EP124" i="473"/>
  <c r="EU124" i="473"/>
  <c r="BO124" i="473"/>
  <c r="BU124" i="473"/>
  <c r="BZ124" i="473"/>
  <c r="CE124" i="473"/>
  <c r="CK124" i="473"/>
  <c r="CP124" i="473"/>
  <c r="CU124" i="473"/>
  <c r="DA124" i="473"/>
  <c r="DF124" i="473"/>
  <c r="DK124" i="473"/>
  <c r="DQ124" i="473"/>
  <c r="DV124" i="473"/>
  <c r="EA124" i="473"/>
  <c r="EG124" i="473"/>
  <c r="EL124" i="473"/>
  <c r="EQ124" i="473"/>
  <c r="BK124" i="473"/>
  <c r="BQ124" i="473"/>
  <c r="BV124" i="473"/>
  <c r="CA124" i="473"/>
  <c r="CG124" i="473"/>
  <c r="CL124" i="473"/>
  <c r="CQ124" i="473"/>
  <c r="CW124" i="473"/>
  <c r="DB124" i="473"/>
  <c r="DG124" i="473"/>
  <c r="DM124" i="473"/>
  <c r="DR124" i="473"/>
  <c r="DW124" i="473"/>
  <c r="EC124" i="473"/>
  <c r="EH124" i="473"/>
  <c r="EM124" i="473"/>
  <c r="ES124" i="473"/>
  <c r="BR124" i="473"/>
  <c r="CM124" i="473"/>
  <c r="DI124" i="473"/>
  <c r="ED124" i="473"/>
  <c r="CH124" i="473"/>
  <c r="DY124" i="473"/>
  <c r="BW124" i="473"/>
  <c r="CS124" i="473"/>
  <c r="DN124" i="473"/>
  <c r="EI124" i="473"/>
  <c r="DC124" i="473"/>
  <c r="ET124" i="473"/>
  <c r="CC124" i="473"/>
  <c r="CX124" i="473"/>
  <c r="DS124" i="473"/>
  <c r="EO124" i="473"/>
  <c r="BM124" i="473"/>
  <c r="U49" i="469"/>
  <c r="U65" i="469"/>
  <c r="U81" i="469"/>
  <c r="U97" i="469"/>
  <c r="U113" i="469"/>
  <c r="U129" i="469"/>
  <c r="U90" i="471"/>
  <c r="U111" i="471"/>
  <c r="U42" i="469"/>
  <c r="U64" i="469"/>
  <c r="U85" i="469"/>
  <c r="U106" i="469"/>
  <c r="U128" i="469"/>
  <c r="U49" i="471"/>
  <c r="BA49" i="473"/>
  <c r="BB49" i="473"/>
  <c r="BC49" i="473"/>
  <c r="BM49" i="473"/>
  <c r="BQ49" i="473"/>
  <c r="BU49" i="473"/>
  <c r="BY49" i="473"/>
  <c r="CC49" i="473"/>
  <c r="CG49" i="473"/>
  <c r="CK49" i="473"/>
  <c r="CO49" i="473"/>
  <c r="CS49" i="473"/>
  <c r="CW49" i="473"/>
  <c r="DA49" i="473"/>
  <c r="DE49" i="473"/>
  <c r="DI49" i="473"/>
  <c r="DM49" i="473"/>
  <c r="DQ49" i="473"/>
  <c r="DU49" i="473"/>
  <c r="DY49" i="473"/>
  <c r="EC49" i="473"/>
  <c r="EG49" i="473"/>
  <c r="EK49" i="473"/>
  <c r="EO49" i="473"/>
  <c r="ES49" i="473"/>
  <c r="BL49" i="473"/>
  <c r="BR49" i="473"/>
  <c r="BW49" i="473"/>
  <c r="CB49" i="473"/>
  <c r="CH49" i="473"/>
  <c r="CM49" i="473"/>
  <c r="CR49" i="473"/>
  <c r="CX49" i="473"/>
  <c r="DC49" i="473"/>
  <c r="DH49" i="473"/>
  <c r="DN49" i="473"/>
  <c r="DS49" i="473"/>
  <c r="DX49" i="473"/>
  <c r="ED49" i="473"/>
  <c r="EI49" i="473"/>
  <c r="EN49" i="473"/>
  <c r="ET49" i="473"/>
  <c r="BN49" i="473"/>
  <c r="BS49" i="473"/>
  <c r="BX49" i="473"/>
  <c r="CD49" i="473"/>
  <c r="CI49" i="473"/>
  <c r="CN49" i="473"/>
  <c r="CT49" i="473"/>
  <c r="CY49" i="473"/>
  <c r="DD49" i="473"/>
  <c r="DJ49" i="473"/>
  <c r="DO49" i="473"/>
  <c r="DT49" i="473"/>
  <c r="DZ49" i="473"/>
  <c r="EE49" i="473"/>
  <c r="EJ49" i="473"/>
  <c r="EP49" i="473"/>
  <c r="EU49" i="473"/>
  <c r="BO49" i="473"/>
  <c r="BT49" i="473"/>
  <c r="BZ49" i="473"/>
  <c r="CE49" i="473"/>
  <c r="CJ49" i="473"/>
  <c r="CP49" i="473"/>
  <c r="CU49" i="473"/>
  <c r="CZ49" i="473"/>
  <c r="DF49" i="473"/>
  <c r="DK49" i="473"/>
  <c r="DP49" i="473"/>
  <c r="DV49" i="473"/>
  <c r="EA49" i="473"/>
  <c r="EF49" i="473"/>
  <c r="EL49" i="473"/>
  <c r="EQ49" i="473"/>
  <c r="EV49" i="473"/>
  <c r="CA49" i="473"/>
  <c r="CV49" i="473"/>
  <c r="DR49" i="473"/>
  <c r="EM49" i="473"/>
  <c r="BK49" i="473"/>
  <c r="CF49" i="473"/>
  <c r="DB49" i="473"/>
  <c r="DW49" i="473"/>
  <c r="ER49" i="473"/>
  <c r="BP49" i="473"/>
  <c r="CL49" i="473"/>
  <c r="DG49" i="473"/>
  <c r="EB49" i="473"/>
  <c r="DL49" i="473"/>
  <c r="EH49" i="473"/>
  <c r="BV49" i="473"/>
  <c r="CQ49" i="473"/>
  <c r="BB53" i="473"/>
  <c r="BC53" i="473"/>
  <c r="BA53" i="473"/>
  <c r="BL53" i="473"/>
  <c r="BP53" i="473"/>
  <c r="BT53" i="473"/>
  <c r="BX53" i="473"/>
  <c r="CB53" i="473"/>
  <c r="CF53" i="473"/>
  <c r="CJ53" i="473"/>
  <c r="CN53" i="473"/>
  <c r="CR53" i="473"/>
  <c r="CV53" i="473"/>
  <c r="CZ53" i="473"/>
  <c r="DD53" i="473"/>
  <c r="DH53" i="473"/>
  <c r="DL53" i="473"/>
  <c r="DP53" i="473"/>
  <c r="DT53" i="473"/>
  <c r="DX53" i="473"/>
  <c r="EB53" i="473"/>
  <c r="EF53" i="473"/>
  <c r="EJ53" i="473"/>
  <c r="EN53" i="473"/>
  <c r="ER53" i="473"/>
  <c r="EV53" i="473"/>
  <c r="BM53" i="473"/>
  <c r="BQ53" i="473"/>
  <c r="BU53" i="473"/>
  <c r="BY53" i="473"/>
  <c r="CC53" i="473"/>
  <c r="CG53" i="473"/>
  <c r="CK53" i="473"/>
  <c r="CO53" i="473"/>
  <c r="CS53" i="473"/>
  <c r="CW53" i="473"/>
  <c r="DA53" i="473"/>
  <c r="DE53" i="473"/>
  <c r="DI53" i="473"/>
  <c r="DM53" i="473"/>
  <c r="DQ53" i="473"/>
  <c r="DU53" i="473"/>
  <c r="DY53" i="473"/>
  <c r="EC53" i="473"/>
  <c r="EG53" i="473"/>
  <c r="EK53" i="473"/>
  <c r="EO53" i="473"/>
  <c r="ES53" i="473"/>
  <c r="BN53" i="473"/>
  <c r="BR53" i="473"/>
  <c r="BV53" i="473"/>
  <c r="BZ53" i="473"/>
  <c r="CD53" i="473"/>
  <c r="CH53" i="473"/>
  <c r="CL53" i="473"/>
  <c r="CP53" i="473"/>
  <c r="CT53" i="473"/>
  <c r="CX53" i="473"/>
  <c r="DB53" i="473"/>
  <c r="DF53" i="473"/>
  <c r="DJ53" i="473"/>
  <c r="DN53" i="473"/>
  <c r="DR53" i="473"/>
  <c r="DV53" i="473"/>
  <c r="DZ53" i="473"/>
  <c r="ED53" i="473"/>
  <c r="EH53" i="473"/>
  <c r="EL53" i="473"/>
  <c r="EP53" i="473"/>
  <c r="ET53" i="473"/>
  <c r="BO53" i="473"/>
  <c r="CE53" i="473"/>
  <c r="CU53" i="473"/>
  <c r="DK53" i="473"/>
  <c r="EA53" i="473"/>
  <c r="EQ53" i="473"/>
  <c r="BS53" i="473"/>
  <c r="CI53" i="473"/>
  <c r="CY53" i="473"/>
  <c r="DO53" i="473"/>
  <c r="EE53" i="473"/>
  <c r="EU53" i="473"/>
  <c r="BW53" i="473"/>
  <c r="CM53" i="473"/>
  <c r="DC53" i="473"/>
  <c r="DS53" i="473"/>
  <c r="EI53" i="473"/>
  <c r="BK53" i="473"/>
  <c r="DW53" i="473"/>
  <c r="CA53" i="473"/>
  <c r="EM53" i="473"/>
  <c r="CQ53" i="473"/>
  <c r="DG53" i="473"/>
  <c r="U91" i="471"/>
  <c r="U112" i="471"/>
  <c r="U44" i="469"/>
  <c r="U76" i="469"/>
  <c r="U108" i="469"/>
  <c r="U42" i="471"/>
  <c r="U46" i="471"/>
  <c r="BA50" i="473"/>
  <c r="BB50" i="473"/>
  <c r="BC50" i="473"/>
  <c r="BK50" i="473"/>
  <c r="BO50" i="473"/>
  <c r="BS50" i="473"/>
  <c r="BW50" i="473"/>
  <c r="CA50" i="473"/>
  <c r="CE50" i="473"/>
  <c r="CI50" i="473"/>
  <c r="CM50" i="473"/>
  <c r="CQ50" i="473"/>
  <c r="CU50" i="473"/>
  <c r="CY50" i="473"/>
  <c r="DC50" i="473"/>
  <c r="DG50" i="473"/>
  <c r="DK50" i="473"/>
  <c r="DO50" i="473"/>
  <c r="DS50" i="473"/>
  <c r="DW50" i="473"/>
  <c r="EA50" i="473"/>
  <c r="EE50" i="473"/>
  <c r="EI50" i="473"/>
  <c r="EM50" i="473"/>
  <c r="EQ50" i="473"/>
  <c r="EU50" i="473"/>
  <c r="BM50" i="473"/>
  <c r="BR50" i="473"/>
  <c r="BX50" i="473"/>
  <c r="CC50" i="473"/>
  <c r="CH50" i="473"/>
  <c r="CN50" i="473"/>
  <c r="CS50" i="473"/>
  <c r="CX50" i="473"/>
  <c r="DD50" i="473"/>
  <c r="DI50" i="473"/>
  <c r="DN50" i="473"/>
  <c r="DT50" i="473"/>
  <c r="DY50" i="473"/>
  <c r="ED50" i="473"/>
  <c r="EJ50" i="473"/>
  <c r="EO50" i="473"/>
  <c r="ET50" i="473"/>
  <c r="BN50" i="473"/>
  <c r="BT50" i="473"/>
  <c r="BY50" i="473"/>
  <c r="CD50" i="473"/>
  <c r="CJ50" i="473"/>
  <c r="CO50" i="473"/>
  <c r="CT50" i="473"/>
  <c r="CZ50" i="473"/>
  <c r="DE50" i="473"/>
  <c r="DJ50" i="473"/>
  <c r="DP50" i="473"/>
  <c r="DU50" i="473"/>
  <c r="DZ50" i="473"/>
  <c r="EF50" i="473"/>
  <c r="EK50" i="473"/>
  <c r="EP50" i="473"/>
  <c r="EV50" i="473"/>
  <c r="BP50" i="473"/>
  <c r="BU50" i="473"/>
  <c r="BZ50" i="473"/>
  <c r="CF50" i="473"/>
  <c r="CK50" i="473"/>
  <c r="CP50" i="473"/>
  <c r="CV50" i="473"/>
  <c r="DA50" i="473"/>
  <c r="DF50" i="473"/>
  <c r="DL50" i="473"/>
  <c r="DQ50" i="473"/>
  <c r="DV50" i="473"/>
  <c r="EB50" i="473"/>
  <c r="EG50" i="473"/>
  <c r="EL50" i="473"/>
  <c r="ER50" i="473"/>
  <c r="BV50" i="473"/>
  <c r="CR50" i="473"/>
  <c r="DM50" i="473"/>
  <c r="EH50" i="473"/>
  <c r="CB50" i="473"/>
  <c r="CW50" i="473"/>
  <c r="DR50" i="473"/>
  <c r="EN50" i="473"/>
  <c r="BL50" i="473"/>
  <c r="CG50" i="473"/>
  <c r="DB50" i="473"/>
  <c r="DX50" i="473"/>
  <c r="ES50" i="473"/>
  <c r="DH50" i="473"/>
  <c r="EC50" i="473"/>
  <c r="BQ50" i="473"/>
  <c r="CL50" i="473"/>
  <c r="BC54" i="473"/>
  <c r="BA54" i="473"/>
  <c r="BB54" i="473"/>
  <c r="BN54" i="473"/>
  <c r="BR54" i="473"/>
  <c r="BV54" i="473"/>
  <c r="BZ54" i="473"/>
  <c r="CD54" i="473"/>
  <c r="CH54" i="473"/>
  <c r="CL54" i="473"/>
  <c r="CP54" i="473"/>
  <c r="CT54" i="473"/>
  <c r="CX54" i="473"/>
  <c r="DB54" i="473"/>
  <c r="DF54" i="473"/>
  <c r="DJ54" i="473"/>
  <c r="DN54" i="473"/>
  <c r="DR54" i="473"/>
  <c r="DV54" i="473"/>
  <c r="DZ54" i="473"/>
  <c r="ED54" i="473"/>
  <c r="EH54" i="473"/>
  <c r="EL54" i="473"/>
  <c r="EP54" i="473"/>
  <c r="ET54" i="473"/>
  <c r="BK54" i="473"/>
  <c r="BO54" i="473"/>
  <c r="BS54" i="473"/>
  <c r="BW54" i="473"/>
  <c r="CA54" i="473"/>
  <c r="CE54" i="473"/>
  <c r="CI54" i="473"/>
  <c r="CM54" i="473"/>
  <c r="CQ54" i="473"/>
  <c r="CU54" i="473"/>
  <c r="CY54" i="473"/>
  <c r="DC54" i="473"/>
  <c r="DG54" i="473"/>
  <c r="DK54" i="473"/>
  <c r="DO54" i="473"/>
  <c r="DS54" i="473"/>
  <c r="DW54" i="473"/>
  <c r="EA54" i="473"/>
  <c r="EE54" i="473"/>
  <c r="EI54" i="473"/>
  <c r="EM54" i="473"/>
  <c r="EQ54" i="473"/>
  <c r="EU54" i="473"/>
  <c r="BL54" i="473"/>
  <c r="BP54" i="473"/>
  <c r="BT54" i="473"/>
  <c r="BX54" i="473"/>
  <c r="CB54" i="473"/>
  <c r="CF54" i="473"/>
  <c r="CJ54" i="473"/>
  <c r="CN54" i="473"/>
  <c r="CR54" i="473"/>
  <c r="CV54" i="473"/>
  <c r="CZ54" i="473"/>
  <c r="DD54" i="473"/>
  <c r="DH54" i="473"/>
  <c r="DL54" i="473"/>
  <c r="DP54" i="473"/>
  <c r="DT54" i="473"/>
  <c r="DX54" i="473"/>
  <c r="EB54" i="473"/>
  <c r="EF54" i="473"/>
  <c r="EJ54" i="473"/>
  <c r="EN54" i="473"/>
  <c r="ER54" i="473"/>
  <c r="EV54" i="473"/>
  <c r="BU54" i="473"/>
  <c r="CK54" i="473"/>
  <c r="DA54" i="473"/>
  <c r="DQ54" i="473"/>
  <c r="EG54" i="473"/>
  <c r="BY54" i="473"/>
  <c r="CO54" i="473"/>
  <c r="DE54" i="473"/>
  <c r="DU54" i="473"/>
  <c r="EK54" i="473"/>
  <c r="BM54" i="473"/>
  <c r="CC54" i="473"/>
  <c r="CS54" i="473"/>
  <c r="DI54" i="473"/>
  <c r="DY54" i="473"/>
  <c r="EO54" i="473"/>
  <c r="CW54" i="473"/>
  <c r="DM54" i="473"/>
  <c r="BQ54" i="473"/>
  <c r="EC54" i="473"/>
  <c r="ES54" i="473"/>
  <c r="CG54" i="473"/>
  <c r="BC58" i="473"/>
  <c r="BA58" i="473"/>
  <c r="BB58" i="473"/>
  <c r="BN58" i="473"/>
  <c r="BR58" i="473"/>
  <c r="BV58" i="473"/>
  <c r="BZ58" i="473"/>
  <c r="CD58" i="473"/>
  <c r="CH58" i="473"/>
  <c r="CL58" i="473"/>
  <c r="CP58" i="473"/>
  <c r="CT58" i="473"/>
  <c r="CX58" i="473"/>
  <c r="DB58" i="473"/>
  <c r="DF58" i="473"/>
  <c r="DJ58" i="473"/>
  <c r="DN58" i="473"/>
  <c r="DR58" i="473"/>
  <c r="DV58" i="473"/>
  <c r="DZ58" i="473"/>
  <c r="ED58" i="473"/>
  <c r="EH58" i="473"/>
  <c r="EL58" i="473"/>
  <c r="EP58" i="473"/>
  <c r="ET58" i="473"/>
  <c r="BK58" i="473"/>
  <c r="BO58" i="473"/>
  <c r="BS58" i="473"/>
  <c r="BW58" i="473"/>
  <c r="CA58" i="473"/>
  <c r="CE58" i="473"/>
  <c r="CI58" i="473"/>
  <c r="CM58" i="473"/>
  <c r="CQ58" i="473"/>
  <c r="CU58" i="473"/>
  <c r="CY58" i="473"/>
  <c r="DC58" i="473"/>
  <c r="DG58" i="473"/>
  <c r="DK58" i="473"/>
  <c r="DO58" i="473"/>
  <c r="DS58" i="473"/>
  <c r="DW58" i="473"/>
  <c r="EA58" i="473"/>
  <c r="EE58" i="473"/>
  <c r="EI58" i="473"/>
  <c r="EM58" i="473"/>
  <c r="EQ58" i="473"/>
  <c r="EU58" i="473"/>
  <c r="BL58" i="473"/>
  <c r="BP58" i="473"/>
  <c r="BT58" i="473"/>
  <c r="BX58" i="473"/>
  <c r="CB58" i="473"/>
  <c r="CF58" i="473"/>
  <c r="CJ58" i="473"/>
  <c r="CN58" i="473"/>
  <c r="CR58" i="473"/>
  <c r="CV58" i="473"/>
  <c r="CZ58" i="473"/>
  <c r="DD58" i="473"/>
  <c r="DH58" i="473"/>
  <c r="DL58" i="473"/>
  <c r="DP58" i="473"/>
  <c r="DT58" i="473"/>
  <c r="DX58" i="473"/>
  <c r="EB58" i="473"/>
  <c r="EF58" i="473"/>
  <c r="EJ58" i="473"/>
  <c r="EN58" i="473"/>
  <c r="ER58" i="473"/>
  <c r="BM58" i="473"/>
  <c r="CC58" i="473"/>
  <c r="CS58" i="473"/>
  <c r="DI58" i="473"/>
  <c r="DY58" i="473"/>
  <c r="EO58" i="473"/>
  <c r="BQ58" i="473"/>
  <c r="CG58" i="473"/>
  <c r="CW58" i="473"/>
  <c r="DM58" i="473"/>
  <c r="EC58" i="473"/>
  <c r="ES58" i="473"/>
  <c r="BU58" i="473"/>
  <c r="CK58" i="473"/>
  <c r="DA58" i="473"/>
  <c r="DQ58" i="473"/>
  <c r="EG58" i="473"/>
  <c r="EV58" i="473"/>
  <c r="DU58" i="473"/>
  <c r="BY58" i="473"/>
  <c r="EK58" i="473"/>
  <c r="CO58" i="473"/>
  <c r="DE58" i="473"/>
  <c r="U62" i="471"/>
  <c r="BC66" i="473"/>
  <c r="BA66" i="473"/>
  <c r="BB66" i="473"/>
  <c r="BK66" i="473"/>
  <c r="BO66" i="473"/>
  <c r="BS66" i="473"/>
  <c r="BW66" i="473"/>
  <c r="CA66" i="473"/>
  <c r="CE66" i="473"/>
  <c r="CI66" i="473"/>
  <c r="CM66" i="473"/>
  <c r="CQ66" i="473"/>
  <c r="CU66" i="473"/>
  <c r="CY66" i="473"/>
  <c r="DC66" i="473"/>
  <c r="DG66" i="473"/>
  <c r="DK66" i="473"/>
  <c r="DO66" i="473"/>
  <c r="DS66" i="473"/>
  <c r="DW66" i="473"/>
  <c r="EA66" i="473"/>
  <c r="EE66" i="473"/>
  <c r="EI66" i="473"/>
  <c r="EM66" i="473"/>
  <c r="EQ66" i="473"/>
  <c r="EU66" i="473"/>
  <c r="BL66" i="473"/>
  <c r="BP66" i="473"/>
  <c r="BT66" i="473"/>
  <c r="BX66" i="473"/>
  <c r="CB66" i="473"/>
  <c r="CF66" i="473"/>
  <c r="CJ66" i="473"/>
  <c r="CN66" i="473"/>
  <c r="CR66" i="473"/>
  <c r="CV66" i="473"/>
  <c r="CZ66" i="473"/>
  <c r="DD66" i="473"/>
  <c r="DH66" i="473"/>
  <c r="DL66" i="473"/>
  <c r="DP66" i="473"/>
  <c r="DT66" i="473"/>
  <c r="DX66" i="473"/>
  <c r="EB66" i="473"/>
  <c r="EF66" i="473"/>
  <c r="EJ66" i="473"/>
  <c r="EN66" i="473"/>
  <c r="ER66" i="473"/>
  <c r="EV66" i="473"/>
  <c r="BM66" i="473"/>
  <c r="BQ66" i="473"/>
  <c r="BU66" i="473"/>
  <c r="BY66" i="473"/>
  <c r="CC66" i="473"/>
  <c r="CG66" i="473"/>
  <c r="CK66" i="473"/>
  <c r="CO66" i="473"/>
  <c r="CS66" i="473"/>
  <c r="CW66" i="473"/>
  <c r="DA66" i="473"/>
  <c r="DE66" i="473"/>
  <c r="DI66" i="473"/>
  <c r="DM66" i="473"/>
  <c r="DQ66" i="473"/>
  <c r="DU66" i="473"/>
  <c r="DY66" i="473"/>
  <c r="EC66" i="473"/>
  <c r="EG66" i="473"/>
  <c r="EK66" i="473"/>
  <c r="EO66" i="473"/>
  <c r="ES66" i="473"/>
  <c r="BR66" i="473"/>
  <c r="CH66" i="473"/>
  <c r="CX66" i="473"/>
  <c r="DN66" i="473"/>
  <c r="ED66" i="473"/>
  <c r="ET66" i="473"/>
  <c r="BV66" i="473"/>
  <c r="CL66" i="473"/>
  <c r="DB66" i="473"/>
  <c r="DR66" i="473"/>
  <c r="EH66" i="473"/>
  <c r="BZ66" i="473"/>
  <c r="CP66" i="473"/>
  <c r="DF66" i="473"/>
  <c r="DV66" i="473"/>
  <c r="EL66" i="473"/>
  <c r="BN66" i="473"/>
  <c r="DZ66" i="473"/>
  <c r="CD66" i="473"/>
  <c r="EP66" i="473"/>
  <c r="CT66" i="473"/>
  <c r="DJ66" i="473"/>
  <c r="BC70" i="473"/>
  <c r="BA70" i="473"/>
  <c r="BB70" i="473"/>
  <c r="BK70" i="473"/>
  <c r="BO70" i="473"/>
  <c r="BS70" i="473"/>
  <c r="BW70" i="473"/>
  <c r="CA70" i="473"/>
  <c r="CE70" i="473"/>
  <c r="CI70" i="473"/>
  <c r="CM70" i="473"/>
  <c r="CQ70" i="473"/>
  <c r="CU70" i="473"/>
  <c r="CY70" i="473"/>
  <c r="DC70" i="473"/>
  <c r="DG70" i="473"/>
  <c r="DK70" i="473"/>
  <c r="DO70" i="473"/>
  <c r="DS70" i="473"/>
  <c r="DW70" i="473"/>
  <c r="EA70" i="473"/>
  <c r="EE70" i="473"/>
  <c r="EI70" i="473"/>
  <c r="EM70" i="473"/>
  <c r="EQ70" i="473"/>
  <c r="EU70" i="473"/>
  <c r="BL70" i="473"/>
  <c r="BP70" i="473"/>
  <c r="BT70" i="473"/>
  <c r="BX70" i="473"/>
  <c r="CB70" i="473"/>
  <c r="CF70" i="473"/>
  <c r="CJ70" i="473"/>
  <c r="CN70" i="473"/>
  <c r="CR70" i="473"/>
  <c r="CV70" i="473"/>
  <c r="CZ70" i="473"/>
  <c r="DD70" i="473"/>
  <c r="DH70" i="473"/>
  <c r="DL70" i="473"/>
  <c r="DP70" i="473"/>
  <c r="DT70" i="473"/>
  <c r="DX70" i="473"/>
  <c r="EB70" i="473"/>
  <c r="EF70" i="473"/>
  <c r="EJ70" i="473"/>
  <c r="EN70" i="473"/>
  <c r="ER70" i="473"/>
  <c r="EV70" i="473"/>
  <c r="BM70" i="473"/>
  <c r="BQ70" i="473"/>
  <c r="BU70" i="473"/>
  <c r="BY70" i="473"/>
  <c r="CC70" i="473"/>
  <c r="CG70" i="473"/>
  <c r="CK70" i="473"/>
  <c r="CO70" i="473"/>
  <c r="CS70" i="473"/>
  <c r="CW70" i="473"/>
  <c r="DA70" i="473"/>
  <c r="DE70" i="473"/>
  <c r="DI70" i="473"/>
  <c r="DM70" i="473"/>
  <c r="DQ70" i="473"/>
  <c r="DU70" i="473"/>
  <c r="DY70" i="473"/>
  <c r="EC70" i="473"/>
  <c r="EG70" i="473"/>
  <c r="EK70" i="473"/>
  <c r="EO70" i="473"/>
  <c r="ES70" i="473"/>
  <c r="BZ70" i="473"/>
  <c r="CP70" i="473"/>
  <c r="DF70" i="473"/>
  <c r="DV70" i="473"/>
  <c r="EL70" i="473"/>
  <c r="BN70" i="473"/>
  <c r="CD70" i="473"/>
  <c r="CT70" i="473"/>
  <c r="DJ70" i="473"/>
  <c r="DZ70" i="473"/>
  <c r="EP70" i="473"/>
  <c r="BR70" i="473"/>
  <c r="CH70" i="473"/>
  <c r="CX70" i="473"/>
  <c r="DN70" i="473"/>
  <c r="ED70" i="473"/>
  <c r="ET70" i="473"/>
  <c r="CL70" i="473"/>
  <c r="DB70" i="473"/>
  <c r="DR70" i="473"/>
  <c r="BV70" i="473"/>
  <c r="EH70" i="473"/>
  <c r="BC74" i="473"/>
  <c r="BA74" i="473"/>
  <c r="BB74" i="473"/>
  <c r="BN74" i="473"/>
  <c r="BR74" i="473"/>
  <c r="BV74" i="473"/>
  <c r="BZ74" i="473"/>
  <c r="CD74" i="473"/>
  <c r="CH74" i="473"/>
  <c r="CL74" i="473"/>
  <c r="CP74" i="473"/>
  <c r="CT74" i="473"/>
  <c r="CX74" i="473"/>
  <c r="DB74" i="473"/>
  <c r="DF74" i="473"/>
  <c r="DJ74" i="473"/>
  <c r="DN74" i="473"/>
  <c r="DR74" i="473"/>
  <c r="DV74" i="473"/>
  <c r="DZ74" i="473"/>
  <c r="ED74" i="473"/>
  <c r="EH74" i="473"/>
  <c r="EL74" i="473"/>
  <c r="EP74" i="473"/>
  <c r="ET74" i="473"/>
  <c r="BK74" i="473"/>
  <c r="BO74" i="473"/>
  <c r="BS74" i="473"/>
  <c r="BW74" i="473"/>
  <c r="CA74" i="473"/>
  <c r="CE74" i="473"/>
  <c r="CI74" i="473"/>
  <c r="CM74" i="473"/>
  <c r="CQ74" i="473"/>
  <c r="CU74" i="473"/>
  <c r="CY74" i="473"/>
  <c r="DC74" i="473"/>
  <c r="DG74" i="473"/>
  <c r="DK74" i="473"/>
  <c r="DO74" i="473"/>
  <c r="DS74" i="473"/>
  <c r="DW74" i="473"/>
  <c r="EA74" i="473"/>
  <c r="EE74" i="473"/>
  <c r="EI74" i="473"/>
  <c r="EM74" i="473"/>
  <c r="EQ74" i="473"/>
  <c r="EU74" i="473"/>
  <c r="BL74" i="473"/>
  <c r="BP74" i="473"/>
  <c r="BT74" i="473"/>
  <c r="BX74" i="473"/>
  <c r="CB74" i="473"/>
  <c r="CF74" i="473"/>
  <c r="CJ74" i="473"/>
  <c r="CN74" i="473"/>
  <c r="CR74" i="473"/>
  <c r="CV74" i="473"/>
  <c r="CZ74" i="473"/>
  <c r="DD74" i="473"/>
  <c r="DH74" i="473"/>
  <c r="DL74" i="473"/>
  <c r="DP74" i="473"/>
  <c r="DT74" i="473"/>
  <c r="DX74" i="473"/>
  <c r="EB74" i="473"/>
  <c r="EF74" i="473"/>
  <c r="EJ74" i="473"/>
  <c r="EN74" i="473"/>
  <c r="ER74" i="473"/>
  <c r="EV74" i="473"/>
  <c r="BQ74" i="473"/>
  <c r="CG74" i="473"/>
  <c r="CW74" i="473"/>
  <c r="DM74" i="473"/>
  <c r="EC74" i="473"/>
  <c r="ES74" i="473"/>
  <c r="BU74" i="473"/>
  <c r="CK74" i="473"/>
  <c r="DA74" i="473"/>
  <c r="DQ74" i="473"/>
  <c r="EG74" i="473"/>
  <c r="BY74" i="473"/>
  <c r="CO74" i="473"/>
  <c r="DE74" i="473"/>
  <c r="DU74" i="473"/>
  <c r="EK74" i="473"/>
  <c r="DI74" i="473"/>
  <c r="BM74" i="473"/>
  <c r="DY74" i="473"/>
  <c r="CC74" i="473"/>
  <c r="EO74" i="473"/>
  <c r="CS74" i="473"/>
  <c r="BC86" i="473"/>
  <c r="BA86" i="473"/>
  <c r="BB86" i="473"/>
  <c r="BN86" i="473"/>
  <c r="BR86" i="473"/>
  <c r="BV86" i="473"/>
  <c r="BZ86" i="473"/>
  <c r="CD86" i="473"/>
  <c r="CH86" i="473"/>
  <c r="CL86" i="473"/>
  <c r="CP86" i="473"/>
  <c r="CT86" i="473"/>
  <c r="CX86" i="473"/>
  <c r="DB86" i="473"/>
  <c r="DF86" i="473"/>
  <c r="DJ86" i="473"/>
  <c r="DN86" i="473"/>
  <c r="DR86" i="473"/>
  <c r="DV86" i="473"/>
  <c r="DZ86" i="473"/>
  <c r="ED86" i="473"/>
  <c r="EH86" i="473"/>
  <c r="EL86" i="473"/>
  <c r="EP86" i="473"/>
  <c r="ET86" i="473"/>
  <c r="BK86" i="473"/>
  <c r="BO86" i="473"/>
  <c r="BS86" i="473"/>
  <c r="BW86" i="473"/>
  <c r="CA86" i="473"/>
  <c r="CE86" i="473"/>
  <c r="CI86" i="473"/>
  <c r="CM86" i="473"/>
  <c r="CQ86" i="473"/>
  <c r="CU86" i="473"/>
  <c r="CY86" i="473"/>
  <c r="DC86" i="473"/>
  <c r="DG86" i="473"/>
  <c r="DK86" i="473"/>
  <c r="DO86" i="473"/>
  <c r="DS86" i="473"/>
  <c r="DW86" i="473"/>
  <c r="EA86" i="473"/>
  <c r="EE86" i="473"/>
  <c r="EI86" i="473"/>
  <c r="EM86" i="473"/>
  <c r="EQ86" i="473"/>
  <c r="EU86" i="473"/>
  <c r="BL86" i="473"/>
  <c r="BP86" i="473"/>
  <c r="BT86" i="473"/>
  <c r="BX86" i="473"/>
  <c r="CB86" i="473"/>
  <c r="CF86" i="473"/>
  <c r="CJ86" i="473"/>
  <c r="CN86" i="473"/>
  <c r="CR86" i="473"/>
  <c r="CV86" i="473"/>
  <c r="CZ86" i="473"/>
  <c r="DD86" i="473"/>
  <c r="DH86" i="473"/>
  <c r="DL86" i="473"/>
  <c r="DP86" i="473"/>
  <c r="DT86" i="473"/>
  <c r="DX86" i="473"/>
  <c r="EB86" i="473"/>
  <c r="EF86" i="473"/>
  <c r="EJ86" i="473"/>
  <c r="EN86" i="473"/>
  <c r="ER86" i="473"/>
  <c r="EV86" i="473"/>
  <c r="BY86" i="473"/>
  <c r="CO86" i="473"/>
  <c r="DE86" i="473"/>
  <c r="DU86" i="473"/>
  <c r="EK86" i="473"/>
  <c r="BM86" i="473"/>
  <c r="CC86" i="473"/>
  <c r="CS86" i="473"/>
  <c r="DI86" i="473"/>
  <c r="DY86" i="473"/>
  <c r="EO86" i="473"/>
  <c r="BQ86" i="473"/>
  <c r="CG86" i="473"/>
  <c r="CW86" i="473"/>
  <c r="DM86" i="473"/>
  <c r="EC86" i="473"/>
  <c r="ES86" i="473"/>
  <c r="DQ86" i="473"/>
  <c r="BU86" i="473"/>
  <c r="EG86" i="473"/>
  <c r="CK86" i="473"/>
  <c r="DA86" i="473"/>
  <c r="BC102" i="473"/>
  <c r="BA102" i="473"/>
  <c r="BB102" i="473"/>
  <c r="BL102" i="473"/>
  <c r="BP102" i="473"/>
  <c r="BT102" i="473"/>
  <c r="BX102" i="473"/>
  <c r="CB102" i="473"/>
  <c r="CF102" i="473"/>
  <c r="CJ102" i="473"/>
  <c r="CN102" i="473"/>
  <c r="CR102" i="473"/>
  <c r="CV102" i="473"/>
  <c r="CZ102" i="473"/>
  <c r="DD102" i="473"/>
  <c r="DH102" i="473"/>
  <c r="DL102" i="473"/>
  <c r="DP102" i="473"/>
  <c r="DT102" i="473"/>
  <c r="DX102" i="473"/>
  <c r="EB102" i="473"/>
  <c r="EF102" i="473"/>
  <c r="EJ102" i="473"/>
  <c r="EN102" i="473"/>
  <c r="ER102" i="473"/>
  <c r="EV102" i="473"/>
  <c r="BM102" i="473"/>
  <c r="BQ102" i="473"/>
  <c r="BU102" i="473"/>
  <c r="BY102" i="473"/>
  <c r="CC102" i="473"/>
  <c r="CG102" i="473"/>
  <c r="CK102" i="473"/>
  <c r="CO102" i="473"/>
  <c r="CS102" i="473"/>
  <c r="CW102" i="473"/>
  <c r="DA102" i="473"/>
  <c r="DE102" i="473"/>
  <c r="DI102" i="473"/>
  <c r="DM102" i="473"/>
  <c r="DQ102" i="473"/>
  <c r="DU102" i="473"/>
  <c r="DY102" i="473"/>
  <c r="EC102" i="473"/>
  <c r="EG102" i="473"/>
  <c r="EK102" i="473"/>
  <c r="EO102" i="473"/>
  <c r="ES102" i="473"/>
  <c r="BN102" i="473"/>
  <c r="BR102" i="473"/>
  <c r="BV102" i="473"/>
  <c r="BZ102" i="473"/>
  <c r="CD102" i="473"/>
  <c r="CH102" i="473"/>
  <c r="CL102" i="473"/>
  <c r="CP102" i="473"/>
  <c r="CT102" i="473"/>
  <c r="CX102" i="473"/>
  <c r="DB102" i="473"/>
  <c r="DF102" i="473"/>
  <c r="DJ102" i="473"/>
  <c r="DN102" i="473"/>
  <c r="DR102" i="473"/>
  <c r="DV102" i="473"/>
  <c r="DZ102" i="473"/>
  <c r="ED102" i="473"/>
  <c r="EH102" i="473"/>
  <c r="EL102" i="473"/>
  <c r="EP102" i="473"/>
  <c r="ET102" i="473"/>
  <c r="BK102" i="473"/>
  <c r="CA102" i="473"/>
  <c r="CQ102" i="473"/>
  <c r="DG102" i="473"/>
  <c r="DW102" i="473"/>
  <c r="EM102" i="473"/>
  <c r="BO102" i="473"/>
  <c r="CE102" i="473"/>
  <c r="CU102" i="473"/>
  <c r="DK102" i="473"/>
  <c r="EA102" i="473"/>
  <c r="EQ102" i="473"/>
  <c r="BS102" i="473"/>
  <c r="CI102" i="473"/>
  <c r="CY102" i="473"/>
  <c r="DO102" i="473"/>
  <c r="EE102" i="473"/>
  <c r="EU102" i="473"/>
  <c r="BW102" i="473"/>
  <c r="CM102" i="473"/>
  <c r="DC102" i="473"/>
  <c r="EI102" i="473"/>
  <c r="DS102" i="473"/>
  <c r="BC118" i="473"/>
  <c r="BA118" i="473"/>
  <c r="BB118" i="473"/>
  <c r="BL118" i="473"/>
  <c r="BP118" i="473"/>
  <c r="BT118" i="473"/>
  <c r="BX118" i="473"/>
  <c r="CB118" i="473"/>
  <c r="CF118" i="473"/>
  <c r="CJ118" i="473"/>
  <c r="CN118" i="473"/>
  <c r="CR118" i="473"/>
  <c r="CV118" i="473"/>
  <c r="CZ118" i="473"/>
  <c r="DD118" i="473"/>
  <c r="DH118" i="473"/>
  <c r="DL118" i="473"/>
  <c r="DP118" i="473"/>
  <c r="DT118" i="473"/>
  <c r="DX118" i="473"/>
  <c r="EB118" i="473"/>
  <c r="EF118" i="473"/>
  <c r="EJ118" i="473"/>
  <c r="EN118" i="473"/>
  <c r="ER118" i="473"/>
  <c r="EV118" i="473"/>
  <c r="BO118" i="473"/>
  <c r="BU118" i="473"/>
  <c r="BZ118" i="473"/>
  <c r="CE118" i="473"/>
  <c r="CK118" i="473"/>
  <c r="CP118" i="473"/>
  <c r="CU118" i="473"/>
  <c r="DA118" i="473"/>
  <c r="DF118" i="473"/>
  <c r="DK118" i="473"/>
  <c r="DQ118" i="473"/>
  <c r="DV118" i="473"/>
  <c r="EA118" i="473"/>
  <c r="EG118" i="473"/>
  <c r="EL118" i="473"/>
  <c r="EQ118" i="473"/>
  <c r="BK118" i="473"/>
  <c r="BQ118" i="473"/>
  <c r="BV118" i="473"/>
  <c r="CA118" i="473"/>
  <c r="CG118" i="473"/>
  <c r="CL118" i="473"/>
  <c r="CQ118" i="473"/>
  <c r="CW118" i="473"/>
  <c r="DB118" i="473"/>
  <c r="DG118" i="473"/>
  <c r="DM118" i="473"/>
  <c r="DR118" i="473"/>
  <c r="DW118" i="473"/>
  <c r="EC118" i="473"/>
  <c r="EH118" i="473"/>
  <c r="EM118" i="473"/>
  <c r="ES118" i="473"/>
  <c r="BM118" i="473"/>
  <c r="BR118" i="473"/>
  <c r="BW118" i="473"/>
  <c r="CC118" i="473"/>
  <c r="CH118" i="473"/>
  <c r="CM118" i="473"/>
  <c r="CS118" i="473"/>
  <c r="CX118" i="473"/>
  <c r="DC118" i="473"/>
  <c r="DI118" i="473"/>
  <c r="DN118" i="473"/>
  <c r="DS118" i="473"/>
  <c r="DY118" i="473"/>
  <c r="ED118" i="473"/>
  <c r="EI118" i="473"/>
  <c r="EO118" i="473"/>
  <c r="ET118" i="473"/>
  <c r="BY118" i="473"/>
  <c r="CT118" i="473"/>
  <c r="DO118" i="473"/>
  <c r="EK118" i="473"/>
  <c r="BS118" i="473"/>
  <c r="EE118" i="473"/>
  <c r="CD118" i="473"/>
  <c r="CY118" i="473"/>
  <c r="DU118" i="473"/>
  <c r="EP118" i="473"/>
  <c r="DJ118" i="473"/>
  <c r="BN118" i="473"/>
  <c r="CI118" i="473"/>
  <c r="DE118" i="473"/>
  <c r="DZ118" i="473"/>
  <c r="EU118" i="473"/>
  <c r="CO118" i="473"/>
  <c r="BC126" i="473"/>
  <c r="BA126" i="473"/>
  <c r="BB126" i="473"/>
  <c r="BL126" i="473"/>
  <c r="BP126" i="473"/>
  <c r="BT126" i="473"/>
  <c r="BX126" i="473"/>
  <c r="CB126" i="473"/>
  <c r="CF126" i="473"/>
  <c r="CJ126" i="473"/>
  <c r="CN126" i="473"/>
  <c r="CR126" i="473"/>
  <c r="CV126" i="473"/>
  <c r="CZ126" i="473"/>
  <c r="DD126" i="473"/>
  <c r="DH126" i="473"/>
  <c r="DL126" i="473"/>
  <c r="DP126" i="473"/>
  <c r="DT126" i="473"/>
  <c r="DX126" i="473"/>
  <c r="EB126" i="473"/>
  <c r="EF126" i="473"/>
  <c r="EJ126" i="473"/>
  <c r="EN126" i="473"/>
  <c r="ER126" i="473"/>
  <c r="EV126" i="473"/>
  <c r="BO126" i="473"/>
  <c r="BU126" i="473"/>
  <c r="BZ126" i="473"/>
  <c r="CE126" i="473"/>
  <c r="CK126" i="473"/>
  <c r="CP126" i="473"/>
  <c r="CU126" i="473"/>
  <c r="DA126" i="473"/>
  <c r="DF126" i="473"/>
  <c r="DK126" i="473"/>
  <c r="DQ126" i="473"/>
  <c r="DV126" i="473"/>
  <c r="EA126" i="473"/>
  <c r="EG126" i="473"/>
  <c r="EL126" i="473"/>
  <c r="EQ126" i="473"/>
  <c r="BK126" i="473"/>
  <c r="BQ126" i="473"/>
  <c r="BV126" i="473"/>
  <c r="CA126" i="473"/>
  <c r="CG126" i="473"/>
  <c r="CL126" i="473"/>
  <c r="CQ126" i="473"/>
  <c r="CW126" i="473"/>
  <c r="DB126" i="473"/>
  <c r="DG126" i="473"/>
  <c r="DM126" i="473"/>
  <c r="DR126" i="473"/>
  <c r="DW126" i="473"/>
  <c r="EC126" i="473"/>
  <c r="EH126" i="473"/>
  <c r="EM126" i="473"/>
  <c r="ES126" i="473"/>
  <c r="BM126" i="473"/>
  <c r="BR126" i="473"/>
  <c r="BW126" i="473"/>
  <c r="CC126" i="473"/>
  <c r="CH126" i="473"/>
  <c r="CM126" i="473"/>
  <c r="CS126" i="473"/>
  <c r="CX126" i="473"/>
  <c r="DC126" i="473"/>
  <c r="DI126" i="473"/>
  <c r="DN126" i="473"/>
  <c r="DS126" i="473"/>
  <c r="DY126" i="473"/>
  <c r="ED126" i="473"/>
  <c r="EI126" i="473"/>
  <c r="EO126" i="473"/>
  <c r="ET126" i="473"/>
  <c r="CD126" i="473"/>
  <c r="CY126" i="473"/>
  <c r="DU126" i="473"/>
  <c r="EP126" i="473"/>
  <c r="DO126" i="473"/>
  <c r="BN126" i="473"/>
  <c r="CI126" i="473"/>
  <c r="DE126" i="473"/>
  <c r="DZ126" i="473"/>
  <c r="EU126" i="473"/>
  <c r="CT126" i="473"/>
  <c r="BS126" i="473"/>
  <c r="CO126" i="473"/>
  <c r="DJ126" i="473"/>
  <c r="EE126" i="473"/>
  <c r="BY126" i="473"/>
  <c r="EK126" i="473"/>
  <c r="U87" i="471"/>
  <c r="U119" i="471"/>
  <c r="U88" i="469"/>
  <c r="U120" i="469"/>
  <c r="U43" i="471"/>
  <c r="U51" i="469"/>
  <c r="BA51" i="473"/>
  <c r="BB51" i="473"/>
  <c r="BC51" i="473"/>
  <c r="BM51" i="473"/>
  <c r="BQ51" i="473"/>
  <c r="BU51" i="473"/>
  <c r="BY51" i="473"/>
  <c r="CC51" i="473"/>
  <c r="CG51" i="473"/>
  <c r="CK51" i="473"/>
  <c r="CO51" i="473"/>
  <c r="CS51" i="473"/>
  <c r="CW51" i="473"/>
  <c r="DA51" i="473"/>
  <c r="DE51" i="473"/>
  <c r="DI51" i="473"/>
  <c r="DM51" i="473"/>
  <c r="DQ51" i="473"/>
  <c r="DU51" i="473"/>
  <c r="DY51" i="473"/>
  <c r="EC51" i="473"/>
  <c r="EG51" i="473"/>
  <c r="BN51" i="473"/>
  <c r="BS51" i="473"/>
  <c r="BX51" i="473"/>
  <c r="CD51" i="473"/>
  <c r="CI51" i="473"/>
  <c r="CN51" i="473"/>
  <c r="CT51" i="473"/>
  <c r="CY51" i="473"/>
  <c r="DD51" i="473"/>
  <c r="DJ51" i="473"/>
  <c r="DO51" i="473"/>
  <c r="DT51" i="473"/>
  <c r="DZ51" i="473"/>
  <c r="EE51" i="473"/>
  <c r="EJ51" i="473"/>
  <c r="EN51" i="473"/>
  <c r="ER51" i="473"/>
  <c r="EV51" i="473"/>
  <c r="BO51" i="473"/>
  <c r="BT51" i="473"/>
  <c r="BZ51" i="473"/>
  <c r="CE51" i="473"/>
  <c r="CJ51" i="473"/>
  <c r="CP51" i="473"/>
  <c r="CU51" i="473"/>
  <c r="CZ51" i="473"/>
  <c r="DF51" i="473"/>
  <c r="DK51" i="473"/>
  <c r="DP51" i="473"/>
  <c r="DV51" i="473"/>
  <c r="EA51" i="473"/>
  <c r="EF51" i="473"/>
  <c r="EK51" i="473"/>
  <c r="EO51" i="473"/>
  <c r="ES51" i="473"/>
  <c r="BK51" i="473"/>
  <c r="BP51" i="473"/>
  <c r="BV51" i="473"/>
  <c r="CA51" i="473"/>
  <c r="CF51" i="473"/>
  <c r="CL51" i="473"/>
  <c r="CQ51" i="473"/>
  <c r="CV51" i="473"/>
  <c r="DB51" i="473"/>
  <c r="DG51" i="473"/>
  <c r="DL51" i="473"/>
  <c r="DR51" i="473"/>
  <c r="DW51" i="473"/>
  <c r="EB51" i="473"/>
  <c r="EH51" i="473"/>
  <c r="EL51" i="473"/>
  <c r="EP51" i="473"/>
  <c r="ET51" i="473"/>
  <c r="BR51" i="473"/>
  <c r="CM51" i="473"/>
  <c r="DH51" i="473"/>
  <c r="ED51" i="473"/>
  <c r="EU51" i="473"/>
  <c r="BW51" i="473"/>
  <c r="CR51" i="473"/>
  <c r="DN51" i="473"/>
  <c r="EI51" i="473"/>
  <c r="CB51" i="473"/>
  <c r="CX51" i="473"/>
  <c r="DS51" i="473"/>
  <c r="EM51" i="473"/>
  <c r="DC51" i="473"/>
  <c r="DX51" i="473"/>
  <c r="BL51" i="473"/>
  <c r="EQ51" i="473"/>
  <c r="CH51" i="473"/>
  <c r="U59" i="471"/>
  <c r="BA63" i="473"/>
  <c r="BB63" i="473"/>
  <c r="BC63" i="473"/>
  <c r="BM63" i="473"/>
  <c r="BQ63" i="473"/>
  <c r="BU63" i="473"/>
  <c r="BY63" i="473"/>
  <c r="CC63" i="473"/>
  <c r="CG63" i="473"/>
  <c r="CK63" i="473"/>
  <c r="CO63" i="473"/>
  <c r="CS63" i="473"/>
  <c r="CW63" i="473"/>
  <c r="DA63" i="473"/>
  <c r="DE63" i="473"/>
  <c r="DI63" i="473"/>
  <c r="DM63" i="473"/>
  <c r="DQ63" i="473"/>
  <c r="DU63" i="473"/>
  <c r="DY63" i="473"/>
  <c r="EC63" i="473"/>
  <c r="EG63" i="473"/>
  <c r="EK63" i="473"/>
  <c r="EO63" i="473"/>
  <c r="ES63" i="473"/>
  <c r="BN63" i="473"/>
  <c r="BR63" i="473"/>
  <c r="BV63" i="473"/>
  <c r="BZ63" i="473"/>
  <c r="CD63" i="473"/>
  <c r="CH63" i="473"/>
  <c r="CL63" i="473"/>
  <c r="CP63" i="473"/>
  <c r="CT63" i="473"/>
  <c r="CX63" i="473"/>
  <c r="DB63" i="473"/>
  <c r="DF63" i="473"/>
  <c r="DJ63" i="473"/>
  <c r="DN63" i="473"/>
  <c r="DR63" i="473"/>
  <c r="DV63" i="473"/>
  <c r="DZ63" i="473"/>
  <c r="ED63" i="473"/>
  <c r="EH63" i="473"/>
  <c r="EL63" i="473"/>
  <c r="EP63" i="473"/>
  <c r="ET63" i="473"/>
  <c r="BK63" i="473"/>
  <c r="BO63" i="473"/>
  <c r="BS63" i="473"/>
  <c r="BW63" i="473"/>
  <c r="CA63" i="473"/>
  <c r="CE63" i="473"/>
  <c r="CI63" i="473"/>
  <c r="CM63" i="473"/>
  <c r="CQ63" i="473"/>
  <c r="CU63" i="473"/>
  <c r="CY63" i="473"/>
  <c r="DC63" i="473"/>
  <c r="DG63" i="473"/>
  <c r="DK63" i="473"/>
  <c r="DO63" i="473"/>
  <c r="DS63" i="473"/>
  <c r="DW63" i="473"/>
  <c r="EA63" i="473"/>
  <c r="EE63" i="473"/>
  <c r="EI63" i="473"/>
  <c r="EM63" i="473"/>
  <c r="EQ63" i="473"/>
  <c r="EU63" i="473"/>
  <c r="BP63" i="473"/>
  <c r="CF63" i="473"/>
  <c r="CV63" i="473"/>
  <c r="DL63" i="473"/>
  <c r="EB63" i="473"/>
  <c r="ER63" i="473"/>
  <c r="BT63" i="473"/>
  <c r="CJ63" i="473"/>
  <c r="CZ63" i="473"/>
  <c r="DP63" i="473"/>
  <c r="EF63" i="473"/>
  <c r="EV63" i="473"/>
  <c r="BX63" i="473"/>
  <c r="CN63" i="473"/>
  <c r="DD63" i="473"/>
  <c r="DT63" i="473"/>
  <c r="EJ63" i="473"/>
  <c r="CB63" i="473"/>
  <c r="EN63" i="473"/>
  <c r="CR63" i="473"/>
  <c r="DH63" i="473"/>
  <c r="BL63" i="473"/>
  <c r="DX63" i="473"/>
  <c r="U67" i="471"/>
  <c r="U71" i="471"/>
  <c r="U75" i="469"/>
  <c r="BA75" i="473"/>
  <c r="BB75" i="473"/>
  <c r="BC75" i="473"/>
  <c r="BL75" i="473"/>
  <c r="BP75" i="473"/>
  <c r="BT75" i="473"/>
  <c r="BX75" i="473"/>
  <c r="CB75" i="473"/>
  <c r="CF75" i="473"/>
  <c r="CJ75" i="473"/>
  <c r="CN75" i="473"/>
  <c r="CR75" i="473"/>
  <c r="CV75" i="473"/>
  <c r="CZ75" i="473"/>
  <c r="DD75" i="473"/>
  <c r="DH75" i="473"/>
  <c r="DL75" i="473"/>
  <c r="DP75" i="473"/>
  <c r="DT75" i="473"/>
  <c r="DX75" i="473"/>
  <c r="EB75" i="473"/>
  <c r="EF75" i="473"/>
  <c r="EJ75" i="473"/>
  <c r="EN75" i="473"/>
  <c r="ER75" i="473"/>
  <c r="EV75" i="473"/>
  <c r="BM75" i="473"/>
  <c r="BQ75" i="473"/>
  <c r="BU75" i="473"/>
  <c r="BY75" i="473"/>
  <c r="CC75" i="473"/>
  <c r="CG75" i="473"/>
  <c r="CK75" i="473"/>
  <c r="CO75" i="473"/>
  <c r="CS75" i="473"/>
  <c r="CW75" i="473"/>
  <c r="DA75" i="473"/>
  <c r="DE75" i="473"/>
  <c r="DI75" i="473"/>
  <c r="DM75" i="473"/>
  <c r="DQ75" i="473"/>
  <c r="DU75" i="473"/>
  <c r="DY75" i="473"/>
  <c r="EC75" i="473"/>
  <c r="EG75" i="473"/>
  <c r="EK75" i="473"/>
  <c r="EO75" i="473"/>
  <c r="ES75" i="473"/>
  <c r="BN75" i="473"/>
  <c r="BR75" i="473"/>
  <c r="BV75" i="473"/>
  <c r="BZ75" i="473"/>
  <c r="CD75" i="473"/>
  <c r="CH75" i="473"/>
  <c r="CL75" i="473"/>
  <c r="CP75" i="473"/>
  <c r="CT75" i="473"/>
  <c r="CX75" i="473"/>
  <c r="DB75" i="473"/>
  <c r="DF75" i="473"/>
  <c r="DJ75" i="473"/>
  <c r="DN75" i="473"/>
  <c r="DR75" i="473"/>
  <c r="DV75" i="473"/>
  <c r="DZ75" i="473"/>
  <c r="ED75" i="473"/>
  <c r="EH75" i="473"/>
  <c r="EL75" i="473"/>
  <c r="EP75" i="473"/>
  <c r="ET75" i="473"/>
  <c r="BW75" i="473"/>
  <c r="CM75" i="473"/>
  <c r="DC75" i="473"/>
  <c r="DS75" i="473"/>
  <c r="EI75" i="473"/>
  <c r="BK75" i="473"/>
  <c r="CA75" i="473"/>
  <c r="CQ75" i="473"/>
  <c r="DG75" i="473"/>
  <c r="DW75" i="473"/>
  <c r="EM75" i="473"/>
  <c r="BO75" i="473"/>
  <c r="CE75" i="473"/>
  <c r="CU75" i="473"/>
  <c r="DK75" i="473"/>
  <c r="EA75" i="473"/>
  <c r="EQ75" i="473"/>
  <c r="CI75" i="473"/>
  <c r="EU75" i="473"/>
  <c r="CY75" i="473"/>
  <c r="DO75" i="473"/>
  <c r="BS75" i="473"/>
  <c r="EE75" i="473"/>
  <c r="U104" i="471"/>
  <c r="U84" i="469"/>
  <c r="U116" i="469"/>
  <c r="BC44" i="473"/>
  <c r="BA44" i="473"/>
  <c r="BB44" i="473"/>
  <c r="BK44" i="473"/>
  <c r="BO44" i="473"/>
  <c r="BS44" i="473"/>
  <c r="BW44" i="473"/>
  <c r="CA44" i="473"/>
  <c r="CE44" i="473"/>
  <c r="CI44" i="473"/>
  <c r="CM44" i="473"/>
  <c r="CQ44" i="473"/>
  <c r="CU44" i="473"/>
  <c r="CY44" i="473"/>
  <c r="DC44" i="473"/>
  <c r="DG44" i="473"/>
  <c r="DK44" i="473"/>
  <c r="DO44" i="473"/>
  <c r="DS44" i="473"/>
  <c r="DW44" i="473"/>
  <c r="EA44" i="473"/>
  <c r="EE44" i="473"/>
  <c r="EI44" i="473"/>
  <c r="EM44" i="473"/>
  <c r="EQ44" i="473"/>
  <c r="EU44" i="473"/>
  <c r="BN44" i="473"/>
  <c r="BT44" i="473"/>
  <c r="BY44" i="473"/>
  <c r="CD44" i="473"/>
  <c r="CJ44" i="473"/>
  <c r="CO44" i="473"/>
  <c r="CT44" i="473"/>
  <c r="CZ44" i="473"/>
  <c r="DE44" i="473"/>
  <c r="DJ44" i="473"/>
  <c r="DP44" i="473"/>
  <c r="DU44" i="473"/>
  <c r="DZ44" i="473"/>
  <c r="EF44" i="473"/>
  <c r="EK44" i="473"/>
  <c r="EP44" i="473"/>
  <c r="EV44" i="473"/>
  <c r="BP44" i="473"/>
  <c r="BU44" i="473"/>
  <c r="BZ44" i="473"/>
  <c r="CF44" i="473"/>
  <c r="CK44" i="473"/>
  <c r="CP44" i="473"/>
  <c r="CV44" i="473"/>
  <c r="DA44" i="473"/>
  <c r="DF44" i="473"/>
  <c r="DL44" i="473"/>
  <c r="DQ44" i="473"/>
  <c r="DV44" i="473"/>
  <c r="EB44" i="473"/>
  <c r="EG44" i="473"/>
  <c r="EL44" i="473"/>
  <c r="ER44" i="473"/>
  <c r="BL44" i="473"/>
  <c r="BQ44" i="473"/>
  <c r="BV44" i="473"/>
  <c r="CB44" i="473"/>
  <c r="CG44" i="473"/>
  <c r="CL44" i="473"/>
  <c r="CR44" i="473"/>
  <c r="CW44" i="473"/>
  <c r="DB44" i="473"/>
  <c r="DH44" i="473"/>
  <c r="DM44" i="473"/>
  <c r="DR44" i="473"/>
  <c r="DX44" i="473"/>
  <c r="EC44" i="473"/>
  <c r="EH44" i="473"/>
  <c r="EN44" i="473"/>
  <c r="ES44" i="473"/>
  <c r="CC44" i="473"/>
  <c r="CX44" i="473"/>
  <c r="DT44" i="473"/>
  <c r="EO44" i="473"/>
  <c r="BM44" i="473"/>
  <c r="CH44" i="473"/>
  <c r="DD44" i="473"/>
  <c r="DY44" i="473"/>
  <c r="ET44" i="473"/>
  <c r="BR44" i="473"/>
  <c r="CN44" i="473"/>
  <c r="DI44" i="473"/>
  <c r="ED44" i="473"/>
  <c r="EJ44" i="473"/>
  <c r="BX44" i="473"/>
  <c r="CS44" i="473"/>
  <c r="DN44" i="473"/>
  <c r="BC48" i="473"/>
  <c r="BA48" i="473"/>
  <c r="BK48" i="473"/>
  <c r="BO48" i="473"/>
  <c r="BS48" i="473"/>
  <c r="BW48" i="473"/>
  <c r="CA48" i="473"/>
  <c r="CE48" i="473"/>
  <c r="CI48" i="473"/>
  <c r="CM48" i="473"/>
  <c r="CQ48" i="473"/>
  <c r="CU48" i="473"/>
  <c r="CY48" i="473"/>
  <c r="DC48" i="473"/>
  <c r="DG48" i="473"/>
  <c r="DK48" i="473"/>
  <c r="DO48" i="473"/>
  <c r="DS48" i="473"/>
  <c r="DW48" i="473"/>
  <c r="EA48" i="473"/>
  <c r="EE48" i="473"/>
  <c r="EI48" i="473"/>
  <c r="EM48" i="473"/>
  <c r="EQ48" i="473"/>
  <c r="EU48" i="473"/>
  <c r="BL48" i="473"/>
  <c r="BQ48" i="473"/>
  <c r="BV48" i="473"/>
  <c r="CB48" i="473"/>
  <c r="CG48" i="473"/>
  <c r="CL48" i="473"/>
  <c r="CR48" i="473"/>
  <c r="CW48" i="473"/>
  <c r="DB48" i="473"/>
  <c r="DH48" i="473"/>
  <c r="DM48" i="473"/>
  <c r="DR48" i="473"/>
  <c r="DX48" i="473"/>
  <c r="EC48" i="473"/>
  <c r="EH48" i="473"/>
  <c r="EN48" i="473"/>
  <c r="ES48" i="473"/>
  <c r="BM48" i="473"/>
  <c r="BR48" i="473"/>
  <c r="BX48" i="473"/>
  <c r="CC48" i="473"/>
  <c r="CH48" i="473"/>
  <c r="CN48" i="473"/>
  <c r="CS48" i="473"/>
  <c r="CX48" i="473"/>
  <c r="DD48" i="473"/>
  <c r="DI48" i="473"/>
  <c r="DN48" i="473"/>
  <c r="DT48" i="473"/>
  <c r="DY48" i="473"/>
  <c r="ED48" i="473"/>
  <c r="EJ48" i="473"/>
  <c r="EO48" i="473"/>
  <c r="ET48" i="473"/>
  <c r="BN48" i="473"/>
  <c r="BT48" i="473"/>
  <c r="BY48" i="473"/>
  <c r="CD48" i="473"/>
  <c r="CJ48" i="473"/>
  <c r="CO48" i="473"/>
  <c r="CT48" i="473"/>
  <c r="CZ48" i="473"/>
  <c r="DE48" i="473"/>
  <c r="DJ48" i="473"/>
  <c r="DP48" i="473"/>
  <c r="DU48" i="473"/>
  <c r="DZ48" i="473"/>
  <c r="EF48" i="473"/>
  <c r="EK48" i="473"/>
  <c r="EP48" i="473"/>
  <c r="EV48" i="473"/>
  <c r="CF48" i="473"/>
  <c r="DA48" i="473"/>
  <c r="DV48" i="473"/>
  <c r="ER48" i="473"/>
  <c r="BP48" i="473"/>
  <c r="CK48" i="473"/>
  <c r="DF48" i="473"/>
  <c r="EB48" i="473"/>
  <c r="BB48" i="473"/>
  <c r="BU48" i="473"/>
  <c r="CP48" i="473"/>
  <c r="DL48" i="473"/>
  <c r="EG48" i="473"/>
  <c r="DQ48" i="473"/>
  <c r="EL48" i="473"/>
  <c r="BZ48" i="473"/>
  <c r="CV48" i="473"/>
  <c r="BA52" i="473"/>
  <c r="BB52" i="473"/>
  <c r="BC52" i="473"/>
  <c r="BN52" i="473"/>
  <c r="BR52" i="473"/>
  <c r="BV52" i="473"/>
  <c r="BZ52" i="473"/>
  <c r="CD52" i="473"/>
  <c r="CH52" i="473"/>
  <c r="CL52" i="473"/>
  <c r="CP52" i="473"/>
  <c r="CT52" i="473"/>
  <c r="CX52" i="473"/>
  <c r="DB52" i="473"/>
  <c r="DF52" i="473"/>
  <c r="DJ52" i="473"/>
  <c r="DN52" i="473"/>
  <c r="DR52" i="473"/>
  <c r="DV52" i="473"/>
  <c r="DZ52" i="473"/>
  <c r="ED52" i="473"/>
  <c r="EH52" i="473"/>
  <c r="EL52" i="473"/>
  <c r="EP52" i="473"/>
  <c r="ET52" i="473"/>
  <c r="BK52" i="473"/>
  <c r="BO52" i="473"/>
  <c r="BS52" i="473"/>
  <c r="BW52" i="473"/>
  <c r="CA52" i="473"/>
  <c r="CE52" i="473"/>
  <c r="CI52" i="473"/>
  <c r="CM52" i="473"/>
  <c r="CQ52" i="473"/>
  <c r="CU52" i="473"/>
  <c r="CY52" i="473"/>
  <c r="DC52" i="473"/>
  <c r="DG52" i="473"/>
  <c r="DK52" i="473"/>
  <c r="DO52" i="473"/>
  <c r="DS52" i="473"/>
  <c r="DW52" i="473"/>
  <c r="EA52" i="473"/>
  <c r="EE52" i="473"/>
  <c r="EI52" i="473"/>
  <c r="EM52" i="473"/>
  <c r="EQ52" i="473"/>
  <c r="EU52" i="473"/>
  <c r="BL52" i="473"/>
  <c r="BP52" i="473"/>
  <c r="BT52" i="473"/>
  <c r="BX52" i="473"/>
  <c r="CB52" i="473"/>
  <c r="CF52" i="473"/>
  <c r="CJ52" i="473"/>
  <c r="CN52" i="473"/>
  <c r="CR52" i="473"/>
  <c r="CV52" i="473"/>
  <c r="CZ52" i="473"/>
  <c r="DD52" i="473"/>
  <c r="DH52" i="473"/>
  <c r="DL52" i="473"/>
  <c r="DP52" i="473"/>
  <c r="DT52" i="473"/>
  <c r="DX52" i="473"/>
  <c r="EB52" i="473"/>
  <c r="EF52" i="473"/>
  <c r="EJ52" i="473"/>
  <c r="EN52" i="473"/>
  <c r="ER52" i="473"/>
  <c r="EV52" i="473"/>
  <c r="BY52" i="473"/>
  <c r="CO52" i="473"/>
  <c r="DE52" i="473"/>
  <c r="DU52" i="473"/>
  <c r="EK52" i="473"/>
  <c r="BM52" i="473"/>
  <c r="CC52" i="473"/>
  <c r="CS52" i="473"/>
  <c r="DI52" i="473"/>
  <c r="DY52" i="473"/>
  <c r="EO52" i="473"/>
  <c r="BQ52" i="473"/>
  <c r="CG52" i="473"/>
  <c r="CW52" i="473"/>
  <c r="DM52" i="473"/>
  <c r="EC52" i="473"/>
  <c r="ES52" i="473"/>
  <c r="CK52" i="473"/>
  <c r="DA52" i="473"/>
  <c r="DQ52" i="473"/>
  <c r="BU52" i="473"/>
  <c r="EG52" i="473"/>
  <c r="BA56" i="473"/>
  <c r="BB56" i="473"/>
  <c r="BC56" i="473"/>
  <c r="BN56" i="473"/>
  <c r="BR56" i="473"/>
  <c r="BV56" i="473"/>
  <c r="BZ56" i="473"/>
  <c r="CD56" i="473"/>
  <c r="CH56" i="473"/>
  <c r="CL56" i="473"/>
  <c r="CP56" i="473"/>
  <c r="CT56" i="473"/>
  <c r="CX56" i="473"/>
  <c r="DB56" i="473"/>
  <c r="DF56" i="473"/>
  <c r="DJ56" i="473"/>
  <c r="DN56" i="473"/>
  <c r="DR56" i="473"/>
  <c r="DV56" i="473"/>
  <c r="DZ56" i="473"/>
  <c r="ED56" i="473"/>
  <c r="EH56" i="473"/>
  <c r="EL56" i="473"/>
  <c r="EP56" i="473"/>
  <c r="ET56" i="473"/>
  <c r="BK56" i="473"/>
  <c r="BO56" i="473"/>
  <c r="BS56" i="473"/>
  <c r="BW56" i="473"/>
  <c r="CA56" i="473"/>
  <c r="CE56" i="473"/>
  <c r="CI56" i="473"/>
  <c r="CM56" i="473"/>
  <c r="CQ56" i="473"/>
  <c r="CU56" i="473"/>
  <c r="CY56" i="473"/>
  <c r="DC56" i="473"/>
  <c r="DG56" i="473"/>
  <c r="DK56" i="473"/>
  <c r="DO56" i="473"/>
  <c r="DS56" i="473"/>
  <c r="DW56" i="473"/>
  <c r="EA56" i="473"/>
  <c r="EE56" i="473"/>
  <c r="EI56" i="473"/>
  <c r="EM56" i="473"/>
  <c r="EQ56" i="473"/>
  <c r="EU56" i="473"/>
  <c r="BL56" i="473"/>
  <c r="BP56" i="473"/>
  <c r="BT56" i="473"/>
  <c r="BX56" i="473"/>
  <c r="CB56" i="473"/>
  <c r="CF56" i="473"/>
  <c r="CJ56" i="473"/>
  <c r="CN56" i="473"/>
  <c r="CR56" i="473"/>
  <c r="CV56" i="473"/>
  <c r="CZ56" i="473"/>
  <c r="DD56" i="473"/>
  <c r="DH56" i="473"/>
  <c r="DL56" i="473"/>
  <c r="DP56" i="473"/>
  <c r="DT56" i="473"/>
  <c r="DX56" i="473"/>
  <c r="EB56" i="473"/>
  <c r="EF56" i="473"/>
  <c r="EJ56" i="473"/>
  <c r="EN56" i="473"/>
  <c r="ER56" i="473"/>
  <c r="EV56" i="473"/>
  <c r="BQ56" i="473"/>
  <c r="CG56" i="473"/>
  <c r="CW56" i="473"/>
  <c r="DM56" i="473"/>
  <c r="EC56" i="473"/>
  <c r="ES56" i="473"/>
  <c r="BU56" i="473"/>
  <c r="CK56" i="473"/>
  <c r="DA56" i="473"/>
  <c r="DQ56" i="473"/>
  <c r="EG56" i="473"/>
  <c r="BY56" i="473"/>
  <c r="CO56" i="473"/>
  <c r="DE56" i="473"/>
  <c r="DU56" i="473"/>
  <c r="EK56" i="473"/>
  <c r="DI56" i="473"/>
  <c r="BM56" i="473"/>
  <c r="DY56" i="473"/>
  <c r="CC56" i="473"/>
  <c r="EO56" i="473"/>
  <c r="CS56" i="473"/>
  <c r="BA60" i="473"/>
  <c r="BB60" i="473"/>
  <c r="BC60" i="473"/>
  <c r="BN60" i="473"/>
  <c r="BR60" i="473"/>
  <c r="BV60" i="473"/>
  <c r="BZ60" i="473"/>
  <c r="CD60" i="473"/>
  <c r="CH60" i="473"/>
  <c r="CL60" i="473"/>
  <c r="CP60" i="473"/>
  <c r="CT60" i="473"/>
  <c r="CX60" i="473"/>
  <c r="DB60" i="473"/>
  <c r="DF60" i="473"/>
  <c r="DJ60" i="473"/>
  <c r="DN60" i="473"/>
  <c r="DR60" i="473"/>
  <c r="DV60" i="473"/>
  <c r="DZ60" i="473"/>
  <c r="ED60" i="473"/>
  <c r="EH60" i="473"/>
  <c r="EL60" i="473"/>
  <c r="EP60" i="473"/>
  <c r="ET60" i="473"/>
  <c r="BM60" i="473"/>
  <c r="BS60" i="473"/>
  <c r="BX60" i="473"/>
  <c r="CC60" i="473"/>
  <c r="CI60" i="473"/>
  <c r="CN60" i="473"/>
  <c r="CS60" i="473"/>
  <c r="CY60" i="473"/>
  <c r="DD60" i="473"/>
  <c r="DI60" i="473"/>
  <c r="DO60" i="473"/>
  <c r="DT60" i="473"/>
  <c r="DY60" i="473"/>
  <c r="EE60" i="473"/>
  <c r="EJ60" i="473"/>
  <c r="EO60" i="473"/>
  <c r="EU60" i="473"/>
  <c r="BO60" i="473"/>
  <c r="BT60" i="473"/>
  <c r="BY60" i="473"/>
  <c r="CE60" i="473"/>
  <c r="CJ60" i="473"/>
  <c r="CO60" i="473"/>
  <c r="CU60" i="473"/>
  <c r="CZ60" i="473"/>
  <c r="DE60" i="473"/>
  <c r="DK60" i="473"/>
  <c r="DP60" i="473"/>
  <c r="DU60" i="473"/>
  <c r="EA60" i="473"/>
  <c r="EF60" i="473"/>
  <c r="EK60" i="473"/>
  <c r="EQ60" i="473"/>
  <c r="EV60" i="473"/>
  <c r="BK60" i="473"/>
  <c r="BP60" i="473"/>
  <c r="BU60" i="473"/>
  <c r="CA60" i="473"/>
  <c r="CF60" i="473"/>
  <c r="CK60" i="473"/>
  <c r="CQ60" i="473"/>
  <c r="CV60" i="473"/>
  <c r="DA60" i="473"/>
  <c r="DG60" i="473"/>
  <c r="DL60" i="473"/>
  <c r="DQ60" i="473"/>
  <c r="DW60" i="473"/>
  <c r="EB60" i="473"/>
  <c r="EG60" i="473"/>
  <c r="EM60" i="473"/>
  <c r="ER60" i="473"/>
  <c r="BQ60" i="473"/>
  <c r="CM60" i="473"/>
  <c r="DH60" i="473"/>
  <c r="EC60" i="473"/>
  <c r="BW60" i="473"/>
  <c r="CR60" i="473"/>
  <c r="DM60" i="473"/>
  <c r="EI60" i="473"/>
  <c r="CB60" i="473"/>
  <c r="CW60" i="473"/>
  <c r="DS60" i="473"/>
  <c r="EN60" i="473"/>
  <c r="DC60" i="473"/>
  <c r="DX60" i="473"/>
  <c r="BL60" i="473"/>
  <c r="ES60" i="473"/>
  <c r="CG60" i="473"/>
  <c r="BA88" i="473"/>
  <c r="BB88" i="473"/>
  <c r="BC88" i="473"/>
  <c r="BN88" i="473"/>
  <c r="BR88" i="473"/>
  <c r="BV88" i="473"/>
  <c r="BZ88" i="473"/>
  <c r="CD88" i="473"/>
  <c r="CH88" i="473"/>
  <c r="CL88" i="473"/>
  <c r="CP88" i="473"/>
  <c r="CT88" i="473"/>
  <c r="CX88" i="473"/>
  <c r="DB88" i="473"/>
  <c r="DF88" i="473"/>
  <c r="DJ88" i="473"/>
  <c r="DN88" i="473"/>
  <c r="DR88" i="473"/>
  <c r="DV88" i="473"/>
  <c r="DZ88" i="473"/>
  <c r="ED88" i="473"/>
  <c r="EH88" i="473"/>
  <c r="EL88" i="473"/>
  <c r="EP88" i="473"/>
  <c r="ET88" i="473"/>
  <c r="BK88" i="473"/>
  <c r="BO88" i="473"/>
  <c r="BS88" i="473"/>
  <c r="BW88" i="473"/>
  <c r="CA88" i="473"/>
  <c r="CE88" i="473"/>
  <c r="CI88" i="473"/>
  <c r="CM88" i="473"/>
  <c r="CQ88" i="473"/>
  <c r="CU88" i="473"/>
  <c r="CY88" i="473"/>
  <c r="DC88" i="473"/>
  <c r="DG88" i="473"/>
  <c r="DK88" i="473"/>
  <c r="DO88" i="473"/>
  <c r="DS88" i="473"/>
  <c r="DW88" i="473"/>
  <c r="EA88" i="473"/>
  <c r="EE88" i="473"/>
  <c r="EI88" i="473"/>
  <c r="EM88" i="473"/>
  <c r="EQ88" i="473"/>
  <c r="EU88" i="473"/>
  <c r="BL88" i="473"/>
  <c r="BP88" i="473"/>
  <c r="BT88" i="473"/>
  <c r="BX88" i="473"/>
  <c r="CB88" i="473"/>
  <c r="CF88" i="473"/>
  <c r="CJ88" i="473"/>
  <c r="CN88" i="473"/>
  <c r="CR88" i="473"/>
  <c r="CV88" i="473"/>
  <c r="CZ88" i="473"/>
  <c r="DD88" i="473"/>
  <c r="DH88" i="473"/>
  <c r="DL88" i="473"/>
  <c r="DP88" i="473"/>
  <c r="DT88" i="473"/>
  <c r="DX88" i="473"/>
  <c r="EB88" i="473"/>
  <c r="EF88" i="473"/>
  <c r="EJ88" i="473"/>
  <c r="EN88" i="473"/>
  <c r="ER88" i="473"/>
  <c r="EV88" i="473"/>
  <c r="BU88" i="473"/>
  <c r="CK88" i="473"/>
  <c r="DA88" i="473"/>
  <c r="DQ88" i="473"/>
  <c r="EG88" i="473"/>
  <c r="BY88" i="473"/>
  <c r="CO88" i="473"/>
  <c r="DE88" i="473"/>
  <c r="DU88" i="473"/>
  <c r="EK88" i="473"/>
  <c r="BM88" i="473"/>
  <c r="CC88" i="473"/>
  <c r="CS88" i="473"/>
  <c r="DI88" i="473"/>
  <c r="DY88" i="473"/>
  <c r="EO88" i="473"/>
  <c r="BQ88" i="473"/>
  <c r="EC88" i="473"/>
  <c r="CG88" i="473"/>
  <c r="ES88" i="473"/>
  <c r="CW88" i="473"/>
  <c r="DM88" i="473"/>
  <c r="BA104" i="473"/>
  <c r="BB104" i="473"/>
  <c r="BC104" i="473"/>
  <c r="BL104" i="473"/>
  <c r="BP104" i="473"/>
  <c r="BT104" i="473"/>
  <c r="BX104" i="473"/>
  <c r="CB104" i="473"/>
  <c r="CF104" i="473"/>
  <c r="CJ104" i="473"/>
  <c r="CN104" i="473"/>
  <c r="CR104" i="473"/>
  <c r="CV104" i="473"/>
  <c r="CZ104" i="473"/>
  <c r="DD104" i="473"/>
  <c r="DH104" i="473"/>
  <c r="DL104" i="473"/>
  <c r="DP104" i="473"/>
  <c r="DT104" i="473"/>
  <c r="DX104" i="473"/>
  <c r="EB104" i="473"/>
  <c r="EF104" i="473"/>
  <c r="EJ104" i="473"/>
  <c r="EN104" i="473"/>
  <c r="ER104" i="473"/>
  <c r="EV104" i="473"/>
  <c r="BM104" i="473"/>
  <c r="BQ104" i="473"/>
  <c r="BU104" i="473"/>
  <c r="BY104" i="473"/>
  <c r="CC104" i="473"/>
  <c r="CG104" i="473"/>
  <c r="CK104" i="473"/>
  <c r="CO104" i="473"/>
  <c r="CS104" i="473"/>
  <c r="CW104" i="473"/>
  <c r="DA104" i="473"/>
  <c r="DE104" i="473"/>
  <c r="DI104" i="473"/>
  <c r="DM104" i="473"/>
  <c r="DQ104" i="473"/>
  <c r="DU104" i="473"/>
  <c r="DY104" i="473"/>
  <c r="EC104" i="473"/>
  <c r="EG104" i="473"/>
  <c r="EK104" i="473"/>
  <c r="EO104" i="473"/>
  <c r="ES104" i="473"/>
  <c r="BN104" i="473"/>
  <c r="BR104" i="473"/>
  <c r="BV104" i="473"/>
  <c r="BZ104" i="473"/>
  <c r="CD104" i="473"/>
  <c r="CH104" i="473"/>
  <c r="CL104" i="473"/>
  <c r="CP104" i="473"/>
  <c r="CT104" i="473"/>
  <c r="CX104" i="473"/>
  <c r="DB104" i="473"/>
  <c r="DF104" i="473"/>
  <c r="DJ104" i="473"/>
  <c r="DN104" i="473"/>
  <c r="DR104" i="473"/>
  <c r="DV104" i="473"/>
  <c r="DZ104" i="473"/>
  <c r="ED104" i="473"/>
  <c r="EH104" i="473"/>
  <c r="EL104" i="473"/>
  <c r="EP104" i="473"/>
  <c r="ET104" i="473"/>
  <c r="BW104" i="473"/>
  <c r="CM104" i="473"/>
  <c r="DC104" i="473"/>
  <c r="DS104" i="473"/>
  <c r="EI104" i="473"/>
  <c r="BK104" i="473"/>
  <c r="CA104" i="473"/>
  <c r="CQ104" i="473"/>
  <c r="DG104" i="473"/>
  <c r="DW104" i="473"/>
  <c r="EM104" i="473"/>
  <c r="BO104" i="473"/>
  <c r="CE104" i="473"/>
  <c r="CU104" i="473"/>
  <c r="DK104" i="473"/>
  <c r="EA104" i="473"/>
  <c r="EQ104" i="473"/>
  <c r="CY104" i="473"/>
  <c r="CI104" i="473"/>
  <c r="EU104" i="473"/>
  <c r="DO104" i="473"/>
  <c r="BS104" i="473"/>
  <c r="EE104" i="473"/>
  <c r="BA120" i="473"/>
  <c r="BB120" i="473"/>
  <c r="BC120" i="473"/>
  <c r="BL120" i="473"/>
  <c r="BP120" i="473"/>
  <c r="BT120" i="473"/>
  <c r="BX120" i="473"/>
  <c r="CB120" i="473"/>
  <c r="CF120" i="473"/>
  <c r="CJ120" i="473"/>
  <c r="CN120" i="473"/>
  <c r="CR120" i="473"/>
  <c r="CV120" i="473"/>
  <c r="CZ120" i="473"/>
  <c r="DD120" i="473"/>
  <c r="DH120" i="473"/>
  <c r="DL120" i="473"/>
  <c r="DP120" i="473"/>
  <c r="DT120" i="473"/>
  <c r="DX120" i="473"/>
  <c r="EB120" i="473"/>
  <c r="EF120" i="473"/>
  <c r="EJ120" i="473"/>
  <c r="EN120" i="473"/>
  <c r="ER120" i="473"/>
  <c r="EV120" i="473"/>
  <c r="BK120" i="473"/>
  <c r="BQ120" i="473"/>
  <c r="BV120" i="473"/>
  <c r="CA120" i="473"/>
  <c r="CG120" i="473"/>
  <c r="CL120" i="473"/>
  <c r="CQ120" i="473"/>
  <c r="CW120" i="473"/>
  <c r="DB120" i="473"/>
  <c r="DG120" i="473"/>
  <c r="DM120" i="473"/>
  <c r="DR120" i="473"/>
  <c r="DW120" i="473"/>
  <c r="EC120" i="473"/>
  <c r="EH120" i="473"/>
  <c r="EM120" i="473"/>
  <c r="ES120" i="473"/>
  <c r="BM120" i="473"/>
  <c r="BR120" i="473"/>
  <c r="BW120" i="473"/>
  <c r="CC120" i="473"/>
  <c r="CH120" i="473"/>
  <c r="CM120" i="473"/>
  <c r="CS120" i="473"/>
  <c r="CX120" i="473"/>
  <c r="DC120" i="473"/>
  <c r="DI120" i="473"/>
  <c r="DN120" i="473"/>
  <c r="DS120" i="473"/>
  <c r="DY120" i="473"/>
  <c r="ED120" i="473"/>
  <c r="EI120" i="473"/>
  <c r="EO120" i="473"/>
  <c r="ET120" i="473"/>
  <c r="BN120" i="473"/>
  <c r="BS120" i="473"/>
  <c r="BY120" i="473"/>
  <c r="CD120" i="473"/>
  <c r="CI120" i="473"/>
  <c r="CO120" i="473"/>
  <c r="CT120" i="473"/>
  <c r="CY120" i="473"/>
  <c r="DE120" i="473"/>
  <c r="DJ120" i="473"/>
  <c r="DO120" i="473"/>
  <c r="DU120" i="473"/>
  <c r="DZ120" i="473"/>
  <c r="EE120" i="473"/>
  <c r="EK120" i="473"/>
  <c r="EP120" i="473"/>
  <c r="EU120" i="473"/>
  <c r="BO120" i="473"/>
  <c r="CK120" i="473"/>
  <c r="DF120" i="473"/>
  <c r="EA120" i="473"/>
  <c r="DA120" i="473"/>
  <c r="BU120" i="473"/>
  <c r="CP120" i="473"/>
  <c r="DK120" i="473"/>
  <c r="EG120" i="473"/>
  <c r="DV120" i="473"/>
  <c r="BZ120" i="473"/>
  <c r="CU120" i="473"/>
  <c r="DQ120" i="473"/>
  <c r="EL120" i="473"/>
  <c r="CE120" i="473"/>
  <c r="EQ120" i="473"/>
  <c r="U46" i="469"/>
  <c r="U62" i="469"/>
  <c r="U78" i="469"/>
  <c r="U94" i="471"/>
  <c r="U110" i="471"/>
  <c r="U126" i="471"/>
  <c r="U99" i="471"/>
  <c r="U115" i="471"/>
  <c r="U95" i="471"/>
  <c r="U116" i="471"/>
  <c r="U48" i="469"/>
  <c r="U69" i="469"/>
  <c r="U90" i="469"/>
  <c r="U112" i="469"/>
  <c r="U45" i="471"/>
  <c r="U53" i="471"/>
  <c r="U57" i="471"/>
  <c r="BB57" i="473"/>
  <c r="BC57" i="473"/>
  <c r="BA57" i="473"/>
  <c r="BL57" i="473"/>
  <c r="BP57" i="473"/>
  <c r="BT57" i="473"/>
  <c r="BX57" i="473"/>
  <c r="CB57" i="473"/>
  <c r="CF57" i="473"/>
  <c r="CJ57" i="473"/>
  <c r="CN57" i="473"/>
  <c r="CR57" i="473"/>
  <c r="CV57" i="473"/>
  <c r="CZ57" i="473"/>
  <c r="DD57" i="473"/>
  <c r="DH57" i="473"/>
  <c r="DL57" i="473"/>
  <c r="DP57" i="473"/>
  <c r="DT57" i="473"/>
  <c r="DX57" i="473"/>
  <c r="EB57" i="473"/>
  <c r="EF57" i="473"/>
  <c r="EJ57" i="473"/>
  <c r="EN57" i="473"/>
  <c r="ER57" i="473"/>
  <c r="EV57" i="473"/>
  <c r="BM57" i="473"/>
  <c r="BQ57" i="473"/>
  <c r="BU57" i="473"/>
  <c r="BY57" i="473"/>
  <c r="CC57" i="473"/>
  <c r="CG57" i="473"/>
  <c r="CK57" i="473"/>
  <c r="CO57" i="473"/>
  <c r="CS57" i="473"/>
  <c r="CW57" i="473"/>
  <c r="DA57" i="473"/>
  <c r="DE57" i="473"/>
  <c r="DI57" i="473"/>
  <c r="DM57" i="473"/>
  <c r="DQ57" i="473"/>
  <c r="DU57" i="473"/>
  <c r="DY57" i="473"/>
  <c r="EC57" i="473"/>
  <c r="EG57" i="473"/>
  <c r="EK57" i="473"/>
  <c r="EO57" i="473"/>
  <c r="ES57" i="473"/>
  <c r="BN57" i="473"/>
  <c r="BR57" i="473"/>
  <c r="BV57" i="473"/>
  <c r="BZ57" i="473"/>
  <c r="CD57" i="473"/>
  <c r="CH57" i="473"/>
  <c r="CL57" i="473"/>
  <c r="CP57" i="473"/>
  <c r="CT57" i="473"/>
  <c r="CX57" i="473"/>
  <c r="DB57" i="473"/>
  <c r="DF57" i="473"/>
  <c r="DJ57" i="473"/>
  <c r="DN57" i="473"/>
  <c r="DR57" i="473"/>
  <c r="DV57" i="473"/>
  <c r="DZ57" i="473"/>
  <c r="ED57" i="473"/>
  <c r="EH57" i="473"/>
  <c r="EL57" i="473"/>
  <c r="EP57" i="473"/>
  <c r="ET57" i="473"/>
  <c r="BW57" i="473"/>
  <c r="CM57" i="473"/>
  <c r="DC57" i="473"/>
  <c r="DS57" i="473"/>
  <c r="EI57" i="473"/>
  <c r="BK57" i="473"/>
  <c r="CA57" i="473"/>
  <c r="CQ57" i="473"/>
  <c r="DG57" i="473"/>
  <c r="DW57" i="473"/>
  <c r="EM57" i="473"/>
  <c r="BO57" i="473"/>
  <c r="CE57" i="473"/>
  <c r="CU57" i="473"/>
  <c r="DK57" i="473"/>
  <c r="EA57" i="473"/>
  <c r="EQ57" i="473"/>
  <c r="CI57" i="473"/>
  <c r="EU57" i="473"/>
  <c r="CY57" i="473"/>
  <c r="DO57" i="473"/>
  <c r="EE57" i="473"/>
  <c r="BS57" i="473"/>
  <c r="U96" i="471"/>
  <c r="U118" i="471"/>
  <c r="U54" i="469"/>
  <c r="U86" i="469"/>
  <c r="U118" i="469"/>
  <c r="BA46" i="473"/>
  <c r="BB46" i="473"/>
  <c r="BC46" i="473"/>
  <c r="BK46" i="473"/>
  <c r="BO46" i="473"/>
  <c r="BS46" i="473"/>
  <c r="BW46" i="473"/>
  <c r="CA46" i="473"/>
  <c r="CE46" i="473"/>
  <c r="CI46" i="473"/>
  <c r="CM46" i="473"/>
  <c r="CQ46" i="473"/>
  <c r="CU46" i="473"/>
  <c r="CY46" i="473"/>
  <c r="DC46" i="473"/>
  <c r="DG46" i="473"/>
  <c r="DK46" i="473"/>
  <c r="DO46" i="473"/>
  <c r="DS46" i="473"/>
  <c r="DW46" i="473"/>
  <c r="EA46" i="473"/>
  <c r="EE46" i="473"/>
  <c r="EI46" i="473"/>
  <c r="EM46" i="473"/>
  <c r="EQ46" i="473"/>
  <c r="EU46" i="473"/>
  <c r="BP46" i="473"/>
  <c r="BU46" i="473"/>
  <c r="BZ46" i="473"/>
  <c r="CF46" i="473"/>
  <c r="CK46" i="473"/>
  <c r="CP46" i="473"/>
  <c r="CV46" i="473"/>
  <c r="DA46" i="473"/>
  <c r="DF46" i="473"/>
  <c r="DL46" i="473"/>
  <c r="DQ46" i="473"/>
  <c r="DV46" i="473"/>
  <c r="EB46" i="473"/>
  <c r="EG46" i="473"/>
  <c r="EL46" i="473"/>
  <c r="ER46" i="473"/>
  <c r="BL46" i="473"/>
  <c r="BQ46" i="473"/>
  <c r="BV46" i="473"/>
  <c r="CB46" i="473"/>
  <c r="CG46" i="473"/>
  <c r="CL46" i="473"/>
  <c r="CR46" i="473"/>
  <c r="CW46" i="473"/>
  <c r="DB46" i="473"/>
  <c r="DH46" i="473"/>
  <c r="DM46" i="473"/>
  <c r="DR46" i="473"/>
  <c r="DX46" i="473"/>
  <c r="EC46" i="473"/>
  <c r="EH46" i="473"/>
  <c r="EN46" i="473"/>
  <c r="ES46" i="473"/>
  <c r="BM46" i="473"/>
  <c r="BR46" i="473"/>
  <c r="BX46" i="473"/>
  <c r="CC46" i="473"/>
  <c r="CH46" i="473"/>
  <c r="CN46" i="473"/>
  <c r="CS46" i="473"/>
  <c r="CX46" i="473"/>
  <c r="DD46" i="473"/>
  <c r="DI46" i="473"/>
  <c r="DN46" i="473"/>
  <c r="DT46" i="473"/>
  <c r="DY46" i="473"/>
  <c r="ED46" i="473"/>
  <c r="EJ46" i="473"/>
  <c r="EO46" i="473"/>
  <c r="ET46" i="473"/>
  <c r="BT46" i="473"/>
  <c r="CO46" i="473"/>
  <c r="DJ46" i="473"/>
  <c r="EF46" i="473"/>
  <c r="BY46" i="473"/>
  <c r="CT46" i="473"/>
  <c r="DP46" i="473"/>
  <c r="EK46" i="473"/>
  <c r="CD46" i="473"/>
  <c r="CZ46" i="473"/>
  <c r="DU46" i="473"/>
  <c r="EP46" i="473"/>
  <c r="DZ46" i="473"/>
  <c r="BN46" i="473"/>
  <c r="EV46" i="473"/>
  <c r="CJ46" i="473"/>
  <c r="DE46" i="473"/>
  <c r="U50" i="471"/>
  <c r="U54" i="471"/>
  <c r="U58" i="471"/>
  <c r="BC62" i="473"/>
  <c r="BA62" i="473"/>
  <c r="BB62" i="473"/>
  <c r="BN62" i="473"/>
  <c r="BR62" i="473"/>
  <c r="BV62" i="473"/>
  <c r="BZ62" i="473"/>
  <c r="CD62" i="473"/>
  <c r="CH62" i="473"/>
  <c r="CL62" i="473"/>
  <c r="CP62" i="473"/>
  <c r="CT62" i="473"/>
  <c r="CX62" i="473"/>
  <c r="DB62" i="473"/>
  <c r="DF62" i="473"/>
  <c r="DJ62" i="473"/>
  <c r="DN62" i="473"/>
  <c r="DR62" i="473"/>
  <c r="DV62" i="473"/>
  <c r="DZ62" i="473"/>
  <c r="BO62" i="473"/>
  <c r="BT62" i="473"/>
  <c r="BY62" i="473"/>
  <c r="CE62" i="473"/>
  <c r="CJ62" i="473"/>
  <c r="CO62" i="473"/>
  <c r="CU62" i="473"/>
  <c r="CZ62" i="473"/>
  <c r="DE62" i="473"/>
  <c r="DK62" i="473"/>
  <c r="DP62" i="473"/>
  <c r="DU62" i="473"/>
  <c r="EA62" i="473"/>
  <c r="EE62" i="473"/>
  <c r="EI62" i="473"/>
  <c r="EM62" i="473"/>
  <c r="EQ62" i="473"/>
  <c r="EU62" i="473"/>
  <c r="BK62" i="473"/>
  <c r="BP62" i="473"/>
  <c r="BU62" i="473"/>
  <c r="CA62" i="473"/>
  <c r="CF62" i="473"/>
  <c r="CK62" i="473"/>
  <c r="CQ62" i="473"/>
  <c r="CV62" i="473"/>
  <c r="DA62" i="473"/>
  <c r="DG62" i="473"/>
  <c r="DL62" i="473"/>
  <c r="DQ62" i="473"/>
  <c r="DW62" i="473"/>
  <c r="EB62" i="473"/>
  <c r="EF62" i="473"/>
  <c r="EJ62" i="473"/>
  <c r="EN62" i="473"/>
  <c r="ER62" i="473"/>
  <c r="EV62" i="473"/>
  <c r="BL62" i="473"/>
  <c r="BQ62" i="473"/>
  <c r="BW62" i="473"/>
  <c r="CB62" i="473"/>
  <c r="CG62" i="473"/>
  <c r="CM62" i="473"/>
  <c r="CR62" i="473"/>
  <c r="CW62" i="473"/>
  <c r="DC62" i="473"/>
  <c r="DH62" i="473"/>
  <c r="DM62" i="473"/>
  <c r="DS62" i="473"/>
  <c r="DX62" i="473"/>
  <c r="EC62" i="473"/>
  <c r="EG62" i="473"/>
  <c r="EK62" i="473"/>
  <c r="EO62" i="473"/>
  <c r="ES62" i="473"/>
  <c r="CC62" i="473"/>
  <c r="CY62" i="473"/>
  <c r="DT62" i="473"/>
  <c r="EL62" i="473"/>
  <c r="BM62" i="473"/>
  <c r="CI62" i="473"/>
  <c r="DD62" i="473"/>
  <c r="DY62" i="473"/>
  <c r="EP62" i="473"/>
  <c r="BS62" i="473"/>
  <c r="CN62" i="473"/>
  <c r="DI62" i="473"/>
  <c r="ED62" i="473"/>
  <c r="ET62" i="473"/>
  <c r="CS62" i="473"/>
  <c r="DO62" i="473"/>
  <c r="EH62" i="473"/>
  <c r="BX62" i="473"/>
  <c r="U66" i="471"/>
  <c r="U70" i="471"/>
  <c r="U74" i="471"/>
  <c r="U78" i="471"/>
  <c r="BC82" i="473"/>
  <c r="BA82" i="473"/>
  <c r="BB82" i="473"/>
  <c r="BN82" i="473"/>
  <c r="BR82" i="473"/>
  <c r="BV82" i="473"/>
  <c r="BZ82" i="473"/>
  <c r="CD82" i="473"/>
  <c r="CH82" i="473"/>
  <c r="CL82" i="473"/>
  <c r="CP82" i="473"/>
  <c r="CT82" i="473"/>
  <c r="CX82" i="473"/>
  <c r="DB82" i="473"/>
  <c r="DF82" i="473"/>
  <c r="DJ82" i="473"/>
  <c r="DN82" i="473"/>
  <c r="DR82" i="473"/>
  <c r="DV82" i="473"/>
  <c r="DZ82" i="473"/>
  <c r="ED82" i="473"/>
  <c r="EH82" i="473"/>
  <c r="EL82" i="473"/>
  <c r="EP82" i="473"/>
  <c r="ET82" i="473"/>
  <c r="BK82" i="473"/>
  <c r="BO82" i="473"/>
  <c r="BS82" i="473"/>
  <c r="BW82" i="473"/>
  <c r="CA82" i="473"/>
  <c r="CE82" i="473"/>
  <c r="CI82" i="473"/>
  <c r="CM82" i="473"/>
  <c r="CQ82" i="473"/>
  <c r="CU82" i="473"/>
  <c r="CY82" i="473"/>
  <c r="DC82" i="473"/>
  <c r="DG82" i="473"/>
  <c r="DK82" i="473"/>
  <c r="DO82" i="473"/>
  <c r="DS82" i="473"/>
  <c r="DW82" i="473"/>
  <c r="EA82" i="473"/>
  <c r="EE82" i="473"/>
  <c r="EI82" i="473"/>
  <c r="EM82" i="473"/>
  <c r="EQ82" i="473"/>
  <c r="EU82" i="473"/>
  <c r="BL82" i="473"/>
  <c r="BP82" i="473"/>
  <c r="BT82" i="473"/>
  <c r="BX82" i="473"/>
  <c r="CB82" i="473"/>
  <c r="CF82" i="473"/>
  <c r="CJ82" i="473"/>
  <c r="CN82" i="473"/>
  <c r="CR82" i="473"/>
  <c r="CV82" i="473"/>
  <c r="CZ82" i="473"/>
  <c r="DD82" i="473"/>
  <c r="DH82" i="473"/>
  <c r="DL82" i="473"/>
  <c r="DP82" i="473"/>
  <c r="DT82" i="473"/>
  <c r="DX82" i="473"/>
  <c r="EB82" i="473"/>
  <c r="EF82" i="473"/>
  <c r="EJ82" i="473"/>
  <c r="EN82" i="473"/>
  <c r="ER82" i="473"/>
  <c r="EV82" i="473"/>
  <c r="BQ82" i="473"/>
  <c r="CG82" i="473"/>
  <c r="CW82" i="473"/>
  <c r="DM82" i="473"/>
  <c r="EC82" i="473"/>
  <c r="ES82" i="473"/>
  <c r="BU82" i="473"/>
  <c r="CK82" i="473"/>
  <c r="DA82" i="473"/>
  <c r="DQ82" i="473"/>
  <c r="EG82" i="473"/>
  <c r="BY82" i="473"/>
  <c r="CO82" i="473"/>
  <c r="DE82" i="473"/>
  <c r="DU82" i="473"/>
  <c r="EK82" i="473"/>
  <c r="CS82" i="473"/>
  <c r="DI82" i="473"/>
  <c r="BM82" i="473"/>
  <c r="DY82" i="473"/>
  <c r="CC82" i="473"/>
  <c r="EO82" i="473"/>
  <c r="BC98" i="473"/>
  <c r="BA98" i="473"/>
  <c r="BB98" i="473"/>
  <c r="BL98" i="473"/>
  <c r="BP98" i="473"/>
  <c r="BT98" i="473"/>
  <c r="BX98" i="473"/>
  <c r="CB98" i="473"/>
  <c r="CF98" i="473"/>
  <c r="CJ98" i="473"/>
  <c r="CN98" i="473"/>
  <c r="CR98" i="473"/>
  <c r="CV98" i="473"/>
  <c r="CZ98" i="473"/>
  <c r="DD98" i="473"/>
  <c r="DH98" i="473"/>
  <c r="DL98" i="473"/>
  <c r="DP98" i="473"/>
  <c r="DT98" i="473"/>
  <c r="DX98" i="473"/>
  <c r="EB98" i="473"/>
  <c r="EF98" i="473"/>
  <c r="EJ98" i="473"/>
  <c r="EN98" i="473"/>
  <c r="ER98" i="473"/>
  <c r="EV98" i="473"/>
  <c r="BM98" i="473"/>
  <c r="BQ98" i="473"/>
  <c r="BU98" i="473"/>
  <c r="BY98" i="473"/>
  <c r="CC98" i="473"/>
  <c r="CG98" i="473"/>
  <c r="CK98" i="473"/>
  <c r="CO98" i="473"/>
  <c r="CS98" i="473"/>
  <c r="CW98" i="473"/>
  <c r="DA98" i="473"/>
  <c r="DE98" i="473"/>
  <c r="DI98" i="473"/>
  <c r="DM98" i="473"/>
  <c r="DQ98" i="473"/>
  <c r="DU98" i="473"/>
  <c r="DY98" i="473"/>
  <c r="EC98" i="473"/>
  <c r="EG98" i="473"/>
  <c r="EK98" i="473"/>
  <c r="EO98" i="473"/>
  <c r="ES98" i="473"/>
  <c r="BN98" i="473"/>
  <c r="BR98" i="473"/>
  <c r="BV98" i="473"/>
  <c r="BZ98" i="473"/>
  <c r="CD98" i="473"/>
  <c r="CH98" i="473"/>
  <c r="CL98" i="473"/>
  <c r="CP98" i="473"/>
  <c r="CT98" i="473"/>
  <c r="CX98" i="473"/>
  <c r="DB98" i="473"/>
  <c r="DF98" i="473"/>
  <c r="DJ98" i="473"/>
  <c r="DN98" i="473"/>
  <c r="DR98" i="473"/>
  <c r="DV98" i="473"/>
  <c r="DZ98" i="473"/>
  <c r="ED98" i="473"/>
  <c r="EH98" i="473"/>
  <c r="EL98" i="473"/>
  <c r="EP98" i="473"/>
  <c r="ET98" i="473"/>
  <c r="BS98" i="473"/>
  <c r="CI98" i="473"/>
  <c r="CY98" i="473"/>
  <c r="DO98" i="473"/>
  <c r="EE98" i="473"/>
  <c r="EU98" i="473"/>
  <c r="BW98" i="473"/>
  <c r="CM98" i="473"/>
  <c r="DC98" i="473"/>
  <c r="DS98" i="473"/>
  <c r="EI98" i="473"/>
  <c r="BK98" i="473"/>
  <c r="CA98" i="473"/>
  <c r="CQ98" i="473"/>
  <c r="DG98" i="473"/>
  <c r="DW98" i="473"/>
  <c r="EM98" i="473"/>
  <c r="BO98" i="473"/>
  <c r="CE98" i="473"/>
  <c r="CU98" i="473"/>
  <c r="DK98" i="473"/>
  <c r="EA98" i="473"/>
  <c r="EQ98" i="473"/>
  <c r="U92" i="471"/>
  <c r="U124" i="471"/>
  <c r="U98" i="469"/>
  <c r="U130" i="469"/>
  <c r="U47" i="471"/>
  <c r="U55" i="469"/>
  <c r="BA55" i="473"/>
  <c r="BB55" i="473"/>
  <c r="BC55" i="473"/>
  <c r="BL55" i="473"/>
  <c r="BP55" i="473"/>
  <c r="BT55" i="473"/>
  <c r="BX55" i="473"/>
  <c r="CB55" i="473"/>
  <c r="CF55" i="473"/>
  <c r="CJ55" i="473"/>
  <c r="CN55" i="473"/>
  <c r="CR55" i="473"/>
  <c r="CV55" i="473"/>
  <c r="CZ55" i="473"/>
  <c r="DD55" i="473"/>
  <c r="DH55" i="473"/>
  <c r="DL55" i="473"/>
  <c r="DP55" i="473"/>
  <c r="DT55" i="473"/>
  <c r="DX55" i="473"/>
  <c r="EB55" i="473"/>
  <c r="EF55" i="473"/>
  <c r="EJ55" i="473"/>
  <c r="EN55" i="473"/>
  <c r="ER55" i="473"/>
  <c r="EV55" i="473"/>
  <c r="BM55" i="473"/>
  <c r="BQ55" i="473"/>
  <c r="BU55" i="473"/>
  <c r="BY55" i="473"/>
  <c r="CC55" i="473"/>
  <c r="CG55" i="473"/>
  <c r="CK55" i="473"/>
  <c r="CO55" i="473"/>
  <c r="CS55" i="473"/>
  <c r="CW55" i="473"/>
  <c r="DA55" i="473"/>
  <c r="DE55" i="473"/>
  <c r="DI55" i="473"/>
  <c r="DM55" i="473"/>
  <c r="DQ55" i="473"/>
  <c r="DU55" i="473"/>
  <c r="DY55" i="473"/>
  <c r="EC55" i="473"/>
  <c r="EG55" i="473"/>
  <c r="EK55" i="473"/>
  <c r="EO55" i="473"/>
  <c r="ES55" i="473"/>
  <c r="BN55" i="473"/>
  <c r="BR55" i="473"/>
  <c r="BV55" i="473"/>
  <c r="BZ55" i="473"/>
  <c r="CD55" i="473"/>
  <c r="CH55" i="473"/>
  <c r="CL55" i="473"/>
  <c r="CP55" i="473"/>
  <c r="CT55" i="473"/>
  <c r="CX55" i="473"/>
  <c r="DB55" i="473"/>
  <c r="DF55" i="473"/>
  <c r="DJ55" i="473"/>
  <c r="DN55" i="473"/>
  <c r="DR55" i="473"/>
  <c r="DV55" i="473"/>
  <c r="DZ55" i="473"/>
  <c r="ED55" i="473"/>
  <c r="EH55" i="473"/>
  <c r="EL55" i="473"/>
  <c r="EP55" i="473"/>
  <c r="ET55" i="473"/>
  <c r="BK55" i="473"/>
  <c r="CA55" i="473"/>
  <c r="CQ55" i="473"/>
  <c r="DG55" i="473"/>
  <c r="DW55" i="473"/>
  <c r="EM55" i="473"/>
  <c r="BO55" i="473"/>
  <c r="CE55" i="473"/>
  <c r="CU55" i="473"/>
  <c r="DK55" i="473"/>
  <c r="EA55" i="473"/>
  <c r="EQ55" i="473"/>
  <c r="BS55" i="473"/>
  <c r="CI55" i="473"/>
  <c r="CY55" i="473"/>
  <c r="DO55" i="473"/>
  <c r="EE55" i="473"/>
  <c r="EU55" i="473"/>
  <c r="BW55" i="473"/>
  <c r="EI55" i="473"/>
  <c r="CM55" i="473"/>
  <c r="DC55" i="473"/>
  <c r="DS55" i="473"/>
  <c r="U67" i="469"/>
  <c r="U79" i="469"/>
  <c r="BA79" i="473"/>
  <c r="BB79" i="473"/>
  <c r="BC79" i="473"/>
  <c r="BL79" i="473"/>
  <c r="BP79" i="473"/>
  <c r="BT79" i="473"/>
  <c r="BX79" i="473"/>
  <c r="CB79" i="473"/>
  <c r="CF79" i="473"/>
  <c r="CJ79" i="473"/>
  <c r="CN79" i="473"/>
  <c r="CR79" i="473"/>
  <c r="CV79" i="473"/>
  <c r="CZ79" i="473"/>
  <c r="DD79" i="473"/>
  <c r="DH79" i="473"/>
  <c r="DL79" i="473"/>
  <c r="DP79" i="473"/>
  <c r="DT79" i="473"/>
  <c r="DX79" i="473"/>
  <c r="EB79" i="473"/>
  <c r="EF79" i="473"/>
  <c r="EJ79" i="473"/>
  <c r="EN79" i="473"/>
  <c r="ER79" i="473"/>
  <c r="EV79" i="473"/>
  <c r="BM79" i="473"/>
  <c r="BQ79" i="473"/>
  <c r="BU79" i="473"/>
  <c r="BY79" i="473"/>
  <c r="CC79" i="473"/>
  <c r="CG79" i="473"/>
  <c r="CK79" i="473"/>
  <c r="CO79" i="473"/>
  <c r="CS79" i="473"/>
  <c r="CW79" i="473"/>
  <c r="DA79" i="473"/>
  <c r="DE79" i="473"/>
  <c r="DI79" i="473"/>
  <c r="DM79" i="473"/>
  <c r="DQ79" i="473"/>
  <c r="DU79" i="473"/>
  <c r="DY79" i="473"/>
  <c r="EC79" i="473"/>
  <c r="EG79" i="473"/>
  <c r="EK79" i="473"/>
  <c r="EO79" i="473"/>
  <c r="ES79" i="473"/>
  <c r="BN79" i="473"/>
  <c r="BR79" i="473"/>
  <c r="BV79" i="473"/>
  <c r="BZ79" i="473"/>
  <c r="CD79" i="473"/>
  <c r="CH79" i="473"/>
  <c r="CL79" i="473"/>
  <c r="CP79" i="473"/>
  <c r="CT79" i="473"/>
  <c r="CX79" i="473"/>
  <c r="DB79" i="473"/>
  <c r="DF79" i="473"/>
  <c r="DJ79" i="473"/>
  <c r="DN79" i="473"/>
  <c r="DR79" i="473"/>
  <c r="DV79" i="473"/>
  <c r="DZ79" i="473"/>
  <c r="ED79" i="473"/>
  <c r="EH79" i="473"/>
  <c r="EL79" i="473"/>
  <c r="EP79" i="473"/>
  <c r="ET79" i="473"/>
  <c r="BO79" i="473"/>
  <c r="CE79" i="473"/>
  <c r="CU79" i="473"/>
  <c r="DK79" i="473"/>
  <c r="EA79" i="473"/>
  <c r="EQ79" i="473"/>
  <c r="BS79" i="473"/>
  <c r="CI79" i="473"/>
  <c r="CY79" i="473"/>
  <c r="DO79" i="473"/>
  <c r="EE79" i="473"/>
  <c r="EU79" i="473"/>
  <c r="BW79" i="473"/>
  <c r="CM79" i="473"/>
  <c r="DC79" i="473"/>
  <c r="DS79" i="473"/>
  <c r="EI79" i="473"/>
  <c r="DG79" i="473"/>
  <c r="BK79" i="473"/>
  <c r="DW79" i="473"/>
  <c r="CA79" i="473"/>
  <c r="EM79" i="473"/>
  <c r="CQ79" i="473"/>
  <c r="U83" i="471"/>
  <c r="U120" i="471"/>
  <c r="U94" i="469"/>
  <c r="U126" i="469"/>
  <c r="BA64" i="473"/>
  <c r="BB64" i="473"/>
  <c r="BC64" i="473"/>
  <c r="BK64" i="473"/>
  <c r="BO64" i="473"/>
  <c r="BS64" i="473"/>
  <c r="BW64" i="473"/>
  <c r="CA64" i="473"/>
  <c r="CE64" i="473"/>
  <c r="CI64" i="473"/>
  <c r="CM64" i="473"/>
  <c r="CQ64" i="473"/>
  <c r="CU64" i="473"/>
  <c r="CY64" i="473"/>
  <c r="DC64" i="473"/>
  <c r="DG64" i="473"/>
  <c r="DK64" i="473"/>
  <c r="DO64" i="473"/>
  <c r="DS64" i="473"/>
  <c r="DW64" i="473"/>
  <c r="EA64" i="473"/>
  <c r="EE64" i="473"/>
  <c r="EI64" i="473"/>
  <c r="EM64" i="473"/>
  <c r="EQ64" i="473"/>
  <c r="EU64" i="473"/>
  <c r="BL64" i="473"/>
  <c r="BP64" i="473"/>
  <c r="BT64" i="473"/>
  <c r="BX64" i="473"/>
  <c r="CB64" i="473"/>
  <c r="CF64" i="473"/>
  <c r="CJ64" i="473"/>
  <c r="CN64" i="473"/>
  <c r="CR64" i="473"/>
  <c r="CV64" i="473"/>
  <c r="CZ64" i="473"/>
  <c r="DD64" i="473"/>
  <c r="DH64" i="473"/>
  <c r="DL64" i="473"/>
  <c r="DP64" i="473"/>
  <c r="DT64" i="473"/>
  <c r="DX64" i="473"/>
  <c r="EB64" i="473"/>
  <c r="EF64" i="473"/>
  <c r="EJ64" i="473"/>
  <c r="EN64" i="473"/>
  <c r="ER64" i="473"/>
  <c r="EV64" i="473"/>
  <c r="BM64" i="473"/>
  <c r="BQ64" i="473"/>
  <c r="BU64" i="473"/>
  <c r="BY64" i="473"/>
  <c r="CC64" i="473"/>
  <c r="CG64" i="473"/>
  <c r="CK64" i="473"/>
  <c r="CO64" i="473"/>
  <c r="CS64" i="473"/>
  <c r="CW64" i="473"/>
  <c r="DA64" i="473"/>
  <c r="DE64" i="473"/>
  <c r="DI64" i="473"/>
  <c r="DM64" i="473"/>
  <c r="DQ64" i="473"/>
  <c r="DU64" i="473"/>
  <c r="DY64" i="473"/>
  <c r="EC64" i="473"/>
  <c r="EG64" i="473"/>
  <c r="EK64" i="473"/>
  <c r="EO64" i="473"/>
  <c r="ES64" i="473"/>
  <c r="BV64" i="473"/>
  <c r="CL64" i="473"/>
  <c r="DB64" i="473"/>
  <c r="DR64" i="473"/>
  <c r="EH64" i="473"/>
  <c r="BZ64" i="473"/>
  <c r="CP64" i="473"/>
  <c r="DF64" i="473"/>
  <c r="DV64" i="473"/>
  <c r="EL64" i="473"/>
  <c r="BN64" i="473"/>
  <c r="CD64" i="473"/>
  <c r="CT64" i="473"/>
  <c r="DJ64" i="473"/>
  <c r="DZ64" i="473"/>
  <c r="EP64" i="473"/>
  <c r="DN64" i="473"/>
  <c r="BR64" i="473"/>
  <c r="ED64" i="473"/>
  <c r="CH64" i="473"/>
  <c r="ET64" i="473"/>
  <c r="CX64" i="473"/>
  <c r="BA68" i="473"/>
  <c r="BB68" i="473"/>
  <c r="BC68" i="473"/>
  <c r="BK68" i="473"/>
  <c r="BO68" i="473"/>
  <c r="BS68" i="473"/>
  <c r="BW68" i="473"/>
  <c r="CA68" i="473"/>
  <c r="CE68" i="473"/>
  <c r="CI68" i="473"/>
  <c r="CM68" i="473"/>
  <c r="CQ68" i="473"/>
  <c r="CU68" i="473"/>
  <c r="CY68" i="473"/>
  <c r="DC68" i="473"/>
  <c r="DG68" i="473"/>
  <c r="DK68" i="473"/>
  <c r="DO68" i="473"/>
  <c r="DS68" i="473"/>
  <c r="DW68" i="473"/>
  <c r="EA68" i="473"/>
  <c r="EE68" i="473"/>
  <c r="EI68" i="473"/>
  <c r="EM68" i="473"/>
  <c r="EQ68" i="473"/>
  <c r="EU68" i="473"/>
  <c r="BL68" i="473"/>
  <c r="BP68" i="473"/>
  <c r="BT68" i="473"/>
  <c r="BX68" i="473"/>
  <c r="CB68" i="473"/>
  <c r="CF68" i="473"/>
  <c r="CJ68" i="473"/>
  <c r="CN68" i="473"/>
  <c r="CR68" i="473"/>
  <c r="CV68" i="473"/>
  <c r="CZ68" i="473"/>
  <c r="DD68" i="473"/>
  <c r="DH68" i="473"/>
  <c r="DL68" i="473"/>
  <c r="DP68" i="473"/>
  <c r="DT68" i="473"/>
  <c r="DX68" i="473"/>
  <c r="EB68" i="473"/>
  <c r="EF68" i="473"/>
  <c r="EJ68" i="473"/>
  <c r="EN68" i="473"/>
  <c r="ER68" i="473"/>
  <c r="EV68" i="473"/>
  <c r="BM68" i="473"/>
  <c r="BQ68" i="473"/>
  <c r="BU68" i="473"/>
  <c r="BY68" i="473"/>
  <c r="CC68" i="473"/>
  <c r="CG68" i="473"/>
  <c r="CK68" i="473"/>
  <c r="CO68" i="473"/>
  <c r="CS68" i="473"/>
  <c r="CW68" i="473"/>
  <c r="DA68" i="473"/>
  <c r="DE68" i="473"/>
  <c r="DI68" i="473"/>
  <c r="DM68" i="473"/>
  <c r="DQ68" i="473"/>
  <c r="DU68" i="473"/>
  <c r="DY68" i="473"/>
  <c r="EC68" i="473"/>
  <c r="EG68" i="473"/>
  <c r="EK68" i="473"/>
  <c r="EO68" i="473"/>
  <c r="ES68" i="473"/>
  <c r="BN68" i="473"/>
  <c r="CD68" i="473"/>
  <c r="CT68" i="473"/>
  <c r="DJ68" i="473"/>
  <c r="DZ68" i="473"/>
  <c r="EP68" i="473"/>
  <c r="BR68" i="473"/>
  <c r="CH68" i="473"/>
  <c r="CX68" i="473"/>
  <c r="DN68" i="473"/>
  <c r="ED68" i="473"/>
  <c r="ET68" i="473"/>
  <c r="BV68" i="473"/>
  <c r="CL68" i="473"/>
  <c r="DB68" i="473"/>
  <c r="DR68" i="473"/>
  <c r="EH68" i="473"/>
  <c r="BZ68" i="473"/>
  <c r="EL68" i="473"/>
  <c r="CP68" i="473"/>
  <c r="DF68" i="473"/>
  <c r="DV68" i="473"/>
  <c r="BA72" i="473"/>
  <c r="BB72" i="473"/>
  <c r="BC72" i="473"/>
  <c r="BN72" i="473"/>
  <c r="BR72" i="473"/>
  <c r="BV72" i="473"/>
  <c r="BZ72" i="473"/>
  <c r="CD72" i="473"/>
  <c r="CH72" i="473"/>
  <c r="CL72" i="473"/>
  <c r="CP72" i="473"/>
  <c r="CT72" i="473"/>
  <c r="CX72" i="473"/>
  <c r="DB72" i="473"/>
  <c r="DF72" i="473"/>
  <c r="DJ72" i="473"/>
  <c r="DN72" i="473"/>
  <c r="DR72" i="473"/>
  <c r="DV72" i="473"/>
  <c r="DZ72" i="473"/>
  <c r="ED72" i="473"/>
  <c r="EH72" i="473"/>
  <c r="EL72" i="473"/>
  <c r="EP72" i="473"/>
  <c r="ET72" i="473"/>
  <c r="BK72" i="473"/>
  <c r="BO72" i="473"/>
  <c r="BS72" i="473"/>
  <c r="BW72" i="473"/>
  <c r="CA72" i="473"/>
  <c r="CE72" i="473"/>
  <c r="CI72" i="473"/>
  <c r="CM72" i="473"/>
  <c r="CQ72" i="473"/>
  <c r="CU72" i="473"/>
  <c r="CY72" i="473"/>
  <c r="DC72" i="473"/>
  <c r="DG72" i="473"/>
  <c r="DK72" i="473"/>
  <c r="DO72" i="473"/>
  <c r="DS72" i="473"/>
  <c r="DW72" i="473"/>
  <c r="EA72" i="473"/>
  <c r="EE72" i="473"/>
  <c r="EI72" i="473"/>
  <c r="EM72" i="473"/>
  <c r="EQ72" i="473"/>
  <c r="EU72" i="473"/>
  <c r="BL72" i="473"/>
  <c r="BP72" i="473"/>
  <c r="BT72" i="473"/>
  <c r="BX72" i="473"/>
  <c r="CB72" i="473"/>
  <c r="CF72" i="473"/>
  <c r="CJ72" i="473"/>
  <c r="CN72" i="473"/>
  <c r="CR72" i="473"/>
  <c r="CV72" i="473"/>
  <c r="CZ72" i="473"/>
  <c r="DD72" i="473"/>
  <c r="DH72" i="473"/>
  <c r="DL72" i="473"/>
  <c r="DP72" i="473"/>
  <c r="DT72" i="473"/>
  <c r="DX72" i="473"/>
  <c r="EB72" i="473"/>
  <c r="EF72" i="473"/>
  <c r="EJ72" i="473"/>
  <c r="EN72" i="473"/>
  <c r="ER72" i="473"/>
  <c r="EV72" i="473"/>
  <c r="BU72" i="473"/>
  <c r="CK72" i="473"/>
  <c r="DA72" i="473"/>
  <c r="DQ72" i="473"/>
  <c r="EG72" i="473"/>
  <c r="BY72" i="473"/>
  <c r="CO72" i="473"/>
  <c r="DE72" i="473"/>
  <c r="DU72" i="473"/>
  <c r="EK72" i="473"/>
  <c r="BM72" i="473"/>
  <c r="CC72" i="473"/>
  <c r="CS72" i="473"/>
  <c r="DI72" i="473"/>
  <c r="DY72" i="473"/>
  <c r="EO72" i="473"/>
  <c r="CW72" i="473"/>
  <c r="DM72" i="473"/>
  <c r="BQ72" i="473"/>
  <c r="EC72" i="473"/>
  <c r="CG72" i="473"/>
  <c r="ES72" i="473"/>
  <c r="BA76" i="473"/>
  <c r="BB76" i="473"/>
  <c r="BC76" i="473"/>
  <c r="BN76" i="473"/>
  <c r="BR76" i="473"/>
  <c r="BV76" i="473"/>
  <c r="BZ76" i="473"/>
  <c r="CD76" i="473"/>
  <c r="CH76" i="473"/>
  <c r="CL76" i="473"/>
  <c r="CP76" i="473"/>
  <c r="CT76" i="473"/>
  <c r="CX76" i="473"/>
  <c r="DB76" i="473"/>
  <c r="DF76" i="473"/>
  <c r="DJ76" i="473"/>
  <c r="DN76" i="473"/>
  <c r="DR76" i="473"/>
  <c r="DV76" i="473"/>
  <c r="DZ76" i="473"/>
  <c r="ED76" i="473"/>
  <c r="EH76" i="473"/>
  <c r="EL76" i="473"/>
  <c r="EP76" i="473"/>
  <c r="ET76" i="473"/>
  <c r="BK76" i="473"/>
  <c r="BO76" i="473"/>
  <c r="BS76" i="473"/>
  <c r="BW76" i="473"/>
  <c r="CA76" i="473"/>
  <c r="CE76" i="473"/>
  <c r="CI76" i="473"/>
  <c r="CM76" i="473"/>
  <c r="CQ76" i="473"/>
  <c r="CU76" i="473"/>
  <c r="CY76" i="473"/>
  <c r="DC76" i="473"/>
  <c r="DG76" i="473"/>
  <c r="DK76" i="473"/>
  <c r="DO76" i="473"/>
  <c r="DS76" i="473"/>
  <c r="DW76" i="473"/>
  <c r="EA76" i="473"/>
  <c r="EE76" i="473"/>
  <c r="EI76" i="473"/>
  <c r="EM76" i="473"/>
  <c r="EQ76" i="473"/>
  <c r="EU76" i="473"/>
  <c r="BL76" i="473"/>
  <c r="BP76" i="473"/>
  <c r="BT76" i="473"/>
  <c r="BX76" i="473"/>
  <c r="CB76" i="473"/>
  <c r="CF76" i="473"/>
  <c r="CJ76" i="473"/>
  <c r="CN76" i="473"/>
  <c r="CR76" i="473"/>
  <c r="CV76" i="473"/>
  <c r="CZ76" i="473"/>
  <c r="DD76" i="473"/>
  <c r="DH76" i="473"/>
  <c r="DL76" i="473"/>
  <c r="DP76" i="473"/>
  <c r="DT76" i="473"/>
  <c r="DX76" i="473"/>
  <c r="EB76" i="473"/>
  <c r="EF76" i="473"/>
  <c r="EJ76" i="473"/>
  <c r="EN76" i="473"/>
  <c r="ER76" i="473"/>
  <c r="EV76" i="473"/>
  <c r="BM76" i="473"/>
  <c r="CC76" i="473"/>
  <c r="CS76" i="473"/>
  <c r="DI76" i="473"/>
  <c r="DY76" i="473"/>
  <c r="EO76" i="473"/>
  <c r="BQ76" i="473"/>
  <c r="CG76" i="473"/>
  <c r="CW76" i="473"/>
  <c r="DM76" i="473"/>
  <c r="EC76" i="473"/>
  <c r="ES76" i="473"/>
  <c r="BU76" i="473"/>
  <c r="CK76" i="473"/>
  <c r="DA76" i="473"/>
  <c r="DQ76" i="473"/>
  <c r="EG76" i="473"/>
  <c r="DU76" i="473"/>
  <c r="BY76" i="473"/>
  <c r="EK76" i="473"/>
  <c r="CO76" i="473"/>
  <c r="DE76" i="473"/>
  <c r="BA80" i="473"/>
  <c r="BB80" i="473"/>
  <c r="BC80" i="473"/>
  <c r="BN80" i="473"/>
  <c r="BR80" i="473"/>
  <c r="BV80" i="473"/>
  <c r="BZ80" i="473"/>
  <c r="CD80" i="473"/>
  <c r="CH80" i="473"/>
  <c r="CL80" i="473"/>
  <c r="CP80" i="473"/>
  <c r="CT80" i="473"/>
  <c r="CX80" i="473"/>
  <c r="DB80" i="473"/>
  <c r="DF80" i="473"/>
  <c r="DJ80" i="473"/>
  <c r="DN80" i="473"/>
  <c r="DR80" i="473"/>
  <c r="DV80" i="473"/>
  <c r="DZ80" i="473"/>
  <c r="ED80" i="473"/>
  <c r="EH80" i="473"/>
  <c r="EL80" i="473"/>
  <c r="EP80" i="473"/>
  <c r="ET80" i="473"/>
  <c r="BK80" i="473"/>
  <c r="BO80" i="473"/>
  <c r="BS80" i="473"/>
  <c r="BW80" i="473"/>
  <c r="CA80" i="473"/>
  <c r="CE80" i="473"/>
  <c r="CI80" i="473"/>
  <c r="CM80" i="473"/>
  <c r="CQ80" i="473"/>
  <c r="CU80" i="473"/>
  <c r="CY80" i="473"/>
  <c r="DC80" i="473"/>
  <c r="DG80" i="473"/>
  <c r="DK80" i="473"/>
  <c r="DO80" i="473"/>
  <c r="DS80" i="473"/>
  <c r="DW80" i="473"/>
  <c r="EA80" i="473"/>
  <c r="EE80" i="473"/>
  <c r="EI80" i="473"/>
  <c r="EM80" i="473"/>
  <c r="EQ80" i="473"/>
  <c r="EU80" i="473"/>
  <c r="BL80" i="473"/>
  <c r="BP80" i="473"/>
  <c r="BT80" i="473"/>
  <c r="BX80" i="473"/>
  <c r="CB80" i="473"/>
  <c r="CF80" i="473"/>
  <c r="CJ80" i="473"/>
  <c r="CN80" i="473"/>
  <c r="CR80" i="473"/>
  <c r="CV80" i="473"/>
  <c r="CZ80" i="473"/>
  <c r="DD80" i="473"/>
  <c r="DH80" i="473"/>
  <c r="DL80" i="473"/>
  <c r="DP80" i="473"/>
  <c r="DT80" i="473"/>
  <c r="DX80" i="473"/>
  <c r="EB80" i="473"/>
  <c r="EF80" i="473"/>
  <c r="EJ80" i="473"/>
  <c r="EN80" i="473"/>
  <c r="ER80" i="473"/>
  <c r="EV80" i="473"/>
  <c r="BU80" i="473"/>
  <c r="CK80" i="473"/>
  <c r="DA80" i="473"/>
  <c r="DQ80" i="473"/>
  <c r="EG80" i="473"/>
  <c r="BY80" i="473"/>
  <c r="CO80" i="473"/>
  <c r="DE80" i="473"/>
  <c r="DU80" i="473"/>
  <c r="EK80" i="473"/>
  <c r="BM80" i="473"/>
  <c r="CC80" i="473"/>
  <c r="CS80" i="473"/>
  <c r="DI80" i="473"/>
  <c r="DY80" i="473"/>
  <c r="EO80" i="473"/>
  <c r="CG80" i="473"/>
  <c r="ES80" i="473"/>
  <c r="CW80" i="473"/>
  <c r="DM80" i="473"/>
  <c r="BQ80" i="473"/>
  <c r="EC80" i="473"/>
  <c r="BA84" i="473"/>
  <c r="BB84" i="473"/>
  <c r="BC84" i="473"/>
  <c r="BN84" i="473"/>
  <c r="BR84" i="473"/>
  <c r="BV84" i="473"/>
  <c r="BZ84" i="473"/>
  <c r="CD84" i="473"/>
  <c r="CH84" i="473"/>
  <c r="CL84" i="473"/>
  <c r="CP84" i="473"/>
  <c r="CT84" i="473"/>
  <c r="CX84" i="473"/>
  <c r="DB84" i="473"/>
  <c r="DF84" i="473"/>
  <c r="DJ84" i="473"/>
  <c r="DN84" i="473"/>
  <c r="DR84" i="473"/>
  <c r="DV84" i="473"/>
  <c r="DZ84" i="473"/>
  <c r="ED84" i="473"/>
  <c r="EH84" i="473"/>
  <c r="EL84" i="473"/>
  <c r="EP84" i="473"/>
  <c r="ET84" i="473"/>
  <c r="BK84" i="473"/>
  <c r="BO84" i="473"/>
  <c r="BS84" i="473"/>
  <c r="BW84" i="473"/>
  <c r="CA84" i="473"/>
  <c r="CE84" i="473"/>
  <c r="CI84" i="473"/>
  <c r="CM84" i="473"/>
  <c r="CQ84" i="473"/>
  <c r="CU84" i="473"/>
  <c r="CY84" i="473"/>
  <c r="DC84" i="473"/>
  <c r="DG84" i="473"/>
  <c r="DK84" i="473"/>
  <c r="DO84" i="473"/>
  <c r="DS84" i="473"/>
  <c r="DW84" i="473"/>
  <c r="EA84" i="473"/>
  <c r="EE84" i="473"/>
  <c r="EI84" i="473"/>
  <c r="EM84" i="473"/>
  <c r="EQ84" i="473"/>
  <c r="EU84" i="473"/>
  <c r="BL84" i="473"/>
  <c r="BP84" i="473"/>
  <c r="BT84" i="473"/>
  <c r="BX84" i="473"/>
  <c r="CB84" i="473"/>
  <c r="CF84" i="473"/>
  <c r="CJ84" i="473"/>
  <c r="CN84" i="473"/>
  <c r="CR84" i="473"/>
  <c r="CV84" i="473"/>
  <c r="CZ84" i="473"/>
  <c r="DD84" i="473"/>
  <c r="DH84" i="473"/>
  <c r="DL84" i="473"/>
  <c r="DP84" i="473"/>
  <c r="DT84" i="473"/>
  <c r="DX84" i="473"/>
  <c r="EB84" i="473"/>
  <c r="EF84" i="473"/>
  <c r="EJ84" i="473"/>
  <c r="EN84" i="473"/>
  <c r="ER84" i="473"/>
  <c r="EV84" i="473"/>
  <c r="BM84" i="473"/>
  <c r="CC84" i="473"/>
  <c r="CS84" i="473"/>
  <c r="DI84" i="473"/>
  <c r="DY84" i="473"/>
  <c r="EO84" i="473"/>
  <c r="BQ84" i="473"/>
  <c r="CG84" i="473"/>
  <c r="CW84" i="473"/>
  <c r="DM84" i="473"/>
  <c r="EC84" i="473"/>
  <c r="ES84" i="473"/>
  <c r="BU84" i="473"/>
  <c r="CK84" i="473"/>
  <c r="DA84" i="473"/>
  <c r="DQ84" i="473"/>
  <c r="EG84" i="473"/>
  <c r="DE84" i="473"/>
  <c r="DU84" i="473"/>
  <c r="BY84" i="473"/>
  <c r="EK84" i="473"/>
  <c r="CO84" i="473"/>
  <c r="BA100" i="473"/>
  <c r="BB100" i="473"/>
  <c r="BC100" i="473"/>
  <c r="BL100" i="473"/>
  <c r="BP100" i="473"/>
  <c r="BT100" i="473"/>
  <c r="BX100" i="473"/>
  <c r="CB100" i="473"/>
  <c r="CF100" i="473"/>
  <c r="CJ100" i="473"/>
  <c r="CN100" i="473"/>
  <c r="CR100" i="473"/>
  <c r="CV100" i="473"/>
  <c r="CZ100" i="473"/>
  <c r="DD100" i="473"/>
  <c r="DH100" i="473"/>
  <c r="DL100" i="473"/>
  <c r="DP100" i="473"/>
  <c r="DT100" i="473"/>
  <c r="DX100" i="473"/>
  <c r="EB100" i="473"/>
  <c r="EF100" i="473"/>
  <c r="EJ100" i="473"/>
  <c r="EN100" i="473"/>
  <c r="ER100" i="473"/>
  <c r="EV100" i="473"/>
  <c r="BM100" i="473"/>
  <c r="BQ100" i="473"/>
  <c r="BU100" i="473"/>
  <c r="BY100" i="473"/>
  <c r="CC100" i="473"/>
  <c r="CG100" i="473"/>
  <c r="CK100" i="473"/>
  <c r="CO100" i="473"/>
  <c r="CS100" i="473"/>
  <c r="CW100" i="473"/>
  <c r="DA100" i="473"/>
  <c r="DE100" i="473"/>
  <c r="DI100" i="473"/>
  <c r="DM100" i="473"/>
  <c r="DQ100" i="473"/>
  <c r="DU100" i="473"/>
  <c r="DY100" i="473"/>
  <c r="EC100" i="473"/>
  <c r="EG100" i="473"/>
  <c r="EK100" i="473"/>
  <c r="EO100" i="473"/>
  <c r="ES100" i="473"/>
  <c r="BN100" i="473"/>
  <c r="BR100" i="473"/>
  <c r="BV100" i="473"/>
  <c r="BZ100" i="473"/>
  <c r="CD100" i="473"/>
  <c r="CH100" i="473"/>
  <c r="CL100" i="473"/>
  <c r="CP100" i="473"/>
  <c r="CT100" i="473"/>
  <c r="CX100" i="473"/>
  <c r="DB100" i="473"/>
  <c r="DF100" i="473"/>
  <c r="DJ100" i="473"/>
  <c r="DN100" i="473"/>
  <c r="DR100" i="473"/>
  <c r="DV100" i="473"/>
  <c r="DZ100" i="473"/>
  <c r="ED100" i="473"/>
  <c r="EH100" i="473"/>
  <c r="EL100" i="473"/>
  <c r="EP100" i="473"/>
  <c r="ET100" i="473"/>
  <c r="BO100" i="473"/>
  <c r="CE100" i="473"/>
  <c r="CU100" i="473"/>
  <c r="DK100" i="473"/>
  <c r="EA100" i="473"/>
  <c r="EQ100" i="473"/>
  <c r="BS100" i="473"/>
  <c r="CI100" i="473"/>
  <c r="CY100" i="473"/>
  <c r="DO100" i="473"/>
  <c r="EE100" i="473"/>
  <c r="EU100" i="473"/>
  <c r="BW100" i="473"/>
  <c r="CM100" i="473"/>
  <c r="DC100" i="473"/>
  <c r="DS100" i="473"/>
  <c r="EI100" i="473"/>
  <c r="BK100" i="473"/>
  <c r="CA100" i="473"/>
  <c r="CQ100" i="473"/>
  <c r="DG100" i="473"/>
  <c r="DW100" i="473"/>
  <c r="EM100" i="473"/>
  <c r="BA116" i="473"/>
  <c r="BB116" i="473"/>
  <c r="BC116" i="473"/>
  <c r="BL116" i="473"/>
  <c r="BP116" i="473"/>
  <c r="BT116" i="473"/>
  <c r="BX116" i="473"/>
  <c r="CB116" i="473"/>
  <c r="CF116" i="473"/>
  <c r="CJ116" i="473"/>
  <c r="CN116" i="473"/>
  <c r="CR116" i="473"/>
  <c r="CV116" i="473"/>
  <c r="CZ116" i="473"/>
  <c r="DD116" i="473"/>
  <c r="DH116" i="473"/>
  <c r="DL116" i="473"/>
  <c r="DP116" i="473"/>
  <c r="DT116" i="473"/>
  <c r="DX116" i="473"/>
  <c r="EB116" i="473"/>
  <c r="EF116" i="473"/>
  <c r="EJ116" i="473"/>
  <c r="EN116" i="473"/>
  <c r="ER116" i="473"/>
  <c r="EV116" i="473"/>
  <c r="BM116" i="473"/>
  <c r="BQ116" i="473"/>
  <c r="BU116" i="473"/>
  <c r="BY116" i="473"/>
  <c r="CC116" i="473"/>
  <c r="CG116" i="473"/>
  <c r="CK116" i="473"/>
  <c r="CO116" i="473"/>
  <c r="CS116" i="473"/>
  <c r="CW116" i="473"/>
  <c r="DA116" i="473"/>
  <c r="DE116" i="473"/>
  <c r="DI116" i="473"/>
  <c r="DM116" i="473"/>
  <c r="DQ116" i="473"/>
  <c r="DU116" i="473"/>
  <c r="DY116" i="473"/>
  <c r="EC116" i="473"/>
  <c r="EG116" i="473"/>
  <c r="EK116" i="473"/>
  <c r="EO116" i="473"/>
  <c r="ES116" i="473"/>
  <c r="BN116" i="473"/>
  <c r="BR116" i="473"/>
  <c r="BV116" i="473"/>
  <c r="BZ116" i="473"/>
  <c r="CD116" i="473"/>
  <c r="CH116" i="473"/>
  <c r="CL116" i="473"/>
  <c r="CP116" i="473"/>
  <c r="CT116" i="473"/>
  <c r="CX116" i="473"/>
  <c r="DB116" i="473"/>
  <c r="DF116" i="473"/>
  <c r="DJ116" i="473"/>
  <c r="DN116" i="473"/>
  <c r="DR116" i="473"/>
  <c r="DV116" i="473"/>
  <c r="DZ116" i="473"/>
  <c r="ED116" i="473"/>
  <c r="EH116" i="473"/>
  <c r="EL116" i="473"/>
  <c r="EP116" i="473"/>
  <c r="ET116" i="473"/>
  <c r="BO116" i="473"/>
  <c r="CE116" i="473"/>
  <c r="CU116" i="473"/>
  <c r="DK116" i="473"/>
  <c r="EA116" i="473"/>
  <c r="EQ116" i="473"/>
  <c r="BS116" i="473"/>
  <c r="CI116" i="473"/>
  <c r="CY116" i="473"/>
  <c r="DO116" i="473"/>
  <c r="EE116" i="473"/>
  <c r="EU116" i="473"/>
  <c r="BW116" i="473"/>
  <c r="CM116" i="473"/>
  <c r="DC116" i="473"/>
  <c r="DS116" i="473"/>
  <c r="EI116" i="473"/>
  <c r="DG116" i="473"/>
  <c r="CQ116" i="473"/>
  <c r="BK116" i="473"/>
  <c r="DW116" i="473"/>
  <c r="CA116" i="473"/>
  <c r="EM116" i="473"/>
  <c r="U98" i="471"/>
  <c r="U114" i="471"/>
  <c r="U130" i="471"/>
  <c r="U57" i="469"/>
  <c r="U73" i="469"/>
  <c r="U89" i="469"/>
  <c r="U105" i="469"/>
  <c r="U121" i="469"/>
  <c r="CV7" i="477"/>
  <c r="CT7" i="477"/>
  <c r="CU7" i="477"/>
  <c r="CS7" i="477"/>
  <c r="U100" i="471"/>
  <c r="U122" i="471"/>
  <c r="U53" i="469"/>
  <c r="U74" i="469"/>
  <c r="U96" i="469"/>
  <c r="U117" i="469"/>
  <c r="U61" i="471"/>
  <c r="BB61" i="473"/>
  <c r="BC61" i="473"/>
  <c r="BA61" i="473"/>
  <c r="BL61" i="473"/>
  <c r="BP61" i="473"/>
  <c r="BT61" i="473"/>
  <c r="BX61" i="473"/>
  <c r="CB61" i="473"/>
  <c r="CF61" i="473"/>
  <c r="CJ61" i="473"/>
  <c r="CN61" i="473"/>
  <c r="CR61" i="473"/>
  <c r="CV61" i="473"/>
  <c r="CZ61" i="473"/>
  <c r="DD61" i="473"/>
  <c r="DH61" i="473"/>
  <c r="DL61" i="473"/>
  <c r="DP61" i="473"/>
  <c r="DT61" i="473"/>
  <c r="DX61" i="473"/>
  <c r="EB61" i="473"/>
  <c r="EF61" i="473"/>
  <c r="EJ61" i="473"/>
  <c r="EN61" i="473"/>
  <c r="ER61" i="473"/>
  <c r="EV61" i="473"/>
  <c r="BN61" i="473"/>
  <c r="BS61" i="473"/>
  <c r="BY61" i="473"/>
  <c r="CD61" i="473"/>
  <c r="CI61" i="473"/>
  <c r="CO61" i="473"/>
  <c r="CT61" i="473"/>
  <c r="CY61" i="473"/>
  <c r="DE61" i="473"/>
  <c r="DJ61" i="473"/>
  <c r="DO61" i="473"/>
  <c r="DU61" i="473"/>
  <c r="DZ61" i="473"/>
  <c r="EE61" i="473"/>
  <c r="EK61" i="473"/>
  <c r="EP61" i="473"/>
  <c r="EU61" i="473"/>
  <c r="BO61" i="473"/>
  <c r="BU61" i="473"/>
  <c r="BZ61" i="473"/>
  <c r="CE61" i="473"/>
  <c r="CK61" i="473"/>
  <c r="CP61" i="473"/>
  <c r="CU61" i="473"/>
  <c r="DA61" i="473"/>
  <c r="DF61" i="473"/>
  <c r="DK61" i="473"/>
  <c r="DQ61" i="473"/>
  <c r="DV61" i="473"/>
  <c r="EA61" i="473"/>
  <c r="EG61" i="473"/>
  <c r="EL61" i="473"/>
  <c r="EQ61" i="473"/>
  <c r="BK61" i="473"/>
  <c r="BQ61" i="473"/>
  <c r="BV61" i="473"/>
  <c r="CA61" i="473"/>
  <c r="CG61" i="473"/>
  <c r="CL61" i="473"/>
  <c r="CQ61" i="473"/>
  <c r="CW61" i="473"/>
  <c r="DB61" i="473"/>
  <c r="DG61" i="473"/>
  <c r="DM61" i="473"/>
  <c r="DR61" i="473"/>
  <c r="DW61" i="473"/>
  <c r="EC61" i="473"/>
  <c r="EH61" i="473"/>
  <c r="EM61" i="473"/>
  <c r="ES61" i="473"/>
  <c r="BM61" i="473"/>
  <c r="CH61" i="473"/>
  <c r="DC61" i="473"/>
  <c r="DY61" i="473"/>
  <c r="ET61" i="473"/>
  <c r="BR61" i="473"/>
  <c r="CM61" i="473"/>
  <c r="DI61" i="473"/>
  <c r="ED61" i="473"/>
  <c r="BW61" i="473"/>
  <c r="CS61" i="473"/>
  <c r="DN61" i="473"/>
  <c r="EI61" i="473"/>
  <c r="CX61" i="473"/>
  <c r="DS61" i="473"/>
  <c r="EO61" i="473"/>
  <c r="CC61" i="473"/>
  <c r="BB65" i="473"/>
  <c r="BC65" i="473"/>
  <c r="BA65" i="473"/>
  <c r="BM65" i="473"/>
  <c r="BQ65" i="473"/>
  <c r="BU65" i="473"/>
  <c r="BY65" i="473"/>
  <c r="CC65" i="473"/>
  <c r="CG65" i="473"/>
  <c r="CK65" i="473"/>
  <c r="CO65" i="473"/>
  <c r="CS65" i="473"/>
  <c r="CW65" i="473"/>
  <c r="DA65" i="473"/>
  <c r="DE65" i="473"/>
  <c r="DI65" i="473"/>
  <c r="DM65" i="473"/>
  <c r="DQ65" i="473"/>
  <c r="DU65" i="473"/>
  <c r="DY65" i="473"/>
  <c r="EC65" i="473"/>
  <c r="EG65" i="473"/>
  <c r="EK65" i="473"/>
  <c r="EO65" i="473"/>
  <c r="ES65" i="473"/>
  <c r="BN65" i="473"/>
  <c r="BR65" i="473"/>
  <c r="BV65" i="473"/>
  <c r="BZ65" i="473"/>
  <c r="CD65" i="473"/>
  <c r="CH65" i="473"/>
  <c r="CL65" i="473"/>
  <c r="CP65" i="473"/>
  <c r="CT65" i="473"/>
  <c r="CX65" i="473"/>
  <c r="DB65" i="473"/>
  <c r="DF65" i="473"/>
  <c r="DJ65" i="473"/>
  <c r="DN65" i="473"/>
  <c r="DR65" i="473"/>
  <c r="DV65" i="473"/>
  <c r="DZ65" i="473"/>
  <c r="ED65" i="473"/>
  <c r="EH65" i="473"/>
  <c r="EL65" i="473"/>
  <c r="EP65" i="473"/>
  <c r="ET65" i="473"/>
  <c r="BK65" i="473"/>
  <c r="BO65" i="473"/>
  <c r="BS65" i="473"/>
  <c r="BW65" i="473"/>
  <c r="CA65" i="473"/>
  <c r="CE65" i="473"/>
  <c r="CI65" i="473"/>
  <c r="CM65" i="473"/>
  <c r="CQ65" i="473"/>
  <c r="CU65" i="473"/>
  <c r="CY65" i="473"/>
  <c r="DC65" i="473"/>
  <c r="DG65" i="473"/>
  <c r="DK65" i="473"/>
  <c r="DO65" i="473"/>
  <c r="DS65" i="473"/>
  <c r="DW65" i="473"/>
  <c r="EA65" i="473"/>
  <c r="EE65" i="473"/>
  <c r="EI65" i="473"/>
  <c r="EM65" i="473"/>
  <c r="EQ65" i="473"/>
  <c r="EU65" i="473"/>
  <c r="BL65" i="473"/>
  <c r="CB65" i="473"/>
  <c r="CR65" i="473"/>
  <c r="DH65" i="473"/>
  <c r="DX65" i="473"/>
  <c r="EN65" i="473"/>
  <c r="BP65" i="473"/>
  <c r="CF65" i="473"/>
  <c r="CV65" i="473"/>
  <c r="DL65" i="473"/>
  <c r="EB65" i="473"/>
  <c r="ER65" i="473"/>
  <c r="BT65" i="473"/>
  <c r="CJ65" i="473"/>
  <c r="CZ65" i="473"/>
  <c r="DP65" i="473"/>
  <c r="EF65" i="473"/>
  <c r="EV65" i="473"/>
  <c r="CN65" i="473"/>
  <c r="DD65" i="473"/>
  <c r="DT65" i="473"/>
  <c r="BX65" i="473"/>
  <c r="EJ65" i="473"/>
  <c r="BB69" i="473"/>
  <c r="BC69" i="473"/>
  <c r="BA69" i="473"/>
  <c r="BM69" i="473"/>
  <c r="BQ69" i="473"/>
  <c r="BU69" i="473"/>
  <c r="BY69" i="473"/>
  <c r="CC69" i="473"/>
  <c r="CG69" i="473"/>
  <c r="CK69" i="473"/>
  <c r="CO69" i="473"/>
  <c r="CS69" i="473"/>
  <c r="CW69" i="473"/>
  <c r="DA69" i="473"/>
  <c r="DE69" i="473"/>
  <c r="DI69" i="473"/>
  <c r="DM69" i="473"/>
  <c r="DQ69" i="473"/>
  <c r="DU69" i="473"/>
  <c r="DY69" i="473"/>
  <c r="EC69" i="473"/>
  <c r="EG69" i="473"/>
  <c r="EK69" i="473"/>
  <c r="EO69" i="473"/>
  <c r="ES69" i="473"/>
  <c r="BN69" i="473"/>
  <c r="BR69" i="473"/>
  <c r="BV69" i="473"/>
  <c r="BZ69" i="473"/>
  <c r="CD69" i="473"/>
  <c r="CH69" i="473"/>
  <c r="CL69" i="473"/>
  <c r="CP69" i="473"/>
  <c r="CT69" i="473"/>
  <c r="CX69" i="473"/>
  <c r="DB69" i="473"/>
  <c r="DF69" i="473"/>
  <c r="DJ69" i="473"/>
  <c r="DN69" i="473"/>
  <c r="DR69" i="473"/>
  <c r="DV69" i="473"/>
  <c r="DZ69" i="473"/>
  <c r="ED69" i="473"/>
  <c r="EH69" i="473"/>
  <c r="EL69" i="473"/>
  <c r="EP69" i="473"/>
  <c r="ET69" i="473"/>
  <c r="BK69" i="473"/>
  <c r="BO69" i="473"/>
  <c r="BS69" i="473"/>
  <c r="BW69" i="473"/>
  <c r="CA69" i="473"/>
  <c r="CE69" i="473"/>
  <c r="CI69" i="473"/>
  <c r="CM69" i="473"/>
  <c r="CQ69" i="473"/>
  <c r="CU69" i="473"/>
  <c r="CY69" i="473"/>
  <c r="DC69" i="473"/>
  <c r="DG69" i="473"/>
  <c r="DK69" i="473"/>
  <c r="DO69" i="473"/>
  <c r="DS69" i="473"/>
  <c r="DW69" i="473"/>
  <c r="EA69" i="473"/>
  <c r="EE69" i="473"/>
  <c r="EI69" i="473"/>
  <c r="EM69" i="473"/>
  <c r="EQ69" i="473"/>
  <c r="EU69" i="473"/>
  <c r="BT69" i="473"/>
  <c r="CJ69" i="473"/>
  <c r="CZ69" i="473"/>
  <c r="DP69" i="473"/>
  <c r="EF69" i="473"/>
  <c r="EV69" i="473"/>
  <c r="BX69" i="473"/>
  <c r="CN69" i="473"/>
  <c r="DD69" i="473"/>
  <c r="DT69" i="473"/>
  <c r="EJ69" i="473"/>
  <c r="BL69" i="473"/>
  <c r="CB69" i="473"/>
  <c r="CR69" i="473"/>
  <c r="DH69" i="473"/>
  <c r="DX69" i="473"/>
  <c r="EN69" i="473"/>
  <c r="DL69" i="473"/>
  <c r="BP69" i="473"/>
  <c r="EB69" i="473"/>
  <c r="CF69" i="473"/>
  <c r="ER69" i="473"/>
  <c r="CV69" i="473"/>
  <c r="BB73" i="473"/>
  <c r="BC73" i="473"/>
  <c r="BA73" i="473"/>
  <c r="BL73" i="473"/>
  <c r="BP73" i="473"/>
  <c r="BT73" i="473"/>
  <c r="BX73" i="473"/>
  <c r="CB73" i="473"/>
  <c r="CF73" i="473"/>
  <c r="CJ73" i="473"/>
  <c r="CN73" i="473"/>
  <c r="CR73" i="473"/>
  <c r="CV73" i="473"/>
  <c r="CZ73" i="473"/>
  <c r="DD73" i="473"/>
  <c r="DH73" i="473"/>
  <c r="DL73" i="473"/>
  <c r="DP73" i="473"/>
  <c r="DT73" i="473"/>
  <c r="DX73" i="473"/>
  <c r="EB73" i="473"/>
  <c r="EF73" i="473"/>
  <c r="EJ73" i="473"/>
  <c r="EN73" i="473"/>
  <c r="ER73" i="473"/>
  <c r="EV73" i="473"/>
  <c r="BM73" i="473"/>
  <c r="BQ73" i="473"/>
  <c r="BU73" i="473"/>
  <c r="BY73" i="473"/>
  <c r="CC73" i="473"/>
  <c r="CG73" i="473"/>
  <c r="CK73" i="473"/>
  <c r="CO73" i="473"/>
  <c r="CS73" i="473"/>
  <c r="CW73" i="473"/>
  <c r="DA73" i="473"/>
  <c r="DE73" i="473"/>
  <c r="DI73" i="473"/>
  <c r="DM73" i="473"/>
  <c r="DQ73" i="473"/>
  <c r="DU73" i="473"/>
  <c r="DY73" i="473"/>
  <c r="EC73" i="473"/>
  <c r="EG73" i="473"/>
  <c r="EK73" i="473"/>
  <c r="EO73" i="473"/>
  <c r="ES73" i="473"/>
  <c r="BN73" i="473"/>
  <c r="BR73" i="473"/>
  <c r="BV73" i="473"/>
  <c r="BZ73" i="473"/>
  <c r="CD73" i="473"/>
  <c r="CH73" i="473"/>
  <c r="CL73" i="473"/>
  <c r="CP73" i="473"/>
  <c r="CT73" i="473"/>
  <c r="CX73" i="473"/>
  <c r="DB73" i="473"/>
  <c r="DF73" i="473"/>
  <c r="DJ73" i="473"/>
  <c r="DN73" i="473"/>
  <c r="DR73" i="473"/>
  <c r="DV73" i="473"/>
  <c r="DZ73" i="473"/>
  <c r="ED73" i="473"/>
  <c r="EH73" i="473"/>
  <c r="EL73" i="473"/>
  <c r="EP73" i="473"/>
  <c r="ET73" i="473"/>
  <c r="BK73" i="473"/>
  <c r="CA73" i="473"/>
  <c r="CQ73" i="473"/>
  <c r="DG73" i="473"/>
  <c r="DW73" i="473"/>
  <c r="EM73" i="473"/>
  <c r="BO73" i="473"/>
  <c r="CE73" i="473"/>
  <c r="CU73" i="473"/>
  <c r="DK73" i="473"/>
  <c r="EA73" i="473"/>
  <c r="EQ73" i="473"/>
  <c r="BS73" i="473"/>
  <c r="CI73" i="473"/>
  <c r="CY73" i="473"/>
  <c r="DO73" i="473"/>
  <c r="EE73" i="473"/>
  <c r="EU73" i="473"/>
  <c r="BW73" i="473"/>
  <c r="EI73" i="473"/>
  <c r="CM73" i="473"/>
  <c r="DC73" i="473"/>
  <c r="DS73" i="473"/>
  <c r="BB77" i="473"/>
  <c r="BC77" i="473"/>
  <c r="BA77" i="473"/>
  <c r="BL77" i="473"/>
  <c r="BP77" i="473"/>
  <c r="BT77" i="473"/>
  <c r="BX77" i="473"/>
  <c r="CB77" i="473"/>
  <c r="CF77" i="473"/>
  <c r="CJ77" i="473"/>
  <c r="CN77" i="473"/>
  <c r="CR77" i="473"/>
  <c r="CV77" i="473"/>
  <c r="CZ77" i="473"/>
  <c r="DD77" i="473"/>
  <c r="DH77" i="473"/>
  <c r="DL77" i="473"/>
  <c r="DP77" i="473"/>
  <c r="DT77" i="473"/>
  <c r="DX77" i="473"/>
  <c r="EB77" i="473"/>
  <c r="EF77" i="473"/>
  <c r="EJ77" i="473"/>
  <c r="EN77" i="473"/>
  <c r="ER77" i="473"/>
  <c r="EV77" i="473"/>
  <c r="BM77" i="473"/>
  <c r="BQ77" i="473"/>
  <c r="BU77" i="473"/>
  <c r="BY77" i="473"/>
  <c r="CC77" i="473"/>
  <c r="CG77" i="473"/>
  <c r="CK77" i="473"/>
  <c r="CO77" i="473"/>
  <c r="CS77" i="473"/>
  <c r="CW77" i="473"/>
  <c r="DA77" i="473"/>
  <c r="DE77" i="473"/>
  <c r="DI77" i="473"/>
  <c r="DM77" i="473"/>
  <c r="DQ77" i="473"/>
  <c r="DU77" i="473"/>
  <c r="DY77" i="473"/>
  <c r="EC77" i="473"/>
  <c r="EG77" i="473"/>
  <c r="EK77" i="473"/>
  <c r="EO77" i="473"/>
  <c r="ES77" i="473"/>
  <c r="BN77" i="473"/>
  <c r="BR77" i="473"/>
  <c r="BV77" i="473"/>
  <c r="BZ77" i="473"/>
  <c r="CD77" i="473"/>
  <c r="CH77" i="473"/>
  <c r="CL77" i="473"/>
  <c r="CP77" i="473"/>
  <c r="CT77" i="473"/>
  <c r="CX77" i="473"/>
  <c r="DB77" i="473"/>
  <c r="DF77" i="473"/>
  <c r="DJ77" i="473"/>
  <c r="DN77" i="473"/>
  <c r="DR77" i="473"/>
  <c r="DV77" i="473"/>
  <c r="DZ77" i="473"/>
  <c r="ED77" i="473"/>
  <c r="EH77" i="473"/>
  <c r="EL77" i="473"/>
  <c r="EP77" i="473"/>
  <c r="ET77" i="473"/>
  <c r="BS77" i="473"/>
  <c r="CI77" i="473"/>
  <c r="CY77" i="473"/>
  <c r="DO77" i="473"/>
  <c r="EE77" i="473"/>
  <c r="EU77" i="473"/>
  <c r="BW77" i="473"/>
  <c r="CM77" i="473"/>
  <c r="DC77" i="473"/>
  <c r="DS77" i="473"/>
  <c r="EI77" i="473"/>
  <c r="BK77" i="473"/>
  <c r="CA77" i="473"/>
  <c r="CQ77" i="473"/>
  <c r="DG77" i="473"/>
  <c r="DW77" i="473"/>
  <c r="EM77" i="473"/>
  <c r="CU77" i="473"/>
  <c r="DK77" i="473"/>
  <c r="BO77" i="473"/>
  <c r="EA77" i="473"/>
  <c r="CE77" i="473"/>
  <c r="EQ77" i="473"/>
  <c r="BB81" i="473"/>
  <c r="BC81" i="473"/>
  <c r="BA81" i="473"/>
  <c r="BL81" i="473"/>
  <c r="BP81" i="473"/>
  <c r="BT81" i="473"/>
  <c r="BX81" i="473"/>
  <c r="CB81" i="473"/>
  <c r="CF81" i="473"/>
  <c r="CJ81" i="473"/>
  <c r="CN81" i="473"/>
  <c r="CR81" i="473"/>
  <c r="CV81" i="473"/>
  <c r="CZ81" i="473"/>
  <c r="DD81" i="473"/>
  <c r="DH81" i="473"/>
  <c r="DL81" i="473"/>
  <c r="DP81" i="473"/>
  <c r="DT81" i="473"/>
  <c r="DX81" i="473"/>
  <c r="EB81" i="473"/>
  <c r="EF81" i="473"/>
  <c r="EJ81" i="473"/>
  <c r="EN81" i="473"/>
  <c r="ER81" i="473"/>
  <c r="EV81" i="473"/>
  <c r="BM81" i="473"/>
  <c r="BQ81" i="473"/>
  <c r="BU81" i="473"/>
  <c r="BY81" i="473"/>
  <c r="CC81" i="473"/>
  <c r="CG81" i="473"/>
  <c r="CK81" i="473"/>
  <c r="CO81" i="473"/>
  <c r="CS81" i="473"/>
  <c r="CW81" i="473"/>
  <c r="DA81" i="473"/>
  <c r="DE81" i="473"/>
  <c r="DI81" i="473"/>
  <c r="DM81" i="473"/>
  <c r="DQ81" i="473"/>
  <c r="DU81" i="473"/>
  <c r="DY81" i="473"/>
  <c r="EC81" i="473"/>
  <c r="EG81" i="473"/>
  <c r="EK81" i="473"/>
  <c r="EO81" i="473"/>
  <c r="ES81" i="473"/>
  <c r="BN81" i="473"/>
  <c r="BR81" i="473"/>
  <c r="BV81" i="473"/>
  <c r="BZ81" i="473"/>
  <c r="CD81" i="473"/>
  <c r="CH81" i="473"/>
  <c r="CL81" i="473"/>
  <c r="CP81" i="473"/>
  <c r="CT81" i="473"/>
  <c r="CX81" i="473"/>
  <c r="DB81" i="473"/>
  <c r="DF81" i="473"/>
  <c r="DJ81" i="473"/>
  <c r="DN81" i="473"/>
  <c r="DR81" i="473"/>
  <c r="DV81" i="473"/>
  <c r="DZ81" i="473"/>
  <c r="ED81" i="473"/>
  <c r="EH81" i="473"/>
  <c r="EL81" i="473"/>
  <c r="EP81" i="473"/>
  <c r="ET81" i="473"/>
  <c r="BK81" i="473"/>
  <c r="CA81" i="473"/>
  <c r="CQ81" i="473"/>
  <c r="DG81" i="473"/>
  <c r="DW81" i="473"/>
  <c r="EM81" i="473"/>
  <c r="BO81" i="473"/>
  <c r="CE81" i="473"/>
  <c r="CU81" i="473"/>
  <c r="DK81" i="473"/>
  <c r="EA81" i="473"/>
  <c r="EQ81" i="473"/>
  <c r="BS81" i="473"/>
  <c r="CI81" i="473"/>
  <c r="CY81" i="473"/>
  <c r="DO81" i="473"/>
  <c r="EE81" i="473"/>
  <c r="EU81" i="473"/>
  <c r="DS81" i="473"/>
  <c r="BW81" i="473"/>
  <c r="EI81" i="473"/>
  <c r="CM81" i="473"/>
  <c r="DC81" i="473"/>
  <c r="BB85" i="473"/>
  <c r="BC85" i="473"/>
  <c r="BA85" i="473"/>
  <c r="BL85" i="473"/>
  <c r="BP85" i="473"/>
  <c r="BT85" i="473"/>
  <c r="BX85" i="473"/>
  <c r="CB85" i="473"/>
  <c r="CF85" i="473"/>
  <c r="CJ85" i="473"/>
  <c r="CN85" i="473"/>
  <c r="CR85" i="473"/>
  <c r="CV85" i="473"/>
  <c r="CZ85" i="473"/>
  <c r="DD85" i="473"/>
  <c r="DH85" i="473"/>
  <c r="DL85" i="473"/>
  <c r="DP85" i="473"/>
  <c r="DT85" i="473"/>
  <c r="DX85" i="473"/>
  <c r="EB85" i="473"/>
  <c r="EF85" i="473"/>
  <c r="EJ85" i="473"/>
  <c r="EN85" i="473"/>
  <c r="ER85" i="473"/>
  <c r="EV85" i="473"/>
  <c r="BM85" i="473"/>
  <c r="BQ85" i="473"/>
  <c r="BU85" i="473"/>
  <c r="BY85" i="473"/>
  <c r="CC85" i="473"/>
  <c r="CG85" i="473"/>
  <c r="CK85" i="473"/>
  <c r="CO85" i="473"/>
  <c r="CS85" i="473"/>
  <c r="CW85" i="473"/>
  <c r="DA85" i="473"/>
  <c r="DE85" i="473"/>
  <c r="DI85" i="473"/>
  <c r="DM85" i="473"/>
  <c r="DQ85" i="473"/>
  <c r="DU85" i="473"/>
  <c r="DY85" i="473"/>
  <c r="EC85" i="473"/>
  <c r="EG85" i="473"/>
  <c r="EK85" i="473"/>
  <c r="EO85" i="473"/>
  <c r="ES85" i="473"/>
  <c r="BN85" i="473"/>
  <c r="BR85" i="473"/>
  <c r="BV85" i="473"/>
  <c r="BZ85" i="473"/>
  <c r="CD85" i="473"/>
  <c r="CH85" i="473"/>
  <c r="CL85" i="473"/>
  <c r="CP85" i="473"/>
  <c r="CT85" i="473"/>
  <c r="CX85" i="473"/>
  <c r="DB85" i="473"/>
  <c r="DF85" i="473"/>
  <c r="DJ85" i="473"/>
  <c r="DN85" i="473"/>
  <c r="DR85" i="473"/>
  <c r="DV85" i="473"/>
  <c r="DZ85" i="473"/>
  <c r="ED85" i="473"/>
  <c r="EH85" i="473"/>
  <c r="EL85" i="473"/>
  <c r="EP85" i="473"/>
  <c r="ET85" i="473"/>
  <c r="BS85" i="473"/>
  <c r="CI85" i="473"/>
  <c r="CY85" i="473"/>
  <c r="DO85" i="473"/>
  <c r="EE85" i="473"/>
  <c r="EU85" i="473"/>
  <c r="BW85" i="473"/>
  <c r="CM85" i="473"/>
  <c r="DC85" i="473"/>
  <c r="DS85" i="473"/>
  <c r="EI85" i="473"/>
  <c r="BK85" i="473"/>
  <c r="CA85" i="473"/>
  <c r="CQ85" i="473"/>
  <c r="DG85" i="473"/>
  <c r="DW85" i="473"/>
  <c r="EM85" i="473"/>
  <c r="CE85" i="473"/>
  <c r="EQ85" i="473"/>
  <c r="CU85" i="473"/>
  <c r="DK85" i="473"/>
  <c r="BO85" i="473"/>
  <c r="EA85" i="473"/>
  <c r="BB89" i="473"/>
  <c r="BC89" i="473"/>
  <c r="BA89" i="473"/>
  <c r="BL89" i="473"/>
  <c r="BP89" i="473"/>
  <c r="BT89" i="473"/>
  <c r="BX89" i="473"/>
  <c r="CB89" i="473"/>
  <c r="CF89" i="473"/>
  <c r="CJ89" i="473"/>
  <c r="CN89" i="473"/>
  <c r="CR89" i="473"/>
  <c r="CV89" i="473"/>
  <c r="CZ89" i="473"/>
  <c r="DD89" i="473"/>
  <c r="DH89" i="473"/>
  <c r="DL89" i="473"/>
  <c r="DP89" i="473"/>
  <c r="DT89" i="473"/>
  <c r="DX89" i="473"/>
  <c r="EB89" i="473"/>
  <c r="EF89" i="473"/>
  <c r="EJ89" i="473"/>
  <c r="EN89" i="473"/>
  <c r="ER89" i="473"/>
  <c r="EV89" i="473"/>
  <c r="BM89" i="473"/>
  <c r="BQ89" i="473"/>
  <c r="BU89" i="473"/>
  <c r="BY89" i="473"/>
  <c r="CC89" i="473"/>
  <c r="CG89" i="473"/>
  <c r="CK89" i="473"/>
  <c r="CO89" i="473"/>
  <c r="CS89" i="473"/>
  <c r="CW89" i="473"/>
  <c r="DA89" i="473"/>
  <c r="DE89" i="473"/>
  <c r="DI89" i="473"/>
  <c r="DM89" i="473"/>
  <c r="DQ89" i="473"/>
  <c r="DU89" i="473"/>
  <c r="DY89" i="473"/>
  <c r="EC89" i="473"/>
  <c r="EG89" i="473"/>
  <c r="EK89" i="473"/>
  <c r="EO89" i="473"/>
  <c r="ES89" i="473"/>
  <c r="BN89" i="473"/>
  <c r="BR89" i="473"/>
  <c r="BV89" i="473"/>
  <c r="BZ89" i="473"/>
  <c r="CD89" i="473"/>
  <c r="CH89" i="473"/>
  <c r="CL89" i="473"/>
  <c r="CP89" i="473"/>
  <c r="CT89" i="473"/>
  <c r="CX89" i="473"/>
  <c r="DB89" i="473"/>
  <c r="DF89" i="473"/>
  <c r="DJ89" i="473"/>
  <c r="DN89" i="473"/>
  <c r="DR89" i="473"/>
  <c r="DV89" i="473"/>
  <c r="DZ89" i="473"/>
  <c r="ED89" i="473"/>
  <c r="EH89" i="473"/>
  <c r="EL89" i="473"/>
  <c r="EP89" i="473"/>
  <c r="ET89" i="473"/>
  <c r="BK89" i="473"/>
  <c r="CA89" i="473"/>
  <c r="CQ89" i="473"/>
  <c r="DG89" i="473"/>
  <c r="DW89" i="473"/>
  <c r="EM89" i="473"/>
  <c r="BO89" i="473"/>
  <c r="CE89" i="473"/>
  <c r="CU89" i="473"/>
  <c r="DK89" i="473"/>
  <c r="EA89" i="473"/>
  <c r="EQ89" i="473"/>
  <c r="BS89" i="473"/>
  <c r="CI89" i="473"/>
  <c r="CY89" i="473"/>
  <c r="DO89" i="473"/>
  <c r="EE89" i="473"/>
  <c r="EU89" i="473"/>
  <c r="DC89" i="473"/>
  <c r="DS89" i="473"/>
  <c r="BW89" i="473"/>
  <c r="EI89" i="473"/>
  <c r="CM89" i="473"/>
  <c r="BB93" i="473"/>
  <c r="BC93" i="473"/>
  <c r="BA93" i="473"/>
  <c r="BL93" i="473"/>
  <c r="BP93" i="473"/>
  <c r="BT93" i="473"/>
  <c r="BX93" i="473"/>
  <c r="CB93" i="473"/>
  <c r="CF93" i="473"/>
  <c r="CJ93" i="473"/>
  <c r="CN93" i="473"/>
  <c r="CR93" i="473"/>
  <c r="CV93" i="473"/>
  <c r="CZ93" i="473"/>
  <c r="DD93" i="473"/>
  <c r="DH93" i="473"/>
  <c r="DL93" i="473"/>
  <c r="DP93" i="473"/>
  <c r="DT93" i="473"/>
  <c r="DX93" i="473"/>
  <c r="EB93" i="473"/>
  <c r="EF93" i="473"/>
  <c r="EJ93" i="473"/>
  <c r="EN93" i="473"/>
  <c r="ER93" i="473"/>
  <c r="EV93" i="473"/>
  <c r="BN93" i="473"/>
  <c r="BS93" i="473"/>
  <c r="BY93" i="473"/>
  <c r="CD93" i="473"/>
  <c r="CI93" i="473"/>
  <c r="CO93" i="473"/>
  <c r="CT93" i="473"/>
  <c r="CY93" i="473"/>
  <c r="DE93" i="473"/>
  <c r="DJ93" i="473"/>
  <c r="DO93" i="473"/>
  <c r="DU93" i="473"/>
  <c r="DZ93" i="473"/>
  <c r="EE93" i="473"/>
  <c r="EK93" i="473"/>
  <c r="EP93" i="473"/>
  <c r="EU93" i="473"/>
  <c r="BO93" i="473"/>
  <c r="BU93" i="473"/>
  <c r="BZ93" i="473"/>
  <c r="CE93" i="473"/>
  <c r="CK93" i="473"/>
  <c r="CP93" i="473"/>
  <c r="CU93" i="473"/>
  <c r="DA93" i="473"/>
  <c r="DF93" i="473"/>
  <c r="DK93" i="473"/>
  <c r="DQ93" i="473"/>
  <c r="DV93" i="473"/>
  <c r="EA93" i="473"/>
  <c r="EG93" i="473"/>
  <c r="EL93" i="473"/>
  <c r="EQ93" i="473"/>
  <c r="BK93" i="473"/>
  <c r="BQ93" i="473"/>
  <c r="BV93" i="473"/>
  <c r="CA93" i="473"/>
  <c r="CG93" i="473"/>
  <c r="CL93" i="473"/>
  <c r="CQ93" i="473"/>
  <c r="CW93" i="473"/>
  <c r="DB93" i="473"/>
  <c r="DG93" i="473"/>
  <c r="DM93" i="473"/>
  <c r="DR93" i="473"/>
  <c r="DW93" i="473"/>
  <c r="EC93" i="473"/>
  <c r="EH93" i="473"/>
  <c r="EM93" i="473"/>
  <c r="ES93" i="473"/>
  <c r="CC93" i="473"/>
  <c r="CX93" i="473"/>
  <c r="DS93" i="473"/>
  <c r="EO93" i="473"/>
  <c r="BM93" i="473"/>
  <c r="CH93" i="473"/>
  <c r="DC93" i="473"/>
  <c r="DY93" i="473"/>
  <c r="ET93" i="473"/>
  <c r="BR93" i="473"/>
  <c r="CM93" i="473"/>
  <c r="DI93" i="473"/>
  <c r="ED93" i="473"/>
  <c r="BW93" i="473"/>
  <c r="CS93" i="473"/>
  <c r="DN93" i="473"/>
  <c r="EI93" i="473"/>
  <c r="BB97" i="473"/>
  <c r="BC97" i="473"/>
  <c r="BA97" i="473"/>
  <c r="BL97" i="473"/>
  <c r="BP97" i="473"/>
  <c r="BT97" i="473"/>
  <c r="BX97" i="473"/>
  <c r="CB97" i="473"/>
  <c r="CF97" i="473"/>
  <c r="CJ97" i="473"/>
  <c r="CN97" i="473"/>
  <c r="CR97" i="473"/>
  <c r="CV97" i="473"/>
  <c r="CZ97" i="473"/>
  <c r="DD97" i="473"/>
  <c r="DH97" i="473"/>
  <c r="DL97" i="473"/>
  <c r="DP97" i="473"/>
  <c r="DT97" i="473"/>
  <c r="DX97" i="473"/>
  <c r="EB97" i="473"/>
  <c r="EF97" i="473"/>
  <c r="BK97" i="473"/>
  <c r="BQ97" i="473"/>
  <c r="BV97" i="473"/>
  <c r="CA97" i="473"/>
  <c r="CG97" i="473"/>
  <c r="CL97" i="473"/>
  <c r="CQ97" i="473"/>
  <c r="CW97" i="473"/>
  <c r="DB97" i="473"/>
  <c r="DG97" i="473"/>
  <c r="DM97" i="473"/>
  <c r="DR97" i="473"/>
  <c r="DW97" i="473"/>
  <c r="EC97" i="473"/>
  <c r="EH97" i="473"/>
  <c r="EL97" i="473"/>
  <c r="EP97" i="473"/>
  <c r="ET97" i="473"/>
  <c r="BM97" i="473"/>
  <c r="BR97" i="473"/>
  <c r="BW97" i="473"/>
  <c r="CC97" i="473"/>
  <c r="CH97" i="473"/>
  <c r="CM97" i="473"/>
  <c r="CS97" i="473"/>
  <c r="CX97" i="473"/>
  <c r="DC97" i="473"/>
  <c r="DI97" i="473"/>
  <c r="DN97" i="473"/>
  <c r="DS97" i="473"/>
  <c r="DY97" i="473"/>
  <c r="ED97" i="473"/>
  <c r="EI97" i="473"/>
  <c r="EM97" i="473"/>
  <c r="EQ97" i="473"/>
  <c r="EU97" i="473"/>
  <c r="BN97" i="473"/>
  <c r="BS97" i="473"/>
  <c r="BY97" i="473"/>
  <c r="CD97" i="473"/>
  <c r="CI97" i="473"/>
  <c r="CO97" i="473"/>
  <c r="CT97" i="473"/>
  <c r="CY97" i="473"/>
  <c r="DE97" i="473"/>
  <c r="DJ97" i="473"/>
  <c r="DO97" i="473"/>
  <c r="DU97" i="473"/>
  <c r="DZ97" i="473"/>
  <c r="EE97" i="473"/>
  <c r="EJ97" i="473"/>
  <c r="EN97" i="473"/>
  <c r="ER97" i="473"/>
  <c r="EV97" i="473"/>
  <c r="CE97" i="473"/>
  <c r="DA97" i="473"/>
  <c r="DV97" i="473"/>
  <c r="EO97" i="473"/>
  <c r="BO97" i="473"/>
  <c r="CK97" i="473"/>
  <c r="DF97" i="473"/>
  <c r="EA97" i="473"/>
  <c r="ES97" i="473"/>
  <c r="BU97" i="473"/>
  <c r="CP97" i="473"/>
  <c r="DK97" i="473"/>
  <c r="EG97" i="473"/>
  <c r="BZ97" i="473"/>
  <c r="CU97" i="473"/>
  <c r="DQ97" i="473"/>
  <c r="EK97" i="473"/>
  <c r="BB101" i="473"/>
  <c r="BC101" i="473"/>
  <c r="BA101" i="473"/>
  <c r="BN101" i="473"/>
  <c r="BR101" i="473"/>
  <c r="BV101" i="473"/>
  <c r="BZ101" i="473"/>
  <c r="CD101" i="473"/>
  <c r="CH101" i="473"/>
  <c r="CL101" i="473"/>
  <c r="CP101" i="473"/>
  <c r="CT101" i="473"/>
  <c r="CX101" i="473"/>
  <c r="DB101" i="473"/>
  <c r="DF101" i="473"/>
  <c r="DJ101" i="473"/>
  <c r="DN101" i="473"/>
  <c r="DR101" i="473"/>
  <c r="DV101" i="473"/>
  <c r="DZ101" i="473"/>
  <c r="ED101" i="473"/>
  <c r="EH101" i="473"/>
  <c r="EL101" i="473"/>
  <c r="EP101" i="473"/>
  <c r="ET101" i="473"/>
  <c r="BK101" i="473"/>
  <c r="BO101" i="473"/>
  <c r="BS101" i="473"/>
  <c r="BW101" i="473"/>
  <c r="CA101" i="473"/>
  <c r="CE101" i="473"/>
  <c r="CI101" i="473"/>
  <c r="CM101" i="473"/>
  <c r="CQ101" i="473"/>
  <c r="CU101" i="473"/>
  <c r="CY101" i="473"/>
  <c r="DC101" i="473"/>
  <c r="DG101" i="473"/>
  <c r="DK101" i="473"/>
  <c r="DO101" i="473"/>
  <c r="DS101" i="473"/>
  <c r="DW101" i="473"/>
  <c r="EA101" i="473"/>
  <c r="EE101" i="473"/>
  <c r="EI101" i="473"/>
  <c r="EM101" i="473"/>
  <c r="EQ101" i="473"/>
  <c r="EU101" i="473"/>
  <c r="BL101" i="473"/>
  <c r="BP101" i="473"/>
  <c r="BT101" i="473"/>
  <c r="BX101" i="473"/>
  <c r="CB101" i="473"/>
  <c r="CF101" i="473"/>
  <c r="CJ101" i="473"/>
  <c r="CN101" i="473"/>
  <c r="CR101" i="473"/>
  <c r="CV101" i="473"/>
  <c r="CZ101" i="473"/>
  <c r="DD101" i="473"/>
  <c r="DH101" i="473"/>
  <c r="DL101" i="473"/>
  <c r="DP101" i="473"/>
  <c r="DT101" i="473"/>
  <c r="DX101" i="473"/>
  <c r="EB101" i="473"/>
  <c r="EF101" i="473"/>
  <c r="EJ101" i="473"/>
  <c r="EN101" i="473"/>
  <c r="ER101" i="473"/>
  <c r="EV101" i="473"/>
  <c r="BU101" i="473"/>
  <c r="CK101" i="473"/>
  <c r="DA101" i="473"/>
  <c r="DQ101" i="473"/>
  <c r="EG101" i="473"/>
  <c r="BY101" i="473"/>
  <c r="CO101" i="473"/>
  <c r="DE101" i="473"/>
  <c r="DU101" i="473"/>
  <c r="EK101" i="473"/>
  <c r="BM101" i="473"/>
  <c r="CC101" i="473"/>
  <c r="CS101" i="473"/>
  <c r="DI101" i="473"/>
  <c r="DY101" i="473"/>
  <c r="EO101" i="473"/>
  <c r="BQ101" i="473"/>
  <c r="CG101" i="473"/>
  <c r="CW101" i="473"/>
  <c r="DM101" i="473"/>
  <c r="EC101" i="473"/>
  <c r="ES101" i="473"/>
  <c r="BB105" i="473"/>
  <c r="BC105" i="473"/>
  <c r="BA105" i="473"/>
  <c r="BN105" i="473"/>
  <c r="BR105" i="473"/>
  <c r="BV105" i="473"/>
  <c r="BZ105" i="473"/>
  <c r="CD105" i="473"/>
  <c r="CH105" i="473"/>
  <c r="CL105" i="473"/>
  <c r="CP105" i="473"/>
  <c r="CT105" i="473"/>
  <c r="CX105" i="473"/>
  <c r="DB105" i="473"/>
  <c r="DF105" i="473"/>
  <c r="DJ105" i="473"/>
  <c r="DN105" i="473"/>
  <c r="DR105" i="473"/>
  <c r="DV105" i="473"/>
  <c r="DZ105" i="473"/>
  <c r="ED105" i="473"/>
  <c r="EH105" i="473"/>
  <c r="EL105" i="473"/>
  <c r="EP105" i="473"/>
  <c r="ET105" i="473"/>
  <c r="BK105" i="473"/>
  <c r="BO105" i="473"/>
  <c r="BS105" i="473"/>
  <c r="BW105" i="473"/>
  <c r="CA105" i="473"/>
  <c r="CE105" i="473"/>
  <c r="CI105" i="473"/>
  <c r="CM105" i="473"/>
  <c r="CQ105" i="473"/>
  <c r="CU105" i="473"/>
  <c r="CY105" i="473"/>
  <c r="DC105" i="473"/>
  <c r="DG105" i="473"/>
  <c r="DK105" i="473"/>
  <c r="DO105" i="473"/>
  <c r="DS105" i="473"/>
  <c r="DW105" i="473"/>
  <c r="EA105" i="473"/>
  <c r="EE105" i="473"/>
  <c r="EI105" i="473"/>
  <c r="EM105" i="473"/>
  <c r="EQ105" i="473"/>
  <c r="EU105" i="473"/>
  <c r="BL105" i="473"/>
  <c r="BP105" i="473"/>
  <c r="BT105" i="473"/>
  <c r="BX105" i="473"/>
  <c r="CB105" i="473"/>
  <c r="CF105" i="473"/>
  <c r="CJ105" i="473"/>
  <c r="CN105" i="473"/>
  <c r="CR105" i="473"/>
  <c r="CV105" i="473"/>
  <c r="CZ105" i="473"/>
  <c r="DD105" i="473"/>
  <c r="DH105" i="473"/>
  <c r="DL105" i="473"/>
  <c r="DP105" i="473"/>
  <c r="DT105" i="473"/>
  <c r="DX105" i="473"/>
  <c r="EB105" i="473"/>
  <c r="EF105" i="473"/>
  <c r="EJ105" i="473"/>
  <c r="EN105" i="473"/>
  <c r="ER105" i="473"/>
  <c r="EV105" i="473"/>
  <c r="BM105" i="473"/>
  <c r="CC105" i="473"/>
  <c r="CS105" i="473"/>
  <c r="DI105" i="473"/>
  <c r="DY105" i="473"/>
  <c r="EO105" i="473"/>
  <c r="BQ105" i="473"/>
  <c r="CG105" i="473"/>
  <c r="CW105" i="473"/>
  <c r="DM105" i="473"/>
  <c r="EC105" i="473"/>
  <c r="ES105" i="473"/>
  <c r="BU105" i="473"/>
  <c r="CK105" i="473"/>
  <c r="DA105" i="473"/>
  <c r="DQ105" i="473"/>
  <c r="EG105" i="473"/>
  <c r="BY105" i="473"/>
  <c r="EK105" i="473"/>
  <c r="CO105" i="473"/>
  <c r="DU105" i="473"/>
  <c r="DE105" i="473"/>
  <c r="BB109" i="473"/>
  <c r="BC109" i="473"/>
  <c r="BA109" i="473"/>
  <c r="BN109" i="473"/>
  <c r="BR109" i="473"/>
  <c r="BV109" i="473"/>
  <c r="BZ109" i="473"/>
  <c r="CD109" i="473"/>
  <c r="CH109" i="473"/>
  <c r="CL109" i="473"/>
  <c r="CP109" i="473"/>
  <c r="CT109" i="473"/>
  <c r="CX109" i="473"/>
  <c r="DB109" i="473"/>
  <c r="DF109" i="473"/>
  <c r="DJ109" i="473"/>
  <c r="DN109" i="473"/>
  <c r="DR109" i="473"/>
  <c r="DV109" i="473"/>
  <c r="DZ109" i="473"/>
  <c r="ED109" i="473"/>
  <c r="EH109" i="473"/>
  <c r="EL109" i="473"/>
  <c r="EP109" i="473"/>
  <c r="ET109" i="473"/>
  <c r="BK109" i="473"/>
  <c r="BO109" i="473"/>
  <c r="BS109" i="473"/>
  <c r="BW109" i="473"/>
  <c r="CA109" i="473"/>
  <c r="CE109" i="473"/>
  <c r="CI109" i="473"/>
  <c r="CM109" i="473"/>
  <c r="CQ109" i="473"/>
  <c r="CU109" i="473"/>
  <c r="CY109" i="473"/>
  <c r="DC109" i="473"/>
  <c r="DG109" i="473"/>
  <c r="DK109" i="473"/>
  <c r="DO109" i="473"/>
  <c r="DS109" i="473"/>
  <c r="DW109" i="473"/>
  <c r="EA109" i="473"/>
  <c r="EE109" i="473"/>
  <c r="EI109" i="473"/>
  <c r="EM109" i="473"/>
  <c r="EQ109" i="473"/>
  <c r="EU109" i="473"/>
  <c r="BL109" i="473"/>
  <c r="BP109" i="473"/>
  <c r="BT109" i="473"/>
  <c r="BX109" i="473"/>
  <c r="CB109" i="473"/>
  <c r="CF109" i="473"/>
  <c r="CJ109" i="473"/>
  <c r="CN109" i="473"/>
  <c r="CR109" i="473"/>
  <c r="CV109" i="473"/>
  <c r="CZ109" i="473"/>
  <c r="DD109" i="473"/>
  <c r="DH109" i="473"/>
  <c r="DL109" i="473"/>
  <c r="DP109" i="473"/>
  <c r="DT109" i="473"/>
  <c r="DX109" i="473"/>
  <c r="EB109" i="473"/>
  <c r="EF109" i="473"/>
  <c r="EJ109" i="473"/>
  <c r="EN109" i="473"/>
  <c r="ER109" i="473"/>
  <c r="EV109" i="473"/>
  <c r="BU109" i="473"/>
  <c r="CK109" i="473"/>
  <c r="DA109" i="473"/>
  <c r="DQ109" i="473"/>
  <c r="EG109" i="473"/>
  <c r="BY109" i="473"/>
  <c r="CO109" i="473"/>
  <c r="DE109" i="473"/>
  <c r="DU109" i="473"/>
  <c r="EK109" i="473"/>
  <c r="BM109" i="473"/>
  <c r="CC109" i="473"/>
  <c r="CS109" i="473"/>
  <c r="DI109" i="473"/>
  <c r="DY109" i="473"/>
  <c r="EO109" i="473"/>
  <c r="CW109" i="473"/>
  <c r="DM109" i="473"/>
  <c r="ES109" i="473"/>
  <c r="BQ109" i="473"/>
  <c r="EC109" i="473"/>
  <c r="CG109" i="473"/>
  <c r="BB113" i="473"/>
  <c r="BC113" i="473"/>
  <c r="BA113" i="473"/>
  <c r="BN113" i="473"/>
  <c r="BR113" i="473"/>
  <c r="BV113" i="473"/>
  <c r="BZ113" i="473"/>
  <c r="CD113" i="473"/>
  <c r="CH113" i="473"/>
  <c r="CL113" i="473"/>
  <c r="CP113" i="473"/>
  <c r="CT113" i="473"/>
  <c r="CX113" i="473"/>
  <c r="DB113" i="473"/>
  <c r="DF113" i="473"/>
  <c r="DJ113" i="473"/>
  <c r="DN113" i="473"/>
  <c r="DR113" i="473"/>
  <c r="DV113" i="473"/>
  <c r="DZ113" i="473"/>
  <c r="ED113" i="473"/>
  <c r="EH113" i="473"/>
  <c r="EL113" i="473"/>
  <c r="EP113" i="473"/>
  <c r="ET113" i="473"/>
  <c r="BK113" i="473"/>
  <c r="BO113" i="473"/>
  <c r="BS113" i="473"/>
  <c r="BW113" i="473"/>
  <c r="CA113" i="473"/>
  <c r="CE113" i="473"/>
  <c r="CI113" i="473"/>
  <c r="CM113" i="473"/>
  <c r="CQ113" i="473"/>
  <c r="CU113" i="473"/>
  <c r="CY113" i="473"/>
  <c r="DC113" i="473"/>
  <c r="DG113" i="473"/>
  <c r="DK113" i="473"/>
  <c r="DO113" i="473"/>
  <c r="DS113" i="473"/>
  <c r="DW113" i="473"/>
  <c r="EA113" i="473"/>
  <c r="EE113" i="473"/>
  <c r="EI113" i="473"/>
  <c r="EM113" i="473"/>
  <c r="EQ113" i="473"/>
  <c r="EU113" i="473"/>
  <c r="BL113" i="473"/>
  <c r="BP113" i="473"/>
  <c r="BT113" i="473"/>
  <c r="BX113" i="473"/>
  <c r="CB113" i="473"/>
  <c r="CF113" i="473"/>
  <c r="CJ113" i="473"/>
  <c r="CN113" i="473"/>
  <c r="CR113" i="473"/>
  <c r="CV113" i="473"/>
  <c r="CZ113" i="473"/>
  <c r="DD113" i="473"/>
  <c r="DH113" i="473"/>
  <c r="DL113" i="473"/>
  <c r="DP113" i="473"/>
  <c r="DT113" i="473"/>
  <c r="DX113" i="473"/>
  <c r="EB113" i="473"/>
  <c r="EF113" i="473"/>
  <c r="EJ113" i="473"/>
  <c r="EN113" i="473"/>
  <c r="ER113" i="473"/>
  <c r="EV113" i="473"/>
  <c r="BM113" i="473"/>
  <c r="CC113" i="473"/>
  <c r="CS113" i="473"/>
  <c r="DI113" i="473"/>
  <c r="DY113" i="473"/>
  <c r="EO113" i="473"/>
  <c r="BQ113" i="473"/>
  <c r="CG113" i="473"/>
  <c r="CW113" i="473"/>
  <c r="DM113" i="473"/>
  <c r="EC113" i="473"/>
  <c r="ES113" i="473"/>
  <c r="BU113" i="473"/>
  <c r="CK113" i="473"/>
  <c r="DA113" i="473"/>
  <c r="DQ113" i="473"/>
  <c r="EG113" i="473"/>
  <c r="DU113" i="473"/>
  <c r="BY113" i="473"/>
  <c r="EK113" i="473"/>
  <c r="DE113" i="473"/>
  <c r="CO113" i="473"/>
  <c r="BB117" i="473"/>
  <c r="BC117" i="473"/>
  <c r="BA117" i="473"/>
  <c r="BN117" i="473"/>
  <c r="BR117" i="473"/>
  <c r="BV117" i="473"/>
  <c r="BZ117" i="473"/>
  <c r="CD117" i="473"/>
  <c r="CH117" i="473"/>
  <c r="CL117" i="473"/>
  <c r="CP117" i="473"/>
  <c r="CT117" i="473"/>
  <c r="CX117" i="473"/>
  <c r="DB117" i="473"/>
  <c r="DF117" i="473"/>
  <c r="DJ117" i="473"/>
  <c r="DN117" i="473"/>
  <c r="DR117" i="473"/>
  <c r="DV117" i="473"/>
  <c r="DZ117" i="473"/>
  <c r="ED117" i="473"/>
  <c r="EH117" i="473"/>
  <c r="EL117" i="473"/>
  <c r="EP117" i="473"/>
  <c r="ET117" i="473"/>
  <c r="BK117" i="473"/>
  <c r="BO117" i="473"/>
  <c r="BS117" i="473"/>
  <c r="BW117" i="473"/>
  <c r="CA117" i="473"/>
  <c r="CE117" i="473"/>
  <c r="CI117" i="473"/>
  <c r="CM117" i="473"/>
  <c r="CQ117" i="473"/>
  <c r="CU117" i="473"/>
  <c r="CY117" i="473"/>
  <c r="DC117" i="473"/>
  <c r="BL117" i="473"/>
  <c r="BP117" i="473"/>
  <c r="BT117" i="473"/>
  <c r="BX117" i="473"/>
  <c r="CB117" i="473"/>
  <c r="CF117" i="473"/>
  <c r="CJ117" i="473"/>
  <c r="CN117" i="473"/>
  <c r="CR117" i="473"/>
  <c r="CV117" i="473"/>
  <c r="CZ117" i="473"/>
  <c r="DD117" i="473"/>
  <c r="DH117" i="473"/>
  <c r="BU117" i="473"/>
  <c r="CK117" i="473"/>
  <c r="DA117" i="473"/>
  <c r="DK117" i="473"/>
  <c r="DP117" i="473"/>
  <c r="DU117" i="473"/>
  <c r="EA117" i="473"/>
  <c r="EF117" i="473"/>
  <c r="EK117" i="473"/>
  <c r="EQ117" i="473"/>
  <c r="EV117" i="473"/>
  <c r="BY117" i="473"/>
  <c r="CO117" i="473"/>
  <c r="DE117" i="473"/>
  <c r="DL117" i="473"/>
  <c r="DQ117" i="473"/>
  <c r="DW117" i="473"/>
  <c r="EB117" i="473"/>
  <c r="EG117" i="473"/>
  <c r="EM117" i="473"/>
  <c r="ER117" i="473"/>
  <c r="BM117" i="473"/>
  <c r="CC117" i="473"/>
  <c r="CS117" i="473"/>
  <c r="DG117" i="473"/>
  <c r="DM117" i="473"/>
  <c r="DS117" i="473"/>
  <c r="DX117" i="473"/>
  <c r="EC117" i="473"/>
  <c r="EI117" i="473"/>
  <c r="EN117" i="473"/>
  <c r="ES117" i="473"/>
  <c r="CG117" i="473"/>
  <c r="DT117" i="473"/>
  <c r="EO117" i="473"/>
  <c r="EJ117" i="473"/>
  <c r="CW117" i="473"/>
  <c r="DY117" i="473"/>
  <c r="EU117" i="473"/>
  <c r="DO117" i="473"/>
  <c r="DI117" i="473"/>
  <c r="EE117" i="473"/>
  <c r="BQ117" i="473"/>
  <c r="BB121" i="473"/>
  <c r="BC121" i="473"/>
  <c r="BA121" i="473"/>
  <c r="BN121" i="473"/>
  <c r="BR121" i="473"/>
  <c r="BV121" i="473"/>
  <c r="BZ121" i="473"/>
  <c r="CD121" i="473"/>
  <c r="CH121" i="473"/>
  <c r="CL121" i="473"/>
  <c r="CP121" i="473"/>
  <c r="CT121" i="473"/>
  <c r="CX121" i="473"/>
  <c r="DB121" i="473"/>
  <c r="DF121" i="473"/>
  <c r="DJ121" i="473"/>
  <c r="DN121" i="473"/>
  <c r="DR121" i="473"/>
  <c r="DV121" i="473"/>
  <c r="DZ121" i="473"/>
  <c r="ED121" i="473"/>
  <c r="EH121" i="473"/>
  <c r="EL121" i="473"/>
  <c r="EP121" i="473"/>
  <c r="ET121" i="473"/>
  <c r="BL121" i="473"/>
  <c r="BQ121" i="473"/>
  <c r="BW121" i="473"/>
  <c r="CB121" i="473"/>
  <c r="CG121" i="473"/>
  <c r="CM121" i="473"/>
  <c r="CR121" i="473"/>
  <c r="CW121" i="473"/>
  <c r="DC121" i="473"/>
  <c r="DH121" i="473"/>
  <c r="DM121" i="473"/>
  <c r="DS121" i="473"/>
  <c r="DX121" i="473"/>
  <c r="EC121" i="473"/>
  <c r="EI121" i="473"/>
  <c r="EN121" i="473"/>
  <c r="ES121" i="473"/>
  <c r="BM121" i="473"/>
  <c r="BS121" i="473"/>
  <c r="BX121" i="473"/>
  <c r="CC121" i="473"/>
  <c r="CI121" i="473"/>
  <c r="CN121" i="473"/>
  <c r="CS121" i="473"/>
  <c r="CY121" i="473"/>
  <c r="DD121" i="473"/>
  <c r="DI121" i="473"/>
  <c r="DO121" i="473"/>
  <c r="DT121" i="473"/>
  <c r="DY121" i="473"/>
  <c r="EE121" i="473"/>
  <c r="EJ121" i="473"/>
  <c r="EO121" i="473"/>
  <c r="EU121" i="473"/>
  <c r="BO121" i="473"/>
  <c r="BT121" i="473"/>
  <c r="BY121" i="473"/>
  <c r="CE121" i="473"/>
  <c r="CJ121" i="473"/>
  <c r="CO121" i="473"/>
  <c r="CU121" i="473"/>
  <c r="CZ121" i="473"/>
  <c r="DE121" i="473"/>
  <c r="DK121" i="473"/>
  <c r="DP121" i="473"/>
  <c r="DU121" i="473"/>
  <c r="EA121" i="473"/>
  <c r="EF121" i="473"/>
  <c r="EK121" i="473"/>
  <c r="EQ121" i="473"/>
  <c r="EV121" i="473"/>
  <c r="BK121" i="473"/>
  <c r="CF121" i="473"/>
  <c r="DA121" i="473"/>
  <c r="DW121" i="473"/>
  <c r="ER121" i="473"/>
  <c r="CA121" i="473"/>
  <c r="DQ121" i="473"/>
  <c r="BP121" i="473"/>
  <c r="CK121" i="473"/>
  <c r="DG121" i="473"/>
  <c r="EB121" i="473"/>
  <c r="CV121" i="473"/>
  <c r="BU121" i="473"/>
  <c r="CQ121" i="473"/>
  <c r="DL121" i="473"/>
  <c r="EG121" i="473"/>
  <c r="EM121" i="473"/>
  <c r="BB125" i="473"/>
  <c r="BC125" i="473"/>
  <c r="BA125" i="473"/>
  <c r="BN125" i="473"/>
  <c r="BR125" i="473"/>
  <c r="BV125" i="473"/>
  <c r="BZ125" i="473"/>
  <c r="CD125" i="473"/>
  <c r="CH125" i="473"/>
  <c r="CL125" i="473"/>
  <c r="CP125" i="473"/>
  <c r="CT125" i="473"/>
  <c r="CX125" i="473"/>
  <c r="DB125" i="473"/>
  <c r="DF125" i="473"/>
  <c r="DJ125" i="473"/>
  <c r="DN125" i="473"/>
  <c r="DR125" i="473"/>
  <c r="DV125" i="473"/>
  <c r="DZ125" i="473"/>
  <c r="ED125" i="473"/>
  <c r="EH125" i="473"/>
  <c r="EL125" i="473"/>
  <c r="EP125" i="473"/>
  <c r="ET125" i="473"/>
  <c r="BO125" i="473"/>
  <c r="BT125" i="473"/>
  <c r="BY125" i="473"/>
  <c r="CE125" i="473"/>
  <c r="CJ125" i="473"/>
  <c r="CO125" i="473"/>
  <c r="CU125" i="473"/>
  <c r="CZ125" i="473"/>
  <c r="DE125" i="473"/>
  <c r="DK125" i="473"/>
  <c r="DP125" i="473"/>
  <c r="DU125" i="473"/>
  <c r="EA125" i="473"/>
  <c r="EF125" i="473"/>
  <c r="EK125" i="473"/>
  <c r="EQ125" i="473"/>
  <c r="EV125" i="473"/>
  <c r="BK125" i="473"/>
  <c r="BP125" i="473"/>
  <c r="BU125" i="473"/>
  <c r="CA125" i="473"/>
  <c r="CF125" i="473"/>
  <c r="CK125" i="473"/>
  <c r="CQ125" i="473"/>
  <c r="CV125" i="473"/>
  <c r="DA125" i="473"/>
  <c r="DG125" i="473"/>
  <c r="DL125" i="473"/>
  <c r="DQ125" i="473"/>
  <c r="DW125" i="473"/>
  <c r="EB125" i="473"/>
  <c r="EG125" i="473"/>
  <c r="EM125" i="473"/>
  <c r="ER125" i="473"/>
  <c r="BL125" i="473"/>
  <c r="BQ125" i="473"/>
  <c r="BW125" i="473"/>
  <c r="CB125" i="473"/>
  <c r="CG125" i="473"/>
  <c r="CM125" i="473"/>
  <c r="CR125" i="473"/>
  <c r="CW125" i="473"/>
  <c r="DC125" i="473"/>
  <c r="DH125" i="473"/>
  <c r="DM125" i="473"/>
  <c r="DS125" i="473"/>
  <c r="DX125" i="473"/>
  <c r="EC125" i="473"/>
  <c r="EI125" i="473"/>
  <c r="EN125" i="473"/>
  <c r="ES125" i="473"/>
  <c r="BM125" i="473"/>
  <c r="CI125" i="473"/>
  <c r="DD125" i="473"/>
  <c r="DY125" i="473"/>
  <c r="EU125" i="473"/>
  <c r="CY125" i="473"/>
  <c r="EO125" i="473"/>
  <c r="BS125" i="473"/>
  <c r="CN125" i="473"/>
  <c r="DI125" i="473"/>
  <c r="EE125" i="473"/>
  <c r="DT125" i="473"/>
  <c r="BX125" i="473"/>
  <c r="CS125" i="473"/>
  <c r="DO125" i="473"/>
  <c r="EJ125" i="473"/>
  <c r="CC125" i="473"/>
  <c r="BB129" i="473"/>
  <c r="BC129" i="473"/>
  <c r="BA129" i="473"/>
  <c r="BN129" i="473"/>
  <c r="BR129" i="473"/>
  <c r="BV129" i="473"/>
  <c r="BZ129" i="473"/>
  <c r="CD129" i="473"/>
  <c r="CH129" i="473"/>
  <c r="CL129" i="473"/>
  <c r="CP129" i="473"/>
  <c r="CT129" i="473"/>
  <c r="CX129" i="473"/>
  <c r="DB129" i="473"/>
  <c r="DF129" i="473"/>
  <c r="DJ129" i="473"/>
  <c r="DN129" i="473"/>
  <c r="DR129" i="473"/>
  <c r="DV129" i="473"/>
  <c r="DZ129" i="473"/>
  <c r="ED129" i="473"/>
  <c r="EH129" i="473"/>
  <c r="EL129" i="473"/>
  <c r="EP129" i="473"/>
  <c r="ET129" i="473"/>
  <c r="BL129" i="473"/>
  <c r="BQ129" i="473"/>
  <c r="BW129" i="473"/>
  <c r="CB129" i="473"/>
  <c r="CG129" i="473"/>
  <c r="CM129" i="473"/>
  <c r="CR129" i="473"/>
  <c r="CW129" i="473"/>
  <c r="DC129" i="473"/>
  <c r="DH129" i="473"/>
  <c r="DM129" i="473"/>
  <c r="DS129" i="473"/>
  <c r="DX129" i="473"/>
  <c r="EC129" i="473"/>
  <c r="EI129" i="473"/>
  <c r="EN129" i="473"/>
  <c r="ES129" i="473"/>
  <c r="BM129" i="473"/>
  <c r="BS129" i="473"/>
  <c r="BX129" i="473"/>
  <c r="CC129" i="473"/>
  <c r="CI129" i="473"/>
  <c r="CN129" i="473"/>
  <c r="CS129" i="473"/>
  <c r="CY129" i="473"/>
  <c r="DD129" i="473"/>
  <c r="DI129" i="473"/>
  <c r="DO129" i="473"/>
  <c r="DT129" i="473"/>
  <c r="DY129" i="473"/>
  <c r="EE129" i="473"/>
  <c r="EJ129" i="473"/>
  <c r="EO129" i="473"/>
  <c r="EU129" i="473"/>
  <c r="BO129" i="473"/>
  <c r="BT129" i="473"/>
  <c r="BY129" i="473"/>
  <c r="CE129" i="473"/>
  <c r="CJ129" i="473"/>
  <c r="CO129" i="473"/>
  <c r="CU129" i="473"/>
  <c r="CZ129" i="473"/>
  <c r="DE129" i="473"/>
  <c r="DK129" i="473"/>
  <c r="DP129" i="473"/>
  <c r="DU129" i="473"/>
  <c r="EA129" i="473"/>
  <c r="EF129" i="473"/>
  <c r="EK129" i="473"/>
  <c r="EQ129" i="473"/>
  <c r="EV129" i="473"/>
  <c r="BP129" i="473"/>
  <c r="CK129" i="473"/>
  <c r="DG129" i="473"/>
  <c r="EB129" i="473"/>
  <c r="BK129" i="473"/>
  <c r="DW129" i="473"/>
  <c r="BU129" i="473"/>
  <c r="CQ129" i="473"/>
  <c r="DL129" i="473"/>
  <c r="EG129" i="473"/>
  <c r="DA129" i="473"/>
  <c r="CA129" i="473"/>
  <c r="CV129" i="473"/>
  <c r="DQ129" i="473"/>
  <c r="EM129" i="473"/>
  <c r="CF129" i="473"/>
  <c r="ER129" i="473"/>
  <c r="U102" i="471"/>
  <c r="U123" i="471"/>
  <c r="U60" i="469"/>
  <c r="U92" i="469"/>
  <c r="U124" i="469"/>
  <c r="BC78" i="473"/>
  <c r="BA78" i="473"/>
  <c r="BB78" i="473"/>
  <c r="BN78" i="473"/>
  <c r="BR78" i="473"/>
  <c r="BV78" i="473"/>
  <c r="BZ78" i="473"/>
  <c r="CD78" i="473"/>
  <c r="CH78" i="473"/>
  <c r="CL78" i="473"/>
  <c r="CP78" i="473"/>
  <c r="CT78" i="473"/>
  <c r="CX78" i="473"/>
  <c r="DB78" i="473"/>
  <c r="DF78" i="473"/>
  <c r="DJ78" i="473"/>
  <c r="DN78" i="473"/>
  <c r="DR78" i="473"/>
  <c r="DV78" i="473"/>
  <c r="DZ78" i="473"/>
  <c r="ED78" i="473"/>
  <c r="EH78" i="473"/>
  <c r="EL78" i="473"/>
  <c r="EP78" i="473"/>
  <c r="ET78" i="473"/>
  <c r="BK78" i="473"/>
  <c r="BO78" i="473"/>
  <c r="BS78" i="473"/>
  <c r="BW78" i="473"/>
  <c r="CA78" i="473"/>
  <c r="CE78" i="473"/>
  <c r="CI78" i="473"/>
  <c r="CM78" i="473"/>
  <c r="CQ78" i="473"/>
  <c r="CU78" i="473"/>
  <c r="CY78" i="473"/>
  <c r="DC78" i="473"/>
  <c r="DG78" i="473"/>
  <c r="DK78" i="473"/>
  <c r="DO78" i="473"/>
  <c r="DS78" i="473"/>
  <c r="DW78" i="473"/>
  <c r="EA78" i="473"/>
  <c r="EE78" i="473"/>
  <c r="EI78" i="473"/>
  <c r="EM78" i="473"/>
  <c r="EQ78" i="473"/>
  <c r="EU78" i="473"/>
  <c r="BL78" i="473"/>
  <c r="BP78" i="473"/>
  <c r="BT78" i="473"/>
  <c r="BX78" i="473"/>
  <c r="CB78" i="473"/>
  <c r="CF78" i="473"/>
  <c r="CJ78" i="473"/>
  <c r="CN78" i="473"/>
  <c r="CR78" i="473"/>
  <c r="CV78" i="473"/>
  <c r="CZ78" i="473"/>
  <c r="DD78" i="473"/>
  <c r="DH78" i="473"/>
  <c r="DL78" i="473"/>
  <c r="DP78" i="473"/>
  <c r="DT78" i="473"/>
  <c r="DX78" i="473"/>
  <c r="EB78" i="473"/>
  <c r="EF78" i="473"/>
  <c r="EJ78" i="473"/>
  <c r="EN78" i="473"/>
  <c r="ER78" i="473"/>
  <c r="EV78" i="473"/>
  <c r="BY78" i="473"/>
  <c r="CO78" i="473"/>
  <c r="DE78" i="473"/>
  <c r="DU78" i="473"/>
  <c r="EK78" i="473"/>
  <c r="BM78" i="473"/>
  <c r="CC78" i="473"/>
  <c r="CS78" i="473"/>
  <c r="DI78" i="473"/>
  <c r="DY78" i="473"/>
  <c r="EO78" i="473"/>
  <c r="BQ78" i="473"/>
  <c r="CG78" i="473"/>
  <c r="CW78" i="473"/>
  <c r="DM78" i="473"/>
  <c r="EC78" i="473"/>
  <c r="ES78" i="473"/>
  <c r="BU78" i="473"/>
  <c r="EG78" i="473"/>
  <c r="CK78" i="473"/>
  <c r="DA78" i="473"/>
  <c r="DQ78" i="473"/>
  <c r="BC90" i="473"/>
  <c r="BA90" i="473"/>
  <c r="BB90" i="473"/>
  <c r="BN90" i="473"/>
  <c r="BR90" i="473"/>
  <c r="BV90" i="473"/>
  <c r="BZ90" i="473"/>
  <c r="CD90" i="473"/>
  <c r="CH90" i="473"/>
  <c r="CL90" i="473"/>
  <c r="CP90" i="473"/>
  <c r="CT90" i="473"/>
  <c r="CX90" i="473"/>
  <c r="DB90" i="473"/>
  <c r="DF90" i="473"/>
  <c r="DJ90" i="473"/>
  <c r="DN90" i="473"/>
  <c r="DR90" i="473"/>
  <c r="DV90" i="473"/>
  <c r="DZ90" i="473"/>
  <c r="ED90" i="473"/>
  <c r="EH90" i="473"/>
  <c r="EL90" i="473"/>
  <c r="EP90" i="473"/>
  <c r="ET90" i="473"/>
  <c r="BK90" i="473"/>
  <c r="BO90" i="473"/>
  <c r="BS90" i="473"/>
  <c r="BW90" i="473"/>
  <c r="CA90" i="473"/>
  <c r="CE90" i="473"/>
  <c r="CI90" i="473"/>
  <c r="CM90" i="473"/>
  <c r="CQ90" i="473"/>
  <c r="CU90" i="473"/>
  <c r="CY90" i="473"/>
  <c r="DC90" i="473"/>
  <c r="DG90" i="473"/>
  <c r="DK90" i="473"/>
  <c r="DO90" i="473"/>
  <c r="DS90" i="473"/>
  <c r="DW90" i="473"/>
  <c r="EA90" i="473"/>
  <c r="EE90" i="473"/>
  <c r="EI90" i="473"/>
  <c r="EM90" i="473"/>
  <c r="EQ90" i="473"/>
  <c r="EU90" i="473"/>
  <c r="BL90" i="473"/>
  <c r="BP90" i="473"/>
  <c r="BT90" i="473"/>
  <c r="BX90" i="473"/>
  <c r="CB90" i="473"/>
  <c r="CF90" i="473"/>
  <c r="CJ90" i="473"/>
  <c r="CN90" i="473"/>
  <c r="CR90" i="473"/>
  <c r="CV90" i="473"/>
  <c r="CZ90" i="473"/>
  <c r="DD90" i="473"/>
  <c r="DH90" i="473"/>
  <c r="DL90" i="473"/>
  <c r="DP90" i="473"/>
  <c r="DT90" i="473"/>
  <c r="DX90" i="473"/>
  <c r="EB90" i="473"/>
  <c r="EF90" i="473"/>
  <c r="EJ90" i="473"/>
  <c r="EN90" i="473"/>
  <c r="ER90" i="473"/>
  <c r="EV90" i="473"/>
  <c r="BQ90" i="473"/>
  <c r="CG90" i="473"/>
  <c r="CW90" i="473"/>
  <c r="DM90" i="473"/>
  <c r="EC90" i="473"/>
  <c r="ES90" i="473"/>
  <c r="BU90" i="473"/>
  <c r="CK90" i="473"/>
  <c r="DA90" i="473"/>
  <c r="DQ90" i="473"/>
  <c r="EG90" i="473"/>
  <c r="BY90" i="473"/>
  <c r="CO90" i="473"/>
  <c r="DE90" i="473"/>
  <c r="DU90" i="473"/>
  <c r="EK90" i="473"/>
  <c r="CC90" i="473"/>
  <c r="EO90" i="473"/>
  <c r="CS90" i="473"/>
  <c r="DI90" i="473"/>
  <c r="BM90" i="473"/>
  <c r="DY90" i="473"/>
  <c r="BC94" i="473"/>
  <c r="BA94" i="473"/>
  <c r="BB94" i="473"/>
  <c r="BN94" i="473"/>
  <c r="BR94" i="473"/>
  <c r="BV94" i="473"/>
  <c r="BZ94" i="473"/>
  <c r="CD94" i="473"/>
  <c r="CH94" i="473"/>
  <c r="CL94" i="473"/>
  <c r="CP94" i="473"/>
  <c r="CT94" i="473"/>
  <c r="CX94" i="473"/>
  <c r="DB94" i="473"/>
  <c r="DF94" i="473"/>
  <c r="DJ94" i="473"/>
  <c r="DN94" i="473"/>
  <c r="DR94" i="473"/>
  <c r="DV94" i="473"/>
  <c r="DZ94" i="473"/>
  <c r="ED94" i="473"/>
  <c r="EH94" i="473"/>
  <c r="EL94" i="473"/>
  <c r="EP94" i="473"/>
  <c r="ET94" i="473"/>
  <c r="BO94" i="473"/>
  <c r="BT94" i="473"/>
  <c r="BY94" i="473"/>
  <c r="CE94" i="473"/>
  <c r="CJ94" i="473"/>
  <c r="CO94" i="473"/>
  <c r="CU94" i="473"/>
  <c r="CZ94" i="473"/>
  <c r="DE94" i="473"/>
  <c r="DK94" i="473"/>
  <c r="DP94" i="473"/>
  <c r="DU94" i="473"/>
  <c r="EA94" i="473"/>
  <c r="EF94" i="473"/>
  <c r="EK94" i="473"/>
  <c r="EQ94" i="473"/>
  <c r="EV94" i="473"/>
  <c r="BK94" i="473"/>
  <c r="BP94" i="473"/>
  <c r="BU94" i="473"/>
  <c r="CA94" i="473"/>
  <c r="CF94" i="473"/>
  <c r="CK94" i="473"/>
  <c r="CQ94" i="473"/>
  <c r="CV94" i="473"/>
  <c r="DA94" i="473"/>
  <c r="DG94" i="473"/>
  <c r="DL94" i="473"/>
  <c r="DQ94" i="473"/>
  <c r="DW94" i="473"/>
  <c r="EB94" i="473"/>
  <c r="EG94" i="473"/>
  <c r="EM94" i="473"/>
  <c r="ER94" i="473"/>
  <c r="BL94" i="473"/>
  <c r="BQ94" i="473"/>
  <c r="BW94" i="473"/>
  <c r="CB94" i="473"/>
  <c r="CG94" i="473"/>
  <c r="CM94" i="473"/>
  <c r="CR94" i="473"/>
  <c r="CW94" i="473"/>
  <c r="DC94" i="473"/>
  <c r="DH94" i="473"/>
  <c r="DM94" i="473"/>
  <c r="DS94" i="473"/>
  <c r="DX94" i="473"/>
  <c r="EC94" i="473"/>
  <c r="EI94" i="473"/>
  <c r="EN94" i="473"/>
  <c r="ES94" i="473"/>
  <c r="BX94" i="473"/>
  <c r="CS94" i="473"/>
  <c r="DO94" i="473"/>
  <c r="EJ94" i="473"/>
  <c r="CC94" i="473"/>
  <c r="CY94" i="473"/>
  <c r="DT94" i="473"/>
  <c r="EO94" i="473"/>
  <c r="BM94" i="473"/>
  <c r="CI94" i="473"/>
  <c r="DD94" i="473"/>
  <c r="DY94" i="473"/>
  <c r="EU94" i="473"/>
  <c r="BS94" i="473"/>
  <c r="CN94" i="473"/>
  <c r="DI94" i="473"/>
  <c r="EE94" i="473"/>
  <c r="BC106" i="473"/>
  <c r="BA106" i="473"/>
  <c r="BB106" i="473"/>
  <c r="BL106" i="473"/>
  <c r="BP106" i="473"/>
  <c r="BT106" i="473"/>
  <c r="BX106" i="473"/>
  <c r="CB106" i="473"/>
  <c r="CF106" i="473"/>
  <c r="CJ106" i="473"/>
  <c r="CN106" i="473"/>
  <c r="CR106" i="473"/>
  <c r="CV106" i="473"/>
  <c r="CZ106" i="473"/>
  <c r="DD106" i="473"/>
  <c r="DH106" i="473"/>
  <c r="DL106" i="473"/>
  <c r="DP106" i="473"/>
  <c r="DT106" i="473"/>
  <c r="DX106" i="473"/>
  <c r="EB106" i="473"/>
  <c r="EF106" i="473"/>
  <c r="EJ106" i="473"/>
  <c r="EN106" i="473"/>
  <c r="ER106" i="473"/>
  <c r="EV106" i="473"/>
  <c r="BM106" i="473"/>
  <c r="BQ106" i="473"/>
  <c r="BU106" i="473"/>
  <c r="BY106" i="473"/>
  <c r="CC106" i="473"/>
  <c r="CG106" i="473"/>
  <c r="CK106" i="473"/>
  <c r="CO106" i="473"/>
  <c r="CS106" i="473"/>
  <c r="CW106" i="473"/>
  <c r="DA106" i="473"/>
  <c r="DE106" i="473"/>
  <c r="DI106" i="473"/>
  <c r="DM106" i="473"/>
  <c r="DQ106" i="473"/>
  <c r="DU106" i="473"/>
  <c r="DY106" i="473"/>
  <c r="EC106" i="473"/>
  <c r="EG106" i="473"/>
  <c r="EK106" i="473"/>
  <c r="EO106" i="473"/>
  <c r="ES106" i="473"/>
  <c r="BN106" i="473"/>
  <c r="BR106" i="473"/>
  <c r="BV106" i="473"/>
  <c r="BZ106" i="473"/>
  <c r="CD106" i="473"/>
  <c r="CH106" i="473"/>
  <c r="CL106" i="473"/>
  <c r="CP106" i="473"/>
  <c r="CT106" i="473"/>
  <c r="CX106" i="473"/>
  <c r="DB106" i="473"/>
  <c r="DF106" i="473"/>
  <c r="DJ106" i="473"/>
  <c r="DN106" i="473"/>
  <c r="DR106" i="473"/>
  <c r="DV106" i="473"/>
  <c r="DZ106" i="473"/>
  <c r="ED106" i="473"/>
  <c r="EH106" i="473"/>
  <c r="EL106" i="473"/>
  <c r="EP106" i="473"/>
  <c r="ET106" i="473"/>
  <c r="BS106" i="473"/>
  <c r="CI106" i="473"/>
  <c r="CY106" i="473"/>
  <c r="DO106" i="473"/>
  <c r="EE106" i="473"/>
  <c r="EU106" i="473"/>
  <c r="BW106" i="473"/>
  <c r="CM106" i="473"/>
  <c r="DC106" i="473"/>
  <c r="DS106" i="473"/>
  <c r="EI106" i="473"/>
  <c r="BK106" i="473"/>
  <c r="CA106" i="473"/>
  <c r="CQ106" i="473"/>
  <c r="DG106" i="473"/>
  <c r="DW106" i="473"/>
  <c r="EM106" i="473"/>
  <c r="DK106" i="473"/>
  <c r="BO106" i="473"/>
  <c r="EA106" i="473"/>
  <c r="CE106" i="473"/>
  <c r="EQ106" i="473"/>
  <c r="CU106" i="473"/>
  <c r="BC114" i="473"/>
  <c r="BA114" i="473"/>
  <c r="BB114" i="473"/>
  <c r="BL114" i="473"/>
  <c r="BP114" i="473"/>
  <c r="BT114" i="473"/>
  <c r="BX114" i="473"/>
  <c r="CB114" i="473"/>
  <c r="CF114" i="473"/>
  <c r="CJ114" i="473"/>
  <c r="CN114" i="473"/>
  <c r="CR114" i="473"/>
  <c r="CV114" i="473"/>
  <c r="CZ114" i="473"/>
  <c r="DD114" i="473"/>
  <c r="DH114" i="473"/>
  <c r="DL114" i="473"/>
  <c r="DP114" i="473"/>
  <c r="DT114" i="473"/>
  <c r="DX114" i="473"/>
  <c r="EB114" i="473"/>
  <c r="EF114" i="473"/>
  <c r="EJ114" i="473"/>
  <c r="EN114" i="473"/>
  <c r="ER114" i="473"/>
  <c r="EV114" i="473"/>
  <c r="BM114" i="473"/>
  <c r="BQ114" i="473"/>
  <c r="BU114" i="473"/>
  <c r="BY114" i="473"/>
  <c r="CC114" i="473"/>
  <c r="CG114" i="473"/>
  <c r="CK114" i="473"/>
  <c r="CO114" i="473"/>
  <c r="CS114" i="473"/>
  <c r="CW114" i="473"/>
  <c r="DA114" i="473"/>
  <c r="DE114" i="473"/>
  <c r="DI114" i="473"/>
  <c r="DM114" i="473"/>
  <c r="DQ114" i="473"/>
  <c r="DU114" i="473"/>
  <c r="DY114" i="473"/>
  <c r="EC114" i="473"/>
  <c r="EG114" i="473"/>
  <c r="EK114" i="473"/>
  <c r="EO114" i="473"/>
  <c r="ES114" i="473"/>
  <c r="BN114" i="473"/>
  <c r="BR114" i="473"/>
  <c r="BV114" i="473"/>
  <c r="BZ114" i="473"/>
  <c r="CD114" i="473"/>
  <c r="CH114" i="473"/>
  <c r="CL114" i="473"/>
  <c r="CP114" i="473"/>
  <c r="CT114" i="473"/>
  <c r="CX114" i="473"/>
  <c r="DB114" i="473"/>
  <c r="DF114" i="473"/>
  <c r="DJ114" i="473"/>
  <c r="DN114" i="473"/>
  <c r="DR114" i="473"/>
  <c r="DV114" i="473"/>
  <c r="DZ114" i="473"/>
  <c r="ED114" i="473"/>
  <c r="EH114" i="473"/>
  <c r="EL114" i="473"/>
  <c r="EP114" i="473"/>
  <c r="ET114" i="473"/>
  <c r="BS114" i="473"/>
  <c r="CI114" i="473"/>
  <c r="CY114" i="473"/>
  <c r="DO114" i="473"/>
  <c r="EE114" i="473"/>
  <c r="EU114" i="473"/>
  <c r="BW114" i="473"/>
  <c r="CM114" i="473"/>
  <c r="DC114" i="473"/>
  <c r="DS114" i="473"/>
  <c r="EI114" i="473"/>
  <c r="BK114" i="473"/>
  <c r="CA114" i="473"/>
  <c r="CQ114" i="473"/>
  <c r="DG114" i="473"/>
  <c r="DW114" i="473"/>
  <c r="EM114" i="473"/>
  <c r="CU114" i="473"/>
  <c r="CE114" i="473"/>
  <c r="DK114" i="473"/>
  <c r="BO114" i="473"/>
  <c r="EA114" i="473"/>
  <c r="EQ114" i="473"/>
  <c r="U103" i="471"/>
  <c r="U56" i="469"/>
  <c r="U104" i="469"/>
  <c r="U43" i="469"/>
  <c r="BB43" i="473"/>
  <c r="BC43" i="473"/>
  <c r="BA43" i="473"/>
  <c r="BM43" i="473"/>
  <c r="BQ43" i="473"/>
  <c r="BU43" i="473"/>
  <c r="BY43" i="473"/>
  <c r="CC43" i="473"/>
  <c r="CG43" i="473"/>
  <c r="CK43" i="473"/>
  <c r="CO43" i="473"/>
  <c r="CS43" i="473"/>
  <c r="CW43" i="473"/>
  <c r="DA43" i="473"/>
  <c r="DE43" i="473"/>
  <c r="DI43" i="473"/>
  <c r="DM43" i="473"/>
  <c r="DQ43" i="473"/>
  <c r="DU43" i="473"/>
  <c r="DY43" i="473"/>
  <c r="EC43" i="473"/>
  <c r="EG43" i="473"/>
  <c r="EK43" i="473"/>
  <c r="EO43" i="473"/>
  <c r="ES43" i="473"/>
  <c r="BN43" i="473"/>
  <c r="BR43" i="473"/>
  <c r="BV43" i="473"/>
  <c r="BZ43" i="473"/>
  <c r="CD43" i="473"/>
  <c r="CH43" i="473"/>
  <c r="CL43" i="473"/>
  <c r="CP43" i="473"/>
  <c r="CT43" i="473"/>
  <c r="CX43" i="473"/>
  <c r="DB43" i="473"/>
  <c r="DF43" i="473"/>
  <c r="DJ43" i="473"/>
  <c r="DN43" i="473"/>
  <c r="BK43" i="473"/>
  <c r="BO43" i="473"/>
  <c r="BS43" i="473"/>
  <c r="CA43" i="473"/>
  <c r="CI43" i="473"/>
  <c r="CQ43" i="473"/>
  <c r="CY43" i="473"/>
  <c r="DG43" i="473"/>
  <c r="DO43" i="473"/>
  <c r="DT43" i="473"/>
  <c r="DZ43" i="473"/>
  <c r="EE43" i="473"/>
  <c r="EJ43" i="473"/>
  <c r="EP43" i="473"/>
  <c r="EU43" i="473"/>
  <c r="BT43" i="473"/>
  <c r="CB43" i="473"/>
  <c r="CJ43" i="473"/>
  <c r="CR43" i="473"/>
  <c r="CZ43" i="473"/>
  <c r="DH43" i="473"/>
  <c r="DP43" i="473"/>
  <c r="DV43" i="473"/>
  <c r="EA43" i="473"/>
  <c r="EF43" i="473"/>
  <c r="EL43" i="473"/>
  <c r="EQ43" i="473"/>
  <c r="EV43" i="473"/>
  <c r="BL43" i="473"/>
  <c r="BW43" i="473"/>
  <c r="CE43" i="473"/>
  <c r="CM43" i="473"/>
  <c r="CU43" i="473"/>
  <c r="DC43" i="473"/>
  <c r="DK43" i="473"/>
  <c r="DR43" i="473"/>
  <c r="DW43" i="473"/>
  <c r="EB43" i="473"/>
  <c r="EH43" i="473"/>
  <c r="EM43" i="473"/>
  <c r="ER43" i="473"/>
  <c r="BP43" i="473"/>
  <c r="CV43" i="473"/>
  <c r="DX43" i="473"/>
  <c r="ET43" i="473"/>
  <c r="BX43" i="473"/>
  <c r="DD43" i="473"/>
  <c r="ED43" i="473"/>
  <c r="CF43" i="473"/>
  <c r="DL43" i="473"/>
  <c r="EI43" i="473"/>
  <c r="EN43" i="473"/>
  <c r="CN43" i="473"/>
  <c r="DS43" i="473"/>
  <c r="U51" i="471"/>
  <c r="U59" i="469"/>
  <c r="BA59" i="473"/>
  <c r="BB59" i="473"/>
  <c r="BC59" i="473"/>
  <c r="BL59" i="473"/>
  <c r="BP59" i="473"/>
  <c r="BT59" i="473"/>
  <c r="BX59" i="473"/>
  <c r="CB59" i="473"/>
  <c r="CF59" i="473"/>
  <c r="CJ59" i="473"/>
  <c r="CN59" i="473"/>
  <c r="CR59" i="473"/>
  <c r="CV59" i="473"/>
  <c r="CZ59" i="473"/>
  <c r="DD59" i="473"/>
  <c r="DH59" i="473"/>
  <c r="DL59" i="473"/>
  <c r="DP59" i="473"/>
  <c r="DT59" i="473"/>
  <c r="DX59" i="473"/>
  <c r="EB59" i="473"/>
  <c r="EF59" i="473"/>
  <c r="EJ59" i="473"/>
  <c r="EN59" i="473"/>
  <c r="ER59" i="473"/>
  <c r="EV59" i="473"/>
  <c r="BM59" i="473"/>
  <c r="BR59" i="473"/>
  <c r="BW59" i="473"/>
  <c r="CC59" i="473"/>
  <c r="CH59" i="473"/>
  <c r="CM59" i="473"/>
  <c r="CS59" i="473"/>
  <c r="CX59" i="473"/>
  <c r="DC59" i="473"/>
  <c r="DI59" i="473"/>
  <c r="DN59" i="473"/>
  <c r="DS59" i="473"/>
  <c r="DY59" i="473"/>
  <c r="ED59" i="473"/>
  <c r="EI59" i="473"/>
  <c r="EO59" i="473"/>
  <c r="ET59" i="473"/>
  <c r="BN59" i="473"/>
  <c r="BS59" i="473"/>
  <c r="BY59" i="473"/>
  <c r="CD59" i="473"/>
  <c r="CI59" i="473"/>
  <c r="CO59" i="473"/>
  <c r="CT59" i="473"/>
  <c r="CY59" i="473"/>
  <c r="DE59" i="473"/>
  <c r="DJ59" i="473"/>
  <c r="DO59" i="473"/>
  <c r="DU59" i="473"/>
  <c r="DZ59" i="473"/>
  <c r="EE59" i="473"/>
  <c r="EK59" i="473"/>
  <c r="EP59" i="473"/>
  <c r="EU59" i="473"/>
  <c r="BO59" i="473"/>
  <c r="BU59" i="473"/>
  <c r="BZ59" i="473"/>
  <c r="CE59" i="473"/>
  <c r="CK59" i="473"/>
  <c r="CP59" i="473"/>
  <c r="CU59" i="473"/>
  <c r="DA59" i="473"/>
  <c r="DF59" i="473"/>
  <c r="DK59" i="473"/>
  <c r="DQ59" i="473"/>
  <c r="DV59" i="473"/>
  <c r="EA59" i="473"/>
  <c r="EG59" i="473"/>
  <c r="EL59" i="473"/>
  <c r="EQ59" i="473"/>
  <c r="BV59" i="473"/>
  <c r="CQ59" i="473"/>
  <c r="DM59" i="473"/>
  <c r="EH59" i="473"/>
  <c r="CA59" i="473"/>
  <c r="CW59" i="473"/>
  <c r="DR59" i="473"/>
  <c r="EM59" i="473"/>
  <c r="BK59" i="473"/>
  <c r="CG59" i="473"/>
  <c r="DB59" i="473"/>
  <c r="DW59" i="473"/>
  <c r="ES59" i="473"/>
  <c r="DG59" i="473"/>
  <c r="EC59" i="473"/>
  <c r="BQ59" i="473"/>
  <c r="CL59" i="473"/>
  <c r="U63" i="471"/>
  <c r="BA67" i="473"/>
  <c r="BB67" i="473"/>
  <c r="BC67" i="473"/>
  <c r="BM67" i="473"/>
  <c r="BQ67" i="473"/>
  <c r="BU67" i="473"/>
  <c r="BY67" i="473"/>
  <c r="CC67" i="473"/>
  <c r="CG67" i="473"/>
  <c r="CK67" i="473"/>
  <c r="CO67" i="473"/>
  <c r="CS67" i="473"/>
  <c r="CW67" i="473"/>
  <c r="DA67" i="473"/>
  <c r="DE67" i="473"/>
  <c r="DI67" i="473"/>
  <c r="DM67" i="473"/>
  <c r="DQ67" i="473"/>
  <c r="DU67" i="473"/>
  <c r="DY67" i="473"/>
  <c r="EC67" i="473"/>
  <c r="EG67" i="473"/>
  <c r="EK67" i="473"/>
  <c r="EO67" i="473"/>
  <c r="ES67" i="473"/>
  <c r="BN67" i="473"/>
  <c r="BR67" i="473"/>
  <c r="BV67" i="473"/>
  <c r="BZ67" i="473"/>
  <c r="CD67" i="473"/>
  <c r="CH67" i="473"/>
  <c r="CL67" i="473"/>
  <c r="CP67" i="473"/>
  <c r="CT67" i="473"/>
  <c r="CX67" i="473"/>
  <c r="DB67" i="473"/>
  <c r="DF67" i="473"/>
  <c r="DJ67" i="473"/>
  <c r="DN67" i="473"/>
  <c r="DR67" i="473"/>
  <c r="DV67" i="473"/>
  <c r="DZ67" i="473"/>
  <c r="ED67" i="473"/>
  <c r="EH67" i="473"/>
  <c r="EL67" i="473"/>
  <c r="EP67" i="473"/>
  <c r="ET67" i="473"/>
  <c r="BK67" i="473"/>
  <c r="BO67" i="473"/>
  <c r="BS67" i="473"/>
  <c r="BW67" i="473"/>
  <c r="CA67" i="473"/>
  <c r="CE67" i="473"/>
  <c r="CI67" i="473"/>
  <c r="CM67" i="473"/>
  <c r="CQ67" i="473"/>
  <c r="CU67" i="473"/>
  <c r="CY67" i="473"/>
  <c r="DC67" i="473"/>
  <c r="DG67" i="473"/>
  <c r="DK67" i="473"/>
  <c r="DO67" i="473"/>
  <c r="DS67" i="473"/>
  <c r="DW67" i="473"/>
  <c r="EA67" i="473"/>
  <c r="EE67" i="473"/>
  <c r="EI67" i="473"/>
  <c r="EM67" i="473"/>
  <c r="EQ67" i="473"/>
  <c r="EU67" i="473"/>
  <c r="BX67" i="473"/>
  <c r="CN67" i="473"/>
  <c r="DD67" i="473"/>
  <c r="DT67" i="473"/>
  <c r="EJ67" i="473"/>
  <c r="BL67" i="473"/>
  <c r="CB67" i="473"/>
  <c r="CR67" i="473"/>
  <c r="DH67" i="473"/>
  <c r="DX67" i="473"/>
  <c r="EN67" i="473"/>
  <c r="BP67" i="473"/>
  <c r="CF67" i="473"/>
  <c r="CV67" i="473"/>
  <c r="DL67" i="473"/>
  <c r="EB67" i="473"/>
  <c r="ER67" i="473"/>
  <c r="CZ67" i="473"/>
  <c r="DP67" i="473"/>
  <c r="BT67" i="473"/>
  <c r="EF67" i="473"/>
  <c r="CJ67" i="473"/>
  <c r="EV67" i="473"/>
  <c r="U83" i="469"/>
  <c r="BA83" i="473"/>
  <c r="BB83" i="473"/>
  <c r="BC83" i="473"/>
  <c r="BL83" i="473"/>
  <c r="BP83" i="473"/>
  <c r="BT83" i="473"/>
  <c r="BX83" i="473"/>
  <c r="CB83" i="473"/>
  <c r="CF83" i="473"/>
  <c r="CJ83" i="473"/>
  <c r="CN83" i="473"/>
  <c r="CR83" i="473"/>
  <c r="CV83" i="473"/>
  <c r="CZ83" i="473"/>
  <c r="DD83" i="473"/>
  <c r="DH83" i="473"/>
  <c r="DL83" i="473"/>
  <c r="DP83" i="473"/>
  <c r="DT83" i="473"/>
  <c r="DX83" i="473"/>
  <c r="EB83" i="473"/>
  <c r="EF83" i="473"/>
  <c r="EJ83" i="473"/>
  <c r="EN83" i="473"/>
  <c r="ER83" i="473"/>
  <c r="EV83" i="473"/>
  <c r="BM83" i="473"/>
  <c r="BQ83" i="473"/>
  <c r="BU83" i="473"/>
  <c r="BY83" i="473"/>
  <c r="CC83" i="473"/>
  <c r="CG83" i="473"/>
  <c r="CK83" i="473"/>
  <c r="CO83" i="473"/>
  <c r="CS83" i="473"/>
  <c r="CW83" i="473"/>
  <c r="DA83" i="473"/>
  <c r="DE83" i="473"/>
  <c r="DI83" i="473"/>
  <c r="DM83" i="473"/>
  <c r="DQ83" i="473"/>
  <c r="DU83" i="473"/>
  <c r="DY83" i="473"/>
  <c r="EC83" i="473"/>
  <c r="EG83" i="473"/>
  <c r="EK83" i="473"/>
  <c r="EO83" i="473"/>
  <c r="ES83" i="473"/>
  <c r="BN83" i="473"/>
  <c r="BR83" i="473"/>
  <c r="BV83" i="473"/>
  <c r="BZ83" i="473"/>
  <c r="CD83" i="473"/>
  <c r="CH83" i="473"/>
  <c r="CL83" i="473"/>
  <c r="CP83" i="473"/>
  <c r="CT83" i="473"/>
  <c r="CX83" i="473"/>
  <c r="DB83" i="473"/>
  <c r="DF83" i="473"/>
  <c r="DJ83" i="473"/>
  <c r="DN83" i="473"/>
  <c r="DR83" i="473"/>
  <c r="DV83" i="473"/>
  <c r="DZ83" i="473"/>
  <c r="ED83" i="473"/>
  <c r="EH83" i="473"/>
  <c r="EL83" i="473"/>
  <c r="EP83" i="473"/>
  <c r="ET83" i="473"/>
  <c r="BW83" i="473"/>
  <c r="CM83" i="473"/>
  <c r="DC83" i="473"/>
  <c r="DS83" i="473"/>
  <c r="EI83" i="473"/>
  <c r="BK83" i="473"/>
  <c r="CA83" i="473"/>
  <c r="CQ83" i="473"/>
  <c r="DG83" i="473"/>
  <c r="DW83" i="473"/>
  <c r="EM83" i="473"/>
  <c r="BO83" i="473"/>
  <c r="CE83" i="473"/>
  <c r="CU83" i="473"/>
  <c r="DK83" i="473"/>
  <c r="EA83" i="473"/>
  <c r="EQ83" i="473"/>
  <c r="BS83" i="473"/>
  <c r="EE83" i="473"/>
  <c r="CI83" i="473"/>
  <c r="EU83" i="473"/>
  <c r="CY83" i="473"/>
  <c r="DO83" i="473"/>
  <c r="BA87" i="473"/>
  <c r="BB87" i="473"/>
  <c r="BC87" i="473"/>
  <c r="BL87" i="473"/>
  <c r="BP87" i="473"/>
  <c r="BT87" i="473"/>
  <c r="BX87" i="473"/>
  <c r="CB87" i="473"/>
  <c r="CF87" i="473"/>
  <c r="CJ87" i="473"/>
  <c r="CN87" i="473"/>
  <c r="CR87" i="473"/>
  <c r="CV87" i="473"/>
  <c r="CZ87" i="473"/>
  <c r="DD87" i="473"/>
  <c r="DH87" i="473"/>
  <c r="DL87" i="473"/>
  <c r="DP87" i="473"/>
  <c r="DT87" i="473"/>
  <c r="DX87" i="473"/>
  <c r="EB87" i="473"/>
  <c r="EF87" i="473"/>
  <c r="EJ87" i="473"/>
  <c r="EN87" i="473"/>
  <c r="ER87" i="473"/>
  <c r="EV87" i="473"/>
  <c r="BM87" i="473"/>
  <c r="BQ87" i="473"/>
  <c r="BU87" i="473"/>
  <c r="BY87" i="473"/>
  <c r="CC87" i="473"/>
  <c r="CG87" i="473"/>
  <c r="CK87" i="473"/>
  <c r="CO87" i="473"/>
  <c r="CS87" i="473"/>
  <c r="CW87" i="473"/>
  <c r="DA87" i="473"/>
  <c r="DE87" i="473"/>
  <c r="DI87" i="473"/>
  <c r="DM87" i="473"/>
  <c r="DQ87" i="473"/>
  <c r="DU87" i="473"/>
  <c r="DY87" i="473"/>
  <c r="EC87" i="473"/>
  <c r="EG87" i="473"/>
  <c r="EK87" i="473"/>
  <c r="EO87" i="473"/>
  <c r="ES87" i="473"/>
  <c r="BN87" i="473"/>
  <c r="BR87" i="473"/>
  <c r="BV87" i="473"/>
  <c r="BZ87" i="473"/>
  <c r="CD87" i="473"/>
  <c r="CH87" i="473"/>
  <c r="CL87" i="473"/>
  <c r="CP87" i="473"/>
  <c r="CT87" i="473"/>
  <c r="CX87" i="473"/>
  <c r="DB87" i="473"/>
  <c r="DF87" i="473"/>
  <c r="DJ87" i="473"/>
  <c r="DN87" i="473"/>
  <c r="DR87" i="473"/>
  <c r="DV87" i="473"/>
  <c r="DZ87" i="473"/>
  <c r="ED87" i="473"/>
  <c r="EH87" i="473"/>
  <c r="EL87" i="473"/>
  <c r="EP87" i="473"/>
  <c r="ET87" i="473"/>
  <c r="BO87" i="473"/>
  <c r="CE87" i="473"/>
  <c r="CU87" i="473"/>
  <c r="DK87" i="473"/>
  <c r="EA87" i="473"/>
  <c r="EQ87" i="473"/>
  <c r="BS87" i="473"/>
  <c r="CI87" i="473"/>
  <c r="CY87" i="473"/>
  <c r="DO87" i="473"/>
  <c r="EE87" i="473"/>
  <c r="EU87" i="473"/>
  <c r="BW87" i="473"/>
  <c r="CM87" i="473"/>
  <c r="DC87" i="473"/>
  <c r="DS87" i="473"/>
  <c r="EI87" i="473"/>
  <c r="CQ87" i="473"/>
  <c r="DG87" i="473"/>
  <c r="BK87" i="473"/>
  <c r="DW87" i="473"/>
  <c r="CA87" i="473"/>
  <c r="EM87" i="473"/>
  <c r="BA91" i="473"/>
  <c r="BB91" i="473"/>
  <c r="BC91" i="473"/>
  <c r="BL91" i="473"/>
  <c r="BP91" i="473"/>
  <c r="BT91" i="473"/>
  <c r="BX91" i="473"/>
  <c r="CB91" i="473"/>
  <c r="CF91" i="473"/>
  <c r="CJ91" i="473"/>
  <c r="CN91" i="473"/>
  <c r="CR91" i="473"/>
  <c r="CV91" i="473"/>
  <c r="CZ91" i="473"/>
  <c r="DD91" i="473"/>
  <c r="DH91" i="473"/>
  <c r="DL91" i="473"/>
  <c r="DP91" i="473"/>
  <c r="DT91" i="473"/>
  <c r="DX91" i="473"/>
  <c r="EB91" i="473"/>
  <c r="EF91" i="473"/>
  <c r="EJ91" i="473"/>
  <c r="EN91" i="473"/>
  <c r="ER91" i="473"/>
  <c r="EV91" i="473"/>
  <c r="BM91" i="473"/>
  <c r="BQ91" i="473"/>
  <c r="BU91" i="473"/>
  <c r="BY91" i="473"/>
  <c r="CC91" i="473"/>
  <c r="CG91" i="473"/>
  <c r="CK91" i="473"/>
  <c r="CO91" i="473"/>
  <c r="CS91" i="473"/>
  <c r="CW91" i="473"/>
  <c r="DA91" i="473"/>
  <c r="DE91" i="473"/>
  <c r="DI91" i="473"/>
  <c r="DM91" i="473"/>
  <c r="DQ91" i="473"/>
  <c r="DU91" i="473"/>
  <c r="DY91" i="473"/>
  <c r="EC91" i="473"/>
  <c r="EG91" i="473"/>
  <c r="EK91" i="473"/>
  <c r="EO91" i="473"/>
  <c r="ES91" i="473"/>
  <c r="BN91" i="473"/>
  <c r="BR91" i="473"/>
  <c r="BV91" i="473"/>
  <c r="BZ91" i="473"/>
  <c r="CD91" i="473"/>
  <c r="CH91" i="473"/>
  <c r="CL91" i="473"/>
  <c r="CP91" i="473"/>
  <c r="CT91" i="473"/>
  <c r="CX91" i="473"/>
  <c r="DB91" i="473"/>
  <c r="DF91" i="473"/>
  <c r="DJ91" i="473"/>
  <c r="DN91" i="473"/>
  <c r="BW91" i="473"/>
  <c r="CM91" i="473"/>
  <c r="DC91" i="473"/>
  <c r="DR91" i="473"/>
  <c r="DZ91" i="473"/>
  <c r="EH91" i="473"/>
  <c r="EP91" i="473"/>
  <c r="BK91" i="473"/>
  <c r="CA91" i="473"/>
  <c r="CQ91" i="473"/>
  <c r="DG91" i="473"/>
  <c r="DS91" i="473"/>
  <c r="EA91" i="473"/>
  <c r="EI91" i="473"/>
  <c r="EQ91" i="473"/>
  <c r="BO91" i="473"/>
  <c r="CE91" i="473"/>
  <c r="CU91" i="473"/>
  <c r="DK91" i="473"/>
  <c r="DV91" i="473"/>
  <c r="ED91" i="473"/>
  <c r="EL91" i="473"/>
  <c r="ET91" i="473"/>
  <c r="DO91" i="473"/>
  <c r="EU91" i="473"/>
  <c r="BS91" i="473"/>
  <c r="DW91" i="473"/>
  <c r="CI91" i="473"/>
  <c r="EE91" i="473"/>
  <c r="CY91" i="473"/>
  <c r="EM91" i="473"/>
  <c r="BA95" i="473"/>
  <c r="BB95" i="473"/>
  <c r="BC95" i="473"/>
  <c r="BL95" i="473"/>
  <c r="BP95" i="473"/>
  <c r="BT95" i="473"/>
  <c r="BX95" i="473"/>
  <c r="CB95" i="473"/>
  <c r="CF95" i="473"/>
  <c r="CJ95" i="473"/>
  <c r="CN95" i="473"/>
  <c r="CR95" i="473"/>
  <c r="CV95" i="473"/>
  <c r="CZ95" i="473"/>
  <c r="DD95" i="473"/>
  <c r="DH95" i="473"/>
  <c r="DL95" i="473"/>
  <c r="DP95" i="473"/>
  <c r="DT95" i="473"/>
  <c r="DX95" i="473"/>
  <c r="EB95" i="473"/>
  <c r="EF95" i="473"/>
  <c r="EJ95" i="473"/>
  <c r="EN95" i="473"/>
  <c r="ER95" i="473"/>
  <c r="EV95" i="473"/>
  <c r="BO95" i="473"/>
  <c r="BU95" i="473"/>
  <c r="BZ95" i="473"/>
  <c r="CE95" i="473"/>
  <c r="CK95" i="473"/>
  <c r="CP95" i="473"/>
  <c r="CU95" i="473"/>
  <c r="DA95" i="473"/>
  <c r="DF95" i="473"/>
  <c r="DK95" i="473"/>
  <c r="DQ95" i="473"/>
  <c r="DV95" i="473"/>
  <c r="EA95" i="473"/>
  <c r="EG95" i="473"/>
  <c r="EL95" i="473"/>
  <c r="EQ95" i="473"/>
  <c r="BK95" i="473"/>
  <c r="BQ95" i="473"/>
  <c r="BV95" i="473"/>
  <c r="CA95" i="473"/>
  <c r="CG95" i="473"/>
  <c r="CL95" i="473"/>
  <c r="CQ95" i="473"/>
  <c r="CW95" i="473"/>
  <c r="DB95" i="473"/>
  <c r="DG95" i="473"/>
  <c r="DM95" i="473"/>
  <c r="DR95" i="473"/>
  <c r="DW95" i="473"/>
  <c r="EC95" i="473"/>
  <c r="EH95" i="473"/>
  <c r="EM95" i="473"/>
  <c r="ES95" i="473"/>
  <c r="BM95" i="473"/>
  <c r="BR95" i="473"/>
  <c r="BW95" i="473"/>
  <c r="CC95" i="473"/>
  <c r="CH95" i="473"/>
  <c r="CM95" i="473"/>
  <c r="CS95" i="473"/>
  <c r="CX95" i="473"/>
  <c r="DC95" i="473"/>
  <c r="DI95" i="473"/>
  <c r="DN95" i="473"/>
  <c r="DS95" i="473"/>
  <c r="DY95" i="473"/>
  <c r="ED95" i="473"/>
  <c r="EI95" i="473"/>
  <c r="EO95" i="473"/>
  <c r="ET95" i="473"/>
  <c r="BS95" i="473"/>
  <c r="CO95" i="473"/>
  <c r="DJ95" i="473"/>
  <c r="EE95" i="473"/>
  <c r="BY95" i="473"/>
  <c r="CT95" i="473"/>
  <c r="DO95" i="473"/>
  <c r="EK95" i="473"/>
  <c r="CD95" i="473"/>
  <c r="CY95" i="473"/>
  <c r="DU95" i="473"/>
  <c r="EP95" i="473"/>
  <c r="BN95" i="473"/>
  <c r="CI95" i="473"/>
  <c r="DE95" i="473"/>
  <c r="DZ95" i="473"/>
  <c r="EU95" i="473"/>
  <c r="BA99" i="473"/>
  <c r="BB99" i="473"/>
  <c r="BC99" i="473"/>
  <c r="BN99" i="473"/>
  <c r="BR99" i="473"/>
  <c r="BV99" i="473"/>
  <c r="BZ99" i="473"/>
  <c r="CD99" i="473"/>
  <c r="CH99" i="473"/>
  <c r="CL99" i="473"/>
  <c r="CP99" i="473"/>
  <c r="CT99" i="473"/>
  <c r="CX99" i="473"/>
  <c r="DB99" i="473"/>
  <c r="DF99" i="473"/>
  <c r="DJ99" i="473"/>
  <c r="DN99" i="473"/>
  <c r="DR99" i="473"/>
  <c r="DV99" i="473"/>
  <c r="DZ99" i="473"/>
  <c r="ED99" i="473"/>
  <c r="EH99" i="473"/>
  <c r="EL99" i="473"/>
  <c r="EP99" i="473"/>
  <c r="ET99" i="473"/>
  <c r="BK99" i="473"/>
  <c r="BO99" i="473"/>
  <c r="BS99" i="473"/>
  <c r="BW99" i="473"/>
  <c r="CA99" i="473"/>
  <c r="CE99" i="473"/>
  <c r="CI99" i="473"/>
  <c r="CM99" i="473"/>
  <c r="CQ99" i="473"/>
  <c r="CU99" i="473"/>
  <c r="CY99" i="473"/>
  <c r="DC99" i="473"/>
  <c r="DG99" i="473"/>
  <c r="DK99" i="473"/>
  <c r="DO99" i="473"/>
  <c r="DS99" i="473"/>
  <c r="DW99" i="473"/>
  <c r="EA99" i="473"/>
  <c r="EE99" i="473"/>
  <c r="EI99" i="473"/>
  <c r="EM99" i="473"/>
  <c r="EQ99" i="473"/>
  <c r="EU99" i="473"/>
  <c r="BL99" i="473"/>
  <c r="BP99" i="473"/>
  <c r="BT99" i="473"/>
  <c r="BX99" i="473"/>
  <c r="CB99" i="473"/>
  <c r="CF99" i="473"/>
  <c r="CJ99" i="473"/>
  <c r="CN99" i="473"/>
  <c r="CR99" i="473"/>
  <c r="CV99" i="473"/>
  <c r="CZ99" i="473"/>
  <c r="DD99" i="473"/>
  <c r="DH99" i="473"/>
  <c r="DL99" i="473"/>
  <c r="DP99" i="473"/>
  <c r="DT99" i="473"/>
  <c r="DX99" i="473"/>
  <c r="EB99" i="473"/>
  <c r="EF99" i="473"/>
  <c r="EJ99" i="473"/>
  <c r="EN99" i="473"/>
  <c r="ER99" i="473"/>
  <c r="EV99" i="473"/>
  <c r="BY99" i="473"/>
  <c r="CO99" i="473"/>
  <c r="DE99" i="473"/>
  <c r="DU99" i="473"/>
  <c r="EK99" i="473"/>
  <c r="BM99" i="473"/>
  <c r="CC99" i="473"/>
  <c r="CS99" i="473"/>
  <c r="DI99" i="473"/>
  <c r="DY99" i="473"/>
  <c r="EO99" i="473"/>
  <c r="BQ99" i="473"/>
  <c r="CG99" i="473"/>
  <c r="CW99" i="473"/>
  <c r="DM99" i="473"/>
  <c r="EC99" i="473"/>
  <c r="ES99" i="473"/>
  <c r="BU99" i="473"/>
  <c r="CK99" i="473"/>
  <c r="DA99" i="473"/>
  <c r="DQ99" i="473"/>
  <c r="EG99" i="473"/>
  <c r="BA103" i="473"/>
  <c r="BB103" i="473"/>
  <c r="BC103" i="473"/>
  <c r="BN103" i="473"/>
  <c r="BR103" i="473"/>
  <c r="BV103" i="473"/>
  <c r="BZ103" i="473"/>
  <c r="CD103" i="473"/>
  <c r="CH103" i="473"/>
  <c r="CL103" i="473"/>
  <c r="CP103" i="473"/>
  <c r="CT103" i="473"/>
  <c r="CX103" i="473"/>
  <c r="DB103" i="473"/>
  <c r="DF103" i="473"/>
  <c r="DJ103" i="473"/>
  <c r="DN103" i="473"/>
  <c r="DR103" i="473"/>
  <c r="DV103" i="473"/>
  <c r="DZ103" i="473"/>
  <c r="ED103" i="473"/>
  <c r="EH103" i="473"/>
  <c r="EL103" i="473"/>
  <c r="EP103" i="473"/>
  <c r="ET103" i="473"/>
  <c r="BK103" i="473"/>
  <c r="BO103" i="473"/>
  <c r="BS103" i="473"/>
  <c r="BW103" i="473"/>
  <c r="CA103" i="473"/>
  <c r="CE103" i="473"/>
  <c r="CI103" i="473"/>
  <c r="CM103" i="473"/>
  <c r="CQ103" i="473"/>
  <c r="CU103" i="473"/>
  <c r="CY103" i="473"/>
  <c r="DC103" i="473"/>
  <c r="DG103" i="473"/>
  <c r="DK103" i="473"/>
  <c r="DO103" i="473"/>
  <c r="DS103" i="473"/>
  <c r="DW103" i="473"/>
  <c r="EA103" i="473"/>
  <c r="EE103" i="473"/>
  <c r="EI103" i="473"/>
  <c r="EM103" i="473"/>
  <c r="EQ103" i="473"/>
  <c r="EU103" i="473"/>
  <c r="BL103" i="473"/>
  <c r="BP103" i="473"/>
  <c r="BT103" i="473"/>
  <c r="BX103" i="473"/>
  <c r="CB103" i="473"/>
  <c r="CF103" i="473"/>
  <c r="CJ103" i="473"/>
  <c r="CN103" i="473"/>
  <c r="CR103" i="473"/>
  <c r="CV103" i="473"/>
  <c r="CZ103" i="473"/>
  <c r="DD103" i="473"/>
  <c r="DH103" i="473"/>
  <c r="DL103" i="473"/>
  <c r="DP103" i="473"/>
  <c r="DT103" i="473"/>
  <c r="DX103" i="473"/>
  <c r="EB103" i="473"/>
  <c r="EF103" i="473"/>
  <c r="EJ103" i="473"/>
  <c r="EN103" i="473"/>
  <c r="ER103" i="473"/>
  <c r="EV103" i="473"/>
  <c r="BQ103" i="473"/>
  <c r="CG103" i="473"/>
  <c r="CW103" i="473"/>
  <c r="DM103" i="473"/>
  <c r="EC103" i="473"/>
  <c r="ES103" i="473"/>
  <c r="BU103" i="473"/>
  <c r="CK103" i="473"/>
  <c r="DA103" i="473"/>
  <c r="DQ103" i="473"/>
  <c r="EG103" i="473"/>
  <c r="BY103" i="473"/>
  <c r="CO103" i="473"/>
  <c r="DE103" i="473"/>
  <c r="DU103" i="473"/>
  <c r="EK103" i="473"/>
  <c r="BM103" i="473"/>
  <c r="DY103" i="473"/>
  <c r="CC103" i="473"/>
  <c r="EO103" i="473"/>
  <c r="CS103" i="473"/>
  <c r="DI103" i="473"/>
  <c r="BA107" i="473"/>
  <c r="BB107" i="473"/>
  <c r="BC107" i="473"/>
  <c r="BN107" i="473"/>
  <c r="BR107" i="473"/>
  <c r="BV107" i="473"/>
  <c r="BZ107" i="473"/>
  <c r="CD107" i="473"/>
  <c r="CH107" i="473"/>
  <c r="CL107" i="473"/>
  <c r="CP107" i="473"/>
  <c r="CT107" i="473"/>
  <c r="CX107" i="473"/>
  <c r="DB107" i="473"/>
  <c r="DF107" i="473"/>
  <c r="DJ107" i="473"/>
  <c r="DN107" i="473"/>
  <c r="DR107" i="473"/>
  <c r="DV107" i="473"/>
  <c r="DZ107" i="473"/>
  <c r="ED107" i="473"/>
  <c r="EH107" i="473"/>
  <c r="EL107" i="473"/>
  <c r="EP107" i="473"/>
  <c r="ET107" i="473"/>
  <c r="BK107" i="473"/>
  <c r="BO107" i="473"/>
  <c r="BS107" i="473"/>
  <c r="BW107" i="473"/>
  <c r="CA107" i="473"/>
  <c r="CE107" i="473"/>
  <c r="CI107" i="473"/>
  <c r="CM107" i="473"/>
  <c r="CQ107" i="473"/>
  <c r="CU107" i="473"/>
  <c r="CY107" i="473"/>
  <c r="DC107" i="473"/>
  <c r="DG107" i="473"/>
  <c r="DK107" i="473"/>
  <c r="DO107" i="473"/>
  <c r="DS107" i="473"/>
  <c r="DW107" i="473"/>
  <c r="EA107" i="473"/>
  <c r="EE107" i="473"/>
  <c r="EI107" i="473"/>
  <c r="EM107" i="473"/>
  <c r="EQ107" i="473"/>
  <c r="EU107" i="473"/>
  <c r="BL107" i="473"/>
  <c r="BP107" i="473"/>
  <c r="BT107" i="473"/>
  <c r="BX107" i="473"/>
  <c r="CB107" i="473"/>
  <c r="CF107" i="473"/>
  <c r="CJ107" i="473"/>
  <c r="CN107" i="473"/>
  <c r="CR107" i="473"/>
  <c r="CV107" i="473"/>
  <c r="CZ107" i="473"/>
  <c r="DD107" i="473"/>
  <c r="DH107" i="473"/>
  <c r="DL107" i="473"/>
  <c r="DP107" i="473"/>
  <c r="DT107" i="473"/>
  <c r="DX107" i="473"/>
  <c r="EB107" i="473"/>
  <c r="EF107" i="473"/>
  <c r="EJ107" i="473"/>
  <c r="EN107" i="473"/>
  <c r="ER107" i="473"/>
  <c r="EV107" i="473"/>
  <c r="BY107" i="473"/>
  <c r="CO107" i="473"/>
  <c r="DE107" i="473"/>
  <c r="DU107" i="473"/>
  <c r="EK107" i="473"/>
  <c r="BM107" i="473"/>
  <c r="CC107" i="473"/>
  <c r="CS107" i="473"/>
  <c r="DI107" i="473"/>
  <c r="DY107" i="473"/>
  <c r="EO107" i="473"/>
  <c r="BQ107" i="473"/>
  <c r="CG107" i="473"/>
  <c r="CW107" i="473"/>
  <c r="DM107" i="473"/>
  <c r="EC107" i="473"/>
  <c r="ES107" i="473"/>
  <c r="CK107" i="473"/>
  <c r="BU107" i="473"/>
  <c r="DA107" i="473"/>
  <c r="EG107" i="473"/>
  <c r="DQ107" i="473"/>
  <c r="BA111" i="473"/>
  <c r="BB111" i="473"/>
  <c r="BC111" i="473"/>
  <c r="BN111" i="473"/>
  <c r="BR111" i="473"/>
  <c r="BV111" i="473"/>
  <c r="BZ111" i="473"/>
  <c r="CD111" i="473"/>
  <c r="CH111" i="473"/>
  <c r="CL111" i="473"/>
  <c r="CP111" i="473"/>
  <c r="CT111" i="473"/>
  <c r="CX111" i="473"/>
  <c r="DB111" i="473"/>
  <c r="DF111" i="473"/>
  <c r="DJ111" i="473"/>
  <c r="DN111" i="473"/>
  <c r="DR111" i="473"/>
  <c r="DV111" i="473"/>
  <c r="DZ111" i="473"/>
  <c r="ED111" i="473"/>
  <c r="EH111" i="473"/>
  <c r="EL111" i="473"/>
  <c r="EP111" i="473"/>
  <c r="ET111" i="473"/>
  <c r="BK111" i="473"/>
  <c r="BO111" i="473"/>
  <c r="BS111" i="473"/>
  <c r="BW111" i="473"/>
  <c r="CA111" i="473"/>
  <c r="CE111" i="473"/>
  <c r="CI111" i="473"/>
  <c r="CM111" i="473"/>
  <c r="CQ111" i="473"/>
  <c r="CU111" i="473"/>
  <c r="CY111" i="473"/>
  <c r="DC111" i="473"/>
  <c r="DG111" i="473"/>
  <c r="DK111" i="473"/>
  <c r="DO111" i="473"/>
  <c r="DS111" i="473"/>
  <c r="DW111" i="473"/>
  <c r="EA111" i="473"/>
  <c r="EE111" i="473"/>
  <c r="EI111" i="473"/>
  <c r="EM111" i="473"/>
  <c r="EQ111" i="473"/>
  <c r="EU111" i="473"/>
  <c r="BL111" i="473"/>
  <c r="BP111" i="473"/>
  <c r="BT111" i="473"/>
  <c r="BX111" i="473"/>
  <c r="CB111" i="473"/>
  <c r="CF111" i="473"/>
  <c r="CJ111" i="473"/>
  <c r="CN111" i="473"/>
  <c r="CR111" i="473"/>
  <c r="CV111" i="473"/>
  <c r="CZ111" i="473"/>
  <c r="DD111" i="473"/>
  <c r="DH111" i="473"/>
  <c r="DL111" i="473"/>
  <c r="DP111" i="473"/>
  <c r="DT111" i="473"/>
  <c r="DX111" i="473"/>
  <c r="EB111" i="473"/>
  <c r="EF111" i="473"/>
  <c r="EJ111" i="473"/>
  <c r="EN111" i="473"/>
  <c r="ER111" i="473"/>
  <c r="EV111" i="473"/>
  <c r="BQ111" i="473"/>
  <c r="CG111" i="473"/>
  <c r="CW111" i="473"/>
  <c r="DM111" i="473"/>
  <c r="EC111" i="473"/>
  <c r="ES111" i="473"/>
  <c r="BU111" i="473"/>
  <c r="CK111" i="473"/>
  <c r="DA111" i="473"/>
  <c r="DQ111" i="473"/>
  <c r="EG111" i="473"/>
  <c r="BY111" i="473"/>
  <c r="CO111" i="473"/>
  <c r="DE111" i="473"/>
  <c r="DU111" i="473"/>
  <c r="EK111" i="473"/>
  <c r="DI111" i="473"/>
  <c r="BM111" i="473"/>
  <c r="DY111" i="473"/>
  <c r="CS111" i="473"/>
  <c r="CC111" i="473"/>
  <c r="EO111" i="473"/>
  <c r="BA115" i="473"/>
  <c r="BB115" i="473"/>
  <c r="BC115" i="473"/>
  <c r="BN115" i="473"/>
  <c r="BR115" i="473"/>
  <c r="BV115" i="473"/>
  <c r="BZ115" i="473"/>
  <c r="CD115" i="473"/>
  <c r="CH115" i="473"/>
  <c r="CL115" i="473"/>
  <c r="CP115" i="473"/>
  <c r="CT115" i="473"/>
  <c r="CX115" i="473"/>
  <c r="DB115" i="473"/>
  <c r="DF115" i="473"/>
  <c r="DJ115" i="473"/>
  <c r="DN115" i="473"/>
  <c r="DR115" i="473"/>
  <c r="DV115" i="473"/>
  <c r="DZ115" i="473"/>
  <c r="ED115" i="473"/>
  <c r="EH115" i="473"/>
  <c r="EL115" i="473"/>
  <c r="EP115" i="473"/>
  <c r="ET115" i="473"/>
  <c r="BK115" i="473"/>
  <c r="BO115" i="473"/>
  <c r="BS115" i="473"/>
  <c r="BW115" i="473"/>
  <c r="CA115" i="473"/>
  <c r="CE115" i="473"/>
  <c r="CI115" i="473"/>
  <c r="CM115" i="473"/>
  <c r="CQ115" i="473"/>
  <c r="CU115" i="473"/>
  <c r="CY115" i="473"/>
  <c r="DC115" i="473"/>
  <c r="DG115" i="473"/>
  <c r="DK115" i="473"/>
  <c r="DO115" i="473"/>
  <c r="DS115" i="473"/>
  <c r="DW115" i="473"/>
  <c r="EA115" i="473"/>
  <c r="EE115" i="473"/>
  <c r="EI115" i="473"/>
  <c r="EM115" i="473"/>
  <c r="EQ115" i="473"/>
  <c r="EU115" i="473"/>
  <c r="BL115" i="473"/>
  <c r="BP115" i="473"/>
  <c r="BT115" i="473"/>
  <c r="BX115" i="473"/>
  <c r="CB115" i="473"/>
  <c r="CF115" i="473"/>
  <c r="CJ115" i="473"/>
  <c r="CN115" i="473"/>
  <c r="CR115" i="473"/>
  <c r="CV115" i="473"/>
  <c r="CZ115" i="473"/>
  <c r="DD115" i="473"/>
  <c r="DH115" i="473"/>
  <c r="DL115" i="473"/>
  <c r="DP115" i="473"/>
  <c r="DT115" i="473"/>
  <c r="DX115" i="473"/>
  <c r="EB115" i="473"/>
  <c r="EF115" i="473"/>
  <c r="EJ115" i="473"/>
  <c r="EN115" i="473"/>
  <c r="ER115" i="473"/>
  <c r="EV115" i="473"/>
  <c r="BY115" i="473"/>
  <c r="CO115" i="473"/>
  <c r="DE115" i="473"/>
  <c r="DU115" i="473"/>
  <c r="EK115" i="473"/>
  <c r="BM115" i="473"/>
  <c r="CC115" i="473"/>
  <c r="CS115" i="473"/>
  <c r="DI115" i="473"/>
  <c r="DY115" i="473"/>
  <c r="EO115" i="473"/>
  <c r="BQ115" i="473"/>
  <c r="CG115" i="473"/>
  <c r="CW115" i="473"/>
  <c r="DM115" i="473"/>
  <c r="EC115" i="473"/>
  <c r="ES115" i="473"/>
  <c r="BU115" i="473"/>
  <c r="EG115" i="473"/>
  <c r="CK115" i="473"/>
  <c r="DQ115" i="473"/>
  <c r="DA115" i="473"/>
  <c r="BA119" i="473"/>
  <c r="BB119" i="473"/>
  <c r="BC119" i="473"/>
  <c r="BN119" i="473"/>
  <c r="BR119" i="473"/>
  <c r="BV119" i="473"/>
  <c r="BZ119" i="473"/>
  <c r="CD119" i="473"/>
  <c r="CH119" i="473"/>
  <c r="CL119" i="473"/>
  <c r="CP119" i="473"/>
  <c r="CT119" i="473"/>
  <c r="CX119" i="473"/>
  <c r="DB119" i="473"/>
  <c r="DF119" i="473"/>
  <c r="DJ119" i="473"/>
  <c r="DN119" i="473"/>
  <c r="DR119" i="473"/>
  <c r="DV119" i="473"/>
  <c r="DZ119" i="473"/>
  <c r="ED119" i="473"/>
  <c r="EH119" i="473"/>
  <c r="EL119" i="473"/>
  <c r="EP119" i="473"/>
  <c r="ET119" i="473"/>
  <c r="BK119" i="473"/>
  <c r="BP119" i="473"/>
  <c r="BU119" i="473"/>
  <c r="CA119" i="473"/>
  <c r="CF119" i="473"/>
  <c r="CK119" i="473"/>
  <c r="CQ119" i="473"/>
  <c r="CV119" i="473"/>
  <c r="DA119" i="473"/>
  <c r="DG119" i="473"/>
  <c r="DL119" i="473"/>
  <c r="DQ119" i="473"/>
  <c r="DW119" i="473"/>
  <c r="EB119" i="473"/>
  <c r="EG119" i="473"/>
  <c r="EM119" i="473"/>
  <c r="ER119" i="473"/>
  <c r="BL119" i="473"/>
  <c r="BQ119" i="473"/>
  <c r="BW119" i="473"/>
  <c r="CB119" i="473"/>
  <c r="CG119" i="473"/>
  <c r="CM119" i="473"/>
  <c r="CR119" i="473"/>
  <c r="CW119" i="473"/>
  <c r="DC119" i="473"/>
  <c r="DH119" i="473"/>
  <c r="DM119" i="473"/>
  <c r="DS119" i="473"/>
  <c r="DX119" i="473"/>
  <c r="EC119" i="473"/>
  <c r="EI119" i="473"/>
  <c r="EN119" i="473"/>
  <c r="ES119" i="473"/>
  <c r="BM119" i="473"/>
  <c r="BS119" i="473"/>
  <c r="BX119" i="473"/>
  <c r="CC119" i="473"/>
  <c r="CI119" i="473"/>
  <c r="CN119" i="473"/>
  <c r="CS119" i="473"/>
  <c r="CY119" i="473"/>
  <c r="DD119" i="473"/>
  <c r="DI119" i="473"/>
  <c r="DO119" i="473"/>
  <c r="DT119" i="473"/>
  <c r="DY119" i="473"/>
  <c r="EE119" i="473"/>
  <c r="EJ119" i="473"/>
  <c r="EO119" i="473"/>
  <c r="EU119" i="473"/>
  <c r="BT119" i="473"/>
  <c r="CO119" i="473"/>
  <c r="DK119" i="473"/>
  <c r="EF119" i="473"/>
  <c r="DE119" i="473"/>
  <c r="EA119" i="473"/>
  <c r="BY119" i="473"/>
  <c r="CU119" i="473"/>
  <c r="DP119" i="473"/>
  <c r="EK119" i="473"/>
  <c r="CJ119" i="473"/>
  <c r="EV119" i="473"/>
  <c r="CE119" i="473"/>
  <c r="CZ119" i="473"/>
  <c r="DU119" i="473"/>
  <c r="EQ119" i="473"/>
  <c r="BO119" i="473"/>
  <c r="BA123" i="473"/>
  <c r="BB123" i="473"/>
  <c r="BC123" i="473"/>
  <c r="BN123" i="473"/>
  <c r="BR123" i="473"/>
  <c r="BV123" i="473"/>
  <c r="BZ123" i="473"/>
  <c r="CD123" i="473"/>
  <c r="CH123" i="473"/>
  <c r="CL123" i="473"/>
  <c r="CP123" i="473"/>
  <c r="CT123" i="473"/>
  <c r="CX123" i="473"/>
  <c r="DB123" i="473"/>
  <c r="DF123" i="473"/>
  <c r="DJ123" i="473"/>
  <c r="DN123" i="473"/>
  <c r="DR123" i="473"/>
  <c r="DV123" i="473"/>
  <c r="DZ123" i="473"/>
  <c r="ED123" i="473"/>
  <c r="EH123" i="473"/>
  <c r="EL123" i="473"/>
  <c r="EP123" i="473"/>
  <c r="ET123" i="473"/>
  <c r="BM123" i="473"/>
  <c r="BS123" i="473"/>
  <c r="BX123" i="473"/>
  <c r="CC123" i="473"/>
  <c r="CI123" i="473"/>
  <c r="CN123" i="473"/>
  <c r="CS123" i="473"/>
  <c r="CY123" i="473"/>
  <c r="DD123" i="473"/>
  <c r="DI123" i="473"/>
  <c r="DO123" i="473"/>
  <c r="DT123" i="473"/>
  <c r="DY123" i="473"/>
  <c r="EE123" i="473"/>
  <c r="EJ123" i="473"/>
  <c r="EO123" i="473"/>
  <c r="EU123" i="473"/>
  <c r="BO123" i="473"/>
  <c r="BT123" i="473"/>
  <c r="BY123" i="473"/>
  <c r="CE123" i="473"/>
  <c r="CJ123" i="473"/>
  <c r="CO123" i="473"/>
  <c r="CU123" i="473"/>
  <c r="CZ123" i="473"/>
  <c r="DE123" i="473"/>
  <c r="DK123" i="473"/>
  <c r="DP123" i="473"/>
  <c r="DU123" i="473"/>
  <c r="EA123" i="473"/>
  <c r="EF123" i="473"/>
  <c r="EK123" i="473"/>
  <c r="EQ123" i="473"/>
  <c r="EV123" i="473"/>
  <c r="BK123" i="473"/>
  <c r="BP123" i="473"/>
  <c r="BU123" i="473"/>
  <c r="CA123" i="473"/>
  <c r="CF123" i="473"/>
  <c r="CK123" i="473"/>
  <c r="CQ123" i="473"/>
  <c r="CV123" i="473"/>
  <c r="DA123" i="473"/>
  <c r="DG123" i="473"/>
  <c r="DL123" i="473"/>
  <c r="DQ123" i="473"/>
  <c r="DW123" i="473"/>
  <c r="EB123" i="473"/>
  <c r="EG123" i="473"/>
  <c r="EM123" i="473"/>
  <c r="ER123" i="473"/>
  <c r="BW123" i="473"/>
  <c r="CR123" i="473"/>
  <c r="DM123" i="473"/>
  <c r="EI123" i="473"/>
  <c r="BQ123" i="473"/>
  <c r="DH123" i="473"/>
  <c r="CB123" i="473"/>
  <c r="CW123" i="473"/>
  <c r="DS123" i="473"/>
  <c r="EN123" i="473"/>
  <c r="EC123" i="473"/>
  <c r="BL123" i="473"/>
  <c r="CG123" i="473"/>
  <c r="DC123" i="473"/>
  <c r="DX123" i="473"/>
  <c r="ES123" i="473"/>
  <c r="CM123" i="473"/>
  <c r="BA127" i="473"/>
  <c r="BB127" i="473"/>
  <c r="BC127" i="473"/>
  <c r="BN127" i="473"/>
  <c r="BR127" i="473"/>
  <c r="BV127" i="473"/>
  <c r="BZ127" i="473"/>
  <c r="CD127" i="473"/>
  <c r="CH127" i="473"/>
  <c r="CL127" i="473"/>
  <c r="CP127" i="473"/>
  <c r="CT127" i="473"/>
  <c r="CX127" i="473"/>
  <c r="DB127" i="473"/>
  <c r="DF127" i="473"/>
  <c r="DJ127" i="473"/>
  <c r="DN127" i="473"/>
  <c r="DR127" i="473"/>
  <c r="DV127" i="473"/>
  <c r="DZ127" i="473"/>
  <c r="ED127" i="473"/>
  <c r="EH127" i="473"/>
  <c r="EL127" i="473"/>
  <c r="EP127" i="473"/>
  <c r="ET127" i="473"/>
  <c r="BK127" i="473"/>
  <c r="BP127" i="473"/>
  <c r="BU127" i="473"/>
  <c r="CA127" i="473"/>
  <c r="CF127" i="473"/>
  <c r="CK127" i="473"/>
  <c r="CQ127" i="473"/>
  <c r="CV127" i="473"/>
  <c r="DA127" i="473"/>
  <c r="DG127" i="473"/>
  <c r="DL127" i="473"/>
  <c r="DQ127" i="473"/>
  <c r="DW127" i="473"/>
  <c r="EB127" i="473"/>
  <c r="EG127" i="473"/>
  <c r="EM127" i="473"/>
  <c r="ER127" i="473"/>
  <c r="BL127" i="473"/>
  <c r="BQ127" i="473"/>
  <c r="BW127" i="473"/>
  <c r="CB127" i="473"/>
  <c r="CG127" i="473"/>
  <c r="CM127" i="473"/>
  <c r="CR127" i="473"/>
  <c r="CW127" i="473"/>
  <c r="DC127" i="473"/>
  <c r="DH127" i="473"/>
  <c r="DM127" i="473"/>
  <c r="DS127" i="473"/>
  <c r="DX127" i="473"/>
  <c r="EC127" i="473"/>
  <c r="EI127" i="473"/>
  <c r="EN127" i="473"/>
  <c r="ES127" i="473"/>
  <c r="BM127" i="473"/>
  <c r="BS127" i="473"/>
  <c r="BX127" i="473"/>
  <c r="CC127" i="473"/>
  <c r="CI127" i="473"/>
  <c r="CN127" i="473"/>
  <c r="CS127" i="473"/>
  <c r="CY127" i="473"/>
  <c r="DD127" i="473"/>
  <c r="DI127" i="473"/>
  <c r="DO127" i="473"/>
  <c r="DT127" i="473"/>
  <c r="DY127" i="473"/>
  <c r="EE127" i="473"/>
  <c r="EJ127" i="473"/>
  <c r="EO127" i="473"/>
  <c r="EU127" i="473"/>
  <c r="BY127" i="473"/>
  <c r="CU127" i="473"/>
  <c r="DP127" i="473"/>
  <c r="EK127" i="473"/>
  <c r="CO127" i="473"/>
  <c r="EF127" i="473"/>
  <c r="CE127" i="473"/>
  <c r="CZ127" i="473"/>
  <c r="DU127" i="473"/>
  <c r="EQ127" i="473"/>
  <c r="BT127" i="473"/>
  <c r="BO127" i="473"/>
  <c r="CJ127" i="473"/>
  <c r="DE127" i="473"/>
  <c r="EA127" i="473"/>
  <c r="EV127" i="473"/>
  <c r="DK127" i="473"/>
  <c r="U52" i="469"/>
  <c r="U100" i="469"/>
  <c r="U44" i="471"/>
  <c r="U52" i="471"/>
  <c r="U56" i="471"/>
  <c r="U60" i="471"/>
  <c r="U68" i="471"/>
  <c r="U72" i="471"/>
  <c r="U76" i="471"/>
  <c r="U80" i="471"/>
  <c r="U84" i="471"/>
  <c r="BA96" i="473"/>
  <c r="BB96" i="473"/>
  <c r="BC96" i="473"/>
  <c r="BN96" i="473"/>
  <c r="BR96" i="473"/>
  <c r="BV96" i="473"/>
  <c r="BZ96" i="473"/>
  <c r="CD96" i="473"/>
  <c r="CH96" i="473"/>
  <c r="CL96" i="473"/>
  <c r="CP96" i="473"/>
  <c r="CT96" i="473"/>
  <c r="CX96" i="473"/>
  <c r="DB96" i="473"/>
  <c r="DF96" i="473"/>
  <c r="DJ96" i="473"/>
  <c r="DN96" i="473"/>
  <c r="DR96" i="473"/>
  <c r="DV96" i="473"/>
  <c r="DZ96" i="473"/>
  <c r="ED96" i="473"/>
  <c r="EH96" i="473"/>
  <c r="EL96" i="473"/>
  <c r="EP96" i="473"/>
  <c r="ET96" i="473"/>
  <c r="BK96" i="473"/>
  <c r="BP96" i="473"/>
  <c r="BU96" i="473"/>
  <c r="CA96" i="473"/>
  <c r="CF96" i="473"/>
  <c r="CK96" i="473"/>
  <c r="CQ96" i="473"/>
  <c r="CV96" i="473"/>
  <c r="DA96" i="473"/>
  <c r="DG96" i="473"/>
  <c r="DL96" i="473"/>
  <c r="DQ96" i="473"/>
  <c r="DW96" i="473"/>
  <c r="EB96" i="473"/>
  <c r="EG96" i="473"/>
  <c r="EM96" i="473"/>
  <c r="ER96" i="473"/>
  <c r="BL96" i="473"/>
  <c r="BQ96" i="473"/>
  <c r="BW96" i="473"/>
  <c r="CB96" i="473"/>
  <c r="CG96" i="473"/>
  <c r="CM96" i="473"/>
  <c r="CR96" i="473"/>
  <c r="CW96" i="473"/>
  <c r="DC96" i="473"/>
  <c r="DH96" i="473"/>
  <c r="DM96" i="473"/>
  <c r="DS96" i="473"/>
  <c r="DX96" i="473"/>
  <c r="EC96" i="473"/>
  <c r="EI96" i="473"/>
  <c r="EN96" i="473"/>
  <c r="ES96" i="473"/>
  <c r="BM96" i="473"/>
  <c r="BS96" i="473"/>
  <c r="BX96" i="473"/>
  <c r="CC96" i="473"/>
  <c r="CI96" i="473"/>
  <c r="CN96" i="473"/>
  <c r="CS96" i="473"/>
  <c r="CY96" i="473"/>
  <c r="DD96" i="473"/>
  <c r="DI96" i="473"/>
  <c r="DO96" i="473"/>
  <c r="DT96" i="473"/>
  <c r="DY96" i="473"/>
  <c r="EE96" i="473"/>
  <c r="EJ96" i="473"/>
  <c r="EO96" i="473"/>
  <c r="EU96" i="473"/>
  <c r="BO96" i="473"/>
  <c r="CJ96" i="473"/>
  <c r="DE96" i="473"/>
  <c r="EA96" i="473"/>
  <c r="EV96" i="473"/>
  <c r="BT96" i="473"/>
  <c r="CO96" i="473"/>
  <c r="DK96" i="473"/>
  <c r="EF96" i="473"/>
  <c r="BY96" i="473"/>
  <c r="CU96" i="473"/>
  <c r="DP96" i="473"/>
  <c r="EK96" i="473"/>
  <c r="CE96" i="473"/>
  <c r="CZ96" i="473"/>
  <c r="DU96" i="473"/>
  <c r="EQ96" i="473"/>
  <c r="BA112" i="473"/>
  <c r="BB112" i="473"/>
  <c r="BC112" i="473"/>
  <c r="BL112" i="473"/>
  <c r="BP112" i="473"/>
  <c r="BT112" i="473"/>
  <c r="BX112" i="473"/>
  <c r="CB112" i="473"/>
  <c r="CF112" i="473"/>
  <c r="CJ112" i="473"/>
  <c r="CN112" i="473"/>
  <c r="CR112" i="473"/>
  <c r="CV112" i="473"/>
  <c r="CZ112" i="473"/>
  <c r="DD112" i="473"/>
  <c r="DH112" i="473"/>
  <c r="DL112" i="473"/>
  <c r="DP112" i="473"/>
  <c r="DT112" i="473"/>
  <c r="DX112" i="473"/>
  <c r="EB112" i="473"/>
  <c r="EF112" i="473"/>
  <c r="EJ112" i="473"/>
  <c r="EN112" i="473"/>
  <c r="ER112" i="473"/>
  <c r="EV112" i="473"/>
  <c r="BM112" i="473"/>
  <c r="BQ112" i="473"/>
  <c r="BU112" i="473"/>
  <c r="BY112" i="473"/>
  <c r="CC112" i="473"/>
  <c r="CG112" i="473"/>
  <c r="CK112" i="473"/>
  <c r="CO112" i="473"/>
  <c r="CS112" i="473"/>
  <c r="CW112" i="473"/>
  <c r="DA112" i="473"/>
  <c r="DE112" i="473"/>
  <c r="DI112" i="473"/>
  <c r="DM112" i="473"/>
  <c r="DQ112" i="473"/>
  <c r="DU112" i="473"/>
  <c r="DY112" i="473"/>
  <c r="EC112" i="473"/>
  <c r="EG112" i="473"/>
  <c r="EK112" i="473"/>
  <c r="EO112" i="473"/>
  <c r="ES112" i="473"/>
  <c r="BN112" i="473"/>
  <c r="BR112" i="473"/>
  <c r="BV112" i="473"/>
  <c r="BZ112" i="473"/>
  <c r="CD112" i="473"/>
  <c r="CH112" i="473"/>
  <c r="CL112" i="473"/>
  <c r="CP112" i="473"/>
  <c r="CT112" i="473"/>
  <c r="CX112" i="473"/>
  <c r="DB112" i="473"/>
  <c r="DF112" i="473"/>
  <c r="DJ112" i="473"/>
  <c r="DN112" i="473"/>
  <c r="DR112" i="473"/>
  <c r="DV112" i="473"/>
  <c r="DZ112" i="473"/>
  <c r="ED112" i="473"/>
  <c r="EH112" i="473"/>
  <c r="EL112" i="473"/>
  <c r="EP112" i="473"/>
  <c r="ET112" i="473"/>
  <c r="BW112" i="473"/>
  <c r="CM112" i="473"/>
  <c r="DC112" i="473"/>
  <c r="DS112" i="473"/>
  <c r="EI112" i="473"/>
  <c r="BK112" i="473"/>
  <c r="CA112" i="473"/>
  <c r="CQ112" i="473"/>
  <c r="DG112" i="473"/>
  <c r="DW112" i="473"/>
  <c r="EM112" i="473"/>
  <c r="BO112" i="473"/>
  <c r="CE112" i="473"/>
  <c r="CU112" i="473"/>
  <c r="DK112" i="473"/>
  <c r="EA112" i="473"/>
  <c r="EQ112" i="473"/>
  <c r="CI112" i="473"/>
  <c r="EU112" i="473"/>
  <c r="EE112" i="473"/>
  <c r="CY112" i="473"/>
  <c r="DO112" i="473"/>
  <c r="BS112" i="473"/>
  <c r="BA128" i="473"/>
  <c r="BB128" i="473"/>
  <c r="BC128" i="473"/>
  <c r="BL128" i="473"/>
  <c r="BP128" i="473"/>
  <c r="BT128" i="473"/>
  <c r="BX128" i="473"/>
  <c r="CB128" i="473"/>
  <c r="CF128" i="473"/>
  <c r="CJ128" i="473"/>
  <c r="CN128" i="473"/>
  <c r="CR128" i="473"/>
  <c r="CV128" i="473"/>
  <c r="CZ128" i="473"/>
  <c r="DD128" i="473"/>
  <c r="DH128" i="473"/>
  <c r="DL128" i="473"/>
  <c r="DP128" i="473"/>
  <c r="DT128" i="473"/>
  <c r="DX128" i="473"/>
  <c r="EB128" i="473"/>
  <c r="EF128" i="473"/>
  <c r="EJ128" i="473"/>
  <c r="EN128" i="473"/>
  <c r="ER128" i="473"/>
  <c r="EV128" i="473"/>
  <c r="BK128" i="473"/>
  <c r="BQ128" i="473"/>
  <c r="BV128" i="473"/>
  <c r="CA128" i="473"/>
  <c r="CG128" i="473"/>
  <c r="CL128" i="473"/>
  <c r="CQ128" i="473"/>
  <c r="CW128" i="473"/>
  <c r="DB128" i="473"/>
  <c r="DG128" i="473"/>
  <c r="DM128" i="473"/>
  <c r="DR128" i="473"/>
  <c r="DW128" i="473"/>
  <c r="EC128" i="473"/>
  <c r="EH128" i="473"/>
  <c r="EM128" i="473"/>
  <c r="ES128" i="473"/>
  <c r="BM128" i="473"/>
  <c r="BR128" i="473"/>
  <c r="BW128" i="473"/>
  <c r="CC128" i="473"/>
  <c r="CH128" i="473"/>
  <c r="CM128" i="473"/>
  <c r="CS128" i="473"/>
  <c r="CX128" i="473"/>
  <c r="DC128" i="473"/>
  <c r="DI128" i="473"/>
  <c r="DN128" i="473"/>
  <c r="DS128" i="473"/>
  <c r="DY128" i="473"/>
  <c r="ED128" i="473"/>
  <c r="EI128" i="473"/>
  <c r="EO128" i="473"/>
  <c r="ET128" i="473"/>
  <c r="BN128" i="473"/>
  <c r="BS128" i="473"/>
  <c r="BY128" i="473"/>
  <c r="CD128" i="473"/>
  <c r="CI128" i="473"/>
  <c r="CO128" i="473"/>
  <c r="CT128" i="473"/>
  <c r="CY128" i="473"/>
  <c r="DE128" i="473"/>
  <c r="DJ128" i="473"/>
  <c r="DO128" i="473"/>
  <c r="DU128" i="473"/>
  <c r="DZ128" i="473"/>
  <c r="EE128" i="473"/>
  <c r="EK128" i="473"/>
  <c r="EP128" i="473"/>
  <c r="EU128" i="473"/>
  <c r="BU128" i="473"/>
  <c r="CP128" i="473"/>
  <c r="DK128" i="473"/>
  <c r="EG128" i="473"/>
  <c r="CK128" i="473"/>
  <c r="BZ128" i="473"/>
  <c r="CU128" i="473"/>
  <c r="DQ128" i="473"/>
  <c r="EL128" i="473"/>
  <c r="BO128" i="473"/>
  <c r="EA128" i="473"/>
  <c r="CE128" i="473"/>
  <c r="DA128" i="473"/>
  <c r="DV128" i="473"/>
  <c r="EQ128" i="473"/>
  <c r="DF128" i="473"/>
  <c r="U50" i="469"/>
  <c r="U66" i="469"/>
  <c r="U82" i="469"/>
  <c r="U45" i="469"/>
  <c r="U61" i="469"/>
  <c r="U77" i="469"/>
  <c r="U93" i="469"/>
  <c r="U109" i="469"/>
  <c r="U125" i="469"/>
  <c r="C41" i="574"/>
  <c r="D41" i="574" s="1"/>
  <c r="C41" i="539"/>
  <c r="C41" i="527"/>
  <c r="C41" i="528" s="1"/>
  <c r="C41" i="529" s="1"/>
  <c r="C41" i="530" s="1"/>
  <c r="C41" i="531" s="1"/>
  <c r="F41" i="476"/>
  <c r="Z125" i="476"/>
  <c r="J125" i="370" s="1"/>
  <c r="AN125" i="370" s="1"/>
  <c r="AB77" i="476"/>
  <c r="Z105" i="476"/>
  <c r="J105" i="370" s="1"/>
  <c r="AN105" i="370" s="1"/>
  <c r="Z73" i="476"/>
  <c r="J73" i="370" s="1"/>
  <c r="AN73" i="370" s="1"/>
  <c r="AQ34" i="477"/>
  <c r="AQ40" i="477"/>
  <c r="AQ36" i="477"/>
  <c r="AB69" i="476"/>
  <c r="AQ38" i="477"/>
  <c r="BA49" i="475"/>
  <c r="BB49" i="475"/>
  <c r="BA65" i="475"/>
  <c r="BB65" i="475"/>
  <c r="BA89" i="475"/>
  <c r="BB89" i="475"/>
  <c r="BA105" i="475"/>
  <c r="BB105" i="475"/>
  <c r="BA121" i="475"/>
  <c r="BB121" i="475"/>
  <c r="BA82" i="475"/>
  <c r="BB82" i="475"/>
  <c r="BA98" i="475"/>
  <c r="BB98" i="475"/>
  <c r="BA110" i="475"/>
  <c r="BB110" i="475"/>
  <c r="BA114" i="475"/>
  <c r="BB114" i="475"/>
  <c r="BA126" i="475"/>
  <c r="BB126" i="475"/>
  <c r="BA130" i="475"/>
  <c r="BB130" i="475"/>
  <c r="BA43" i="475"/>
  <c r="BB43" i="475"/>
  <c r="BA47" i="475"/>
  <c r="BB47" i="475"/>
  <c r="BA55" i="475"/>
  <c r="BB55" i="475"/>
  <c r="BA59" i="475"/>
  <c r="BB59" i="475"/>
  <c r="BA63" i="475"/>
  <c r="BB63" i="475"/>
  <c r="BA71" i="475"/>
  <c r="BB71" i="475"/>
  <c r="BA75" i="475"/>
  <c r="BB75" i="475"/>
  <c r="BA48" i="475"/>
  <c r="BB48" i="475"/>
  <c r="BA64" i="475"/>
  <c r="BB64" i="475"/>
  <c r="BA53" i="475"/>
  <c r="BB53" i="475"/>
  <c r="BA69" i="475"/>
  <c r="BB69" i="475"/>
  <c r="BA85" i="475"/>
  <c r="BB85" i="475"/>
  <c r="BA101" i="475"/>
  <c r="BB101" i="475"/>
  <c r="BA117" i="475"/>
  <c r="BB117" i="475"/>
  <c r="BA46" i="475"/>
  <c r="BB46" i="475"/>
  <c r="BA54" i="475"/>
  <c r="BB54" i="475"/>
  <c r="BA62" i="475"/>
  <c r="BB62" i="475"/>
  <c r="BA70" i="475"/>
  <c r="BB70" i="475"/>
  <c r="BA86" i="475"/>
  <c r="BB86" i="475"/>
  <c r="BA102" i="475"/>
  <c r="BB102" i="475"/>
  <c r="BA118" i="475"/>
  <c r="BB118" i="475"/>
  <c r="BA51" i="475"/>
  <c r="BB51" i="475"/>
  <c r="BA67" i="475"/>
  <c r="BB67" i="475"/>
  <c r="BA87" i="475"/>
  <c r="BB87" i="475"/>
  <c r="BA95" i="475"/>
  <c r="BB95" i="475"/>
  <c r="BA103" i="475"/>
  <c r="BB103" i="475"/>
  <c r="BA111" i="475"/>
  <c r="BB111" i="475"/>
  <c r="BA119" i="475"/>
  <c r="BB119" i="475"/>
  <c r="BA127" i="475"/>
  <c r="BB127" i="475"/>
  <c r="BA56" i="475"/>
  <c r="BB56" i="475"/>
  <c r="BA88" i="475"/>
  <c r="BB88" i="475"/>
  <c r="BA92" i="475"/>
  <c r="BB92" i="475"/>
  <c r="BA104" i="475"/>
  <c r="BB104" i="475"/>
  <c r="BA120" i="475"/>
  <c r="BB120" i="475"/>
  <c r="BA61" i="475"/>
  <c r="BB61" i="475"/>
  <c r="BA77" i="475"/>
  <c r="BB77" i="475"/>
  <c r="BA93" i="475"/>
  <c r="BB93" i="475"/>
  <c r="BA109" i="475"/>
  <c r="BB109" i="475"/>
  <c r="BA125" i="475"/>
  <c r="BB125" i="475"/>
  <c r="BA78" i="475"/>
  <c r="BB78" i="475"/>
  <c r="BA83" i="475"/>
  <c r="BB83" i="475"/>
  <c r="BA72" i="475"/>
  <c r="BB72" i="475"/>
  <c r="BA80" i="475"/>
  <c r="BB80" i="475"/>
  <c r="BA108" i="475"/>
  <c r="BB108" i="475"/>
  <c r="BA124" i="475"/>
  <c r="BB124" i="475"/>
  <c r="BA57" i="475"/>
  <c r="BB57" i="475"/>
  <c r="BA73" i="475"/>
  <c r="BB73" i="475"/>
  <c r="BA81" i="475"/>
  <c r="BB81" i="475"/>
  <c r="BA97" i="475"/>
  <c r="BB97" i="475"/>
  <c r="BA113" i="475"/>
  <c r="BB113" i="475"/>
  <c r="BA129" i="475"/>
  <c r="BB129" i="475"/>
  <c r="BA42" i="475"/>
  <c r="BB42" i="475"/>
  <c r="BA50" i="475"/>
  <c r="BB50" i="475"/>
  <c r="BA58" i="475"/>
  <c r="BB58" i="475"/>
  <c r="BA66" i="475"/>
  <c r="BB66" i="475"/>
  <c r="BA74" i="475"/>
  <c r="BB74" i="475"/>
  <c r="BA90" i="475"/>
  <c r="BB90" i="475"/>
  <c r="BA94" i="475"/>
  <c r="BB94" i="475"/>
  <c r="BA106" i="475"/>
  <c r="BB106" i="475"/>
  <c r="BA122" i="475"/>
  <c r="BB122" i="475"/>
  <c r="BA79" i="475"/>
  <c r="BB79" i="475"/>
  <c r="BA91" i="475"/>
  <c r="BB91" i="475"/>
  <c r="BA99" i="475"/>
  <c r="BB99" i="475"/>
  <c r="BA107" i="475"/>
  <c r="BB107" i="475"/>
  <c r="BA115" i="475"/>
  <c r="BB115" i="475"/>
  <c r="BA123" i="475"/>
  <c r="BB123" i="475"/>
  <c r="BA44" i="475"/>
  <c r="BB44" i="475"/>
  <c r="BA52" i="475"/>
  <c r="BB52" i="475"/>
  <c r="BA60" i="475"/>
  <c r="BB60" i="475"/>
  <c r="BA68" i="475"/>
  <c r="BB68" i="475"/>
  <c r="BA76" i="475"/>
  <c r="BB76" i="475"/>
  <c r="BA84" i="475"/>
  <c r="BB84" i="475"/>
  <c r="BA96" i="475"/>
  <c r="BB96" i="475"/>
  <c r="BA100" i="475"/>
  <c r="BB100" i="475"/>
  <c r="BA112" i="475"/>
  <c r="BB112" i="475"/>
  <c r="BA116" i="475"/>
  <c r="BB116" i="475"/>
  <c r="BA128" i="475"/>
  <c r="BB128" i="475"/>
  <c r="Q112" i="531"/>
  <c r="T112" i="531" s="1"/>
  <c r="T85" i="531"/>
  <c r="AC55" i="476"/>
  <c r="AC51" i="476"/>
  <c r="Z127" i="476"/>
  <c r="J127" i="370" s="1"/>
  <c r="AN127" i="370" s="1"/>
  <c r="Z111" i="476"/>
  <c r="J111" i="370" s="1"/>
  <c r="AN111" i="370" s="1"/>
  <c r="AC75" i="476"/>
  <c r="AB100" i="476"/>
  <c r="Z103" i="476"/>
  <c r="J103" i="370" s="1"/>
  <c r="AN103" i="370" s="1"/>
  <c r="Z130" i="476"/>
  <c r="J130" i="370" s="1"/>
  <c r="AN130" i="370" s="1"/>
  <c r="Z119" i="476"/>
  <c r="J119" i="370" s="1"/>
  <c r="AN119" i="370" s="1"/>
  <c r="Z116" i="476"/>
  <c r="J116" i="370" s="1"/>
  <c r="AN116" i="370" s="1"/>
  <c r="Z114" i="476"/>
  <c r="J114" i="370" s="1"/>
  <c r="AN114" i="370" s="1"/>
  <c r="Z100" i="476"/>
  <c r="J100" i="370" s="1"/>
  <c r="AN100" i="370" s="1"/>
  <c r="Z75" i="476"/>
  <c r="J75" i="370" s="1"/>
  <c r="AN75" i="370" s="1"/>
  <c r="Z55" i="476"/>
  <c r="J55" i="370" s="1"/>
  <c r="AN55" i="370" s="1"/>
  <c r="Z51" i="476"/>
  <c r="J51" i="370" s="1"/>
  <c r="AN51" i="370" s="1"/>
  <c r="AB114" i="476"/>
  <c r="AB127" i="476"/>
  <c r="Z95" i="476"/>
  <c r="J95" i="370" s="1"/>
  <c r="AN95" i="370" s="1"/>
  <c r="Z87" i="476"/>
  <c r="J87" i="370" s="1"/>
  <c r="AN87" i="370" s="1"/>
  <c r="Z77" i="476"/>
  <c r="J77" i="370" s="1"/>
  <c r="AN77" i="370" s="1"/>
  <c r="AC48" i="476"/>
  <c r="Z53" i="476"/>
  <c r="J53" i="370" s="1"/>
  <c r="AN53" i="370" s="1"/>
  <c r="AC53" i="476"/>
  <c r="AC56" i="476"/>
  <c r="AB67" i="476"/>
  <c r="Z120" i="476"/>
  <c r="J120" i="370" s="1"/>
  <c r="AN120" i="370" s="1"/>
  <c r="Z118" i="476"/>
  <c r="J118" i="370" s="1"/>
  <c r="AN118" i="370" s="1"/>
  <c r="Z109" i="476"/>
  <c r="J109" i="370" s="1"/>
  <c r="AN109" i="370" s="1"/>
  <c r="Z88" i="476"/>
  <c r="J88" i="370" s="1"/>
  <c r="AN88" i="370" s="1"/>
  <c r="Z72" i="476"/>
  <c r="J72" i="370" s="1"/>
  <c r="AN72" i="370" s="1"/>
  <c r="Z69" i="476"/>
  <c r="J69" i="370" s="1"/>
  <c r="AN69" i="370" s="1"/>
  <c r="Z50" i="476"/>
  <c r="J50" i="370" s="1"/>
  <c r="AN50" i="370" s="1"/>
  <c r="Z49" i="476"/>
  <c r="J49" i="370" s="1"/>
  <c r="AN49" i="370" s="1"/>
  <c r="Z64" i="476"/>
  <c r="J64" i="370" s="1"/>
  <c r="AN64" i="370" s="1"/>
  <c r="Z56" i="476"/>
  <c r="J56" i="370" s="1"/>
  <c r="AN56" i="370" s="1"/>
  <c r="AC47" i="476"/>
  <c r="AB109" i="476"/>
  <c r="Z66" i="476"/>
  <c r="J66" i="370" s="1"/>
  <c r="AN66" i="370" s="1"/>
  <c r="Z65" i="476"/>
  <c r="J65" i="370" s="1"/>
  <c r="AN65" i="370" s="1"/>
  <c r="Z48" i="476"/>
  <c r="J48" i="370" s="1"/>
  <c r="AN48" i="370" s="1"/>
  <c r="Q92" i="531"/>
  <c r="T92" i="531" s="1"/>
  <c r="T43" i="531"/>
  <c r="T69" i="531"/>
  <c r="Q114" i="531"/>
  <c r="T114" i="531" s="1"/>
  <c r="Q124" i="531"/>
  <c r="T124" i="531" s="1"/>
  <c r="Q113" i="531"/>
  <c r="T113" i="531" s="1"/>
  <c r="Q88" i="531"/>
  <c r="T88" i="531" s="1"/>
  <c r="T96" i="531"/>
  <c r="T90" i="531"/>
  <c r="T91" i="531"/>
  <c r="Q51" i="531"/>
  <c r="T51" i="531" s="1"/>
  <c r="Q107" i="531"/>
  <c r="T107" i="531" s="1"/>
  <c r="T64" i="531"/>
  <c r="Q127" i="531"/>
  <c r="T127" i="531" s="1"/>
  <c r="Q81" i="531"/>
  <c r="T81" i="531" s="1"/>
  <c r="T86" i="531"/>
  <c r="Q62" i="531"/>
  <c r="T62" i="531" s="1"/>
  <c r="T46" i="531"/>
  <c r="Q80" i="531"/>
  <c r="T80" i="531" s="1"/>
  <c r="Q56" i="531"/>
  <c r="T56" i="531" s="1"/>
  <c r="Q98" i="531"/>
  <c r="T98" i="531" s="1"/>
  <c r="T73" i="531"/>
  <c r="Q53" i="531"/>
  <c r="T53" i="531" s="1"/>
  <c r="T76" i="531"/>
  <c r="T95" i="531"/>
  <c r="Q83" i="531"/>
  <c r="T83" i="531" s="1"/>
  <c r="T119" i="531"/>
  <c r="Q110" i="531"/>
  <c r="T110" i="531" s="1"/>
  <c r="Q67" i="531"/>
  <c r="T67" i="531" s="1"/>
  <c r="T42" i="531"/>
  <c r="Q54" i="531"/>
  <c r="T54" i="531" s="1"/>
  <c r="P57" i="535"/>
  <c r="R57" i="535"/>
  <c r="Q57" i="535"/>
  <c r="O57" i="535"/>
  <c r="I57" i="535"/>
  <c r="B57" i="535"/>
  <c r="L57" i="535"/>
  <c r="M57" i="535"/>
  <c r="F57" i="535"/>
  <c r="J57" i="535"/>
  <c r="S57" i="535"/>
  <c r="H57" i="535"/>
  <c r="G57" i="535"/>
  <c r="K57" i="535"/>
  <c r="E57" i="535"/>
  <c r="T57" i="535"/>
  <c r="D57" i="535"/>
  <c r="V57" i="535"/>
  <c r="U57" i="535"/>
  <c r="N57" i="535"/>
  <c r="S102" i="535"/>
  <c r="T102" i="535"/>
  <c r="V102" i="535"/>
  <c r="P102" i="535"/>
  <c r="J102" i="535"/>
  <c r="O102" i="535"/>
  <c r="N102" i="535"/>
  <c r="Q102" i="535"/>
  <c r="E102" i="535"/>
  <c r="R102" i="535"/>
  <c r="K102" i="535"/>
  <c r="I102" i="535"/>
  <c r="L102" i="535"/>
  <c r="M102" i="535"/>
  <c r="H102" i="535"/>
  <c r="B102" i="535"/>
  <c r="G102" i="535"/>
  <c r="D102" i="535"/>
  <c r="F102" i="535"/>
  <c r="U102" i="535"/>
  <c r="H76" i="535"/>
  <c r="K76" i="535"/>
  <c r="N76" i="535"/>
  <c r="U76" i="535"/>
  <c r="B76" i="535"/>
  <c r="T76" i="535"/>
  <c r="D76" i="535"/>
  <c r="G76" i="535"/>
  <c r="J76" i="535"/>
  <c r="E76" i="535"/>
  <c r="P76" i="535"/>
  <c r="S76" i="535"/>
  <c r="V76" i="535"/>
  <c r="F76" i="535"/>
  <c r="Q76" i="535"/>
  <c r="L76" i="535"/>
  <c r="O76" i="535"/>
  <c r="R76" i="535"/>
  <c r="I76" i="535"/>
  <c r="M76" i="535"/>
  <c r="H118" i="535"/>
  <c r="N118" i="535"/>
  <c r="G118" i="535"/>
  <c r="S118" i="535"/>
  <c r="T118" i="535"/>
  <c r="D118" i="535"/>
  <c r="J118" i="535"/>
  <c r="U118" i="535"/>
  <c r="K118" i="535"/>
  <c r="P118" i="535"/>
  <c r="V118" i="535"/>
  <c r="F118" i="535"/>
  <c r="M118" i="535"/>
  <c r="Q118" i="535"/>
  <c r="B118" i="535"/>
  <c r="L118" i="535"/>
  <c r="R118" i="535"/>
  <c r="O118" i="535"/>
  <c r="E118" i="535"/>
  <c r="I118" i="535"/>
  <c r="T122" i="535"/>
  <c r="D122" i="535"/>
  <c r="J122" i="535"/>
  <c r="U122" i="535"/>
  <c r="K122" i="535"/>
  <c r="B122" i="535"/>
  <c r="P122" i="535"/>
  <c r="V122" i="535"/>
  <c r="F122" i="535"/>
  <c r="M122" i="535"/>
  <c r="Q122" i="535"/>
  <c r="L122" i="535"/>
  <c r="R122" i="535"/>
  <c r="O122" i="535"/>
  <c r="E122" i="535"/>
  <c r="I122" i="535"/>
  <c r="H122" i="535"/>
  <c r="N122" i="535"/>
  <c r="G122" i="535"/>
  <c r="S122" i="535"/>
  <c r="U87" i="535"/>
  <c r="E87" i="535"/>
  <c r="G87" i="535"/>
  <c r="H87" i="535"/>
  <c r="T87" i="535"/>
  <c r="Q87" i="535"/>
  <c r="S87" i="535"/>
  <c r="R87" i="535"/>
  <c r="V87" i="535"/>
  <c r="L87" i="535"/>
  <c r="B87" i="535"/>
  <c r="M87" i="535"/>
  <c r="O87" i="535"/>
  <c r="J87" i="535"/>
  <c r="N87" i="535"/>
  <c r="D87" i="535"/>
  <c r="I87" i="535"/>
  <c r="K87" i="535"/>
  <c r="P87" i="535"/>
  <c r="F87" i="535"/>
  <c r="V47" i="535"/>
  <c r="F47" i="535"/>
  <c r="E47" i="535"/>
  <c r="L47" i="535"/>
  <c r="G47" i="535"/>
  <c r="R47" i="535"/>
  <c r="U47" i="535"/>
  <c r="M47" i="535"/>
  <c r="H47" i="535"/>
  <c r="O47" i="535"/>
  <c r="N47" i="535"/>
  <c r="Q47" i="535"/>
  <c r="T47" i="535"/>
  <c r="D47" i="535"/>
  <c r="K47" i="535"/>
  <c r="J47" i="535"/>
  <c r="I47" i="535"/>
  <c r="P47" i="535"/>
  <c r="S47" i="535"/>
  <c r="B47" i="535"/>
  <c r="V52" i="535"/>
  <c r="F52" i="535"/>
  <c r="E52" i="535"/>
  <c r="L52" i="535"/>
  <c r="K52" i="535"/>
  <c r="B52" i="535"/>
  <c r="R52" i="535"/>
  <c r="U52" i="535"/>
  <c r="M52" i="535"/>
  <c r="H52" i="535"/>
  <c r="G52" i="535"/>
  <c r="N52" i="535"/>
  <c r="Q52" i="535"/>
  <c r="T52" i="535"/>
  <c r="D52" i="535"/>
  <c r="S52" i="535"/>
  <c r="J52" i="535"/>
  <c r="I52" i="535"/>
  <c r="P52" i="535"/>
  <c r="O52" i="535"/>
  <c r="I78" i="535"/>
  <c r="K78" i="535"/>
  <c r="F78" i="535"/>
  <c r="R78" i="535"/>
  <c r="U78" i="535"/>
  <c r="E78" i="535"/>
  <c r="G78" i="535"/>
  <c r="T78" i="535"/>
  <c r="J78" i="535"/>
  <c r="Q78" i="535"/>
  <c r="S78" i="535"/>
  <c r="V78" i="535"/>
  <c r="L78" i="535"/>
  <c r="H78" i="535"/>
  <c r="B78" i="535"/>
  <c r="M78" i="535"/>
  <c r="O78" i="535"/>
  <c r="N78" i="535"/>
  <c r="D78" i="535"/>
  <c r="P78" i="535"/>
  <c r="T114" i="535"/>
  <c r="D114" i="535"/>
  <c r="J114" i="535"/>
  <c r="S114" i="535"/>
  <c r="I114" i="535"/>
  <c r="P114" i="535"/>
  <c r="V114" i="535"/>
  <c r="F114" i="535"/>
  <c r="K114" i="535"/>
  <c r="E114" i="535"/>
  <c r="L114" i="535"/>
  <c r="R114" i="535"/>
  <c r="O114" i="535"/>
  <c r="Q114" i="535"/>
  <c r="U114" i="535"/>
  <c r="H114" i="535"/>
  <c r="N114" i="535"/>
  <c r="G114" i="535"/>
  <c r="M114" i="535"/>
  <c r="B114" i="535"/>
  <c r="T79" i="531"/>
  <c r="Q77" i="531"/>
  <c r="T77" i="531" s="1"/>
  <c r="Q106" i="531"/>
  <c r="T106" i="531" s="1"/>
  <c r="T115" i="531"/>
  <c r="T102" i="531"/>
  <c r="Q107" i="535"/>
  <c r="S107" i="535"/>
  <c r="V107" i="535"/>
  <c r="L107" i="535"/>
  <c r="P107" i="535"/>
  <c r="M107" i="535"/>
  <c r="O107" i="535"/>
  <c r="N107" i="535"/>
  <c r="D107" i="535"/>
  <c r="H107" i="535"/>
  <c r="I107" i="535"/>
  <c r="K107" i="535"/>
  <c r="F107" i="535"/>
  <c r="R107" i="535"/>
  <c r="B107" i="535"/>
  <c r="U107" i="535"/>
  <c r="E107" i="535"/>
  <c r="G107" i="535"/>
  <c r="T107" i="535"/>
  <c r="J107" i="535"/>
  <c r="Q70" i="531"/>
  <c r="T70" i="531" s="1"/>
  <c r="V51" i="535"/>
  <c r="F51" i="535"/>
  <c r="U51" i="535"/>
  <c r="L51" i="535"/>
  <c r="G51" i="535"/>
  <c r="R51" i="535"/>
  <c r="Q51" i="535"/>
  <c r="M51" i="535"/>
  <c r="H51" i="535"/>
  <c r="O51" i="535"/>
  <c r="N51" i="535"/>
  <c r="I51" i="535"/>
  <c r="T51" i="535"/>
  <c r="D51" i="535"/>
  <c r="K51" i="535"/>
  <c r="B51" i="535"/>
  <c r="J51" i="535"/>
  <c r="E51" i="535"/>
  <c r="P51" i="535"/>
  <c r="S51" i="535"/>
  <c r="G104" i="535"/>
  <c r="F104" i="535"/>
  <c r="I104" i="535"/>
  <c r="P104" i="535"/>
  <c r="S104" i="535"/>
  <c r="V104" i="535"/>
  <c r="U104" i="535"/>
  <c r="D104" i="535"/>
  <c r="E104" i="535"/>
  <c r="O104" i="535"/>
  <c r="Q104" i="535"/>
  <c r="T104" i="535"/>
  <c r="R104" i="535"/>
  <c r="M104" i="535"/>
  <c r="K104" i="535"/>
  <c r="L104" i="535"/>
  <c r="N104" i="535"/>
  <c r="H104" i="535"/>
  <c r="J104" i="535"/>
  <c r="B104" i="535"/>
  <c r="R44" i="535"/>
  <c r="U44" i="535"/>
  <c r="M44" i="535"/>
  <c r="H44" i="535"/>
  <c r="K44" i="535"/>
  <c r="N44" i="535"/>
  <c r="Q44" i="535"/>
  <c r="T44" i="535"/>
  <c r="D44" i="535"/>
  <c r="G44" i="535"/>
  <c r="B44" i="535"/>
  <c r="J44" i="535"/>
  <c r="I44" i="535"/>
  <c r="P44" i="535"/>
  <c r="O44" i="535"/>
  <c r="V44" i="535"/>
  <c r="F44" i="535"/>
  <c r="E44" i="535"/>
  <c r="L44" i="535"/>
  <c r="S44" i="535"/>
  <c r="P123" i="535"/>
  <c r="V123" i="535"/>
  <c r="F123" i="535"/>
  <c r="I123" i="535"/>
  <c r="M123" i="535"/>
  <c r="B123" i="535"/>
  <c r="L123" i="535"/>
  <c r="R123" i="535"/>
  <c r="S123" i="535"/>
  <c r="O123" i="535"/>
  <c r="E123" i="535"/>
  <c r="H123" i="535"/>
  <c r="N123" i="535"/>
  <c r="K123" i="535"/>
  <c r="G123" i="535"/>
  <c r="T123" i="535"/>
  <c r="D123" i="535"/>
  <c r="J123" i="535"/>
  <c r="Q123" i="535"/>
  <c r="U123" i="535"/>
  <c r="L130" i="535"/>
  <c r="R130" i="535"/>
  <c r="O130" i="535"/>
  <c r="E130" i="535"/>
  <c r="I130" i="535"/>
  <c r="H130" i="535"/>
  <c r="N130" i="535"/>
  <c r="G130" i="535"/>
  <c r="S130" i="535"/>
  <c r="T130" i="535"/>
  <c r="D130" i="535"/>
  <c r="J130" i="535"/>
  <c r="U130" i="535"/>
  <c r="K130" i="535"/>
  <c r="B130" i="535"/>
  <c r="P130" i="535"/>
  <c r="V130" i="535"/>
  <c r="F130" i="535"/>
  <c r="M130" i="535"/>
  <c r="Q130" i="535"/>
  <c r="Q45" i="531"/>
  <c r="T45" i="531" s="1"/>
  <c r="Q93" i="531"/>
  <c r="T93" i="531" s="1"/>
  <c r="N116" i="531"/>
  <c r="Q116" i="531" s="1"/>
  <c r="T116" i="531" s="1"/>
  <c r="T64" i="535"/>
  <c r="D64" i="535"/>
  <c r="J64" i="535"/>
  <c r="U64" i="535"/>
  <c r="K64" i="535"/>
  <c r="P64" i="535"/>
  <c r="V64" i="535"/>
  <c r="F64" i="535"/>
  <c r="E64" i="535"/>
  <c r="Q64" i="535"/>
  <c r="B64" i="535"/>
  <c r="L64" i="535"/>
  <c r="R64" i="535"/>
  <c r="O64" i="535"/>
  <c r="M64" i="535"/>
  <c r="I64" i="535"/>
  <c r="H64" i="535"/>
  <c r="N64" i="535"/>
  <c r="G64" i="535"/>
  <c r="S64" i="535"/>
  <c r="T111" i="531"/>
  <c r="M77" i="535"/>
  <c r="H77" i="535"/>
  <c r="G77" i="535"/>
  <c r="F77" i="535"/>
  <c r="J77" i="535"/>
  <c r="I77" i="535"/>
  <c r="D77" i="535"/>
  <c r="V77" i="535"/>
  <c r="E77" i="535"/>
  <c r="U77" i="535"/>
  <c r="S77" i="535"/>
  <c r="R77" i="535"/>
  <c r="P77" i="535"/>
  <c r="T77" i="535"/>
  <c r="Q77" i="535"/>
  <c r="N77" i="535"/>
  <c r="L77" i="535"/>
  <c r="K77" i="535"/>
  <c r="O77" i="535"/>
  <c r="B77" i="535"/>
  <c r="I93" i="535"/>
  <c r="K93" i="535"/>
  <c r="P93" i="535"/>
  <c r="F93" i="535"/>
  <c r="U93" i="535"/>
  <c r="E93" i="535"/>
  <c r="G93" i="535"/>
  <c r="H93" i="535"/>
  <c r="T93" i="535"/>
  <c r="Q93" i="535"/>
  <c r="S93" i="535"/>
  <c r="R93" i="535"/>
  <c r="V93" i="535"/>
  <c r="L93" i="535"/>
  <c r="B93" i="535"/>
  <c r="M93" i="535"/>
  <c r="O93" i="535"/>
  <c r="J93" i="535"/>
  <c r="N93" i="535"/>
  <c r="D93" i="535"/>
  <c r="N48" i="535"/>
  <c r="M48" i="535"/>
  <c r="T48" i="535"/>
  <c r="D48" i="535"/>
  <c r="S48" i="535"/>
  <c r="J48" i="535"/>
  <c r="I48" i="535"/>
  <c r="P48" i="535"/>
  <c r="O48" i="535"/>
  <c r="V48" i="535"/>
  <c r="F48" i="535"/>
  <c r="Q48" i="535"/>
  <c r="L48" i="535"/>
  <c r="K48" i="535"/>
  <c r="B48" i="535"/>
  <c r="R48" i="535"/>
  <c r="U48" i="535"/>
  <c r="E48" i="535"/>
  <c r="H48" i="535"/>
  <c r="G48" i="535"/>
  <c r="F41" i="469"/>
  <c r="C41" i="526"/>
  <c r="C41" i="522"/>
  <c r="D41" i="522" s="1"/>
  <c r="C41" i="521"/>
  <c r="L115" i="535"/>
  <c r="R115" i="535"/>
  <c r="S115" i="535"/>
  <c r="M115" i="535"/>
  <c r="Q115" i="535"/>
  <c r="H115" i="535"/>
  <c r="N115" i="535"/>
  <c r="K115" i="535"/>
  <c r="I115" i="535"/>
  <c r="T115" i="535"/>
  <c r="D115" i="535"/>
  <c r="J115" i="535"/>
  <c r="O115" i="535"/>
  <c r="U115" i="535"/>
  <c r="P115" i="535"/>
  <c r="V115" i="535"/>
  <c r="F115" i="535"/>
  <c r="G115" i="535"/>
  <c r="E115" i="535"/>
  <c r="B115" i="535"/>
  <c r="M112" i="535"/>
  <c r="O112" i="535"/>
  <c r="J112" i="535"/>
  <c r="N112" i="535"/>
  <c r="T112" i="535"/>
  <c r="B112" i="535"/>
  <c r="I112" i="535"/>
  <c r="K112" i="535"/>
  <c r="P112" i="535"/>
  <c r="F112" i="535"/>
  <c r="U112" i="535"/>
  <c r="E112" i="535"/>
  <c r="G112" i="535"/>
  <c r="H112" i="535"/>
  <c r="L112" i="535"/>
  <c r="Q112" i="535"/>
  <c r="S112" i="535"/>
  <c r="R112" i="535"/>
  <c r="V112" i="535"/>
  <c r="D112" i="535"/>
  <c r="V42" i="535"/>
  <c r="F42" i="535"/>
  <c r="Q42" i="535"/>
  <c r="L42" i="535"/>
  <c r="O42" i="535"/>
  <c r="R42" i="535"/>
  <c r="U42" i="535"/>
  <c r="I42" i="535"/>
  <c r="H42" i="535"/>
  <c r="K42" i="535"/>
  <c r="N42" i="535"/>
  <c r="M42" i="535"/>
  <c r="T42" i="535"/>
  <c r="D42" i="535"/>
  <c r="S42" i="535"/>
  <c r="B42" i="535"/>
  <c r="J42" i="535"/>
  <c r="E42" i="535"/>
  <c r="P42" i="535"/>
  <c r="G42" i="535"/>
  <c r="N46" i="535"/>
  <c r="M46" i="535"/>
  <c r="T46" i="535"/>
  <c r="D46" i="535"/>
  <c r="O46" i="535"/>
  <c r="J46" i="535"/>
  <c r="I46" i="535"/>
  <c r="P46" i="535"/>
  <c r="G46" i="535"/>
  <c r="V46" i="535"/>
  <c r="F46" i="535"/>
  <c r="U46" i="535"/>
  <c r="L46" i="535"/>
  <c r="K46" i="535"/>
  <c r="R46" i="535"/>
  <c r="Q46" i="535"/>
  <c r="E46" i="535"/>
  <c r="H46" i="535"/>
  <c r="S46" i="535"/>
  <c r="B46" i="535"/>
  <c r="U91" i="535"/>
  <c r="E91" i="535"/>
  <c r="G91" i="535"/>
  <c r="H91" i="535"/>
  <c r="D91" i="535"/>
  <c r="Q91" i="535"/>
  <c r="S91" i="535"/>
  <c r="R91" i="535"/>
  <c r="V91" i="535"/>
  <c r="T91" i="535"/>
  <c r="B91" i="535"/>
  <c r="M91" i="535"/>
  <c r="O91" i="535"/>
  <c r="J91" i="535"/>
  <c r="N91" i="535"/>
  <c r="L91" i="535"/>
  <c r="I91" i="535"/>
  <c r="K91" i="535"/>
  <c r="P91" i="535"/>
  <c r="F91" i="535"/>
  <c r="R56" i="535"/>
  <c r="U56" i="535"/>
  <c r="E56" i="535"/>
  <c r="H56" i="535"/>
  <c r="G56" i="535"/>
  <c r="B56" i="535"/>
  <c r="N56" i="535"/>
  <c r="M56" i="535"/>
  <c r="T56" i="535"/>
  <c r="D56" i="535"/>
  <c r="S56" i="535"/>
  <c r="J56" i="535"/>
  <c r="I56" i="535"/>
  <c r="P56" i="535"/>
  <c r="O56" i="535"/>
  <c r="V56" i="535"/>
  <c r="F56" i="535"/>
  <c r="Q56" i="535"/>
  <c r="L56" i="535"/>
  <c r="K56" i="535"/>
  <c r="J45" i="535"/>
  <c r="I45" i="535"/>
  <c r="P45" i="535"/>
  <c r="K45" i="535"/>
  <c r="V45" i="535"/>
  <c r="F45" i="535"/>
  <c r="Q45" i="535"/>
  <c r="L45" i="535"/>
  <c r="G45" i="535"/>
  <c r="B45" i="535"/>
  <c r="R45" i="535"/>
  <c r="U45" i="535"/>
  <c r="E45" i="535"/>
  <c r="H45" i="535"/>
  <c r="S45" i="535"/>
  <c r="N45" i="535"/>
  <c r="M45" i="535"/>
  <c r="T45" i="535"/>
  <c r="D45" i="535"/>
  <c r="O45" i="535"/>
  <c r="M98" i="535"/>
  <c r="O98" i="535"/>
  <c r="N98" i="535"/>
  <c r="D98" i="535"/>
  <c r="H98" i="535"/>
  <c r="I98" i="535"/>
  <c r="K98" i="535"/>
  <c r="F98" i="535"/>
  <c r="R98" i="535"/>
  <c r="U98" i="535"/>
  <c r="E98" i="535"/>
  <c r="G98" i="535"/>
  <c r="T98" i="535"/>
  <c r="J98" i="535"/>
  <c r="B98" i="535"/>
  <c r="Q98" i="535"/>
  <c r="S98" i="535"/>
  <c r="V98" i="535"/>
  <c r="L98" i="535"/>
  <c r="P98" i="535"/>
  <c r="I96" i="535"/>
  <c r="K96" i="535"/>
  <c r="F96" i="535"/>
  <c r="R96" i="535"/>
  <c r="U96" i="535"/>
  <c r="E96" i="535"/>
  <c r="G96" i="535"/>
  <c r="T96" i="535"/>
  <c r="J96" i="535"/>
  <c r="Q96" i="535"/>
  <c r="S96" i="535"/>
  <c r="V96" i="535"/>
  <c r="L96" i="535"/>
  <c r="P96" i="535"/>
  <c r="M96" i="535"/>
  <c r="O96" i="535"/>
  <c r="N96" i="535"/>
  <c r="D96" i="535"/>
  <c r="H96" i="535"/>
  <c r="B96" i="535"/>
  <c r="L125" i="535"/>
  <c r="R125" i="535"/>
  <c r="S125" i="535"/>
  <c r="O125" i="535"/>
  <c r="E125" i="535"/>
  <c r="B125" i="535"/>
  <c r="H125" i="535"/>
  <c r="N125" i="535"/>
  <c r="K125" i="535"/>
  <c r="G125" i="535"/>
  <c r="T125" i="535"/>
  <c r="D125" i="535"/>
  <c r="J125" i="535"/>
  <c r="Q125" i="535"/>
  <c r="U125" i="535"/>
  <c r="P125" i="535"/>
  <c r="V125" i="535"/>
  <c r="F125" i="535"/>
  <c r="I125" i="535"/>
  <c r="M125" i="535"/>
  <c r="T61" i="535"/>
  <c r="D61" i="535"/>
  <c r="J61" i="535"/>
  <c r="Q61" i="535"/>
  <c r="U61" i="535"/>
  <c r="P61" i="535"/>
  <c r="V61" i="535"/>
  <c r="F61" i="535"/>
  <c r="I61" i="535"/>
  <c r="M61" i="535"/>
  <c r="L61" i="535"/>
  <c r="R61" i="535"/>
  <c r="S61" i="535"/>
  <c r="O61" i="535"/>
  <c r="E61" i="535"/>
  <c r="H61" i="535"/>
  <c r="N61" i="535"/>
  <c r="K61" i="535"/>
  <c r="G61" i="535"/>
  <c r="B61" i="535"/>
  <c r="I97" i="535"/>
  <c r="K97" i="535"/>
  <c r="P97" i="535"/>
  <c r="F97" i="535"/>
  <c r="U97" i="535"/>
  <c r="E97" i="535"/>
  <c r="G97" i="535"/>
  <c r="H97" i="535"/>
  <c r="L97" i="535"/>
  <c r="Q97" i="535"/>
  <c r="S97" i="535"/>
  <c r="R97" i="535"/>
  <c r="V97" i="535"/>
  <c r="D97" i="535"/>
  <c r="B97" i="535"/>
  <c r="M97" i="535"/>
  <c r="O97" i="535"/>
  <c r="J97" i="535"/>
  <c r="N97" i="535"/>
  <c r="T97" i="535"/>
  <c r="M108" i="535"/>
  <c r="O108" i="535"/>
  <c r="J108" i="535"/>
  <c r="N108" i="535"/>
  <c r="D108" i="535"/>
  <c r="I108" i="535"/>
  <c r="K108" i="535"/>
  <c r="P108" i="535"/>
  <c r="F108" i="535"/>
  <c r="U108" i="535"/>
  <c r="E108" i="535"/>
  <c r="G108" i="535"/>
  <c r="H108" i="535"/>
  <c r="T108" i="535"/>
  <c r="B108" i="535"/>
  <c r="Q108" i="535"/>
  <c r="S108" i="535"/>
  <c r="R108" i="535"/>
  <c r="V108" i="535"/>
  <c r="L108" i="535"/>
  <c r="I86" i="535"/>
  <c r="K86" i="535"/>
  <c r="F86" i="535"/>
  <c r="R86" i="535"/>
  <c r="B86" i="535"/>
  <c r="U86" i="535"/>
  <c r="E86" i="535"/>
  <c r="G86" i="535"/>
  <c r="T86" i="535"/>
  <c r="J86" i="535"/>
  <c r="Q86" i="535"/>
  <c r="S86" i="535"/>
  <c r="V86" i="535"/>
  <c r="L86" i="535"/>
  <c r="H86" i="535"/>
  <c r="M86" i="535"/>
  <c r="O86" i="535"/>
  <c r="N86" i="535"/>
  <c r="D86" i="535"/>
  <c r="P86" i="535"/>
  <c r="Q130" i="531"/>
  <c r="T130" i="531" s="1"/>
  <c r="P129" i="535"/>
  <c r="V129" i="535"/>
  <c r="F129" i="535"/>
  <c r="I129" i="535"/>
  <c r="U129" i="535"/>
  <c r="B129" i="535"/>
  <c r="L129" i="535"/>
  <c r="R129" i="535"/>
  <c r="S129" i="535"/>
  <c r="O129" i="535"/>
  <c r="M129" i="535"/>
  <c r="H129" i="535"/>
  <c r="N129" i="535"/>
  <c r="K129" i="535"/>
  <c r="G129" i="535"/>
  <c r="T129" i="535"/>
  <c r="D129" i="535"/>
  <c r="J129" i="535"/>
  <c r="Q129" i="535"/>
  <c r="E129" i="535"/>
  <c r="M94" i="535"/>
  <c r="O94" i="535"/>
  <c r="N94" i="535"/>
  <c r="D94" i="535"/>
  <c r="P94" i="535"/>
  <c r="I94" i="535"/>
  <c r="K94" i="535"/>
  <c r="F94" i="535"/>
  <c r="R94" i="535"/>
  <c r="U94" i="535"/>
  <c r="E94" i="535"/>
  <c r="G94" i="535"/>
  <c r="T94" i="535"/>
  <c r="J94" i="535"/>
  <c r="Q94" i="535"/>
  <c r="S94" i="535"/>
  <c r="V94" i="535"/>
  <c r="L94" i="535"/>
  <c r="H94" i="535"/>
  <c r="B94" i="535"/>
  <c r="P62" i="535"/>
  <c r="V62" i="535"/>
  <c r="F62" i="535"/>
  <c r="E62" i="535"/>
  <c r="Q62" i="535"/>
  <c r="L62" i="535"/>
  <c r="R62" i="535"/>
  <c r="O62" i="535"/>
  <c r="M62" i="535"/>
  <c r="I62" i="535"/>
  <c r="B62" i="535"/>
  <c r="H62" i="535"/>
  <c r="N62" i="535"/>
  <c r="G62" i="535"/>
  <c r="S62" i="535"/>
  <c r="T62" i="535"/>
  <c r="D62" i="535"/>
  <c r="J62" i="535"/>
  <c r="U62" i="535"/>
  <c r="K62" i="535"/>
  <c r="N126" i="531"/>
  <c r="Q126" i="531" s="1"/>
  <c r="T100" i="531"/>
  <c r="Q99" i="531"/>
  <c r="T99" i="531" s="1"/>
  <c r="Q65" i="531"/>
  <c r="T65" i="531" s="1"/>
  <c r="Q110" i="535"/>
  <c r="S110" i="535"/>
  <c r="R110" i="535"/>
  <c r="V110" i="535"/>
  <c r="L110" i="535"/>
  <c r="M110" i="535"/>
  <c r="O110" i="535"/>
  <c r="J110" i="535"/>
  <c r="N110" i="535"/>
  <c r="D110" i="535"/>
  <c r="B110" i="535"/>
  <c r="I110" i="535"/>
  <c r="K110" i="535"/>
  <c r="P110" i="535"/>
  <c r="F110" i="535"/>
  <c r="U110" i="535"/>
  <c r="E110" i="535"/>
  <c r="G110" i="535"/>
  <c r="H110" i="535"/>
  <c r="T110" i="535"/>
  <c r="N72" i="531"/>
  <c r="Q72" i="531" s="1"/>
  <c r="P120" i="535"/>
  <c r="V120" i="535"/>
  <c r="F120" i="535"/>
  <c r="M120" i="535"/>
  <c r="Q120" i="535"/>
  <c r="B120" i="535"/>
  <c r="L120" i="535"/>
  <c r="R120" i="535"/>
  <c r="O120" i="535"/>
  <c r="E120" i="535"/>
  <c r="I120" i="535"/>
  <c r="H120" i="535"/>
  <c r="N120" i="535"/>
  <c r="G120" i="535"/>
  <c r="S120" i="535"/>
  <c r="T120" i="535"/>
  <c r="D120" i="535"/>
  <c r="J120" i="535"/>
  <c r="U120" i="535"/>
  <c r="K120" i="535"/>
  <c r="P73" i="535"/>
  <c r="V73" i="535"/>
  <c r="F73" i="535"/>
  <c r="I73" i="535"/>
  <c r="M73" i="535"/>
  <c r="L73" i="535"/>
  <c r="R73" i="535"/>
  <c r="S73" i="535"/>
  <c r="O73" i="535"/>
  <c r="E73" i="535"/>
  <c r="B73" i="535"/>
  <c r="H73" i="535"/>
  <c r="N73" i="535"/>
  <c r="K73" i="535"/>
  <c r="G73" i="535"/>
  <c r="T73" i="535"/>
  <c r="D73" i="535"/>
  <c r="J73" i="535"/>
  <c r="Q73" i="535"/>
  <c r="U73" i="535"/>
  <c r="H71" i="535"/>
  <c r="N71" i="535"/>
  <c r="K71" i="535"/>
  <c r="G71" i="535"/>
  <c r="T71" i="535"/>
  <c r="D71" i="535"/>
  <c r="J71" i="535"/>
  <c r="Q71" i="535"/>
  <c r="U71" i="535"/>
  <c r="P71" i="535"/>
  <c r="V71" i="535"/>
  <c r="F71" i="535"/>
  <c r="I71" i="535"/>
  <c r="M71" i="535"/>
  <c r="B71" i="535"/>
  <c r="L71" i="535"/>
  <c r="R71" i="535"/>
  <c r="S71" i="535"/>
  <c r="O71" i="535"/>
  <c r="E71" i="535"/>
  <c r="T67" i="535"/>
  <c r="D67" i="535"/>
  <c r="J67" i="535"/>
  <c r="Q67" i="535"/>
  <c r="U67" i="535"/>
  <c r="P67" i="535"/>
  <c r="V67" i="535"/>
  <c r="F67" i="535"/>
  <c r="I67" i="535"/>
  <c r="M67" i="535"/>
  <c r="L67" i="535"/>
  <c r="R67" i="535"/>
  <c r="S67" i="535"/>
  <c r="O67" i="535"/>
  <c r="E67" i="535"/>
  <c r="B67" i="535"/>
  <c r="H67" i="535"/>
  <c r="N67" i="535"/>
  <c r="K67" i="535"/>
  <c r="G67" i="535"/>
  <c r="T126" i="535"/>
  <c r="D126" i="535"/>
  <c r="J126" i="535"/>
  <c r="U126" i="535"/>
  <c r="K126" i="535"/>
  <c r="P126" i="535"/>
  <c r="V126" i="535"/>
  <c r="F126" i="535"/>
  <c r="M126" i="535"/>
  <c r="Q126" i="535"/>
  <c r="B126" i="535"/>
  <c r="L126" i="535"/>
  <c r="R126" i="535"/>
  <c r="O126" i="535"/>
  <c r="E126" i="535"/>
  <c r="I126" i="535"/>
  <c r="H126" i="535"/>
  <c r="N126" i="535"/>
  <c r="G126" i="535"/>
  <c r="S126" i="535"/>
  <c r="Q99" i="535"/>
  <c r="S99" i="535"/>
  <c r="R99" i="535"/>
  <c r="V99" i="535"/>
  <c r="T99" i="535"/>
  <c r="B99" i="535"/>
  <c r="M99" i="535"/>
  <c r="O99" i="535"/>
  <c r="J99" i="535"/>
  <c r="N99" i="535"/>
  <c r="L99" i="535"/>
  <c r="I99" i="535"/>
  <c r="K99" i="535"/>
  <c r="P99" i="535"/>
  <c r="F99" i="535"/>
  <c r="U99" i="535"/>
  <c r="E99" i="535"/>
  <c r="G99" i="535"/>
  <c r="H99" i="535"/>
  <c r="D99" i="535"/>
  <c r="H119" i="535"/>
  <c r="N119" i="535"/>
  <c r="K119" i="535"/>
  <c r="G119" i="535"/>
  <c r="T119" i="535"/>
  <c r="D119" i="535"/>
  <c r="J119" i="535"/>
  <c r="Q119" i="535"/>
  <c r="M119" i="535"/>
  <c r="P119" i="535"/>
  <c r="V119" i="535"/>
  <c r="F119" i="535"/>
  <c r="I119" i="535"/>
  <c r="E119" i="535"/>
  <c r="B119" i="535"/>
  <c r="L119" i="535"/>
  <c r="R119" i="535"/>
  <c r="S119" i="535"/>
  <c r="O119" i="535"/>
  <c r="U119" i="535"/>
  <c r="I85" i="535"/>
  <c r="K85" i="535"/>
  <c r="P85" i="535"/>
  <c r="F85" i="535"/>
  <c r="U85" i="535"/>
  <c r="E85" i="535"/>
  <c r="G85" i="535"/>
  <c r="H85" i="535"/>
  <c r="T85" i="535"/>
  <c r="B85" i="535"/>
  <c r="Q85" i="535"/>
  <c r="S85" i="535"/>
  <c r="R85" i="535"/>
  <c r="V85" i="535"/>
  <c r="L85" i="535"/>
  <c r="M85" i="535"/>
  <c r="O85" i="535"/>
  <c r="J85" i="535"/>
  <c r="N85" i="535"/>
  <c r="D85" i="535"/>
  <c r="N55" i="535"/>
  <c r="Q55" i="535"/>
  <c r="T55" i="535"/>
  <c r="D55" i="535"/>
  <c r="G55" i="535"/>
  <c r="B55" i="535"/>
  <c r="J55" i="535"/>
  <c r="I55" i="535"/>
  <c r="P55" i="535"/>
  <c r="S55" i="535"/>
  <c r="V55" i="535"/>
  <c r="F55" i="535"/>
  <c r="E55" i="535"/>
  <c r="L55" i="535"/>
  <c r="O55" i="535"/>
  <c r="R55" i="535"/>
  <c r="U55" i="535"/>
  <c r="M55" i="535"/>
  <c r="H55" i="535"/>
  <c r="K55" i="535"/>
  <c r="L121" i="535"/>
  <c r="R121" i="535"/>
  <c r="S121" i="535"/>
  <c r="O121" i="535"/>
  <c r="M121" i="535"/>
  <c r="H121" i="535"/>
  <c r="N121" i="535"/>
  <c r="K121" i="535"/>
  <c r="G121" i="535"/>
  <c r="B121" i="535"/>
  <c r="T121" i="535"/>
  <c r="D121" i="535"/>
  <c r="J121" i="535"/>
  <c r="Q121" i="535"/>
  <c r="E121" i="535"/>
  <c r="P121" i="535"/>
  <c r="V121" i="535"/>
  <c r="F121" i="535"/>
  <c r="I121" i="535"/>
  <c r="U121" i="535"/>
  <c r="Q81" i="535"/>
  <c r="S81" i="535"/>
  <c r="R81" i="535"/>
  <c r="V81" i="535"/>
  <c r="D81" i="535"/>
  <c r="M81" i="535"/>
  <c r="O81" i="535"/>
  <c r="J81" i="535"/>
  <c r="N81" i="535"/>
  <c r="T81" i="535"/>
  <c r="I81" i="535"/>
  <c r="K81" i="535"/>
  <c r="P81" i="535"/>
  <c r="F81" i="535"/>
  <c r="U81" i="535"/>
  <c r="E81" i="535"/>
  <c r="G81" i="535"/>
  <c r="H81" i="535"/>
  <c r="L81" i="535"/>
  <c r="B81" i="535"/>
  <c r="N54" i="535"/>
  <c r="M54" i="535"/>
  <c r="T54" i="535"/>
  <c r="D54" i="535"/>
  <c r="K54" i="535"/>
  <c r="J54" i="535"/>
  <c r="E54" i="535"/>
  <c r="P54" i="535"/>
  <c r="G54" i="535"/>
  <c r="B54" i="535"/>
  <c r="V54" i="535"/>
  <c r="F54" i="535"/>
  <c r="U54" i="535"/>
  <c r="L54" i="535"/>
  <c r="S54" i="535"/>
  <c r="R54" i="535"/>
  <c r="Q54" i="535"/>
  <c r="I54" i="535"/>
  <c r="H54" i="535"/>
  <c r="O54" i="535"/>
  <c r="I95" i="535"/>
  <c r="K95" i="535"/>
  <c r="P95" i="535"/>
  <c r="F95" i="535"/>
  <c r="U95" i="535"/>
  <c r="E95" i="535"/>
  <c r="G95" i="535"/>
  <c r="H95" i="535"/>
  <c r="T95" i="535"/>
  <c r="Q95" i="535"/>
  <c r="S95" i="535"/>
  <c r="R95" i="535"/>
  <c r="V95" i="535"/>
  <c r="L95" i="535"/>
  <c r="M95" i="535"/>
  <c r="O95" i="535"/>
  <c r="J95" i="535"/>
  <c r="N95" i="535"/>
  <c r="D95" i="535"/>
  <c r="B95" i="535"/>
  <c r="M105" i="535"/>
  <c r="G105" i="535"/>
  <c r="T105" i="535"/>
  <c r="J105" i="535"/>
  <c r="D105" i="535"/>
  <c r="S105" i="535"/>
  <c r="V105" i="535"/>
  <c r="L105" i="535"/>
  <c r="E105" i="535"/>
  <c r="U105" i="535"/>
  <c r="O105" i="535"/>
  <c r="N105" i="535"/>
  <c r="F105" i="535"/>
  <c r="P105" i="535"/>
  <c r="Q105" i="535"/>
  <c r="K105" i="535"/>
  <c r="H105" i="535"/>
  <c r="R105" i="535"/>
  <c r="I105" i="535"/>
  <c r="B105" i="535"/>
  <c r="V100" i="535"/>
  <c r="E100" i="535"/>
  <c r="G100" i="535"/>
  <c r="L100" i="535"/>
  <c r="P100" i="535"/>
  <c r="B100" i="535"/>
  <c r="Q100" i="535"/>
  <c r="T100" i="535"/>
  <c r="N100" i="535"/>
  <c r="D100" i="535"/>
  <c r="H100" i="535"/>
  <c r="M100" i="535"/>
  <c r="O100" i="535"/>
  <c r="F100" i="535"/>
  <c r="R100" i="535"/>
  <c r="S100" i="535"/>
  <c r="I100" i="535"/>
  <c r="K100" i="535"/>
  <c r="U100" i="535"/>
  <c r="J100" i="535"/>
  <c r="R43" i="535"/>
  <c r="Q43" i="535"/>
  <c r="I43" i="535"/>
  <c r="H43" i="535"/>
  <c r="O43" i="535"/>
  <c r="N43" i="535"/>
  <c r="M43" i="535"/>
  <c r="T43" i="535"/>
  <c r="D43" i="535"/>
  <c r="K43" i="535"/>
  <c r="B43" i="535"/>
  <c r="J43" i="535"/>
  <c r="E43" i="535"/>
  <c r="P43" i="535"/>
  <c r="S43" i="535"/>
  <c r="V43" i="535"/>
  <c r="F43" i="535"/>
  <c r="U43" i="535"/>
  <c r="L43" i="535"/>
  <c r="G43" i="535"/>
  <c r="J53" i="535"/>
  <c r="I53" i="535"/>
  <c r="P53" i="535"/>
  <c r="K53" i="535"/>
  <c r="V53" i="535"/>
  <c r="F53" i="535"/>
  <c r="Q53" i="535"/>
  <c r="L53" i="535"/>
  <c r="G53" i="535"/>
  <c r="B53" i="535"/>
  <c r="R53" i="535"/>
  <c r="U53" i="535"/>
  <c r="E53" i="535"/>
  <c r="H53" i="535"/>
  <c r="S53" i="535"/>
  <c r="N53" i="535"/>
  <c r="M53" i="535"/>
  <c r="T53" i="535"/>
  <c r="D53" i="535"/>
  <c r="O53" i="535"/>
  <c r="Q90" i="535"/>
  <c r="S90" i="535"/>
  <c r="V90" i="535"/>
  <c r="L90" i="535"/>
  <c r="P90" i="535"/>
  <c r="M90" i="535"/>
  <c r="O90" i="535"/>
  <c r="N90" i="535"/>
  <c r="D90" i="535"/>
  <c r="H90" i="535"/>
  <c r="I90" i="535"/>
  <c r="K90" i="535"/>
  <c r="F90" i="535"/>
  <c r="R90" i="535"/>
  <c r="U90" i="535"/>
  <c r="E90" i="535"/>
  <c r="G90" i="535"/>
  <c r="T90" i="535"/>
  <c r="J90" i="535"/>
  <c r="B90" i="535"/>
  <c r="T60" i="535"/>
  <c r="D60" i="535"/>
  <c r="J60" i="535"/>
  <c r="U60" i="535"/>
  <c r="K60" i="535"/>
  <c r="P60" i="535"/>
  <c r="V60" i="535"/>
  <c r="F60" i="535"/>
  <c r="M60" i="535"/>
  <c r="Q60" i="535"/>
  <c r="L60" i="535"/>
  <c r="R60" i="535"/>
  <c r="O60" i="535"/>
  <c r="E60" i="535"/>
  <c r="I60" i="535"/>
  <c r="H60" i="535"/>
  <c r="N60" i="535"/>
  <c r="G60" i="535"/>
  <c r="S60" i="535"/>
  <c r="B60" i="535"/>
  <c r="L58" i="535"/>
  <c r="R58" i="535"/>
  <c r="M58" i="535"/>
  <c r="K58" i="535"/>
  <c r="E58" i="535"/>
  <c r="H58" i="535"/>
  <c r="N58" i="535"/>
  <c r="U58" i="535"/>
  <c r="F58" i="535"/>
  <c r="T58" i="535"/>
  <c r="D58" i="535"/>
  <c r="O58" i="535"/>
  <c r="G58" i="535"/>
  <c r="Q58" i="535"/>
  <c r="B58" i="535"/>
  <c r="P58" i="535"/>
  <c r="V58" i="535"/>
  <c r="I58" i="535"/>
  <c r="S58" i="535"/>
  <c r="J58" i="535"/>
  <c r="T129" i="531"/>
  <c r="Q94" i="531"/>
  <c r="T94" i="531" s="1"/>
  <c r="H75" i="535"/>
  <c r="N75" i="535"/>
  <c r="K75" i="535"/>
  <c r="G75" i="535"/>
  <c r="B75" i="535"/>
  <c r="T75" i="535"/>
  <c r="D75" i="535"/>
  <c r="J75" i="535"/>
  <c r="Q75" i="535"/>
  <c r="U75" i="535"/>
  <c r="P75" i="535"/>
  <c r="V75" i="535"/>
  <c r="F75" i="535"/>
  <c r="I75" i="535"/>
  <c r="M75" i="535"/>
  <c r="L75" i="535"/>
  <c r="R75" i="535"/>
  <c r="S75" i="535"/>
  <c r="O75" i="535"/>
  <c r="E75" i="535"/>
  <c r="T117" i="535"/>
  <c r="D117" i="535"/>
  <c r="J117" i="535"/>
  <c r="O117" i="535"/>
  <c r="Q117" i="535"/>
  <c r="B117" i="535"/>
  <c r="P117" i="535"/>
  <c r="V117" i="535"/>
  <c r="F117" i="535"/>
  <c r="G117" i="535"/>
  <c r="M117" i="535"/>
  <c r="L117" i="535"/>
  <c r="R117" i="535"/>
  <c r="S117" i="535"/>
  <c r="U117" i="535"/>
  <c r="I117" i="535"/>
  <c r="H117" i="535"/>
  <c r="N117" i="535"/>
  <c r="K117" i="535"/>
  <c r="E117" i="535"/>
  <c r="Q82" i="535"/>
  <c r="S82" i="535"/>
  <c r="V82" i="535"/>
  <c r="L82" i="535"/>
  <c r="P82" i="535"/>
  <c r="B82" i="535"/>
  <c r="M82" i="535"/>
  <c r="O82" i="535"/>
  <c r="N82" i="535"/>
  <c r="D82" i="535"/>
  <c r="H82" i="535"/>
  <c r="I82" i="535"/>
  <c r="K82" i="535"/>
  <c r="F82" i="535"/>
  <c r="R82" i="535"/>
  <c r="U82" i="535"/>
  <c r="E82" i="535"/>
  <c r="G82" i="535"/>
  <c r="T82" i="535"/>
  <c r="J82" i="535"/>
  <c r="P128" i="535"/>
  <c r="V128" i="535"/>
  <c r="F128" i="535"/>
  <c r="M128" i="535"/>
  <c r="Q128" i="535"/>
  <c r="B128" i="535"/>
  <c r="L128" i="535"/>
  <c r="R128" i="535"/>
  <c r="O128" i="535"/>
  <c r="E128" i="535"/>
  <c r="I128" i="535"/>
  <c r="H128" i="535"/>
  <c r="N128" i="535"/>
  <c r="G128" i="535"/>
  <c r="S128" i="535"/>
  <c r="T128" i="535"/>
  <c r="D128" i="535"/>
  <c r="J128" i="535"/>
  <c r="U128" i="535"/>
  <c r="K128" i="535"/>
  <c r="H68" i="535"/>
  <c r="N68" i="535"/>
  <c r="G68" i="535"/>
  <c r="S68" i="535"/>
  <c r="T68" i="535"/>
  <c r="D68" i="535"/>
  <c r="J68" i="535"/>
  <c r="U68" i="535"/>
  <c r="K68" i="535"/>
  <c r="P68" i="535"/>
  <c r="V68" i="535"/>
  <c r="F68" i="535"/>
  <c r="M68" i="535"/>
  <c r="Q68" i="535"/>
  <c r="L68" i="535"/>
  <c r="R68" i="535"/>
  <c r="O68" i="535"/>
  <c r="E68" i="535"/>
  <c r="I68" i="535"/>
  <c r="B68" i="535"/>
  <c r="T66" i="535"/>
  <c r="D66" i="535"/>
  <c r="J66" i="535"/>
  <c r="M66" i="535"/>
  <c r="K66" i="535"/>
  <c r="B66" i="535"/>
  <c r="P66" i="535"/>
  <c r="V66" i="535"/>
  <c r="F66" i="535"/>
  <c r="U66" i="535"/>
  <c r="Q66" i="535"/>
  <c r="L66" i="535"/>
  <c r="R66" i="535"/>
  <c r="O66" i="535"/>
  <c r="E66" i="535"/>
  <c r="I66" i="535"/>
  <c r="H66" i="535"/>
  <c r="N66" i="535"/>
  <c r="G66" i="535"/>
  <c r="S66" i="535"/>
  <c r="N49" i="535"/>
  <c r="M49" i="535"/>
  <c r="T49" i="535"/>
  <c r="D49" i="535"/>
  <c r="O49" i="535"/>
  <c r="J49" i="535"/>
  <c r="I49" i="535"/>
  <c r="P49" i="535"/>
  <c r="K49" i="535"/>
  <c r="B49" i="535"/>
  <c r="V49" i="535"/>
  <c r="F49" i="535"/>
  <c r="Q49" i="535"/>
  <c r="L49" i="535"/>
  <c r="G49" i="535"/>
  <c r="R49" i="535"/>
  <c r="U49" i="535"/>
  <c r="E49" i="535"/>
  <c r="H49" i="535"/>
  <c r="S49" i="535"/>
  <c r="L65" i="535"/>
  <c r="R65" i="535"/>
  <c r="S65" i="535"/>
  <c r="O65" i="535"/>
  <c r="E65" i="535"/>
  <c r="H65" i="535"/>
  <c r="N65" i="535"/>
  <c r="K65" i="535"/>
  <c r="G65" i="535"/>
  <c r="T65" i="535"/>
  <c r="D65" i="535"/>
  <c r="J65" i="535"/>
  <c r="I65" i="535"/>
  <c r="U65" i="535"/>
  <c r="P65" i="535"/>
  <c r="V65" i="535"/>
  <c r="F65" i="535"/>
  <c r="Q65" i="535"/>
  <c r="M65" i="535"/>
  <c r="B65" i="535"/>
  <c r="S101" i="535"/>
  <c r="R101" i="535"/>
  <c r="P101" i="535"/>
  <c r="D101" i="535"/>
  <c r="I101" i="535"/>
  <c r="O101" i="535"/>
  <c r="M101" i="535"/>
  <c r="J101" i="535"/>
  <c r="V101" i="535"/>
  <c r="Q101" i="535"/>
  <c r="K101" i="535"/>
  <c r="H101" i="535"/>
  <c r="E101" i="535"/>
  <c r="L101" i="535"/>
  <c r="F101" i="535"/>
  <c r="G101" i="535"/>
  <c r="U101" i="535"/>
  <c r="N101" i="535"/>
  <c r="T101" i="535"/>
  <c r="B101" i="535"/>
  <c r="T70" i="535"/>
  <c r="D70" i="535"/>
  <c r="J70" i="535"/>
  <c r="U70" i="535"/>
  <c r="K70" i="535"/>
  <c r="P70" i="535"/>
  <c r="V70" i="535"/>
  <c r="F70" i="535"/>
  <c r="M70" i="535"/>
  <c r="Q70" i="535"/>
  <c r="B70" i="535"/>
  <c r="L70" i="535"/>
  <c r="R70" i="535"/>
  <c r="O70" i="535"/>
  <c r="E70" i="535"/>
  <c r="I70" i="535"/>
  <c r="H70" i="535"/>
  <c r="N70" i="535"/>
  <c r="G70" i="535"/>
  <c r="S70" i="535"/>
  <c r="P63" i="535"/>
  <c r="V63" i="535"/>
  <c r="F63" i="535"/>
  <c r="I63" i="535"/>
  <c r="M63" i="535"/>
  <c r="L63" i="535"/>
  <c r="R63" i="535"/>
  <c r="S63" i="535"/>
  <c r="O63" i="535"/>
  <c r="E63" i="535"/>
  <c r="H63" i="535"/>
  <c r="N63" i="535"/>
  <c r="K63" i="535"/>
  <c r="G63" i="535"/>
  <c r="T63" i="535"/>
  <c r="D63" i="535"/>
  <c r="J63" i="535"/>
  <c r="Q63" i="535"/>
  <c r="U63" i="535"/>
  <c r="B63" i="535"/>
  <c r="L59" i="535"/>
  <c r="R59" i="535"/>
  <c r="S59" i="535"/>
  <c r="O59" i="535"/>
  <c r="E59" i="535"/>
  <c r="H59" i="535"/>
  <c r="N59" i="535"/>
  <c r="K59" i="535"/>
  <c r="G59" i="535"/>
  <c r="B59" i="535"/>
  <c r="T59" i="535"/>
  <c r="D59" i="535"/>
  <c r="J59" i="535"/>
  <c r="Q59" i="535"/>
  <c r="U59" i="535"/>
  <c r="P59" i="535"/>
  <c r="V59" i="535"/>
  <c r="F59" i="535"/>
  <c r="I59" i="535"/>
  <c r="M59" i="535"/>
  <c r="U113" i="535"/>
  <c r="E113" i="535"/>
  <c r="G113" i="535"/>
  <c r="T113" i="535"/>
  <c r="J113" i="535"/>
  <c r="Q113" i="535"/>
  <c r="S113" i="535"/>
  <c r="V113" i="535"/>
  <c r="L113" i="535"/>
  <c r="P113" i="535"/>
  <c r="M113" i="535"/>
  <c r="O113" i="535"/>
  <c r="N113" i="535"/>
  <c r="D113" i="535"/>
  <c r="H113" i="535"/>
  <c r="B113" i="535"/>
  <c r="I113" i="535"/>
  <c r="K113" i="535"/>
  <c r="F113" i="535"/>
  <c r="R113" i="535"/>
  <c r="H74" i="535"/>
  <c r="N74" i="535"/>
  <c r="G74" i="535"/>
  <c r="S74" i="535"/>
  <c r="T74" i="535"/>
  <c r="D74" i="535"/>
  <c r="J74" i="535"/>
  <c r="U74" i="535"/>
  <c r="K74" i="535"/>
  <c r="P74" i="535"/>
  <c r="V74" i="535"/>
  <c r="F74" i="535"/>
  <c r="M74" i="535"/>
  <c r="Q74" i="535"/>
  <c r="L74" i="535"/>
  <c r="R74" i="535"/>
  <c r="O74" i="535"/>
  <c r="E74" i="535"/>
  <c r="I74" i="535"/>
  <c r="B74" i="535"/>
  <c r="U109" i="535"/>
  <c r="E109" i="535"/>
  <c r="G109" i="535"/>
  <c r="T109" i="535"/>
  <c r="J109" i="535"/>
  <c r="Q109" i="535"/>
  <c r="S109" i="535"/>
  <c r="V109" i="535"/>
  <c r="L109" i="535"/>
  <c r="H109" i="535"/>
  <c r="M109" i="535"/>
  <c r="O109" i="535"/>
  <c r="N109" i="535"/>
  <c r="D109" i="535"/>
  <c r="P109" i="535"/>
  <c r="B109" i="535"/>
  <c r="I109" i="535"/>
  <c r="K109" i="535"/>
  <c r="F109" i="535"/>
  <c r="R109" i="535"/>
  <c r="Q117" i="531"/>
  <c r="T117" i="531" s="1"/>
  <c r="T72" i="535"/>
  <c r="D72" i="535"/>
  <c r="J72" i="535"/>
  <c r="U72" i="535"/>
  <c r="K72" i="535"/>
  <c r="B72" i="535"/>
  <c r="P72" i="535"/>
  <c r="V72" i="535"/>
  <c r="F72" i="535"/>
  <c r="M72" i="535"/>
  <c r="Q72" i="535"/>
  <c r="L72" i="535"/>
  <c r="R72" i="535"/>
  <c r="O72" i="535"/>
  <c r="E72" i="535"/>
  <c r="I72" i="535"/>
  <c r="H72" i="535"/>
  <c r="N72" i="535"/>
  <c r="G72" i="535"/>
  <c r="S72" i="535"/>
  <c r="M111" i="535"/>
  <c r="O111" i="535"/>
  <c r="N111" i="535"/>
  <c r="D111" i="535"/>
  <c r="H111" i="535"/>
  <c r="B111" i="535"/>
  <c r="I111" i="535"/>
  <c r="K111" i="535"/>
  <c r="F111" i="535"/>
  <c r="R111" i="535"/>
  <c r="U111" i="535"/>
  <c r="E111" i="535"/>
  <c r="G111" i="535"/>
  <c r="T111" i="535"/>
  <c r="J111" i="535"/>
  <c r="Q111" i="535"/>
  <c r="S111" i="535"/>
  <c r="V111" i="535"/>
  <c r="L111" i="535"/>
  <c r="P111" i="535"/>
  <c r="I106" i="535"/>
  <c r="K106" i="535"/>
  <c r="P106" i="535"/>
  <c r="F106" i="535"/>
  <c r="U106" i="535"/>
  <c r="E106" i="535"/>
  <c r="G106" i="535"/>
  <c r="H106" i="535"/>
  <c r="D106" i="535"/>
  <c r="B106" i="535"/>
  <c r="Q106" i="535"/>
  <c r="S106" i="535"/>
  <c r="R106" i="535"/>
  <c r="V106" i="535"/>
  <c r="T106" i="535"/>
  <c r="M106" i="535"/>
  <c r="O106" i="535"/>
  <c r="J106" i="535"/>
  <c r="N106" i="535"/>
  <c r="L106" i="535"/>
  <c r="J50" i="535"/>
  <c r="E50" i="535"/>
  <c r="P50" i="535"/>
  <c r="G50" i="535"/>
  <c r="V50" i="535"/>
  <c r="F50" i="535"/>
  <c r="U50" i="535"/>
  <c r="L50" i="535"/>
  <c r="S50" i="535"/>
  <c r="R50" i="535"/>
  <c r="Q50" i="535"/>
  <c r="I50" i="535"/>
  <c r="H50" i="535"/>
  <c r="O50" i="535"/>
  <c r="B50" i="535"/>
  <c r="N50" i="535"/>
  <c r="M50" i="535"/>
  <c r="T50" i="535"/>
  <c r="D50" i="535"/>
  <c r="K50" i="535"/>
  <c r="Q66" i="531"/>
  <c r="T66" i="531" s="1"/>
  <c r="M88" i="535"/>
  <c r="O88" i="535"/>
  <c r="N88" i="535"/>
  <c r="D88" i="535"/>
  <c r="H88" i="535"/>
  <c r="I88" i="535"/>
  <c r="K88" i="535"/>
  <c r="F88" i="535"/>
  <c r="R88" i="535"/>
  <c r="U88" i="535"/>
  <c r="E88" i="535"/>
  <c r="G88" i="535"/>
  <c r="T88" i="535"/>
  <c r="J88" i="535"/>
  <c r="Q88" i="535"/>
  <c r="S88" i="535"/>
  <c r="V88" i="535"/>
  <c r="L88" i="535"/>
  <c r="P88" i="535"/>
  <c r="B88" i="535"/>
  <c r="M79" i="535"/>
  <c r="O79" i="535"/>
  <c r="J79" i="535"/>
  <c r="N79" i="535"/>
  <c r="D79" i="535"/>
  <c r="I79" i="535"/>
  <c r="K79" i="535"/>
  <c r="P79" i="535"/>
  <c r="F79" i="535"/>
  <c r="B79" i="535"/>
  <c r="U79" i="535"/>
  <c r="E79" i="535"/>
  <c r="G79" i="535"/>
  <c r="H79" i="535"/>
  <c r="T79" i="535"/>
  <c r="Q79" i="535"/>
  <c r="S79" i="535"/>
  <c r="R79" i="535"/>
  <c r="V79" i="535"/>
  <c r="L79" i="535"/>
  <c r="L69" i="535"/>
  <c r="R69" i="535"/>
  <c r="S69" i="535"/>
  <c r="O69" i="535"/>
  <c r="E69" i="535"/>
  <c r="H69" i="535"/>
  <c r="N69" i="535"/>
  <c r="K69" i="535"/>
  <c r="G69" i="535"/>
  <c r="T69" i="535"/>
  <c r="D69" i="535"/>
  <c r="J69" i="535"/>
  <c r="Q69" i="535"/>
  <c r="U69" i="535"/>
  <c r="B69" i="535"/>
  <c r="P69" i="535"/>
  <c r="V69" i="535"/>
  <c r="F69" i="535"/>
  <c r="I69" i="535"/>
  <c r="M69" i="535"/>
  <c r="I84" i="535"/>
  <c r="K84" i="535"/>
  <c r="F84" i="535"/>
  <c r="R84" i="535"/>
  <c r="B84" i="535"/>
  <c r="U84" i="535"/>
  <c r="E84" i="535"/>
  <c r="G84" i="535"/>
  <c r="T84" i="535"/>
  <c r="J84" i="535"/>
  <c r="Q84" i="535"/>
  <c r="S84" i="535"/>
  <c r="V84" i="535"/>
  <c r="L84" i="535"/>
  <c r="P84" i="535"/>
  <c r="M84" i="535"/>
  <c r="O84" i="535"/>
  <c r="N84" i="535"/>
  <c r="D84" i="535"/>
  <c r="H84" i="535"/>
  <c r="Q60" i="531"/>
  <c r="T60" i="531" s="1"/>
  <c r="I80" i="535"/>
  <c r="K80" i="535"/>
  <c r="F80" i="535"/>
  <c r="R80" i="535"/>
  <c r="U80" i="535"/>
  <c r="E80" i="535"/>
  <c r="G80" i="535"/>
  <c r="T80" i="535"/>
  <c r="J80" i="535"/>
  <c r="B80" i="535"/>
  <c r="Q80" i="535"/>
  <c r="S80" i="535"/>
  <c r="V80" i="535"/>
  <c r="L80" i="535"/>
  <c r="P80" i="535"/>
  <c r="M80" i="535"/>
  <c r="O80" i="535"/>
  <c r="N80" i="535"/>
  <c r="D80" i="535"/>
  <c r="H80" i="535"/>
  <c r="T74" i="531"/>
  <c r="Q89" i="535"/>
  <c r="S89" i="535"/>
  <c r="R89" i="535"/>
  <c r="V89" i="535"/>
  <c r="D89" i="535"/>
  <c r="M89" i="535"/>
  <c r="O89" i="535"/>
  <c r="J89" i="535"/>
  <c r="N89" i="535"/>
  <c r="T89" i="535"/>
  <c r="B89" i="535"/>
  <c r="I89" i="535"/>
  <c r="K89" i="535"/>
  <c r="P89" i="535"/>
  <c r="F89" i="535"/>
  <c r="U89" i="535"/>
  <c r="E89" i="535"/>
  <c r="G89" i="535"/>
  <c r="H89" i="535"/>
  <c r="L89" i="535"/>
  <c r="H124" i="535"/>
  <c r="N124" i="535"/>
  <c r="G124" i="535"/>
  <c r="S124" i="535"/>
  <c r="T124" i="535"/>
  <c r="D124" i="535"/>
  <c r="J124" i="535"/>
  <c r="U124" i="535"/>
  <c r="K124" i="535"/>
  <c r="B124" i="535"/>
  <c r="P124" i="535"/>
  <c r="V124" i="535"/>
  <c r="F124" i="535"/>
  <c r="M124" i="535"/>
  <c r="I124" i="535"/>
  <c r="L124" i="535"/>
  <c r="R124" i="535"/>
  <c r="O124" i="535"/>
  <c r="E124" i="535"/>
  <c r="Q124" i="535"/>
  <c r="T75" i="531"/>
  <c r="T116" i="535"/>
  <c r="D116" i="535"/>
  <c r="J116" i="535"/>
  <c r="S116" i="535"/>
  <c r="E116" i="535"/>
  <c r="P116" i="535"/>
  <c r="V116" i="535"/>
  <c r="F116" i="535"/>
  <c r="K116" i="535"/>
  <c r="Q116" i="535"/>
  <c r="B116" i="535"/>
  <c r="L116" i="535"/>
  <c r="R116" i="535"/>
  <c r="O116" i="535"/>
  <c r="I116" i="535"/>
  <c r="M116" i="535"/>
  <c r="H116" i="535"/>
  <c r="N116" i="535"/>
  <c r="G116" i="535"/>
  <c r="U116" i="535"/>
  <c r="O103" i="535"/>
  <c r="P103" i="535"/>
  <c r="M103" i="535"/>
  <c r="N103" i="535"/>
  <c r="T103" i="535"/>
  <c r="K103" i="535"/>
  <c r="J103" i="535"/>
  <c r="H103" i="535"/>
  <c r="D103" i="535"/>
  <c r="I103" i="535"/>
  <c r="B103" i="535"/>
  <c r="G103" i="535"/>
  <c r="E103" i="535"/>
  <c r="Q103" i="535"/>
  <c r="V103" i="535"/>
  <c r="S103" i="535"/>
  <c r="U103" i="535"/>
  <c r="R103" i="535"/>
  <c r="F103" i="535"/>
  <c r="L103" i="535"/>
  <c r="I83" i="535"/>
  <c r="K83" i="535"/>
  <c r="P83" i="535"/>
  <c r="F83" i="535"/>
  <c r="U83" i="535"/>
  <c r="E83" i="535"/>
  <c r="G83" i="535"/>
  <c r="H83" i="535"/>
  <c r="D83" i="535"/>
  <c r="Q83" i="535"/>
  <c r="S83" i="535"/>
  <c r="R83" i="535"/>
  <c r="V83" i="535"/>
  <c r="T83" i="535"/>
  <c r="B83" i="535"/>
  <c r="M83" i="535"/>
  <c r="O83" i="535"/>
  <c r="J83" i="535"/>
  <c r="N83" i="535"/>
  <c r="L83" i="535"/>
  <c r="Q82" i="531"/>
  <c r="T82" i="531" s="1"/>
  <c r="U92" i="535"/>
  <c r="E92" i="535"/>
  <c r="G92" i="535"/>
  <c r="T92" i="535"/>
  <c r="J92" i="535"/>
  <c r="Q92" i="535"/>
  <c r="S92" i="535"/>
  <c r="V92" i="535"/>
  <c r="L92" i="535"/>
  <c r="P92" i="535"/>
  <c r="M92" i="535"/>
  <c r="O92" i="535"/>
  <c r="N92" i="535"/>
  <c r="D92" i="535"/>
  <c r="H92" i="535"/>
  <c r="B92" i="535"/>
  <c r="I92" i="535"/>
  <c r="K92" i="535"/>
  <c r="F92" i="535"/>
  <c r="R92" i="535"/>
  <c r="P127" i="535"/>
  <c r="V127" i="535"/>
  <c r="F127" i="535"/>
  <c r="I127" i="535"/>
  <c r="E127" i="535"/>
  <c r="L127" i="535"/>
  <c r="R127" i="535"/>
  <c r="S127" i="535"/>
  <c r="O127" i="535"/>
  <c r="U127" i="535"/>
  <c r="B127" i="535"/>
  <c r="H127" i="535"/>
  <c r="N127" i="535"/>
  <c r="K127" i="535"/>
  <c r="G127" i="535"/>
  <c r="T127" i="535"/>
  <c r="D127" i="535"/>
  <c r="J127" i="535"/>
  <c r="Q127" i="535"/>
  <c r="M127" i="535"/>
  <c r="C36" i="526"/>
  <c r="C38" i="526"/>
  <c r="C35" i="526"/>
  <c r="C37" i="526"/>
  <c r="C40" i="526"/>
  <c r="C34" i="526"/>
  <c r="C39" i="526"/>
  <c r="C36" i="522"/>
  <c r="D36" i="522" s="1"/>
  <c r="C38" i="522"/>
  <c r="D38" i="522" s="1"/>
  <c r="C35" i="522"/>
  <c r="D35" i="522" s="1"/>
  <c r="C37" i="522"/>
  <c r="D37" i="522" s="1"/>
  <c r="C40" i="522"/>
  <c r="D40" i="522" s="1"/>
  <c r="C34" i="522"/>
  <c r="D34" i="522" s="1"/>
  <c r="C39" i="522"/>
  <c r="D39" i="522" s="1"/>
  <c r="C36" i="521"/>
  <c r="C38" i="521"/>
  <c r="C35" i="521"/>
  <c r="C37" i="521"/>
  <c r="C40" i="521"/>
  <c r="C34" i="521"/>
  <c r="C39" i="521"/>
  <c r="C37" i="370"/>
  <c r="F40" i="475"/>
  <c r="U40" i="475" s="1"/>
  <c r="F39" i="475"/>
  <c r="U39" i="475" s="1"/>
  <c r="F36" i="473"/>
  <c r="C38" i="370"/>
  <c r="AF112" i="370"/>
  <c r="AF122" i="370"/>
  <c r="AF88" i="370"/>
  <c r="AF92" i="370"/>
  <c r="AF128" i="370"/>
  <c r="AF54" i="370"/>
  <c r="AF86" i="370"/>
  <c r="AF102" i="370"/>
  <c r="AF118" i="370"/>
  <c r="AF51" i="370"/>
  <c r="AF67" i="370"/>
  <c r="AF75" i="370"/>
  <c r="AF83" i="370"/>
  <c r="AF91" i="370"/>
  <c r="AF107" i="370"/>
  <c r="AF123" i="370"/>
  <c r="AF44" i="370"/>
  <c r="AF52" i="370"/>
  <c r="AF60" i="370"/>
  <c r="AF68" i="370"/>
  <c r="AF76" i="370"/>
  <c r="AF84" i="370"/>
  <c r="AF100" i="370"/>
  <c r="AF108" i="370"/>
  <c r="AF116" i="370"/>
  <c r="AF53" i="370"/>
  <c r="AF69" i="370"/>
  <c r="AF85" i="370"/>
  <c r="AF101" i="370"/>
  <c r="AF117" i="370"/>
  <c r="AF119" i="370"/>
  <c r="AF120" i="370"/>
  <c r="AF58" i="370"/>
  <c r="AF70" i="370"/>
  <c r="AF90" i="370"/>
  <c r="AF106" i="370"/>
  <c r="AF47" i="370"/>
  <c r="AF55" i="370"/>
  <c r="AF63" i="370"/>
  <c r="AF71" i="370"/>
  <c r="AF79" i="370"/>
  <c r="AF87" i="370"/>
  <c r="AF95" i="370"/>
  <c r="AF103" i="370"/>
  <c r="AF111" i="370"/>
  <c r="AF127" i="370"/>
  <c r="AF48" i="370"/>
  <c r="AF56" i="370"/>
  <c r="AF64" i="370"/>
  <c r="AF72" i="370"/>
  <c r="AF80" i="370"/>
  <c r="AF96" i="370"/>
  <c r="AF104" i="370"/>
  <c r="F37" i="475"/>
  <c r="U37" i="475" s="1"/>
  <c r="F37" i="473"/>
  <c r="F40" i="469"/>
  <c r="F39" i="471"/>
  <c r="C39" i="370"/>
  <c r="F37" i="469"/>
  <c r="F41" i="471"/>
  <c r="F38" i="471"/>
  <c r="F39" i="469"/>
  <c r="F40" i="473"/>
  <c r="F41" i="475"/>
  <c r="U41" i="475" s="1"/>
  <c r="F41" i="473"/>
  <c r="F38" i="475"/>
  <c r="U38" i="475" s="1"/>
  <c r="C41" i="370"/>
  <c r="AD41" i="370" s="1"/>
  <c r="C40" i="370"/>
  <c r="F37" i="471"/>
  <c r="F38" i="469"/>
  <c r="F38" i="473"/>
  <c r="AC39" i="476"/>
  <c r="F39" i="473"/>
  <c r="F40" i="471"/>
  <c r="F36" i="475"/>
  <c r="U36" i="475" s="1"/>
  <c r="C36" i="370"/>
  <c r="F36" i="469"/>
  <c r="F36" i="471"/>
  <c r="Z86" i="476"/>
  <c r="J86" i="370" s="1"/>
  <c r="AN86" i="370" s="1"/>
  <c r="Z102" i="476"/>
  <c r="J102" i="370" s="1"/>
  <c r="AN102" i="370" s="1"/>
  <c r="Z89" i="476"/>
  <c r="J89" i="370" s="1"/>
  <c r="AN89" i="370" s="1"/>
  <c r="AA44" i="476"/>
  <c r="Z85" i="476"/>
  <c r="J85" i="370" s="1"/>
  <c r="AN85" i="370" s="1"/>
  <c r="Z93" i="476"/>
  <c r="J93" i="370" s="1"/>
  <c r="AN93" i="370" s="1"/>
  <c r="Z101" i="476"/>
  <c r="J101" i="370" s="1"/>
  <c r="AN101" i="370" s="1"/>
  <c r="Z117" i="476"/>
  <c r="J117" i="370" s="1"/>
  <c r="AN117" i="370" s="1"/>
  <c r="AE45" i="370"/>
  <c r="D45" i="521" s="1"/>
  <c r="AF45" i="521" s="1"/>
  <c r="AD45" i="370"/>
  <c r="AE115" i="370"/>
  <c r="D115" i="521" s="1"/>
  <c r="AF115" i="521" s="1"/>
  <c r="AD115" i="370"/>
  <c r="AE89" i="370"/>
  <c r="D89" i="521" s="1"/>
  <c r="AF89" i="521" s="1"/>
  <c r="AD89" i="370"/>
  <c r="AE109" i="370"/>
  <c r="D109" i="521" s="1"/>
  <c r="AF109" i="521" s="1"/>
  <c r="AD109" i="370"/>
  <c r="AE129" i="370"/>
  <c r="D129" i="521" s="1"/>
  <c r="AF129" i="521" s="1"/>
  <c r="AD129" i="370"/>
  <c r="AE46" i="370"/>
  <c r="D46" i="521" s="1"/>
  <c r="AF46" i="521" s="1"/>
  <c r="AD46" i="370"/>
  <c r="AE62" i="370"/>
  <c r="D62" i="521" s="1"/>
  <c r="AF62" i="521" s="1"/>
  <c r="AD62" i="370"/>
  <c r="AE65" i="370"/>
  <c r="D65" i="521" s="1"/>
  <c r="AF65" i="521" s="1"/>
  <c r="AD65" i="370"/>
  <c r="AE110" i="370"/>
  <c r="D110" i="521" s="1"/>
  <c r="AF110" i="521" s="1"/>
  <c r="AD110" i="370"/>
  <c r="AE42" i="370"/>
  <c r="D42" i="521" s="1"/>
  <c r="AF42" i="521" s="1"/>
  <c r="AD42" i="370"/>
  <c r="AE74" i="370"/>
  <c r="D74" i="521" s="1"/>
  <c r="AF74" i="521" s="1"/>
  <c r="AD74" i="370"/>
  <c r="AE51" i="370"/>
  <c r="D51" i="521" s="1"/>
  <c r="AF51" i="521" s="1"/>
  <c r="AD51" i="370"/>
  <c r="AE67" i="370"/>
  <c r="D67" i="521" s="1"/>
  <c r="AF67" i="521" s="1"/>
  <c r="AD67" i="370"/>
  <c r="AE83" i="370"/>
  <c r="D83" i="521" s="1"/>
  <c r="AF83" i="521" s="1"/>
  <c r="AD83" i="370"/>
  <c r="AE52" i="370"/>
  <c r="D52" i="521" s="1"/>
  <c r="AF52" i="521" s="1"/>
  <c r="AD52" i="370"/>
  <c r="AE68" i="370"/>
  <c r="D68" i="521" s="1"/>
  <c r="AF68" i="521" s="1"/>
  <c r="AD68" i="370"/>
  <c r="AE84" i="370"/>
  <c r="D84" i="521" s="1"/>
  <c r="AF84" i="521" s="1"/>
  <c r="AD84" i="370"/>
  <c r="AE100" i="370"/>
  <c r="D100" i="521" s="1"/>
  <c r="AF100" i="521" s="1"/>
  <c r="AD100" i="370"/>
  <c r="AE116" i="370"/>
  <c r="D116" i="521" s="1"/>
  <c r="AF116" i="521" s="1"/>
  <c r="AD116" i="370"/>
  <c r="AE53" i="370"/>
  <c r="D53" i="521" s="1"/>
  <c r="AF53" i="521" s="1"/>
  <c r="AD53" i="370"/>
  <c r="AE69" i="370"/>
  <c r="D69" i="521" s="1"/>
  <c r="AF69" i="521" s="1"/>
  <c r="AD69" i="370"/>
  <c r="AE85" i="370"/>
  <c r="D85" i="521" s="1"/>
  <c r="AF85" i="521" s="1"/>
  <c r="AD85" i="370"/>
  <c r="AE101" i="370"/>
  <c r="D101" i="521" s="1"/>
  <c r="AF101" i="521" s="1"/>
  <c r="AD101" i="370"/>
  <c r="AE117" i="370"/>
  <c r="D117" i="521" s="1"/>
  <c r="AF117" i="521" s="1"/>
  <c r="AD117" i="370"/>
  <c r="AE61" i="370"/>
  <c r="D61" i="521" s="1"/>
  <c r="AF61" i="521" s="1"/>
  <c r="AD61" i="370"/>
  <c r="AE93" i="370"/>
  <c r="D93" i="521" s="1"/>
  <c r="AF93" i="521" s="1"/>
  <c r="AD93" i="370"/>
  <c r="AE113" i="370"/>
  <c r="D113" i="521" s="1"/>
  <c r="AF113" i="521" s="1"/>
  <c r="AD113" i="370"/>
  <c r="AE82" i="370"/>
  <c r="D82" i="521" s="1"/>
  <c r="AF82" i="521" s="1"/>
  <c r="AD82" i="370"/>
  <c r="AE81" i="370"/>
  <c r="D81" i="521" s="1"/>
  <c r="AF81" i="521" s="1"/>
  <c r="AD81" i="370"/>
  <c r="AE114" i="370"/>
  <c r="D114" i="521" s="1"/>
  <c r="AF114" i="521" s="1"/>
  <c r="AD114" i="370"/>
  <c r="AE70" i="370"/>
  <c r="D70" i="521" s="1"/>
  <c r="AF70" i="521" s="1"/>
  <c r="AD70" i="370"/>
  <c r="AE47" i="370"/>
  <c r="D47" i="521" s="1"/>
  <c r="AF47" i="521" s="1"/>
  <c r="AD47" i="370"/>
  <c r="AE63" i="370"/>
  <c r="D63" i="521" s="1"/>
  <c r="AF63" i="521" s="1"/>
  <c r="AD63" i="370"/>
  <c r="AE79" i="370"/>
  <c r="D79" i="521" s="1"/>
  <c r="AF79" i="521" s="1"/>
  <c r="AD79" i="370"/>
  <c r="AE95" i="370"/>
  <c r="D95" i="521" s="1"/>
  <c r="AF95" i="521" s="1"/>
  <c r="AD95" i="370"/>
  <c r="AE111" i="370"/>
  <c r="D111" i="521" s="1"/>
  <c r="AF111" i="521" s="1"/>
  <c r="AD111" i="370"/>
  <c r="AE127" i="370"/>
  <c r="D127" i="521" s="1"/>
  <c r="AF127" i="521" s="1"/>
  <c r="AD127" i="370"/>
  <c r="AE48" i="370"/>
  <c r="D48" i="521" s="1"/>
  <c r="AF48" i="521" s="1"/>
  <c r="AD48" i="370"/>
  <c r="AE64" i="370"/>
  <c r="D64" i="521" s="1"/>
  <c r="AF64" i="521" s="1"/>
  <c r="AD64" i="370"/>
  <c r="AE80" i="370"/>
  <c r="D80" i="521" s="1"/>
  <c r="AF80" i="521" s="1"/>
  <c r="AD80" i="370"/>
  <c r="AE96" i="370"/>
  <c r="D96" i="521" s="1"/>
  <c r="AF96" i="521" s="1"/>
  <c r="AD96" i="370"/>
  <c r="AE112" i="370"/>
  <c r="D112" i="521" s="1"/>
  <c r="AF112" i="521" s="1"/>
  <c r="AD112" i="370"/>
  <c r="AE128" i="370"/>
  <c r="D128" i="521" s="1"/>
  <c r="AF128" i="521" s="1"/>
  <c r="AD128" i="370"/>
  <c r="AE77" i="370"/>
  <c r="D77" i="521" s="1"/>
  <c r="AF77" i="521" s="1"/>
  <c r="AD77" i="370"/>
  <c r="AE57" i="370"/>
  <c r="D57" i="521" s="1"/>
  <c r="AF57" i="521" s="1"/>
  <c r="AD57" i="370"/>
  <c r="AE97" i="370"/>
  <c r="D97" i="521" s="1"/>
  <c r="AF97" i="521" s="1"/>
  <c r="AD97" i="370"/>
  <c r="AE121" i="370"/>
  <c r="D121" i="521" s="1"/>
  <c r="AF121" i="521" s="1"/>
  <c r="AD121" i="370"/>
  <c r="AE50" i="370"/>
  <c r="D50" i="521" s="1"/>
  <c r="AF50" i="521" s="1"/>
  <c r="AD50" i="370"/>
  <c r="AE66" i="370"/>
  <c r="D66" i="521" s="1"/>
  <c r="AF66" i="521" s="1"/>
  <c r="AD66" i="370"/>
  <c r="AE94" i="370"/>
  <c r="D94" i="521" s="1"/>
  <c r="AF94" i="521" s="1"/>
  <c r="AD94" i="370"/>
  <c r="AE126" i="370"/>
  <c r="D126" i="521" s="1"/>
  <c r="AF126" i="521" s="1"/>
  <c r="AD126" i="370"/>
  <c r="AE58" i="370"/>
  <c r="D58" i="521" s="1"/>
  <c r="AF58" i="521" s="1"/>
  <c r="AD58" i="370"/>
  <c r="AE90" i="370"/>
  <c r="D90" i="521" s="1"/>
  <c r="AF90" i="521" s="1"/>
  <c r="AD90" i="370"/>
  <c r="AE106" i="370"/>
  <c r="D106" i="521" s="1"/>
  <c r="AF106" i="521" s="1"/>
  <c r="AD106" i="370"/>
  <c r="AE122" i="370"/>
  <c r="D122" i="521" s="1"/>
  <c r="AF122" i="521" s="1"/>
  <c r="AD122" i="370"/>
  <c r="AE43" i="370"/>
  <c r="D43" i="521" s="1"/>
  <c r="AF43" i="521" s="1"/>
  <c r="AD43" i="370"/>
  <c r="AE59" i="370"/>
  <c r="D59" i="521" s="1"/>
  <c r="AF59" i="521" s="1"/>
  <c r="AD59" i="370"/>
  <c r="AE75" i="370"/>
  <c r="D75" i="521" s="1"/>
  <c r="AF75" i="521" s="1"/>
  <c r="AD75" i="370"/>
  <c r="AE91" i="370"/>
  <c r="D91" i="521" s="1"/>
  <c r="AF91" i="521" s="1"/>
  <c r="AD91" i="370"/>
  <c r="AE107" i="370"/>
  <c r="D107" i="521" s="1"/>
  <c r="AF107" i="521" s="1"/>
  <c r="AD107" i="370"/>
  <c r="AE123" i="370"/>
  <c r="D123" i="521" s="1"/>
  <c r="AF123" i="521" s="1"/>
  <c r="AD123" i="370"/>
  <c r="AE44" i="370"/>
  <c r="D44" i="521" s="1"/>
  <c r="AF44" i="521" s="1"/>
  <c r="AD44" i="370"/>
  <c r="AE60" i="370"/>
  <c r="D60" i="521" s="1"/>
  <c r="AF60" i="521" s="1"/>
  <c r="AD60" i="370"/>
  <c r="AE76" i="370"/>
  <c r="D76" i="521" s="1"/>
  <c r="AF76" i="521" s="1"/>
  <c r="AD76" i="370"/>
  <c r="AE92" i="370"/>
  <c r="D92" i="521" s="1"/>
  <c r="AF92" i="521" s="1"/>
  <c r="AD92" i="370"/>
  <c r="AE108" i="370"/>
  <c r="D108" i="521" s="1"/>
  <c r="AF108" i="521" s="1"/>
  <c r="AD108" i="370"/>
  <c r="AE124" i="370"/>
  <c r="D124" i="521" s="1"/>
  <c r="AF124" i="521" s="1"/>
  <c r="AD124" i="370"/>
  <c r="AE99" i="370"/>
  <c r="D99" i="521" s="1"/>
  <c r="AF99" i="521" s="1"/>
  <c r="AD99" i="370"/>
  <c r="AE73" i="370"/>
  <c r="D73" i="521" s="1"/>
  <c r="AF73" i="521" s="1"/>
  <c r="AD73" i="370"/>
  <c r="AE105" i="370"/>
  <c r="D105" i="521" s="1"/>
  <c r="AF105" i="521" s="1"/>
  <c r="AD105" i="370"/>
  <c r="AE125" i="370"/>
  <c r="D125" i="521" s="1"/>
  <c r="AF125" i="521" s="1"/>
  <c r="AD125" i="370"/>
  <c r="AE78" i="370"/>
  <c r="D78" i="521" s="1"/>
  <c r="AF78" i="521" s="1"/>
  <c r="AD78" i="370"/>
  <c r="AE49" i="370"/>
  <c r="D49" i="521" s="1"/>
  <c r="AF49" i="521" s="1"/>
  <c r="AD49" i="370"/>
  <c r="AE98" i="370"/>
  <c r="D98" i="521" s="1"/>
  <c r="AF98" i="521" s="1"/>
  <c r="AD98" i="370"/>
  <c r="AE130" i="370"/>
  <c r="D130" i="521" s="1"/>
  <c r="AF130" i="521" s="1"/>
  <c r="AD130" i="370"/>
  <c r="AE54" i="370"/>
  <c r="D54" i="521" s="1"/>
  <c r="AF54" i="521" s="1"/>
  <c r="AD54" i="370"/>
  <c r="AE86" i="370"/>
  <c r="D86" i="521" s="1"/>
  <c r="AF86" i="521" s="1"/>
  <c r="AD86" i="370"/>
  <c r="AE102" i="370"/>
  <c r="D102" i="521" s="1"/>
  <c r="AF102" i="521" s="1"/>
  <c r="AD102" i="370"/>
  <c r="AE118" i="370"/>
  <c r="D118" i="521" s="1"/>
  <c r="AF118" i="521" s="1"/>
  <c r="AD118" i="370"/>
  <c r="AE55" i="370"/>
  <c r="D55" i="521" s="1"/>
  <c r="AF55" i="521" s="1"/>
  <c r="AD55" i="370"/>
  <c r="AE71" i="370"/>
  <c r="D71" i="521" s="1"/>
  <c r="AF71" i="521" s="1"/>
  <c r="AD71" i="370"/>
  <c r="AE87" i="370"/>
  <c r="D87" i="521" s="1"/>
  <c r="AF87" i="521" s="1"/>
  <c r="AD87" i="370"/>
  <c r="AE103" i="370"/>
  <c r="D103" i="521" s="1"/>
  <c r="AF103" i="521" s="1"/>
  <c r="AD103" i="370"/>
  <c r="AE119" i="370"/>
  <c r="D119" i="521" s="1"/>
  <c r="AF119" i="521" s="1"/>
  <c r="AD119" i="370"/>
  <c r="AE56" i="370"/>
  <c r="D56" i="521" s="1"/>
  <c r="AF56" i="521" s="1"/>
  <c r="AD56" i="370"/>
  <c r="AE72" i="370"/>
  <c r="D72" i="521" s="1"/>
  <c r="AF72" i="521" s="1"/>
  <c r="AD72" i="370"/>
  <c r="AE88" i="370"/>
  <c r="D88" i="521" s="1"/>
  <c r="AF88" i="521" s="1"/>
  <c r="AD88" i="370"/>
  <c r="AE104" i="370"/>
  <c r="D104" i="521" s="1"/>
  <c r="AF104" i="521" s="1"/>
  <c r="AD104" i="370"/>
  <c r="AE120" i="370"/>
  <c r="D120" i="521" s="1"/>
  <c r="AF120" i="521" s="1"/>
  <c r="AD120" i="370"/>
  <c r="AA34" i="476"/>
  <c r="F34" i="475"/>
  <c r="U34" i="475" s="1"/>
  <c r="C34" i="370"/>
  <c r="F34" i="473"/>
  <c r="F34" i="471"/>
  <c r="AM2" i="476"/>
  <c r="AB113" i="476"/>
  <c r="AC79" i="476"/>
  <c r="Z129" i="476"/>
  <c r="J129" i="370" s="1"/>
  <c r="AN129" i="370" s="1"/>
  <c r="Z123" i="476"/>
  <c r="J123" i="370" s="1"/>
  <c r="AN123" i="370" s="1"/>
  <c r="Z113" i="476"/>
  <c r="J113" i="370" s="1"/>
  <c r="AN113" i="370" s="1"/>
  <c r="Z107" i="476"/>
  <c r="J107" i="370" s="1"/>
  <c r="AN107" i="370" s="1"/>
  <c r="Z81" i="476"/>
  <c r="J81" i="370" s="1"/>
  <c r="AN81" i="370" s="1"/>
  <c r="Z78" i="476"/>
  <c r="J78" i="370" s="1"/>
  <c r="AN78" i="370" s="1"/>
  <c r="Z70" i="476"/>
  <c r="J70" i="370" s="1"/>
  <c r="AN70" i="370" s="1"/>
  <c r="Z54" i="476"/>
  <c r="J54" i="370" s="1"/>
  <c r="AN54" i="370" s="1"/>
  <c r="Z45" i="476"/>
  <c r="J45" i="370" s="1"/>
  <c r="AN45" i="370" s="1"/>
  <c r="Z61" i="476"/>
  <c r="J61" i="370" s="1"/>
  <c r="AN61" i="370" s="1"/>
  <c r="Z46" i="476"/>
  <c r="J46" i="370" s="1"/>
  <c r="AN46" i="370" s="1"/>
  <c r="Z62" i="476"/>
  <c r="J62" i="370" s="1"/>
  <c r="AN62" i="370" s="1"/>
  <c r="Z47" i="476"/>
  <c r="J47" i="370" s="1"/>
  <c r="AN47" i="370" s="1"/>
  <c r="Z63" i="476"/>
  <c r="J63" i="370" s="1"/>
  <c r="AN63" i="370" s="1"/>
  <c r="AF42" i="370"/>
  <c r="AF74" i="370"/>
  <c r="AF43" i="370"/>
  <c r="AF59" i="370"/>
  <c r="AP50" i="370"/>
  <c r="AO58" i="370"/>
  <c r="AP62" i="370"/>
  <c r="AP70" i="370"/>
  <c r="AP82" i="370"/>
  <c r="AO90" i="370"/>
  <c r="AP94" i="370"/>
  <c r="AO106" i="370"/>
  <c r="AP110" i="370"/>
  <c r="AO122" i="370"/>
  <c r="AP126" i="370"/>
  <c r="AO43" i="370"/>
  <c r="AP47" i="370"/>
  <c r="AO59" i="370"/>
  <c r="AP63" i="370"/>
  <c r="AO75" i="370"/>
  <c r="AP79" i="370"/>
  <c r="AO91" i="370"/>
  <c r="AP95" i="370"/>
  <c r="AO107" i="370"/>
  <c r="AP111" i="370"/>
  <c r="AO123" i="370"/>
  <c r="AP127" i="370"/>
  <c r="AO48" i="370"/>
  <c r="AP52" i="370"/>
  <c r="AO64" i="370"/>
  <c r="AP68" i="370"/>
  <c r="AO80" i="370"/>
  <c r="AP84" i="370"/>
  <c r="AO96" i="370"/>
  <c r="AP100" i="370"/>
  <c r="AO112" i="370"/>
  <c r="AP116" i="370"/>
  <c r="AO128" i="370"/>
  <c r="AO49" i="370"/>
  <c r="AP53" i="370"/>
  <c r="AO65" i="370"/>
  <c r="AP69" i="370"/>
  <c r="AO81" i="370"/>
  <c r="AP85" i="370"/>
  <c r="AO97" i="370"/>
  <c r="AP101" i="370"/>
  <c r="AO113" i="370"/>
  <c r="AP117" i="370"/>
  <c r="AO129" i="370"/>
  <c r="AO46" i="370"/>
  <c r="AO54" i="370"/>
  <c r="AP58" i="370"/>
  <c r="AO66" i="370"/>
  <c r="AO78" i="370"/>
  <c r="AO86" i="370"/>
  <c r="AP90" i="370"/>
  <c r="AO102" i="370"/>
  <c r="AP106" i="370"/>
  <c r="AO118" i="370"/>
  <c r="AP122" i="370"/>
  <c r="AP43" i="370"/>
  <c r="AO55" i="370"/>
  <c r="AP59" i="370"/>
  <c r="AO71" i="370"/>
  <c r="AP75" i="370"/>
  <c r="AO87" i="370"/>
  <c r="AP91" i="370"/>
  <c r="AO103" i="370"/>
  <c r="AP107" i="370"/>
  <c r="AO119" i="370"/>
  <c r="AP123" i="370"/>
  <c r="AO44" i="370"/>
  <c r="AP48" i="370"/>
  <c r="AO60" i="370"/>
  <c r="AP64" i="370"/>
  <c r="AO76" i="370"/>
  <c r="AP80" i="370"/>
  <c r="AO92" i="370"/>
  <c r="AP96" i="370"/>
  <c r="AO108" i="370"/>
  <c r="AP112" i="370"/>
  <c r="AO124" i="370"/>
  <c r="AP128" i="370"/>
  <c r="AO45" i="370"/>
  <c r="AP49" i="370"/>
  <c r="AO61" i="370"/>
  <c r="AP65" i="370"/>
  <c r="AO77" i="370"/>
  <c r="AP81" i="370"/>
  <c r="AO93" i="370"/>
  <c r="AP97" i="370"/>
  <c r="AO109" i="370"/>
  <c r="AP113" i="370"/>
  <c r="AO125" i="370"/>
  <c r="AP129" i="370"/>
  <c r="AO42" i="370"/>
  <c r="AP46" i="370"/>
  <c r="AP54" i="370"/>
  <c r="AP66" i="370"/>
  <c r="AO74" i="370"/>
  <c r="AP78" i="370"/>
  <c r="AP86" i="370"/>
  <c r="AO98" i="370"/>
  <c r="AP102" i="370"/>
  <c r="AO114" i="370"/>
  <c r="AP118" i="370"/>
  <c r="AO130" i="370"/>
  <c r="AO51" i="370"/>
  <c r="AP55" i="370"/>
  <c r="AO67" i="370"/>
  <c r="AP71" i="370"/>
  <c r="AO83" i="370"/>
  <c r="AP87" i="370"/>
  <c r="AO99" i="370"/>
  <c r="AP103" i="370"/>
  <c r="AO115" i="370"/>
  <c r="AP119" i="370"/>
  <c r="AP44" i="370"/>
  <c r="AO56" i="370"/>
  <c r="AP60" i="370"/>
  <c r="AO72" i="370"/>
  <c r="AP76" i="370"/>
  <c r="AO88" i="370"/>
  <c r="AP92" i="370"/>
  <c r="AO104" i="370"/>
  <c r="AP108" i="370"/>
  <c r="AO120" i="370"/>
  <c r="AP124" i="370"/>
  <c r="AP45" i="370"/>
  <c r="AO57" i="370"/>
  <c r="AP61" i="370"/>
  <c r="AO73" i="370"/>
  <c r="AP77" i="370"/>
  <c r="AO89" i="370"/>
  <c r="AP93" i="370"/>
  <c r="AO105" i="370"/>
  <c r="AP109" i="370"/>
  <c r="AO121" i="370"/>
  <c r="AP125" i="370"/>
  <c r="AP42" i="370"/>
  <c r="AO50" i="370"/>
  <c r="AO62" i="370"/>
  <c r="AO70" i="370"/>
  <c r="AP74" i="370"/>
  <c r="AO82" i="370"/>
  <c r="AO94" i="370"/>
  <c r="AP98" i="370"/>
  <c r="AO110" i="370"/>
  <c r="AP114" i="370"/>
  <c r="AO126" i="370"/>
  <c r="AP130" i="370"/>
  <c r="AO47" i="370"/>
  <c r="AP51" i="370"/>
  <c r="AO63" i="370"/>
  <c r="AP67" i="370"/>
  <c r="AO79" i="370"/>
  <c r="AP83" i="370"/>
  <c r="AO95" i="370"/>
  <c r="AP99" i="370"/>
  <c r="AO111" i="370"/>
  <c r="AP115" i="370"/>
  <c r="AO127" i="370"/>
  <c r="AO52" i="370"/>
  <c r="AP56" i="370"/>
  <c r="AO68" i="370"/>
  <c r="AP72" i="370"/>
  <c r="AO84" i="370"/>
  <c r="AP88" i="370"/>
  <c r="AO100" i="370"/>
  <c r="AP104" i="370"/>
  <c r="AO116" i="370"/>
  <c r="AP120" i="370"/>
  <c r="AO53" i="370"/>
  <c r="AP57" i="370"/>
  <c r="AO69" i="370"/>
  <c r="AP73" i="370"/>
  <c r="AO85" i="370"/>
  <c r="AP89" i="370"/>
  <c r="AO101" i="370"/>
  <c r="AP105" i="370"/>
  <c r="AO117" i="370"/>
  <c r="AP121" i="370"/>
  <c r="AA125" i="476"/>
  <c r="AA103" i="476"/>
  <c r="AA50" i="476"/>
  <c r="AA37" i="476"/>
  <c r="AA101" i="476"/>
  <c r="AA94" i="476"/>
  <c r="AA86" i="476"/>
  <c r="AA82" i="476"/>
  <c r="AA61" i="476"/>
  <c r="AA59" i="476"/>
  <c r="AA58" i="476"/>
  <c r="AA53" i="476"/>
  <c r="AA52" i="476"/>
  <c r="AA51" i="476"/>
  <c r="AA45" i="476"/>
  <c r="AA43" i="476"/>
  <c r="AA42" i="476"/>
  <c r="AA39" i="476"/>
  <c r="AA36" i="476"/>
  <c r="AA127" i="476"/>
  <c r="AA123" i="476"/>
  <c r="AA122" i="476"/>
  <c r="AA121" i="476"/>
  <c r="AA120" i="476"/>
  <c r="AA119" i="476"/>
  <c r="AA118" i="476"/>
  <c r="AA117" i="476"/>
  <c r="AA116" i="476"/>
  <c r="AA115" i="476"/>
  <c r="AA114" i="476"/>
  <c r="AA113" i="476"/>
  <c r="AA112" i="476"/>
  <c r="AA111" i="476"/>
  <c r="AA110" i="476"/>
  <c r="AA109" i="476"/>
  <c r="AA107" i="476"/>
  <c r="AA106" i="476"/>
  <c r="AA105" i="476"/>
  <c r="AA102" i="476"/>
  <c r="AA99" i="476"/>
  <c r="AA98" i="476"/>
  <c r="AA97" i="476"/>
  <c r="AA95" i="476"/>
  <c r="AA93" i="476"/>
  <c r="AA91" i="476"/>
  <c r="AA90" i="476"/>
  <c r="AA89" i="476"/>
  <c r="AA88" i="476"/>
  <c r="AA84" i="476"/>
  <c r="AA81" i="476"/>
  <c r="AA79" i="476"/>
  <c r="AA78" i="476"/>
  <c r="AA75" i="476"/>
  <c r="AA74" i="476"/>
  <c r="AA71" i="476"/>
  <c r="AA70" i="476"/>
  <c r="AA67" i="476"/>
  <c r="AA66" i="476"/>
  <c r="AA64" i="476"/>
  <c r="AA62" i="476"/>
  <c r="AA60" i="476"/>
  <c r="AA57" i="476"/>
  <c r="AA56" i="476"/>
  <c r="AA55" i="476"/>
  <c r="AA54" i="476"/>
  <c r="AA49" i="476"/>
  <c r="AA48" i="476"/>
  <c r="AA47" i="476"/>
  <c r="AA46" i="476"/>
  <c r="AA41" i="476"/>
  <c r="AA40" i="476"/>
  <c r="AA38" i="476"/>
  <c r="AA35" i="476"/>
  <c r="AA33" i="476"/>
  <c r="AA32" i="476"/>
  <c r="AF45" i="370"/>
  <c r="AF115" i="370"/>
  <c r="AF97" i="370"/>
  <c r="AF121" i="370"/>
  <c r="AF94" i="370"/>
  <c r="AF126" i="370"/>
  <c r="AF61" i="370"/>
  <c r="AF57" i="370"/>
  <c r="AF105" i="370"/>
  <c r="AF125" i="370"/>
  <c r="AF46" i="370"/>
  <c r="AF62" i="370"/>
  <c r="AF78" i="370"/>
  <c r="AF49" i="370"/>
  <c r="AF98" i="370"/>
  <c r="AF130" i="370"/>
  <c r="AF77" i="370"/>
  <c r="AF73" i="370"/>
  <c r="AF89" i="370"/>
  <c r="AF109" i="370"/>
  <c r="AF129" i="370"/>
  <c r="AF65" i="370"/>
  <c r="AF110" i="370"/>
  <c r="AF99" i="370"/>
  <c r="AF93" i="370"/>
  <c r="AF113" i="370"/>
  <c r="AF50" i="370"/>
  <c r="AF66" i="370"/>
  <c r="AF82" i="370"/>
  <c r="AF81" i="370"/>
  <c r="AF114" i="370"/>
  <c r="AE30" i="370"/>
  <c r="AA108" i="476"/>
  <c r="AA104" i="476"/>
  <c r="AA100" i="476"/>
  <c r="AA96" i="476"/>
  <c r="AA92" i="476"/>
  <c r="AA80" i="476"/>
  <c r="AA76" i="476"/>
  <c r="AA72" i="476"/>
  <c r="AA68" i="476"/>
  <c r="AA87" i="476"/>
  <c r="AA83" i="476"/>
  <c r="AA63" i="476"/>
  <c r="AA85" i="476"/>
  <c r="AA77" i="476"/>
  <c r="AA73" i="476"/>
  <c r="AA69" i="476"/>
  <c r="AA65" i="476"/>
  <c r="AA31" i="476"/>
  <c r="AC42" i="476"/>
  <c r="AC46" i="476"/>
  <c r="AC50" i="476"/>
  <c r="AC54" i="476"/>
  <c r="AC58" i="476"/>
  <c r="AC82" i="476"/>
  <c r="AC84" i="476"/>
  <c r="AC86" i="476"/>
  <c r="AC88" i="476"/>
  <c r="AC92" i="476"/>
  <c r="AB97" i="476"/>
  <c r="AB102" i="476"/>
  <c r="AC93" i="476"/>
  <c r="AB101" i="476"/>
  <c r="AC80" i="476"/>
  <c r="AC90" i="476"/>
  <c r="AB105" i="476"/>
  <c r="AB117" i="476"/>
  <c r="AB129" i="476"/>
  <c r="AA130" i="476"/>
  <c r="AA126" i="476"/>
  <c r="AA124" i="476"/>
  <c r="AA128" i="476"/>
  <c r="AA129" i="476"/>
  <c r="AB45" i="476"/>
  <c r="AB49" i="476"/>
  <c r="AB53" i="476"/>
  <c r="AB57" i="476"/>
  <c r="AC63" i="476"/>
  <c r="AC67" i="476"/>
  <c r="AC71" i="476"/>
  <c r="AB75" i="476"/>
  <c r="AC77" i="476"/>
  <c r="AB83" i="476"/>
  <c r="AC85" i="476"/>
  <c r="AC87" i="476"/>
  <c r="AB93" i="476"/>
  <c r="AB95" i="476"/>
  <c r="AB121" i="476"/>
  <c r="AB62" i="476"/>
  <c r="AB81" i="476"/>
  <c r="AB91" i="476"/>
  <c r="AC95" i="476"/>
  <c r="AB125" i="476"/>
  <c r="AB43" i="476"/>
  <c r="AB47" i="476"/>
  <c r="AB51" i="476"/>
  <c r="AB55" i="476"/>
  <c r="AB59" i="476"/>
  <c r="AC69" i="476"/>
  <c r="AC73" i="476"/>
  <c r="AB79" i="476"/>
  <c r="AC81" i="476"/>
  <c r="AB89" i="476"/>
  <c r="AC91" i="476"/>
  <c r="AB85" i="476"/>
  <c r="AB87" i="476"/>
  <c r="AB42" i="476"/>
  <c r="AB44" i="476"/>
  <c r="AB46" i="476"/>
  <c r="AB48" i="476"/>
  <c r="AB50" i="476"/>
  <c r="AB52" i="476"/>
  <c r="AB54" i="476"/>
  <c r="AB56" i="476"/>
  <c r="AB58" i="476"/>
  <c r="AC62" i="476"/>
  <c r="AB63" i="476"/>
  <c r="AB64" i="476"/>
  <c r="AC65" i="476"/>
  <c r="AC60" i="476"/>
  <c r="AB61" i="476"/>
  <c r="AC76" i="476"/>
  <c r="AB76" i="476"/>
  <c r="AB60" i="476"/>
  <c r="AC61" i="476"/>
  <c r="AC66" i="476"/>
  <c r="AB66" i="476"/>
  <c r="AC68" i="476"/>
  <c r="AB68" i="476"/>
  <c r="AC70" i="476"/>
  <c r="AB70" i="476"/>
  <c r="AC72" i="476"/>
  <c r="AB72" i="476"/>
  <c r="AC64" i="476"/>
  <c r="AB65" i="476"/>
  <c r="AC74" i="476"/>
  <c r="AB74" i="476"/>
  <c r="AC78" i="476"/>
  <c r="AB78" i="476"/>
  <c r="AC99" i="476"/>
  <c r="AC103" i="476"/>
  <c r="AC107" i="476"/>
  <c r="AC111" i="476"/>
  <c r="AC115" i="476"/>
  <c r="AC119" i="476"/>
  <c r="AC123" i="476"/>
  <c r="AC124" i="476"/>
  <c r="AB124" i="476"/>
  <c r="AC100" i="476"/>
  <c r="AC104" i="476"/>
  <c r="AC108" i="476"/>
  <c r="AC112" i="476"/>
  <c r="AC116" i="476"/>
  <c r="AC120" i="476"/>
  <c r="AC130" i="476"/>
  <c r="AB130" i="476"/>
  <c r="AB80" i="476"/>
  <c r="AB82" i="476"/>
  <c r="AB84" i="476"/>
  <c r="AB86" i="476"/>
  <c r="AB88" i="476"/>
  <c r="AB90" i="476"/>
  <c r="AB92" i="476"/>
  <c r="AB94" i="476"/>
  <c r="AB96" i="476"/>
  <c r="AC97" i="476"/>
  <c r="AC101" i="476"/>
  <c r="AC105" i="476"/>
  <c r="AC109" i="476"/>
  <c r="AC113" i="476"/>
  <c r="AC117" i="476"/>
  <c r="AC121" i="476"/>
  <c r="AB123" i="476"/>
  <c r="AC128" i="476"/>
  <c r="AB128" i="476"/>
  <c r="AC98" i="476"/>
  <c r="AB99" i="476"/>
  <c r="AC102" i="476"/>
  <c r="AB103" i="476"/>
  <c r="AC106" i="476"/>
  <c r="AB107" i="476"/>
  <c r="AC110" i="476"/>
  <c r="AB111" i="476"/>
  <c r="AC114" i="476"/>
  <c r="AB115" i="476"/>
  <c r="AC118" i="476"/>
  <c r="AB119" i="476"/>
  <c r="AC122" i="476"/>
  <c r="AC126" i="476"/>
  <c r="AB126" i="476"/>
  <c r="AC125" i="476"/>
  <c r="AC127" i="476"/>
  <c r="AC129" i="476"/>
  <c r="CX95" i="477" l="1"/>
  <c r="CX87" i="477"/>
  <c r="CX70" i="477"/>
  <c r="CX96" i="477"/>
  <c r="CX111" i="477"/>
  <c r="CX37" i="477"/>
  <c r="CX102" i="477"/>
  <c r="CX84" i="477"/>
  <c r="CX49" i="477"/>
  <c r="CX43" i="477"/>
  <c r="CX108" i="477"/>
  <c r="CX60" i="477"/>
  <c r="CX51" i="477"/>
  <c r="CX65" i="477"/>
  <c r="CX75" i="477"/>
  <c r="CX98" i="477"/>
  <c r="CX50" i="477"/>
  <c r="CX99" i="477"/>
  <c r="CX81" i="477"/>
  <c r="CX107" i="477"/>
  <c r="CX88" i="477"/>
  <c r="CX40" i="477"/>
  <c r="L49" i="500"/>
  <c r="BH49" i="500" s="1"/>
  <c r="M49" i="500"/>
  <c r="M57" i="584"/>
  <c r="L54" i="584"/>
  <c r="BH54" i="584" s="1"/>
  <c r="M52" i="584"/>
  <c r="L60" i="584"/>
  <c r="BH60" i="584" s="1"/>
  <c r="M55" i="584"/>
  <c r="M50" i="584"/>
  <c r="L59" i="584"/>
  <c r="BH59" i="584" s="1"/>
  <c r="L47" i="584"/>
  <c r="BH47" i="584" s="1"/>
  <c r="L49" i="584"/>
  <c r="BH49" i="584" s="1"/>
  <c r="M61" i="584"/>
  <c r="M49" i="584"/>
  <c r="M48" i="584"/>
  <c r="L53" i="584"/>
  <c r="BH53" i="584" s="1"/>
  <c r="M51" i="584"/>
  <c r="L56" i="584"/>
  <c r="BH56" i="584" s="1"/>
  <c r="L58" i="584"/>
  <c r="BH58" i="584" s="1"/>
  <c r="M59" i="584"/>
  <c r="L61" i="584"/>
  <c r="BH61" i="584" s="1"/>
  <c r="M53" i="584"/>
  <c r="M58" i="584"/>
  <c r="L50" i="584"/>
  <c r="BH50" i="584" s="1"/>
  <c r="M54" i="584"/>
  <c r="L52" i="584"/>
  <c r="BH52" i="584" s="1"/>
  <c r="M60" i="584"/>
  <c r="L55" i="584"/>
  <c r="BH55" i="584" s="1"/>
  <c r="M56" i="584"/>
  <c r="M47" i="584"/>
  <c r="L57" i="584"/>
  <c r="BH57" i="584" s="1"/>
  <c r="L48" i="584"/>
  <c r="BH48" i="584" s="1"/>
  <c r="L51" i="584"/>
  <c r="BH51" i="584" s="1"/>
  <c r="L42" i="584"/>
  <c r="BH42" i="584" s="1"/>
  <c r="M46" i="584"/>
  <c r="M43" i="584"/>
  <c r="L44" i="584"/>
  <c r="BH44" i="584" s="1"/>
  <c r="L45" i="584"/>
  <c r="BH45" i="584" s="1"/>
  <c r="L43" i="584"/>
  <c r="BH43" i="584" s="1"/>
  <c r="M42" i="584"/>
  <c r="L46" i="584"/>
  <c r="BH46" i="584" s="1"/>
  <c r="M44" i="584"/>
  <c r="M45" i="584"/>
  <c r="L38" i="500"/>
  <c r="BH38" i="500" s="1"/>
  <c r="M47" i="500"/>
  <c r="M45" i="500"/>
  <c r="M31" i="500"/>
  <c r="M39" i="500"/>
  <c r="M36" i="500"/>
  <c r="M34" i="500"/>
  <c r="M37" i="500"/>
  <c r="L40" i="500"/>
  <c r="BH40" i="500" s="1"/>
  <c r="M48" i="500"/>
  <c r="M44" i="500"/>
  <c r="M42" i="500"/>
  <c r="L41" i="500"/>
  <c r="BH41" i="500" s="1"/>
  <c r="L39" i="500"/>
  <c r="BH39" i="500" s="1"/>
  <c r="L36" i="500"/>
  <c r="BH36" i="500" s="1"/>
  <c r="L34" i="500"/>
  <c r="BH34" i="500" s="1"/>
  <c r="L31" i="500"/>
  <c r="M32" i="500"/>
  <c r="M33" i="500"/>
  <c r="L48" i="500"/>
  <c r="BH48" i="500" s="1"/>
  <c r="L46" i="500"/>
  <c r="BH46" i="500" s="1"/>
  <c r="L47" i="500"/>
  <c r="BH47" i="500" s="1"/>
  <c r="L45" i="500"/>
  <c r="BH45" i="500" s="1"/>
  <c r="L44" i="500"/>
  <c r="BH44" i="500" s="1"/>
  <c r="M43" i="500"/>
  <c r="M41" i="500"/>
  <c r="M46" i="500"/>
  <c r="L43" i="500"/>
  <c r="BH43" i="500" s="1"/>
  <c r="L42" i="500"/>
  <c r="BH42" i="500" s="1"/>
  <c r="L32" i="500"/>
  <c r="BH32" i="500" s="1"/>
  <c r="L33" i="500"/>
  <c r="BH33" i="500" s="1"/>
  <c r="L35" i="500"/>
  <c r="BH35" i="500" s="1"/>
  <c r="L37" i="500"/>
  <c r="BH37" i="500" s="1"/>
  <c r="M40" i="500"/>
  <c r="M38" i="500"/>
  <c r="M35" i="500"/>
  <c r="M38" i="584"/>
  <c r="L39" i="584"/>
  <c r="BH39" i="584" s="1"/>
  <c r="M39" i="584"/>
  <c r="M41" i="584"/>
  <c r="L38" i="584"/>
  <c r="BH38" i="584" s="1"/>
  <c r="M32" i="584"/>
  <c r="L41" i="584"/>
  <c r="BH41" i="584" s="1"/>
  <c r="L34" i="584"/>
  <c r="BH34" i="584" s="1"/>
  <c r="L40" i="584"/>
  <c r="BH40" i="584" s="1"/>
  <c r="M40" i="584"/>
  <c r="L32" i="584"/>
  <c r="BH32" i="584" s="1"/>
  <c r="M37" i="584"/>
  <c r="L37" i="584"/>
  <c r="BH37" i="584" s="1"/>
  <c r="M33" i="584"/>
  <c r="M31" i="584"/>
  <c r="M34" i="584"/>
  <c r="M35" i="584"/>
  <c r="M36" i="584"/>
  <c r="L33" i="584"/>
  <c r="BH33" i="584" s="1"/>
  <c r="L35" i="584"/>
  <c r="BH35" i="584" s="1"/>
  <c r="L36" i="584"/>
  <c r="BH36" i="584" s="1"/>
  <c r="L31" i="584"/>
  <c r="CL130" i="477"/>
  <c r="CR130" i="477" s="1"/>
  <c r="CL126" i="477"/>
  <c r="CR126" i="477" s="1"/>
  <c r="CL122" i="477"/>
  <c r="CR122" i="477" s="1"/>
  <c r="CL118" i="477"/>
  <c r="CR118" i="477" s="1"/>
  <c r="CL114" i="477"/>
  <c r="CR114" i="477" s="1"/>
  <c r="CL110" i="477"/>
  <c r="CR110" i="477" s="1"/>
  <c r="CL106" i="477"/>
  <c r="CR106" i="477" s="1"/>
  <c r="CL102" i="477"/>
  <c r="CR102" i="477" s="1"/>
  <c r="CL98" i="477"/>
  <c r="CR98" i="477" s="1"/>
  <c r="CL94" i="477"/>
  <c r="CR94" i="477" s="1"/>
  <c r="CL90" i="477"/>
  <c r="CR90" i="477" s="1"/>
  <c r="CL86" i="477"/>
  <c r="CR86" i="477" s="1"/>
  <c r="CL82" i="477"/>
  <c r="CR82" i="477" s="1"/>
  <c r="CL78" i="477"/>
  <c r="CR78" i="477" s="1"/>
  <c r="CL74" i="477"/>
  <c r="CR74" i="477" s="1"/>
  <c r="CL70" i="477"/>
  <c r="CR70" i="477" s="1"/>
  <c r="CL66" i="477"/>
  <c r="CR66" i="477" s="1"/>
  <c r="CL62" i="477"/>
  <c r="CR62" i="477" s="1"/>
  <c r="CL58" i="477"/>
  <c r="CR58" i="477" s="1"/>
  <c r="CL54" i="477"/>
  <c r="CR54" i="477" s="1"/>
  <c r="CL50" i="477"/>
  <c r="CR50" i="477" s="1"/>
  <c r="CL46" i="477"/>
  <c r="CR46" i="477" s="1"/>
  <c r="CL42" i="477"/>
  <c r="CR42" i="477" s="1"/>
  <c r="CL129" i="477"/>
  <c r="CR129" i="477" s="1"/>
  <c r="CL125" i="477"/>
  <c r="CR125" i="477" s="1"/>
  <c r="CL121" i="477"/>
  <c r="CR121" i="477" s="1"/>
  <c r="CL117" i="477"/>
  <c r="CR117" i="477" s="1"/>
  <c r="CL113" i="477"/>
  <c r="CR113" i="477" s="1"/>
  <c r="CL109" i="477"/>
  <c r="CR109" i="477" s="1"/>
  <c r="CL105" i="477"/>
  <c r="CR105" i="477" s="1"/>
  <c r="CL101" i="477"/>
  <c r="CR101" i="477" s="1"/>
  <c r="CL97" i="477"/>
  <c r="CR97" i="477" s="1"/>
  <c r="CL93" i="477"/>
  <c r="CR93" i="477" s="1"/>
  <c r="CL89" i="477"/>
  <c r="CR89" i="477" s="1"/>
  <c r="CL85" i="477"/>
  <c r="CR85" i="477" s="1"/>
  <c r="CL81" i="477"/>
  <c r="CR81" i="477" s="1"/>
  <c r="CL77" i="477"/>
  <c r="CR77" i="477" s="1"/>
  <c r="CL73" i="477"/>
  <c r="CR73" i="477" s="1"/>
  <c r="CL69" i="477"/>
  <c r="CR69" i="477" s="1"/>
  <c r="CL65" i="477"/>
  <c r="CR65" i="477" s="1"/>
  <c r="CL61" i="477"/>
  <c r="CR61" i="477" s="1"/>
  <c r="CL57" i="477"/>
  <c r="CR57" i="477" s="1"/>
  <c r="CL53" i="477"/>
  <c r="CR53" i="477" s="1"/>
  <c r="CL49" i="477"/>
  <c r="CR49" i="477" s="1"/>
  <c r="CL45" i="477"/>
  <c r="CR45" i="477" s="1"/>
  <c r="CL41" i="477"/>
  <c r="CR41" i="477" s="1"/>
  <c r="CL128" i="477"/>
  <c r="CR128" i="477" s="1"/>
  <c r="CL124" i="477"/>
  <c r="CR124" i="477" s="1"/>
  <c r="CL120" i="477"/>
  <c r="CR120" i="477" s="1"/>
  <c r="CL116" i="477"/>
  <c r="CR116" i="477" s="1"/>
  <c r="CL112" i="477"/>
  <c r="CR112" i="477" s="1"/>
  <c r="CL108" i="477"/>
  <c r="CR108" i="477" s="1"/>
  <c r="CL104" i="477"/>
  <c r="CR104" i="477" s="1"/>
  <c r="CL100" i="477"/>
  <c r="CR100" i="477" s="1"/>
  <c r="CL96" i="477"/>
  <c r="CR96" i="477" s="1"/>
  <c r="CL92" i="477"/>
  <c r="CR92" i="477" s="1"/>
  <c r="CL88" i="477"/>
  <c r="CR88" i="477" s="1"/>
  <c r="CL84" i="477"/>
  <c r="CR84" i="477" s="1"/>
  <c r="CL80" i="477"/>
  <c r="CR80" i="477" s="1"/>
  <c r="CL76" i="477"/>
  <c r="CR76" i="477" s="1"/>
  <c r="CL72" i="477"/>
  <c r="CR72" i="477" s="1"/>
  <c r="CL68" i="477"/>
  <c r="CR68" i="477" s="1"/>
  <c r="CL64" i="477"/>
  <c r="CR64" i="477" s="1"/>
  <c r="CL60" i="477"/>
  <c r="CR60" i="477" s="1"/>
  <c r="CL56" i="477"/>
  <c r="CR56" i="477" s="1"/>
  <c r="CL52" i="477"/>
  <c r="CR52" i="477" s="1"/>
  <c r="CL48" i="477"/>
  <c r="CR48" i="477" s="1"/>
  <c r="CL44" i="477"/>
  <c r="CR44" i="477" s="1"/>
  <c r="CL115" i="477"/>
  <c r="CR115" i="477" s="1"/>
  <c r="CL99" i="477"/>
  <c r="CR99" i="477" s="1"/>
  <c r="CL83" i="477"/>
  <c r="CR83" i="477" s="1"/>
  <c r="CL67" i="477"/>
  <c r="CR67" i="477" s="1"/>
  <c r="CL51" i="477"/>
  <c r="CR51" i="477" s="1"/>
  <c r="CL127" i="477"/>
  <c r="CR127" i="477" s="1"/>
  <c r="CL111" i="477"/>
  <c r="CR111" i="477" s="1"/>
  <c r="CL95" i="477"/>
  <c r="CR95" i="477" s="1"/>
  <c r="CL79" i="477"/>
  <c r="CR79" i="477" s="1"/>
  <c r="CL63" i="477"/>
  <c r="CR63" i="477" s="1"/>
  <c r="CL47" i="477"/>
  <c r="CR47" i="477" s="1"/>
  <c r="CL123" i="477"/>
  <c r="CR123" i="477" s="1"/>
  <c r="CL107" i="477"/>
  <c r="CR107" i="477" s="1"/>
  <c r="CL91" i="477"/>
  <c r="CR91" i="477" s="1"/>
  <c r="CL75" i="477"/>
  <c r="CR75" i="477" s="1"/>
  <c r="CL59" i="477"/>
  <c r="CR59" i="477" s="1"/>
  <c r="CL43" i="477"/>
  <c r="CR43" i="477" s="1"/>
  <c r="CL119" i="477"/>
  <c r="CR119" i="477" s="1"/>
  <c r="CL103" i="477"/>
  <c r="CR103" i="477" s="1"/>
  <c r="CL87" i="477"/>
  <c r="CR87" i="477" s="1"/>
  <c r="CL71" i="477"/>
  <c r="CR71" i="477" s="1"/>
  <c r="CL55" i="477"/>
  <c r="CR55" i="477" s="1"/>
  <c r="CL39" i="477"/>
  <c r="CR39" i="477" s="1"/>
  <c r="CL38" i="477"/>
  <c r="CR38" i="477" s="1"/>
  <c r="CL34" i="477"/>
  <c r="CR34" i="477" s="1"/>
  <c r="CL40" i="477"/>
  <c r="CR40" i="477" s="1"/>
  <c r="CL36" i="477"/>
  <c r="CR36" i="477" s="1"/>
  <c r="CL35" i="477"/>
  <c r="CR35" i="477" s="1"/>
  <c r="CL37" i="477"/>
  <c r="CR37" i="477" s="1"/>
  <c r="CU43" i="477"/>
  <c r="CU71" i="477"/>
  <c r="CU107" i="477"/>
  <c r="CU46" i="477"/>
  <c r="CU59" i="477"/>
  <c r="CU91" i="477"/>
  <c r="CU115" i="477"/>
  <c r="CU58" i="477"/>
  <c r="CU90" i="477"/>
  <c r="CU122" i="477"/>
  <c r="CU76" i="477"/>
  <c r="CU92" i="477"/>
  <c r="CU108" i="477"/>
  <c r="CU124" i="477"/>
  <c r="CU48" i="477"/>
  <c r="CU98" i="477"/>
  <c r="CU69" i="477"/>
  <c r="CU101" i="477"/>
  <c r="CU78" i="477"/>
  <c r="CU65" i="477"/>
  <c r="CU97" i="477"/>
  <c r="CU129" i="477"/>
  <c r="CU57" i="477"/>
  <c r="CU121" i="477"/>
  <c r="CU51" i="477"/>
  <c r="CU79" i="477"/>
  <c r="CU119" i="477"/>
  <c r="CU50" i="477"/>
  <c r="CU63" i="477"/>
  <c r="CU95" i="477"/>
  <c r="CU123" i="477"/>
  <c r="CU70" i="477"/>
  <c r="CU102" i="477"/>
  <c r="CU64" i="477"/>
  <c r="CU80" i="477"/>
  <c r="CU96" i="477"/>
  <c r="CU112" i="477"/>
  <c r="CU128" i="477"/>
  <c r="CU53" i="477"/>
  <c r="CU114" i="477"/>
  <c r="CU44" i="477"/>
  <c r="CU77" i="477"/>
  <c r="CU109" i="477"/>
  <c r="CU45" i="477"/>
  <c r="CU94" i="477"/>
  <c r="CU73" i="477"/>
  <c r="CU105" i="477"/>
  <c r="CU62" i="477"/>
  <c r="CU126" i="477"/>
  <c r="CU55" i="477"/>
  <c r="CU87" i="477"/>
  <c r="CU127" i="477"/>
  <c r="CU54" i="477"/>
  <c r="CU75" i="477"/>
  <c r="CU103" i="477"/>
  <c r="CU52" i="477"/>
  <c r="CU74" i="477"/>
  <c r="CU106" i="477"/>
  <c r="CU68" i="477"/>
  <c r="CU84" i="477"/>
  <c r="CU100" i="477"/>
  <c r="CU116" i="477"/>
  <c r="CU66" i="477"/>
  <c r="CU130" i="477"/>
  <c r="CU49" i="477"/>
  <c r="CU85" i="477"/>
  <c r="CU117" i="477"/>
  <c r="CU56" i="477"/>
  <c r="CU110" i="477"/>
  <c r="CU41" i="477"/>
  <c r="CU81" i="477"/>
  <c r="CU113" i="477"/>
  <c r="CU67" i="477"/>
  <c r="CU99" i="477"/>
  <c r="CU42" i="477"/>
  <c r="CU47" i="477"/>
  <c r="CU83" i="477"/>
  <c r="CU111" i="477"/>
  <c r="CU60" i="477"/>
  <c r="CU86" i="477"/>
  <c r="CU118" i="477"/>
  <c r="CU72" i="477"/>
  <c r="CU88" i="477"/>
  <c r="CU104" i="477"/>
  <c r="CU120" i="477"/>
  <c r="CU82" i="477"/>
  <c r="CU61" i="477"/>
  <c r="CU93" i="477"/>
  <c r="CU125" i="477"/>
  <c r="CU89" i="477"/>
  <c r="CU34" i="477"/>
  <c r="CU36" i="477"/>
  <c r="CU35" i="477"/>
  <c r="CU37" i="477"/>
  <c r="CU39" i="477"/>
  <c r="CU40" i="477"/>
  <c r="CU38" i="477"/>
  <c r="Y41" i="473"/>
  <c r="W41" i="473"/>
  <c r="G41" i="471"/>
  <c r="Y41" i="471"/>
  <c r="W41" i="471"/>
  <c r="AB41" i="476"/>
  <c r="W41" i="476"/>
  <c r="Y41" i="476"/>
  <c r="G41" i="469"/>
  <c r="W41" i="469"/>
  <c r="Y41" i="469"/>
  <c r="Z41" i="469"/>
  <c r="G34" i="471"/>
  <c r="Y34" i="471"/>
  <c r="W34" i="471"/>
  <c r="Z36" i="469"/>
  <c r="Y36" i="469"/>
  <c r="W36" i="469"/>
  <c r="U39" i="473"/>
  <c r="Y39" i="473"/>
  <c r="W39" i="473"/>
  <c r="G37" i="471"/>
  <c r="Y37" i="471"/>
  <c r="W37" i="471"/>
  <c r="G38" i="471"/>
  <c r="Y38" i="471"/>
  <c r="W38" i="471"/>
  <c r="G39" i="471"/>
  <c r="Y39" i="471"/>
  <c r="W39" i="471"/>
  <c r="U34" i="473"/>
  <c r="Y34" i="473"/>
  <c r="W34" i="473"/>
  <c r="Z40" i="469"/>
  <c r="Y40" i="469"/>
  <c r="W40" i="469"/>
  <c r="U38" i="473"/>
  <c r="Y38" i="473"/>
  <c r="W38" i="473"/>
  <c r="U40" i="473"/>
  <c r="Y40" i="473"/>
  <c r="W40" i="473"/>
  <c r="Z37" i="469"/>
  <c r="Y37" i="469"/>
  <c r="W37" i="469"/>
  <c r="U37" i="473"/>
  <c r="Y37" i="473"/>
  <c r="W37" i="473"/>
  <c r="U36" i="473"/>
  <c r="Y36" i="473"/>
  <c r="W36" i="473"/>
  <c r="G36" i="471"/>
  <c r="Y36" i="471"/>
  <c r="W36" i="471"/>
  <c r="G40" i="471"/>
  <c r="Y40" i="471"/>
  <c r="W40" i="471"/>
  <c r="Z38" i="469"/>
  <c r="Y38" i="469"/>
  <c r="W38" i="469"/>
  <c r="Z39" i="469"/>
  <c r="Y39" i="469"/>
  <c r="W39" i="469"/>
  <c r="G40" i="469"/>
  <c r="G37" i="469"/>
  <c r="G38" i="469"/>
  <c r="G39" i="469"/>
  <c r="G36" i="469"/>
  <c r="CV50" i="477"/>
  <c r="CV129" i="477"/>
  <c r="CV125" i="477"/>
  <c r="CV121" i="477"/>
  <c r="CV117" i="477"/>
  <c r="CV113" i="477"/>
  <c r="CV109" i="477"/>
  <c r="CV105" i="477"/>
  <c r="CV101" i="477"/>
  <c r="CV97" i="477"/>
  <c r="CV93" i="477"/>
  <c r="CV89" i="477"/>
  <c r="CV85" i="477"/>
  <c r="CV81" i="477"/>
  <c r="CV77" i="477"/>
  <c r="CV73" i="477"/>
  <c r="CV69" i="477"/>
  <c r="CV65" i="477"/>
  <c r="CV61" i="477"/>
  <c r="CV57" i="477"/>
  <c r="CV53" i="477"/>
  <c r="CV48" i="477"/>
  <c r="CV44" i="477"/>
  <c r="CV40" i="477"/>
  <c r="CV36" i="477"/>
  <c r="CV32" i="477"/>
  <c r="CV128" i="477"/>
  <c r="CV124" i="477"/>
  <c r="CV120" i="477"/>
  <c r="CV116" i="477"/>
  <c r="CV112" i="477"/>
  <c r="CV108" i="477"/>
  <c r="CV104" i="477"/>
  <c r="CV100" i="477"/>
  <c r="CV96" i="477"/>
  <c r="CV92" i="477"/>
  <c r="CV88" i="477"/>
  <c r="CV84" i="477"/>
  <c r="CV80" i="477"/>
  <c r="CV76" i="477"/>
  <c r="CV72" i="477"/>
  <c r="CV68" i="477"/>
  <c r="CV64" i="477"/>
  <c r="CV60" i="477"/>
  <c r="CV56" i="477"/>
  <c r="CV52" i="477"/>
  <c r="CV47" i="477"/>
  <c r="CV43" i="477"/>
  <c r="CV39" i="477"/>
  <c r="CV35" i="477"/>
  <c r="CV31" i="477"/>
  <c r="CV127" i="477"/>
  <c r="CV123" i="477"/>
  <c r="CV119" i="477"/>
  <c r="CV115" i="477"/>
  <c r="CV111" i="477"/>
  <c r="CV107" i="477"/>
  <c r="CV103" i="477"/>
  <c r="CV99" i="477"/>
  <c r="CV95" i="477"/>
  <c r="CV91" i="477"/>
  <c r="CV87" i="477"/>
  <c r="CV83" i="477"/>
  <c r="CV79" i="477"/>
  <c r="CV75" i="477"/>
  <c r="CV71" i="477"/>
  <c r="CV67" i="477"/>
  <c r="CV63" i="477"/>
  <c r="CV59" i="477"/>
  <c r="CV55" i="477"/>
  <c r="CV51" i="477"/>
  <c r="CV46" i="477"/>
  <c r="CV42" i="477"/>
  <c r="CV38" i="477"/>
  <c r="CV34" i="477"/>
  <c r="CV130" i="477"/>
  <c r="CV126" i="477"/>
  <c r="CV122" i="477"/>
  <c r="CV118" i="477"/>
  <c r="CV114" i="477"/>
  <c r="CV110" i="477"/>
  <c r="CV106" i="477"/>
  <c r="CV102" i="477"/>
  <c r="CV98" i="477"/>
  <c r="CV94" i="477"/>
  <c r="CV90" i="477"/>
  <c r="CV86" i="477"/>
  <c r="CV82" i="477"/>
  <c r="CV78" i="477"/>
  <c r="CV74" i="477"/>
  <c r="CV70" i="477"/>
  <c r="CV66" i="477"/>
  <c r="CV62" i="477"/>
  <c r="CV58" i="477"/>
  <c r="CV54" i="477"/>
  <c r="CV49" i="477"/>
  <c r="CV45" i="477"/>
  <c r="CV41" i="477"/>
  <c r="CV37" i="477"/>
  <c r="CV33" i="477"/>
  <c r="U41" i="473"/>
  <c r="H41" i="473"/>
  <c r="G41" i="473"/>
  <c r="H34" i="473"/>
  <c r="G34" i="473"/>
  <c r="H38" i="473"/>
  <c r="G38" i="473"/>
  <c r="H39" i="473"/>
  <c r="G39" i="473"/>
  <c r="H40" i="473"/>
  <c r="G40" i="473"/>
  <c r="H37" i="473"/>
  <c r="G37" i="473"/>
  <c r="H36" i="473"/>
  <c r="G36" i="473"/>
  <c r="AB41" i="574"/>
  <c r="AE41" i="574" s="1"/>
  <c r="AC41" i="574"/>
  <c r="U40" i="471"/>
  <c r="U38" i="469"/>
  <c r="CT127" i="477"/>
  <c r="CT119" i="477"/>
  <c r="CT114" i="477"/>
  <c r="CT113" i="477"/>
  <c r="CT109" i="477"/>
  <c r="CT105" i="477"/>
  <c r="CT101" i="477"/>
  <c r="CT97" i="477"/>
  <c r="CT93" i="477"/>
  <c r="CT89" i="477"/>
  <c r="CT85" i="477"/>
  <c r="CT81" i="477"/>
  <c r="CT77" i="477"/>
  <c r="CT73" i="477"/>
  <c r="CT69" i="477"/>
  <c r="CT65" i="477"/>
  <c r="CT61" i="477"/>
  <c r="CT57" i="477"/>
  <c r="CT53" i="477"/>
  <c r="CT49" i="477"/>
  <c r="CT128" i="477"/>
  <c r="CT121" i="477"/>
  <c r="CT100" i="477"/>
  <c r="CT99" i="477"/>
  <c r="CT98" i="477"/>
  <c r="CT84" i="477"/>
  <c r="CT83" i="477"/>
  <c r="CT82" i="477"/>
  <c r="CT68" i="477"/>
  <c r="CT67" i="477"/>
  <c r="CT66" i="477"/>
  <c r="CT52" i="477"/>
  <c r="CT51" i="477"/>
  <c r="CT50" i="477"/>
  <c r="CT48" i="477"/>
  <c r="CT44" i="477"/>
  <c r="CT40" i="477"/>
  <c r="CT36" i="477"/>
  <c r="CT120" i="477"/>
  <c r="CT111" i="477"/>
  <c r="CT95" i="477"/>
  <c r="CT79" i="477"/>
  <c r="CT63" i="477"/>
  <c r="CT45" i="477"/>
  <c r="CT41" i="477"/>
  <c r="CT37" i="477"/>
  <c r="CT129" i="477"/>
  <c r="CT124" i="477"/>
  <c r="CT123" i="477"/>
  <c r="CT122" i="477"/>
  <c r="CT117" i="477"/>
  <c r="CT116" i="477"/>
  <c r="CT115" i="477"/>
  <c r="CT104" i="477"/>
  <c r="CT103" i="477"/>
  <c r="CT102" i="477"/>
  <c r="CT88" i="477"/>
  <c r="CT87" i="477"/>
  <c r="CT86" i="477"/>
  <c r="CT72" i="477"/>
  <c r="CT71" i="477"/>
  <c r="CT70" i="477"/>
  <c r="CT56" i="477"/>
  <c r="CT55" i="477"/>
  <c r="CT54" i="477"/>
  <c r="CT47" i="477"/>
  <c r="CT43" i="477"/>
  <c r="CT39" i="477"/>
  <c r="CT35" i="477"/>
  <c r="CT110" i="477"/>
  <c r="CT96" i="477"/>
  <c r="CT80" i="477"/>
  <c r="CT78" i="477"/>
  <c r="CT62" i="477"/>
  <c r="CT130" i="477"/>
  <c r="CT125" i="477"/>
  <c r="CT118" i="477"/>
  <c r="CT108" i="477"/>
  <c r="CT107" i="477"/>
  <c r="CT106" i="477"/>
  <c r="CT92" i="477"/>
  <c r="CT91" i="477"/>
  <c r="CT90" i="477"/>
  <c r="CT76" i="477"/>
  <c r="CT75" i="477"/>
  <c r="CT74" i="477"/>
  <c r="CT60" i="477"/>
  <c r="CT59" i="477"/>
  <c r="CT58" i="477"/>
  <c r="CT46" i="477"/>
  <c r="CT42" i="477"/>
  <c r="CT38" i="477"/>
  <c r="CT34" i="477"/>
  <c r="CT126" i="477"/>
  <c r="CT112" i="477"/>
  <c r="CT94" i="477"/>
  <c r="CT64" i="477"/>
  <c r="BA34" i="473"/>
  <c r="BB34" i="473"/>
  <c r="BC34" i="473"/>
  <c r="BM34" i="473"/>
  <c r="BQ34" i="473"/>
  <c r="BU34" i="473"/>
  <c r="BY34" i="473"/>
  <c r="CC34" i="473"/>
  <c r="CG34" i="473"/>
  <c r="CK34" i="473"/>
  <c r="CO34" i="473"/>
  <c r="CS34" i="473"/>
  <c r="CW34" i="473"/>
  <c r="DA34" i="473"/>
  <c r="DE34" i="473"/>
  <c r="DI34" i="473"/>
  <c r="DM34" i="473"/>
  <c r="DQ34" i="473"/>
  <c r="DU34" i="473"/>
  <c r="DY34" i="473"/>
  <c r="EC34" i="473"/>
  <c r="EG34" i="473"/>
  <c r="EK34" i="473"/>
  <c r="EO34" i="473"/>
  <c r="ES34" i="473"/>
  <c r="BO34" i="473"/>
  <c r="BT34" i="473"/>
  <c r="BZ34" i="473"/>
  <c r="CE34" i="473"/>
  <c r="CJ34" i="473"/>
  <c r="CP34" i="473"/>
  <c r="CU34" i="473"/>
  <c r="CZ34" i="473"/>
  <c r="DF34" i="473"/>
  <c r="DK34" i="473"/>
  <c r="DP34" i="473"/>
  <c r="DV34" i="473"/>
  <c r="EA34" i="473"/>
  <c r="EF34" i="473"/>
  <c r="EL34" i="473"/>
  <c r="EQ34" i="473"/>
  <c r="EV34" i="473"/>
  <c r="BK34" i="473"/>
  <c r="BP34" i="473"/>
  <c r="BV34" i="473"/>
  <c r="CA34" i="473"/>
  <c r="CF34" i="473"/>
  <c r="CL34" i="473"/>
  <c r="CQ34" i="473"/>
  <c r="CV34" i="473"/>
  <c r="DB34" i="473"/>
  <c r="DG34" i="473"/>
  <c r="DL34" i="473"/>
  <c r="DR34" i="473"/>
  <c r="DW34" i="473"/>
  <c r="EB34" i="473"/>
  <c r="EH34" i="473"/>
  <c r="EM34" i="473"/>
  <c r="ER34" i="473"/>
  <c r="BS34" i="473"/>
  <c r="CD34" i="473"/>
  <c r="CN34" i="473"/>
  <c r="CY34" i="473"/>
  <c r="DJ34" i="473"/>
  <c r="DT34" i="473"/>
  <c r="EE34" i="473"/>
  <c r="EP34" i="473"/>
  <c r="BL34" i="473"/>
  <c r="BW34" i="473"/>
  <c r="CH34" i="473"/>
  <c r="CR34" i="473"/>
  <c r="DC34" i="473"/>
  <c r="DN34" i="473"/>
  <c r="DX34" i="473"/>
  <c r="EI34" i="473"/>
  <c r="ET34" i="473"/>
  <c r="BN34" i="473"/>
  <c r="BX34" i="473"/>
  <c r="CI34" i="473"/>
  <c r="CT34" i="473"/>
  <c r="DD34" i="473"/>
  <c r="DO34" i="473"/>
  <c r="DZ34" i="473"/>
  <c r="EJ34" i="473"/>
  <c r="EU34" i="473"/>
  <c r="BR34" i="473"/>
  <c r="DH34" i="473"/>
  <c r="CB34" i="473"/>
  <c r="DS34" i="473"/>
  <c r="CM34" i="473"/>
  <c r="ED34" i="473"/>
  <c r="CX34" i="473"/>
  <c r="EN34" i="473"/>
  <c r="U36" i="469"/>
  <c r="BB39" i="473"/>
  <c r="BC39" i="473"/>
  <c r="BA39" i="473"/>
  <c r="BK39" i="473"/>
  <c r="BO39" i="473"/>
  <c r="BS39" i="473"/>
  <c r="BW39" i="473"/>
  <c r="CA39" i="473"/>
  <c r="CE39" i="473"/>
  <c r="CI39" i="473"/>
  <c r="CM39" i="473"/>
  <c r="CQ39" i="473"/>
  <c r="CU39" i="473"/>
  <c r="CY39" i="473"/>
  <c r="DC39" i="473"/>
  <c r="BL39" i="473"/>
  <c r="BP39" i="473"/>
  <c r="BT39" i="473"/>
  <c r="BX39" i="473"/>
  <c r="CB39" i="473"/>
  <c r="CF39" i="473"/>
  <c r="CJ39" i="473"/>
  <c r="CN39" i="473"/>
  <c r="CR39" i="473"/>
  <c r="CV39" i="473"/>
  <c r="CZ39" i="473"/>
  <c r="DD39" i="473"/>
  <c r="DH39" i="473"/>
  <c r="DL39" i="473"/>
  <c r="DP39" i="473"/>
  <c r="DT39" i="473"/>
  <c r="DX39" i="473"/>
  <c r="EB39" i="473"/>
  <c r="EF39" i="473"/>
  <c r="EJ39" i="473"/>
  <c r="EN39" i="473"/>
  <c r="ER39" i="473"/>
  <c r="EV39" i="473"/>
  <c r="BR39" i="473"/>
  <c r="BZ39" i="473"/>
  <c r="CH39" i="473"/>
  <c r="CP39" i="473"/>
  <c r="CX39" i="473"/>
  <c r="DF39" i="473"/>
  <c r="DK39" i="473"/>
  <c r="DQ39" i="473"/>
  <c r="DV39" i="473"/>
  <c r="EA39" i="473"/>
  <c r="EG39" i="473"/>
  <c r="EL39" i="473"/>
  <c r="EQ39" i="473"/>
  <c r="BM39" i="473"/>
  <c r="BU39" i="473"/>
  <c r="CC39" i="473"/>
  <c r="CK39" i="473"/>
  <c r="CS39" i="473"/>
  <c r="DA39" i="473"/>
  <c r="DG39" i="473"/>
  <c r="DM39" i="473"/>
  <c r="DR39" i="473"/>
  <c r="DW39" i="473"/>
  <c r="EC39" i="473"/>
  <c r="EH39" i="473"/>
  <c r="EM39" i="473"/>
  <c r="ES39" i="473"/>
  <c r="BN39" i="473"/>
  <c r="BV39" i="473"/>
  <c r="CD39" i="473"/>
  <c r="CL39" i="473"/>
  <c r="CT39" i="473"/>
  <c r="DB39" i="473"/>
  <c r="DI39" i="473"/>
  <c r="DN39" i="473"/>
  <c r="DS39" i="473"/>
  <c r="DY39" i="473"/>
  <c r="ED39" i="473"/>
  <c r="EI39" i="473"/>
  <c r="EO39" i="473"/>
  <c r="ET39" i="473"/>
  <c r="CG39" i="473"/>
  <c r="DJ39" i="473"/>
  <c r="EE39" i="473"/>
  <c r="CO39" i="473"/>
  <c r="DO39" i="473"/>
  <c r="EK39" i="473"/>
  <c r="BQ39" i="473"/>
  <c r="CW39" i="473"/>
  <c r="DU39" i="473"/>
  <c r="EP39" i="473"/>
  <c r="BY39" i="473"/>
  <c r="DE39" i="473"/>
  <c r="DZ39" i="473"/>
  <c r="EU39" i="473"/>
  <c r="BC40" i="473"/>
  <c r="BA40" i="473"/>
  <c r="BB40" i="473"/>
  <c r="BN40" i="473"/>
  <c r="BR40" i="473"/>
  <c r="BV40" i="473"/>
  <c r="BZ40" i="473"/>
  <c r="BK40" i="473"/>
  <c r="BP40" i="473"/>
  <c r="BU40" i="473"/>
  <c r="CA40" i="473"/>
  <c r="CE40" i="473"/>
  <c r="CI40" i="473"/>
  <c r="CM40" i="473"/>
  <c r="CQ40" i="473"/>
  <c r="CU40" i="473"/>
  <c r="CY40" i="473"/>
  <c r="DC40" i="473"/>
  <c r="DG40" i="473"/>
  <c r="DK40" i="473"/>
  <c r="DO40" i="473"/>
  <c r="DS40" i="473"/>
  <c r="DW40" i="473"/>
  <c r="EA40" i="473"/>
  <c r="EE40" i="473"/>
  <c r="EI40" i="473"/>
  <c r="EM40" i="473"/>
  <c r="EQ40" i="473"/>
  <c r="EU40" i="473"/>
  <c r="BL40" i="473"/>
  <c r="BQ40" i="473"/>
  <c r="BW40" i="473"/>
  <c r="CB40" i="473"/>
  <c r="CF40" i="473"/>
  <c r="CJ40" i="473"/>
  <c r="CN40" i="473"/>
  <c r="CR40" i="473"/>
  <c r="CV40" i="473"/>
  <c r="CZ40" i="473"/>
  <c r="DD40" i="473"/>
  <c r="DH40" i="473"/>
  <c r="DL40" i="473"/>
  <c r="DP40" i="473"/>
  <c r="DT40" i="473"/>
  <c r="DX40" i="473"/>
  <c r="EB40" i="473"/>
  <c r="EF40" i="473"/>
  <c r="EJ40" i="473"/>
  <c r="EN40" i="473"/>
  <c r="ER40" i="473"/>
  <c r="EV40" i="473"/>
  <c r="BM40" i="473"/>
  <c r="BS40" i="473"/>
  <c r="BX40" i="473"/>
  <c r="CC40" i="473"/>
  <c r="CG40" i="473"/>
  <c r="CK40" i="473"/>
  <c r="CO40" i="473"/>
  <c r="CS40" i="473"/>
  <c r="CW40" i="473"/>
  <c r="DA40" i="473"/>
  <c r="DE40" i="473"/>
  <c r="DI40" i="473"/>
  <c r="DM40" i="473"/>
  <c r="DQ40" i="473"/>
  <c r="DU40" i="473"/>
  <c r="DY40" i="473"/>
  <c r="EC40" i="473"/>
  <c r="EG40" i="473"/>
  <c r="EK40" i="473"/>
  <c r="EO40" i="473"/>
  <c r="ES40" i="473"/>
  <c r="BO40" i="473"/>
  <c r="CH40" i="473"/>
  <c r="CX40" i="473"/>
  <c r="DN40" i="473"/>
  <c r="ED40" i="473"/>
  <c r="ET40" i="473"/>
  <c r="BT40" i="473"/>
  <c r="CL40" i="473"/>
  <c r="DB40" i="473"/>
  <c r="DR40" i="473"/>
  <c r="EH40" i="473"/>
  <c r="BY40" i="473"/>
  <c r="CP40" i="473"/>
  <c r="DF40" i="473"/>
  <c r="DV40" i="473"/>
  <c r="EL40" i="473"/>
  <c r="CD40" i="473"/>
  <c r="EP40" i="473"/>
  <c r="CT40" i="473"/>
  <c r="DJ40" i="473"/>
  <c r="DZ40" i="473"/>
  <c r="U41" i="471"/>
  <c r="BA37" i="473"/>
  <c r="BB37" i="473"/>
  <c r="BC37" i="473"/>
  <c r="BK37" i="473"/>
  <c r="BO37" i="473"/>
  <c r="BS37" i="473"/>
  <c r="BW37" i="473"/>
  <c r="CA37" i="473"/>
  <c r="CE37" i="473"/>
  <c r="CI37" i="473"/>
  <c r="CM37" i="473"/>
  <c r="CQ37" i="473"/>
  <c r="CU37" i="473"/>
  <c r="CY37" i="473"/>
  <c r="DC37" i="473"/>
  <c r="DG37" i="473"/>
  <c r="DK37" i="473"/>
  <c r="DO37" i="473"/>
  <c r="DS37" i="473"/>
  <c r="DW37" i="473"/>
  <c r="EA37" i="473"/>
  <c r="EE37" i="473"/>
  <c r="EI37" i="473"/>
  <c r="EM37" i="473"/>
  <c r="EQ37" i="473"/>
  <c r="EU37" i="473"/>
  <c r="BL37" i="473"/>
  <c r="BP37" i="473"/>
  <c r="BT37" i="473"/>
  <c r="BX37" i="473"/>
  <c r="CB37" i="473"/>
  <c r="CF37" i="473"/>
  <c r="CJ37" i="473"/>
  <c r="CN37" i="473"/>
  <c r="CR37" i="473"/>
  <c r="CV37" i="473"/>
  <c r="CZ37" i="473"/>
  <c r="DD37" i="473"/>
  <c r="DH37" i="473"/>
  <c r="DL37" i="473"/>
  <c r="DP37" i="473"/>
  <c r="DT37" i="473"/>
  <c r="DX37" i="473"/>
  <c r="EB37" i="473"/>
  <c r="EF37" i="473"/>
  <c r="EJ37" i="473"/>
  <c r="EN37" i="473"/>
  <c r="ER37" i="473"/>
  <c r="EV37" i="473"/>
  <c r="BN37" i="473"/>
  <c r="BV37" i="473"/>
  <c r="CD37" i="473"/>
  <c r="CL37" i="473"/>
  <c r="CT37" i="473"/>
  <c r="DB37" i="473"/>
  <c r="DJ37" i="473"/>
  <c r="DR37" i="473"/>
  <c r="DZ37" i="473"/>
  <c r="EH37" i="473"/>
  <c r="EP37" i="473"/>
  <c r="BQ37" i="473"/>
  <c r="BY37" i="473"/>
  <c r="CG37" i="473"/>
  <c r="CO37" i="473"/>
  <c r="CW37" i="473"/>
  <c r="DE37" i="473"/>
  <c r="DM37" i="473"/>
  <c r="DU37" i="473"/>
  <c r="EC37" i="473"/>
  <c r="EK37" i="473"/>
  <c r="ES37" i="473"/>
  <c r="BR37" i="473"/>
  <c r="BZ37" i="473"/>
  <c r="CH37" i="473"/>
  <c r="CP37" i="473"/>
  <c r="CX37" i="473"/>
  <c r="DF37" i="473"/>
  <c r="DN37" i="473"/>
  <c r="DV37" i="473"/>
  <c r="ED37" i="473"/>
  <c r="EL37" i="473"/>
  <c r="ET37" i="473"/>
  <c r="BU37" i="473"/>
  <c r="DA37" i="473"/>
  <c r="EG37" i="473"/>
  <c r="CC37" i="473"/>
  <c r="DI37" i="473"/>
  <c r="EO37" i="473"/>
  <c r="CK37" i="473"/>
  <c r="DQ37" i="473"/>
  <c r="DY37" i="473"/>
  <c r="BM37" i="473"/>
  <c r="CS37" i="473"/>
  <c r="BC36" i="473"/>
  <c r="BA36" i="473"/>
  <c r="BM36" i="473"/>
  <c r="BQ36" i="473"/>
  <c r="BU36" i="473"/>
  <c r="BY36" i="473"/>
  <c r="CC36" i="473"/>
  <c r="CG36" i="473"/>
  <c r="BB36" i="473"/>
  <c r="BK36" i="473"/>
  <c r="BP36" i="473"/>
  <c r="BV36" i="473"/>
  <c r="CA36" i="473"/>
  <c r="CF36" i="473"/>
  <c r="CK36" i="473"/>
  <c r="CO36" i="473"/>
  <c r="CS36" i="473"/>
  <c r="CW36" i="473"/>
  <c r="DA36" i="473"/>
  <c r="DE36" i="473"/>
  <c r="DI36" i="473"/>
  <c r="DM36" i="473"/>
  <c r="DQ36" i="473"/>
  <c r="DU36" i="473"/>
  <c r="DY36" i="473"/>
  <c r="EC36" i="473"/>
  <c r="EG36" i="473"/>
  <c r="EK36" i="473"/>
  <c r="EO36" i="473"/>
  <c r="ES36" i="473"/>
  <c r="BL36" i="473"/>
  <c r="BR36" i="473"/>
  <c r="BW36" i="473"/>
  <c r="CB36" i="473"/>
  <c r="CH36" i="473"/>
  <c r="CL36" i="473"/>
  <c r="CP36" i="473"/>
  <c r="CT36" i="473"/>
  <c r="CX36" i="473"/>
  <c r="DB36" i="473"/>
  <c r="DF36" i="473"/>
  <c r="DJ36" i="473"/>
  <c r="DN36" i="473"/>
  <c r="DR36" i="473"/>
  <c r="DV36" i="473"/>
  <c r="DZ36" i="473"/>
  <c r="ED36" i="473"/>
  <c r="EH36" i="473"/>
  <c r="EL36" i="473"/>
  <c r="EP36" i="473"/>
  <c r="ET36" i="473"/>
  <c r="BT36" i="473"/>
  <c r="CE36" i="473"/>
  <c r="CN36" i="473"/>
  <c r="CV36" i="473"/>
  <c r="DD36" i="473"/>
  <c r="DL36" i="473"/>
  <c r="DT36" i="473"/>
  <c r="EB36" i="473"/>
  <c r="EJ36" i="473"/>
  <c r="ER36" i="473"/>
  <c r="BN36" i="473"/>
  <c r="BX36" i="473"/>
  <c r="CI36" i="473"/>
  <c r="CQ36" i="473"/>
  <c r="CY36" i="473"/>
  <c r="DG36" i="473"/>
  <c r="DO36" i="473"/>
  <c r="DW36" i="473"/>
  <c r="EE36" i="473"/>
  <c r="EM36" i="473"/>
  <c r="EU36" i="473"/>
  <c r="BO36" i="473"/>
  <c r="BZ36" i="473"/>
  <c r="CJ36" i="473"/>
  <c r="CR36" i="473"/>
  <c r="CZ36" i="473"/>
  <c r="DH36" i="473"/>
  <c r="DP36" i="473"/>
  <c r="DX36" i="473"/>
  <c r="EF36" i="473"/>
  <c r="EN36" i="473"/>
  <c r="EV36" i="473"/>
  <c r="CU36" i="473"/>
  <c r="EA36" i="473"/>
  <c r="BS36" i="473"/>
  <c r="DC36" i="473"/>
  <c r="EI36" i="473"/>
  <c r="CD36" i="473"/>
  <c r="DK36" i="473"/>
  <c r="EQ36" i="473"/>
  <c r="CM36" i="473"/>
  <c r="DS36" i="473"/>
  <c r="U41" i="469"/>
  <c r="U36" i="471"/>
  <c r="U37" i="471"/>
  <c r="BA41" i="473"/>
  <c r="BB41" i="473"/>
  <c r="BC41" i="473"/>
  <c r="BM41" i="473"/>
  <c r="BQ41" i="473"/>
  <c r="BU41" i="473"/>
  <c r="BY41" i="473"/>
  <c r="CC41" i="473"/>
  <c r="CG41" i="473"/>
  <c r="CK41" i="473"/>
  <c r="CO41" i="473"/>
  <c r="CS41" i="473"/>
  <c r="CW41" i="473"/>
  <c r="DA41" i="473"/>
  <c r="DE41" i="473"/>
  <c r="DI41" i="473"/>
  <c r="DM41" i="473"/>
  <c r="DQ41" i="473"/>
  <c r="DU41" i="473"/>
  <c r="DY41" i="473"/>
  <c r="EC41" i="473"/>
  <c r="EG41" i="473"/>
  <c r="EK41" i="473"/>
  <c r="EO41" i="473"/>
  <c r="ES41" i="473"/>
  <c r="BN41" i="473"/>
  <c r="BR41" i="473"/>
  <c r="BV41" i="473"/>
  <c r="BZ41" i="473"/>
  <c r="CD41" i="473"/>
  <c r="CH41" i="473"/>
  <c r="CL41" i="473"/>
  <c r="CP41" i="473"/>
  <c r="CT41" i="473"/>
  <c r="CX41" i="473"/>
  <c r="DB41" i="473"/>
  <c r="DF41" i="473"/>
  <c r="DJ41" i="473"/>
  <c r="DN41" i="473"/>
  <c r="DR41" i="473"/>
  <c r="DV41" i="473"/>
  <c r="DZ41" i="473"/>
  <c r="ED41" i="473"/>
  <c r="EH41" i="473"/>
  <c r="EL41" i="473"/>
  <c r="EP41" i="473"/>
  <c r="ET41" i="473"/>
  <c r="BK41" i="473"/>
  <c r="BO41" i="473"/>
  <c r="BS41" i="473"/>
  <c r="BW41" i="473"/>
  <c r="CA41" i="473"/>
  <c r="CE41" i="473"/>
  <c r="CI41" i="473"/>
  <c r="CM41" i="473"/>
  <c r="CQ41" i="473"/>
  <c r="CU41" i="473"/>
  <c r="CY41" i="473"/>
  <c r="DC41" i="473"/>
  <c r="DG41" i="473"/>
  <c r="DK41" i="473"/>
  <c r="DO41" i="473"/>
  <c r="DS41" i="473"/>
  <c r="DW41" i="473"/>
  <c r="EA41" i="473"/>
  <c r="EE41" i="473"/>
  <c r="EI41" i="473"/>
  <c r="EM41" i="473"/>
  <c r="EQ41" i="473"/>
  <c r="EU41" i="473"/>
  <c r="BX41" i="473"/>
  <c r="CN41" i="473"/>
  <c r="DD41" i="473"/>
  <c r="DT41" i="473"/>
  <c r="EJ41" i="473"/>
  <c r="BL41" i="473"/>
  <c r="CB41" i="473"/>
  <c r="CR41" i="473"/>
  <c r="DH41" i="473"/>
  <c r="DX41" i="473"/>
  <c r="EN41" i="473"/>
  <c r="BP41" i="473"/>
  <c r="CF41" i="473"/>
  <c r="CV41" i="473"/>
  <c r="DL41" i="473"/>
  <c r="EB41" i="473"/>
  <c r="ER41" i="473"/>
  <c r="DP41" i="473"/>
  <c r="BT41" i="473"/>
  <c r="EF41" i="473"/>
  <c r="CJ41" i="473"/>
  <c r="EV41" i="473"/>
  <c r="CZ41" i="473"/>
  <c r="U39" i="469"/>
  <c r="U37" i="469"/>
  <c r="U39" i="471"/>
  <c r="CS130" i="477"/>
  <c r="CS129" i="477"/>
  <c r="CS128" i="477"/>
  <c r="CS122" i="477"/>
  <c r="CS121" i="477"/>
  <c r="CS120" i="477"/>
  <c r="CS115" i="477"/>
  <c r="CS110" i="477"/>
  <c r="CS106" i="477"/>
  <c r="CS102" i="477"/>
  <c r="CS98" i="477"/>
  <c r="CS94" i="477"/>
  <c r="CS90" i="477"/>
  <c r="CS86" i="477"/>
  <c r="CS82" i="477"/>
  <c r="CS78" i="477"/>
  <c r="CS74" i="477"/>
  <c r="CS70" i="477"/>
  <c r="CS66" i="477"/>
  <c r="CS62" i="477"/>
  <c r="CS58" i="477"/>
  <c r="CS54" i="477"/>
  <c r="CS50" i="477"/>
  <c r="CS127" i="477"/>
  <c r="CS126" i="477"/>
  <c r="CS113" i="477"/>
  <c r="CS112" i="477"/>
  <c r="CS111" i="477"/>
  <c r="CS97" i="477"/>
  <c r="CS96" i="477"/>
  <c r="CS95" i="477"/>
  <c r="CS81" i="477"/>
  <c r="CS80" i="477"/>
  <c r="CS79" i="477"/>
  <c r="CS65" i="477"/>
  <c r="CS64" i="477"/>
  <c r="CS63" i="477"/>
  <c r="CS49" i="477"/>
  <c r="CS45" i="477"/>
  <c r="CS41" i="477"/>
  <c r="CS37" i="477"/>
  <c r="CS125" i="477"/>
  <c r="CS109" i="477"/>
  <c r="CS92" i="477"/>
  <c r="CS76" i="477"/>
  <c r="CS61" i="477"/>
  <c r="CS34" i="477"/>
  <c r="CS114" i="477"/>
  <c r="CS101" i="477"/>
  <c r="CS100" i="477"/>
  <c r="CS99" i="477"/>
  <c r="CS85" i="477"/>
  <c r="CS84" i="477"/>
  <c r="CS83" i="477"/>
  <c r="CS69" i="477"/>
  <c r="CS68" i="477"/>
  <c r="CS67" i="477"/>
  <c r="CS53" i="477"/>
  <c r="CS52" i="477"/>
  <c r="CS51" i="477"/>
  <c r="CS48" i="477"/>
  <c r="CS44" i="477"/>
  <c r="CS40" i="477"/>
  <c r="CS36" i="477"/>
  <c r="CS119" i="477"/>
  <c r="CS107" i="477"/>
  <c r="CS93" i="477"/>
  <c r="CS75" i="477"/>
  <c r="CS59" i="477"/>
  <c r="CS42" i="477"/>
  <c r="CS124" i="477"/>
  <c r="CS123" i="477"/>
  <c r="CS117" i="477"/>
  <c r="CS116" i="477"/>
  <c r="CS105" i="477"/>
  <c r="CS104" i="477"/>
  <c r="CS103" i="477"/>
  <c r="CS89" i="477"/>
  <c r="CS88" i="477"/>
  <c r="CS87" i="477"/>
  <c r="CS73" i="477"/>
  <c r="CS72" i="477"/>
  <c r="CS71" i="477"/>
  <c r="CS57" i="477"/>
  <c r="CS56" i="477"/>
  <c r="CS55" i="477"/>
  <c r="CS47" i="477"/>
  <c r="CS43" i="477"/>
  <c r="CS39" i="477"/>
  <c r="CS35" i="477"/>
  <c r="CS118" i="477"/>
  <c r="CS108" i="477"/>
  <c r="CS91" i="477"/>
  <c r="CS77" i="477"/>
  <c r="CS60" i="477"/>
  <c r="CS46" i="477"/>
  <c r="CS38" i="477"/>
  <c r="U34" i="471"/>
  <c r="BA38" i="473"/>
  <c r="BB38" i="473"/>
  <c r="BC38" i="473"/>
  <c r="BM38" i="473"/>
  <c r="BQ38" i="473"/>
  <c r="BU38" i="473"/>
  <c r="BY38" i="473"/>
  <c r="CC38" i="473"/>
  <c r="CG38" i="473"/>
  <c r="CK38" i="473"/>
  <c r="CO38" i="473"/>
  <c r="CS38" i="473"/>
  <c r="CW38" i="473"/>
  <c r="DA38" i="473"/>
  <c r="DE38" i="473"/>
  <c r="DI38" i="473"/>
  <c r="DM38" i="473"/>
  <c r="DQ38" i="473"/>
  <c r="DU38" i="473"/>
  <c r="DY38" i="473"/>
  <c r="EC38" i="473"/>
  <c r="EG38" i="473"/>
  <c r="EK38" i="473"/>
  <c r="EO38" i="473"/>
  <c r="ES38" i="473"/>
  <c r="BN38" i="473"/>
  <c r="BR38" i="473"/>
  <c r="BV38" i="473"/>
  <c r="BZ38" i="473"/>
  <c r="CD38" i="473"/>
  <c r="CH38" i="473"/>
  <c r="CL38" i="473"/>
  <c r="CP38" i="473"/>
  <c r="CT38" i="473"/>
  <c r="CX38" i="473"/>
  <c r="DB38" i="473"/>
  <c r="DF38" i="473"/>
  <c r="DJ38" i="473"/>
  <c r="DN38" i="473"/>
  <c r="DR38" i="473"/>
  <c r="DV38" i="473"/>
  <c r="DZ38" i="473"/>
  <c r="ED38" i="473"/>
  <c r="EH38" i="473"/>
  <c r="EL38" i="473"/>
  <c r="EP38" i="473"/>
  <c r="ET38" i="473"/>
  <c r="BL38" i="473"/>
  <c r="BT38" i="473"/>
  <c r="CB38" i="473"/>
  <c r="CJ38" i="473"/>
  <c r="CR38" i="473"/>
  <c r="CZ38" i="473"/>
  <c r="DH38" i="473"/>
  <c r="DP38" i="473"/>
  <c r="DX38" i="473"/>
  <c r="EF38" i="473"/>
  <c r="EN38" i="473"/>
  <c r="EV38" i="473"/>
  <c r="BO38" i="473"/>
  <c r="BW38" i="473"/>
  <c r="CE38" i="473"/>
  <c r="CM38" i="473"/>
  <c r="CU38" i="473"/>
  <c r="DC38" i="473"/>
  <c r="DK38" i="473"/>
  <c r="DS38" i="473"/>
  <c r="EA38" i="473"/>
  <c r="EI38" i="473"/>
  <c r="EQ38" i="473"/>
  <c r="BP38" i="473"/>
  <c r="BX38" i="473"/>
  <c r="CF38" i="473"/>
  <c r="CN38" i="473"/>
  <c r="CV38" i="473"/>
  <c r="DD38" i="473"/>
  <c r="DL38" i="473"/>
  <c r="DT38" i="473"/>
  <c r="EB38" i="473"/>
  <c r="EJ38" i="473"/>
  <c r="ER38" i="473"/>
  <c r="CA38" i="473"/>
  <c r="DG38" i="473"/>
  <c r="EM38" i="473"/>
  <c r="CI38" i="473"/>
  <c r="DO38" i="473"/>
  <c r="EU38" i="473"/>
  <c r="BK38" i="473"/>
  <c r="CQ38" i="473"/>
  <c r="DW38" i="473"/>
  <c r="BS38" i="473"/>
  <c r="CY38" i="473"/>
  <c r="EE38" i="473"/>
  <c r="U38" i="471"/>
  <c r="U40" i="469"/>
  <c r="U41" i="476"/>
  <c r="M41" i="574"/>
  <c r="I41" i="574"/>
  <c r="AF41" i="574"/>
  <c r="AI41" i="574" s="1"/>
  <c r="AH41" i="574"/>
  <c r="BC41" i="574"/>
  <c r="AL41" i="574"/>
  <c r="AN41" i="574"/>
  <c r="AQ41" i="574" s="1"/>
  <c r="G41" i="527"/>
  <c r="AG41" i="574"/>
  <c r="R41" i="574"/>
  <c r="U41" i="574"/>
  <c r="J41" i="574"/>
  <c r="Y41" i="574"/>
  <c r="N41" i="574"/>
  <c r="H41" i="574"/>
  <c r="K41" i="574" s="1"/>
  <c r="T41" i="574"/>
  <c r="W41" i="574" s="1"/>
  <c r="P41" i="574"/>
  <c r="S41" i="574" s="1"/>
  <c r="AW41" i="574"/>
  <c r="AK41" i="574"/>
  <c r="BB41" i="574"/>
  <c r="AP41" i="574"/>
  <c r="V41" i="574"/>
  <c r="AT41" i="574"/>
  <c r="F41" i="574"/>
  <c r="X41" i="574"/>
  <c r="AA41" i="574" s="1"/>
  <c r="L41" i="574"/>
  <c r="O41" i="574" s="1"/>
  <c r="AV41" i="574"/>
  <c r="Q41" i="574"/>
  <c r="AS41" i="574"/>
  <c r="Z41" i="574"/>
  <c r="AO41" i="574"/>
  <c r="AD41" i="574"/>
  <c r="AR41" i="574"/>
  <c r="AU41" i="574" s="1"/>
  <c r="B41" i="574"/>
  <c r="AJ41" i="574"/>
  <c r="AM41" i="574" s="1"/>
  <c r="AF41" i="370"/>
  <c r="AE41" i="370"/>
  <c r="D41" i="521" s="1"/>
  <c r="AF41" i="521" s="1"/>
  <c r="H41" i="521"/>
  <c r="G41" i="521"/>
  <c r="B41" i="476"/>
  <c r="AU41" i="370"/>
  <c r="H40" i="521"/>
  <c r="G40" i="521"/>
  <c r="H39" i="521"/>
  <c r="G39" i="521"/>
  <c r="H38" i="521"/>
  <c r="G38" i="521"/>
  <c r="H37" i="521"/>
  <c r="G37" i="521"/>
  <c r="H36" i="521"/>
  <c r="G36" i="521"/>
  <c r="H35" i="521"/>
  <c r="G35" i="521"/>
  <c r="H34" i="521"/>
  <c r="G34" i="521"/>
  <c r="AO41" i="370"/>
  <c r="AT41" i="370"/>
  <c r="AP41" i="370"/>
  <c r="AS41" i="370"/>
  <c r="AQ41" i="370"/>
  <c r="AR41" i="370"/>
  <c r="Z41" i="476"/>
  <c r="J41" i="370" s="1"/>
  <c r="AN41" i="370" s="1"/>
  <c r="BA41" i="475"/>
  <c r="BB41" i="475"/>
  <c r="G39" i="527"/>
  <c r="G40" i="527"/>
  <c r="G35" i="527"/>
  <c r="G36" i="527"/>
  <c r="G34" i="527"/>
  <c r="G37" i="527"/>
  <c r="G38" i="527"/>
  <c r="BA38" i="475"/>
  <c r="BB38" i="475"/>
  <c r="BA40" i="475"/>
  <c r="BB40" i="475"/>
  <c r="BA36" i="475"/>
  <c r="BB36" i="475"/>
  <c r="BA34" i="475"/>
  <c r="BB34" i="475"/>
  <c r="BB39" i="475"/>
  <c r="BA39" i="475"/>
  <c r="BB37" i="475"/>
  <c r="BA37" i="475"/>
  <c r="F41" i="522"/>
  <c r="D41" i="527"/>
  <c r="E41" i="527"/>
  <c r="D34" i="527"/>
  <c r="E34" i="527"/>
  <c r="D37" i="527"/>
  <c r="E37" i="527"/>
  <c r="D38" i="527"/>
  <c r="E38" i="527"/>
  <c r="D39" i="527"/>
  <c r="E39" i="527"/>
  <c r="D40" i="527"/>
  <c r="E40" i="527"/>
  <c r="D35" i="527"/>
  <c r="E35" i="527"/>
  <c r="D36" i="527"/>
  <c r="E36" i="527"/>
  <c r="F34" i="522"/>
  <c r="F37" i="522"/>
  <c r="F38" i="522"/>
  <c r="F39" i="522"/>
  <c r="F40" i="522"/>
  <c r="F35" i="522"/>
  <c r="F36" i="522"/>
  <c r="AJ41" i="522"/>
  <c r="AM41" i="522" s="1"/>
  <c r="T41" i="522"/>
  <c r="W41" i="522" s="1"/>
  <c r="B41" i="522"/>
  <c r="AW41" i="522"/>
  <c r="AG41" i="522"/>
  <c r="Q41" i="522"/>
  <c r="AH41" i="522"/>
  <c r="N41" i="522"/>
  <c r="AL41" i="522"/>
  <c r="AV41" i="522"/>
  <c r="D41" i="526" s="1"/>
  <c r="AF41" i="522"/>
  <c r="AI41" i="522" s="1"/>
  <c r="AR41" i="522"/>
  <c r="AU41" i="522" s="1"/>
  <c r="P41" i="522"/>
  <c r="S41" i="522" s="1"/>
  <c r="BC41" i="522"/>
  <c r="AK41" i="522"/>
  <c r="M41" i="522"/>
  <c r="AT41" i="522"/>
  <c r="J41" i="522"/>
  <c r="AN41" i="522"/>
  <c r="AQ41" i="522" s="1"/>
  <c r="L41" i="522"/>
  <c r="O41" i="522" s="1"/>
  <c r="AC41" i="522"/>
  <c r="I41" i="522"/>
  <c r="AD41" i="522"/>
  <c r="AB41" i="522"/>
  <c r="AE41" i="522" s="1"/>
  <c r="H41" i="522"/>
  <c r="K41" i="522" s="1"/>
  <c r="AS41" i="522"/>
  <c r="Y41" i="522"/>
  <c r="BB41" i="522"/>
  <c r="AP41" i="522"/>
  <c r="X41" i="522"/>
  <c r="AA41" i="522" s="1"/>
  <c r="AO41" i="522"/>
  <c r="U41" i="522"/>
  <c r="R41" i="522"/>
  <c r="Z41" i="522"/>
  <c r="V41" i="522"/>
  <c r="T126" i="531"/>
  <c r="I41" i="526"/>
  <c r="H41" i="526"/>
  <c r="Z41" i="526"/>
  <c r="D41" i="539" s="1"/>
  <c r="AH41" i="526"/>
  <c r="B41" i="526"/>
  <c r="Y41" i="526"/>
  <c r="G41" i="526"/>
  <c r="T72" i="531"/>
  <c r="Z41" i="521"/>
  <c r="AD41" i="521"/>
  <c r="Y41" i="521"/>
  <c r="B41" i="521"/>
  <c r="AI41" i="521"/>
  <c r="AE41" i="521"/>
  <c r="B41" i="527"/>
  <c r="F41" i="527" s="1"/>
  <c r="H41" i="527"/>
  <c r="K41" i="527"/>
  <c r="I41" i="527"/>
  <c r="Z41" i="527"/>
  <c r="AP39" i="370"/>
  <c r="AB34" i="476"/>
  <c r="AB39" i="476"/>
  <c r="AP40" i="370"/>
  <c r="AB37" i="476"/>
  <c r="AP37" i="370"/>
  <c r="Z37" i="476"/>
  <c r="J37" i="370" s="1"/>
  <c r="AN37" i="370" s="1"/>
  <c r="AC34" i="476"/>
  <c r="AB40" i="476"/>
  <c r="AC40" i="476"/>
  <c r="AP38" i="370"/>
  <c r="AB38" i="476"/>
  <c r="AC36" i="476"/>
  <c r="AC38" i="476"/>
  <c r="AP36" i="370"/>
  <c r="AB36" i="476"/>
  <c r="Z38" i="476"/>
  <c r="J38" i="370" s="1"/>
  <c r="AN38" i="370" s="1"/>
  <c r="Z40" i="476"/>
  <c r="J40" i="370" s="1"/>
  <c r="AN40" i="370" s="1"/>
  <c r="AC41" i="476"/>
  <c r="Z39" i="476"/>
  <c r="J39" i="370" s="1"/>
  <c r="AN39" i="370" s="1"/>
  <c r="AC37" i="476"/>
  <c r="Z36" i="476"/>
  <c r="J36" i="370" s="1"/>
  <c r="AN36" i="370" s="1"/>
  <c r="F35" i="469"/>
  <c r="F35" i="473"/>
  <c r="F35" i="471"/>
  <c r="F35" i="475"/>
  <c r="U35" i="475" s="1"/>
  <c r="C35" i="370"/>
  <c r="AG29" i="476"/>
  <c r="AJ29" i="476"/>
  <c r="AE29" i="476"/>
  <c r="AI29" i="476"/>
  <c r="AF29" i="476"/>
  <c r="AK29" i="476"/>
  <c r="AL29" i="476"/>
  <c r="AH29" i="476"/>
  <c r="AA28" i="476"/>
  <c r="CY124" i="477" l="1"/>
  <c r="CY54" i="477"/>
  <c r="CY43" i="477"/>
  <c r="CY102" i="477"/>
  <c r="CY99" i="477"/>
  <c r="CY114" i="477"/>
  <c r="CY127" i="477"/>
  <c r="CY125" i="477"/>
  <c r="CY47" i="477"/>
  <c r="CY44" i="477"/>
  <c r="CY49" i="477"/>
  <c r="CY51" i="477"/>
  <c r="CY46" i="477"/>
  <c r="CY108" i="477"/>
  <c r="CY41" i="477"/>
  <c r="CY111" i="477"/>
  <c r="CY122" i="477"/>
  <c r="CY93" i="477"/>
  <c r="CY95" i="477"/>
  <c r="CY82" i="477"/>
  <c r="CY98" i="477"/>
  <c r="CY128" i="477"/>
  <c r="O59" i="584"/>
  <c r="Z59" i="584" s="1"/>
  <c r="BI59" i="584"/>
  <c r="BI55" i="584"/>
  <c r="O55" i="584"/>
  <c r="Z55" i="584" s="1"/>
  <c r="O57" i="584"/>
  <c r="Z57" i="584" s="1"/>
  <c r="BI57" i="584"/>
  <c r="BI56" i="584"/>
  <c r="O56" i="584"/>
  <c r="Z56" i="584" s="1"/>
  <c r="BI54" i="584"/>
  <c r="O54" i="584"/>
  <c r="Z54" i="584" s="1"/>
  <c r="BI51" i="584"/>
  <c r="O51" i="584"/>
  <c r="Z51" i="584" s="1"/>
  <c r="BI61" i="584"/>
  <c r="O61" i="584"/>
  <c r="Z61" i="584" s="1"/>
  <c r="O50" i="584"/>
  <c r="Z50" i="584" s="1"/>
  <c r="BI50" i="584"/>
  <c r="O60" i="584"/>
  <c r="Z60" i="584" s="1"/>
  <c r="BI60" i="584"/>
  <c r="O58" i="584"/>
  <c r="Z58" i="584" s="1"/>
  <c r="BI58" i="584"/>
  <c r="BI48" i="584"/>
  <c r="O48" i="584"/>
  <c r="Z48" i="584" s="1"/>
  <c r="O49" i="500"/>
  <c r="Z49" i="500" s="1"/>
  <c r="BI49" i="500"/>
  <c r="O47" i="584"/>
  <c r="Z47" i="584" s="1"/>
  <c r="BI47" i="584"/>
  <c r="BI53" i="584"/>
  <c r="O53" i="584"/>
  <c r="Z53" i="584" s="1"/>
  <c r="O49" i="584"/>
  <c r="Z49" i="584" s="1"/>
  <c r="BI49" i="584"/>
  <c r="O52" i="584"/>
  <c r="Z52" i="584" s="1"/>
  <c r="BI52" i="584"/>
  <c r="CY89" i="477"/>
  <c r="CY77" i="477"/>
  <c r="CY72" i="477"/>
  <c r="CY79" i="477"/>
  <c r="CY70" i="477"/>
  <c r="CY52" i="477"/>
  <c r="CY65" i="477"/>
  <c r="CY112" i="477"/>
  <c r="O42" i="584"/>
  <c r="Z42" i="584" s="1"/>
  <c r="BI42" i="584"/>
  <c r="BI43" i="584"/>
  <c r="O43" i="584"/>
  <c r="Z43" i="584" s="1"/>
  <c r="CY55" i="477"/>
  <c r="CY116" i="477"/>
  <c r="CY42" i="477"/>
  <c r="CY107" i="477"/>
  <c r="CY53" i="477"/>
  <c r="CY83" i="477"/>
  <c r="CY100" i="477"/>
  <c r="CY61" i="477"/>
  <c r="CY96" i="477"/>
  <c r="CY113" i="477"/>
  <c r="CY86" i="477"/>
  <c r="CY120" i="477"/>
  <c r="CY129" i="477"/>
  <c r="O45" i="584"/>
  <c r="Z45" i="584" s="1"/>
  <c r="BI45" i="584"/>
  <c r="O46" i="584"/>
  <c r="Z46" i="584" s="1"/>
  <c r="BI46" i="584"/>
  <c r="CY63" i="477"/>
  <c r="CY97" i="477"/>
  <c r="CY74" i="477"/>
  <c r="CY90" i="477"/>
  <c r="CY106" i="477"/>
  <c r="CY130" i="477"/>
  <c r="BI44" i="584"/>
  <c r="O44" i="584"/>
  <c r="Z44" i="584" s="1"/>
  <c r="BI34" i="584"/>
  <c r="O34" i="584"/>
  <c r="Z34" i="584" s="1"/>
  <c r="BI37" i="584"/>
  <c r="O37" i="584"/>
  <c r="Z37" i="584" s="1"/>
  <c r="BI41" i="584"/>
  <c r="O41" i="584"/>
  <c r="Z41" i="584" s="1"/>
  <c r="BI35" i="500"/>
  <c r="O35" i="500"/>
  <c r="Z35" i="500" s="1"/>
  <c r="BI42" i="500"/>
  <c r="O42" i="500"/>
  <c r="Z42" i="500" s="1"/>
  <c r="BI37" i="500"/>
  <c r="O37" i="500"/>
  <c r="Z37" i="500" s="1"/>
  <c r="BI31" i="500"/>
  <c r="M131" i="500"/>
  <c r="O31" i="500"/>
  <c r="BI31" i="584"/>
  <c r="O31" i="584"/>
  <c r="M131" i="584"/>
  <c r="BI39" i="584"/>
  <c r="O39" i="584"/>
  <c r="Z39" i="584" s="1"/>
  <c r="BI38" i="500"/>
  <c r="O38" i="500"/>
  <c r="Z38" i="500" s="1"/>
  <c r="BI46" i="500"/>
  <c r="O46" i="500"/>
  <c r="Z46" i="500" s="1"/>
  <c r="BI33" i="500"/>
  <c r="O33" i="500"/>
  <c r="Z33" i="500" s="1"/>
  <c r="BI44" i="500"/>
  <c r="O44" i="500"/>
  <c r="Z44" i="500" s="1"/>
  <c r="BI34" i="500"/>
  <c r="O34" i="500"/>
  <c r="Z34" i="500" s="1"/>
  <c r="BI45" i="500"/>
  <c r="O45" i="500"/>
  <c r="Z45" i="500" s="1"/>
  <c r="L131" i="584"/>
  <c r="BH31" i="584"/>
  <c r="O36" i="584"/>
  <c r="Z36" i="584" s="1"/>
  <c r="BI36" i="584"/>
  <c r="BI33" i="584"/>
  <c r="O33" i="584"/>
  <c r="Z33" i="584" s="1"/>
  <c r="BI40" i="584"/>
  <c r="O40" i="584"/>
  <c r="Z40" i="584" s="1"/>
  <c r="BI32" i="584"/>
  <c r="O32" i="584"/>
  <c r="Z32" i="584" s="1"/>
  <c r="BI40" i="500"/>
  <c r="O40" i="500"/>
  <c r="Z40" i="500" s="1"/>
  <c r="BI41" i="500"/>
  <c r="O41" i="500"/>
  <c r="Z41" i="500" s="1"/>
  <c r="BI32" i="500"/>
  <c r="O32" i="500"/>
  <c r="Z32" i="500" s="1"/>
  <c r="O48" i="500"/>
  <c r="Z48" i="500" s="1"/>
  <c r="BI48" i="500"/>
  <c r="BI36" i="500"/>
  <c r="O36" i="500"/>
  <c r="Z36" i="500" s="1"/>
  <c r="BI47" i="500"/>
  <c r="O47" i="500"/>
  <c r="Z47" i="500" s="1"/>
  <c r="BI35" i="584"/>
  <c r="O35" i="584"/>
  <c r="Z35" i="584" s="1"/>
  <c r="O38" i="584"/>
  <c r="Z38" i="584" s="1"/>
  <c r="BI38" i="584"/>
  <c r="BI43" i="500"/>
  <c r="O43" i="500"/>
  <c r="Z43" i="500" s="1"/>
  <c r="BH31" i="500"/>
  <c r="L131" i="500"/>
  <c r="BI39" i="500"/>
  <c r="O39" i="500"/>
  <c r="Z39" i="500" s="1"/>
  <c r="CY35" i="477"/>
  <c r="CY91" i="477"/>
  <c r="CY56" i="477"/>
  <c r="CY73" i="477"/>
  <c r="CY103" i="477"/>
  <c r="CY117" i="477"/>
  <c r="CY59" i="477"/>
  <c r="CY119" i="477"/>
  <c r="CY48" i="477"/>
  <c r="CY67" i="477"/>
  <c r="CY84" i="477"/>
  <c r="CY101" i="477"/>
  <c r="CY76" i="477"/>
  <c r="CY37" i="477"/>
  <c r="CY80" i="477"/>
  <c r="CY126" i="477"/>
  <c r="CY58" i="477"/>
  <c r="CY121" i="477"/>
  <c r="CY57" i="477"/>
  <c r="CY87" i="477"/>
  <c r="CY104" i="477"/>
  <c r="CY123" i="477"/>
  <c r="CY75" i="477"/>
  <c r="CY36" i="477"/>
  <c r="CY68" i="477"/>
  <c r="CY85" i="477"/>
  <c r="CY92" i="477"/>
  <c r="CY64" i="477"/>
  <c r="CY81" i="477"/>
  <c r="CY62" i="477"/>
  <c r="CY78" i="477"/>
  <c r="CY94" i="477"/>
  <c r="CY110" i="477"/>
  <c r="CY60" i="477"/>
  <c r="CY118" i="477"/>
  <c r="CY71" i="477"/>
  <c r="CY88" i="477"/>
  <c r="CY105" i="477"/>
  <c r="CY69" i="477"/>
  <c r="CY34" i="477"/>
  <c r="CY109" i="477"/>
  <c r="CY45" i="477"/>
  <c r="CY50" i="477"/>
  <c r="CY66" i="477"/>
  <c r="CY115" i="477"/>
  <c r="CY40" i="477"/>
  <c r="G35" i="471"/>
  <c r="Y35" i="471"/>
  <c r="W35" i="471"/>
  <c r="U35" i="473"/>
  <c r="Y35" i="473"/>
  <c r="W35" i="473"/>
  <c r="Z35" i="469"/>
  <c r="Y35" i="469"/>
  <c r="W35" i="469"/>
  <c r="G35" i="469"/>
  <c r="CY38" i="477"/>
  <c r="CY39" i="477"/>
  <c r="H35" i="473"/>
  <c r="G35" i="473"/>
  <c r="U35" i="471"/>
  <c r="BB35" i="473"/>
  <c r="BC35" i="473"/>
  <c r="BK35" i="473"/>
  <c r="BO35" i="473"/>
  <c r="BS35" i="473"/>
  <c r="BW35" i="473"/>
  <c r="CA35" i="473"/>
  <c r="CE35" i="473"/>
  <c r="CI35" i="473"/>
  <c r="CM35" i="473"/>
  <c r="CQ35" i="473"/>
  <c r="CU35" i="473"/>
  <c r="CY35" i="473"/>
  <c r="DC35" i="473"/>
  <c r="DG35" i="473"/>
  <c r="DK35" i="473"/>
  <c r="DO35" i="473"/>
  <c r="DS35" i="473"/>
  <c r="DW35" i="473"/>
  <c r="EA35" i="473"/>
  <c r="EE35" i="473"/>
  <c r="EI35" i="473"/>
  <c r="EM35" i="473"/>
  <c r="EQ35" i="473"/>
  <c r="EU35" i="473"/>
  <c r="BA35" i="473"/>
  <c r="BP35" i="473"/>
  <c r="BU35" i="473"/>
  <c r="BZ35" i="473"/>
  <c r="CF35" i="473"/>
  <c r="CK35" i="473"/>
  <c r="CP35" i="473"/>
  <c r="CV35" i="473"/>
  <c r="DA35" i="473"/>
  <c r="DF35" i="473"/>
  <c r="DL35" i="473"/>
  <c r="DQ35" i="473"/>
  <c r="DV35" i="473"/>
  <c r="EB35" i="473"/>
  <c r="EG35" i="473"/>
  <c r="EL35" i="473"/>
  <c r="ER35" i="473"/>
  <c r="BL35" i="473"/>
  <c r="BQ35" i="473"/>
  <c r="BV35" i="473"/>
  <c r="CB35" i="473"/>
  <c r="CG35" i="473"/>
  <c r="CL35" i="473"/>
  <c r="CR35" i="473"/>
  <c r="CW35" i="473"/>
  <c r="DB35" i="473"/>
  <c r="DH35" i="473"/>
  <c r="DM35" i="473"/>
  <c r="DR35" i="473"/>
  <c r="DX35" i="473"/>
  <c r="EC35" i="473"/>
  <c r="EH35" i="473"/>
  <c r="EN35" i="473"/>
  <c r="ES35" i="473"/>
  <c r="BN35" i="473"/>
  <c r="BY35" i="473"/>
  <c r="CJ35" i="473"/>
  <c r="CT35" i="473"/>
  <c r="DE35" i="473"/>
  <c r="DP35" i="473"/>
  <c r="DZ35" i="473"/>
  <c r="EK35" i="473"/>
  <c r="EV35" i="473"/>
  <c r="BR35" i="473"/>
  <c r="CC35" i="473"/>
  <c r="CN35" i="473"/>
  <c r="CX35" i="473"/>
  <c r="DI35" i="473"/>
  <c r="DT35" i="473"/>
  <c r="ED35" i="473"/>
  <c r="EO35" i="473"/>
  <c r="BT35" i="473"/>
  <c r="CD35" i="473"/>
  <c r="CO35" i="473"/>
  <c r="CZ35" i="473"/>
  <c r="DJ35" i="473"/>
  <c r="DU35" i="473"/>
  <c r="EF35" i="473"/>
  <c r="EP35" i="473"/>
  <c r="BM35" i="473"/>
  <c r="DD35" i="473"/>
  <c r="ET35" i="473"/>
  <c r="BX35" i="473"/>
  <c r="DN35" i="473"/>
  <c r="CH35" i="473"/>
  <c r="DY35" i="473"/>
  <c r="CS35" i="473"/>
  <c r="EJ35" i="473"/>
  <c r="U35" i="469"/>
  <c r="AT32" i="370"/>
  <c r="AS32" i="370"/>
  <c r="AR32" i="370"/>
  <c r="AU32" i="370"/>
  <c r="AQ32" i="370"/>
  <c r="P41" i="528"/>
  <c r="J41" i="528"/>
  <c r="T41" i="528"/>
  <c r="M41" i="528"/>
  <c r="Q41" i="528"/>
  <c r="K41" i="528"/>
  <c r="N41" i="528"/>
  <c r="S41" i="528"/>
  <c r="Z41" i="528"/>
  <c r="AC41" i="528"/>
  <c r="U41" i="528"/>
  <c r="L39" i="539"/>
  <c r="K36" i="539"/>
  <c r="AE40" i="539"/>
  <c r="B35" i="539"/>
  <c r="J37" i="539"/>
  <c r="G38" i="539"/>
  <c r="BB35" i="475"/>
  <c r="BA35" i="475"/>
  <c r="B34" i="539"/>
  <c r="E41" i="528"/>
  <c r="Q41" i="532"/>
  <c r="R41" i="532" s="1"/>
  <c r="F41" i="528"/>
  <c r="G41" i="528"/>
  <c r="H41" i="528"/>
  <c r="B41" i="528"/>
  <c r="AE39" i="521"/>
  <c r="Y39" i="521"/>
  <c r="AI39" i="521"/>
  <c r="B39" i="521"/>
  <c r="Z39" i="521"/>
  <c r="AD39" i="521"/>
  <c r="B38" i="521"/>
  <c r="AD38" i="521"/>
  <c r="Z38" i="521"/>
  <c r="AI38" i="521"/>
  <c r="Y38" i="521"/>
  <c r="AE38" i="521"/>
  <c r="Z34" i="521"/>
  <c r="AI34" i="521"/>
  <c r="Y34" i="521"/>
  <c r="B34" i="521"/>
  <c r="AD34" i="521"/>
  <c r="AE34" i="521"/>
  <c r="AE36" i="521"/>
  <c r="Z36" i="521"/>
  <c r="AD36" i="521"/>
  <c r="AI36" i="521"/>
  <c r="Y36" i="521"/>
  <c r="B36" i="521"/>
  <c r="Z37" i="521"/>
  <c r="B37" i="521"/>
  <c r="AD37" i="521"/>
  <c r="AE37" i="521"/>
  <c r="Y37" i="521"/>
  <c r="AI37" i="521"/>
  <c r="AE35" i="521"/>
  <c r="Z35" i="521"/>
  <c r="Y35" i="521"/>
  <c r="AI35" i="521"/>
  <c r="B35" i="521"/>
  <c r="AD35" i="521"/>
  <c r="AE40" i="521"/>
  <c r="AI40" i="521"/>
  <c r="Z40" i="521"/>
  <c r="Y40" i="521"/>
  <c r="B40" i="521"/>
  <c r="AD40" i="521"/>
  <c r="AP33" i="370"/>
  <c r="AB35" i="476"/>
  <c r="AC35" i="476"/>
  <c r="B180" i="1"/>
  <c r="Z31" i="500" l="1"/>
  <c r="AA8" i="500"/>
  <c r="O131" i="500"/>
  <c r="Z31" i="584"/>
  <c r="O131" i="584"/>
  <c r="AA8" i="584"/>
  <c r="I41" i="528"/>
  <c r="L41" i="528" s="1"/>
  <c r="H41" i="529"/>
  <c r="D41" i="530" s="1"/>
  <c r="J41" i="529"/>
  <c r="G41" i="529"/>
  <c r="F41" i="529"/>
  <c r="S41" i="532" s="1"/>
  <c r="L41" i="529"/>
  <c r="M41" i="529"/>
  <c r="K41" i="529"/>
  <c r="D41" i="529"/>
  <c r="G39" i="539"/>
  <c r="Y40" i="539"/>
  <c r="AF38" i="539"/>
  <c r="Z40" i="539"/>
  <c r="Z38" i="539"/>
  <c r="AE39" i="539"/>
  <c r="B40" i="539"/>
  <c r="J38" i="539"/>
  <c r="B38" i="539"/>
  <c r="Y39" i="539"/>
  <c r="AF39" i="539"/>
  <c r="AF40" i="539"/>
  <c r="K40" i="539"/>
  <c r="K38" i="539"/>
  <c r="Y38" i="539"/>
  <c r="Z39" i="539"/>
  <c r="J39" i="539"/>
  <c r="L40" i="539"/>
  <c r="J40" i="539"/>
  <c r="L38" i="539"/>
  <c r="AE38" i="539"/>
  <c r="K39" i="539"/>
  <c r="I39" i="539"/>
  <c r="I40" i="539"/>
  <c r="G40" i="539"/>
  <c r="I38" i="539"/>
  <c r="B39" i="539"/>
  <c r="Z36" i="539"/>
  <c r="G35" i="539"/>
  <c r="G37" i="539"/>
  <c r="AF36" i="539"/>
  <c r="Y36" i="539"/>
  <c r="Y37" i="539"/>
  <c r="J35" i="539"/>
  <c r="Z35" i="539"/>
  <c r="B36" i="539"/>
  <c r="L35" i="539"/>
  <c r="I37" i="539"/>
  <c r="AF37" i="539"/>
  <c r="J36" i="539"/>
  <c r="AF35" i="539"/>
  <c r="L37" i="539"/>
  <c r="I36" i="539"/>
  <c r="G36" i="539"/>
  <c r="AE36" i="539"/>
  <c r="I35" i="539"/>
  <c r="K35" i="539"/>
  <c r="AE37" i="539"/>
  <c r="K37" i="539"/>
  <c r="Z37" i="539"/>
  <c r="L36" i="539"/>
  <c r="Y35" i="539"/>
  <c r="AE35" i="539"/>
  <c r="B37" i="539"/>
  <c r="Z41" i="539"/>
  <c r="B41" i="539"/>
  <c r="Y41" i="539"/>
  <c r="I41" i="539"/>
  <c r="AE41" i="539"/>
  <c r="J41" i="539"/>
  <c r="K41" i="539"/>
  <c r="G41" i="539"/>
  <c r="L41" i="539"/>
  <c r="AF41" i="539"/>
  <c r="I34" i="539"/>
  <c r="AF34" i="539"/>
  <c r="J34" i="539"/>
  <c r="AE34" i="539"/>
  <c r="K34" i="539"/>
  <c r="L34" i="539"/>
  <c r="Y34" i="539"/>
  <c r="G34" i="539"/>
  <c r="Z34" i="539"/>
  <c r="B41" i="529"/>
  <c r="AO40" i="522"/>
  <c r="Y40" i="522"/>
  <c r="I40" i="522"/>
  <c r="AJ40" i="522"/>
  <c r="AM40" i="522" s="1"/>
  <c r="T40" i="522"/>
  <c r="W40" i="522" s="1"/>
  <c r="B40" i="522"/>
  <c r="AP40" i="522"/>
  <c r="Z40" i="522"/>
  <c r="J40" i="522"/>
  <c r="AK40" i="522"/>
  <c r="U40" i="522"/>
  <c r="AV40" i="522"/>
  <c r="D40" i="526" s="1"/>
  <c r="AF40" i="522"/>
  <c r="AI40" i="522" s="1"/>
  <c r="P40" i="522"/>
  <c r="S40" i="522" s="1"/>
  <c r="AL40" i="522"/>
  <c r="V40" i="522"/>
  <c r="AW40" i="522"/>
  <c r="AG40" i="522"/>
  <c r="Q40" i="522"/>
  <c r="AR40" i="522"/>
  <c r="AU40" i="522" s="1"/>
  <c r="AB40" i="522"/>
  <c r="AE40" i="522" s="1"/>
  <c r="L40" i="522"/>
  <c r="O40" i="522" s="1"/>
  <c r="BB40" i="522"/>
  <c r="AH40" i="522"/>
  <c r="R40" i="522"/>
  <c r="AS40" i="522"/>
  <c r="AC40" i="522"/>
  <c r="M40" i="522"/>
  <c r="AN40" i="522"/>
  <c r="AQ40" i="522" s="1"/>
  <c r="X40" i="522"/>
  <c r="AA40" i="522" s="1"/>
  <c r="H40" i="522"/>
  <c r="K40" i="522" s="1"/>
  <c r="AT40" i="522"/>
  <c r="AD40" i="522"/>
  <c r="N40" i="522"/>
  <c r="BC40" i="522"/>
  <c r="AP35" i="522"/>
  <c r="Z35" i="522"/>
  <c r="J35" i="522"/>
  <c r="AO35" i="522"/>
  <c r="Y35" i="522"/>
  <c r="I35" i="522"/>
  <c r="AN35" i="522"/>
  <c r="AQ35" i="522" s="1"/>
  <c r="T35" i="522"/>
  <c r="W35" i="522" s="1"/>
  <c r="P35" i="522"/>
  <c r="S35" i="522" s="1"/>
  <c r="AL35" i="522"/>
  <c r="V35" i="522"/>
  <c r="AK35" i="522"/>
  <c r="U35" i="522"/>
  <c r="X35" i="522"/>
  <c r="AA35" i="522" s="1"/>
  <c r="B35" i="522"/>
  <c r="AR35" i="522"/>
  <c r="AU35" i="522" s="1"/>
  <c r="BB35" i="522"/>
  <c r="AH35" i="522"/>
  <c r="R35" i="522"/>
  <c r="AW35" i="522"/>
  <c r="AG35" i="522"/>
  <c r="Q35" i="522"/>
  <c r="BC35" i="522"/>
  <c r="H35" i="522"/>
  <c r="K35" i="522" s="1"/>
  <c r="AV35" i="522"/>
  <c r="D35" i="526" s="1"/>
  <c r="AB35" i="522"/>
  <c r="AE35" i="522" s="1"/>
  <c r="AT35" i="522"/>
  <c r="AD35" i="522"/>
  <c r="N35" i="522"/>
  <c r="AS35" i="522"/>
  <c r="AC35" i="522"/>
  <c r="M35" i="522"/>
  <c r="AJ35" i="522"/>
  <c r="AM35" i="522" s="1"/>
  <c r="AF35" i="522"/>
  <c r="AI35" i="522" s="1"/>
  <c r="L35" i="522"/>
  <c r="O35" i="522" s="1"/>
  <c r="AN37" i="522"/>
  <c r="AQ37" i="522" s="1"/>
  <c r="X37" i="522"/>
  <c r="AA37" i="522" s="1"/>
  <c r="H37" i="522"/>
  <c r="K37" i="522" s="1"/>
  <c r="AK37" i="522"/>
  <c r="U37" i="522"/>
  <c r="BB37" i="522"/>
  <c r="AD37" i="522"/>
  <c r="J37" i="522"/>
  <c r="AJ37" i="522"/>
  <c r="AM37" i="522" s="1"/>
  <c r="T37" i="522"/>
  <c r="W37" i="522" s="1"/>
  <c r="B37" i="522"/>
  <c r="AW37" i="522"/>
  <c r="AG37" i="522"/>
  <c r="Q37" i="522"/>
  <c r="AH37" i="522"/>
  <c r="N37" i="522"/>
  <c r="AL37" i="522"/>
  <c r="AV37" i="522"/>
  <c r="D37" i="526" s="1"/>
  <c r="AF37" i="522"/>
  <c r="AI37" i="522" s="1"/>
  <c r="P37" i="522"/>
  <c r="S37" i="522" s="1"/>
  <c r="AS37" i="522"/>
  <c r="AC37" i="522"/>
  <c r="M37" i="522"/>
  <c r="R37" i="522"/>
  <c r="AP37" i="522"/>
  <c r="V37" i="522"/>
  <c r="AR37" i="522"/>
  <c r="AU37" i="522" s="1"/>
  <c r="AB37" i="522"/>
  <c r="AE37" i="522" s="1"/>
  <c r="L37" i="522"/>
  <c r="O37" i="522" s="1"/>
  <c r="BC37" i="522"/>
  <c r="AO37" i="522"/>
  <c r="Y37" i="522"/>
  <c r="I37" i="522"/>
  <c r="AT37" i="522"/>
  <c r="Z37" i="522"/>
  <c r="AL34" i="522"/>
  <c r="V34" i="522"/>
  <c r="AJ34" i="522"/>
  <c r="AM34" i="522" s="1"/>
  <c r="T34" i="522"/>
  <c r="W34" i="522" s="1"/>
  <c r="B34" i="522"/>
  <c r="AO34" i="522"/>
  <c r="U34" i="522"/>
  <c r="BB34" i="522"/>
  <c r="AH34" i="522"/>
  <c r="R34" i="522"/>
  <c r="AV34" i="522"/>
  <c r="D34" i="526" s="1"/>
  <c r="AF34" i="522"/>
  <c r="AI34" i="522" s="1"/>
  <c r="P34" i="522"/>
  <c r="S34" i="522" s="1"/>
  <c r="AS34" i="522"/>
  <c r="Y34" i="522"/>
  <c r="AW34" i="522"/>
  <c r="AT34" i="522"/>
  <c r="AD34" i="522"/>
  <c r="N34" i="522"/>
  <c r="AR34" i="522"/>
  <c r="AU34" i="522" s="1"/>
  <c r="AB34" i="522"/>
  <c r="AE34" i="522" s="1"/>
  <c r="L34" i="522"/>
  <c r="O34" i="522" s="1"/>
  <c r="AC34" i="522"/>
  <c r="I34" i="522"/>
  <c r="AG34" i="522"/>
  <c r="BC34" i="522"/>
  <c r="AP34" i="522"/>
  <c r="Z34" i="522"/>
  <c r="J34" i="522"/>
  <c r="AN34" i="522"/>
  <c r="AQ34" i="522" s="1"/>
  <c r="X34" i="522"/>
  <c r="AA34" i="522" s="1"/>
  <c r="H34" i="522"/>
  <c r="K34" i="522" s="1"/>
  <c r="M34" i="522"/>
  <c r="AK34" i="522"/>
  <c r="Q34" i="522"/>
  <c r="AT38" i="522"/>
  <c r="AD38" i="522"/>
  <c r="N38" i="522"/>
  <c r="AR38" i="522"/>
  <c r="AU38" i="522" s="1"/>
  <c r="AB38" i="522"/>
  <c r="AE38" i="522" s="1"/>
  <c r="L38" i="522"/>
  <c r="O38" i="522" s="1"/>
  <c r="AC38" i="522"/>
  <c r="I38" i="522"/>
  <c r="AG38" i="522"/>
  <c r="BC38" i="522"/>
  <c r="AP38" i="522"/>
  <c r="Z38" i="522"/>
  <c r="J38" i="522"/>
  <c r="AN38" i="522"/>
  <c r="AQ38" i="522" s="1"/>
  <c r="X38" i="522"/>
  <c r="AA38" i="522" s="1"/>
  <c r="H38" i="522"/>
  <c r="K38" i="522" s="1"/>
  <c r="M38" i="522"/>
  <c r="AK38" i="522"/>
  <c r="Q38" i="522"/>
  <c r="AL38" i="522"/>
  <c r="V38" i="522"/>
  <c r="AJ38" i="522"/>
  <c r="AM38" i="522" s="1"/>
  <c r="T38" i="522"/>
  <c r="W38" i="522" s="1"/>
  <c r="B38" i="522"/>
  <c r="AO38" i="522"/>
  <c r="U38" i="522"/>
  <c r="BB38" i="522"/>
  <c r="AH38" i="522"/>
  <c r="R38" i="522"/>
  <c r="AV38" i="522"/>
  <c r="D38" i="526" s="1"/>
  <c r="AF38" i="522"/>
  <c r="AI38" i="522" s="1"/>
  <c r="P38" i="522"/>
  <c r="S38" i="522" s="1"/>
  <c r="AS38" i="522"/>
  <c r="Y38" i="522"/>
  <c r="AW38" i="522"/>
  <c r="AO36" i="522"/>
  <c r="Y36" i="522"/>
  <c r="I36" i="522"/>
  <c r="AJ36" i="522"/>
  <c r="AM36" i="522" s="1"/>
  <c r="T36" i="522"/>
  <c r="W36" i="522" s="1"/>
  <c r="B36" i="522"/>
  <c r="AP36" i="522"/>
  <c r="Z36" i="522"/>
  <c r="J36" i="522"/>
  <c r="AK36" i="522"/>
  <c r="U36" i="522"/>
  <c r="AV36" i="522"/>
  <c r="D36" i="526" s="1"/>
  <c r="AF36" i="522"/>
  <c r="AI36" i="522" s="1"/>
  <c r="P36" i="522"/>
  <c r="S36" i="522" s="1"/>
  <c r="AL36" i="522"/>
  <c r="V36" i="522"/>
  <c r="AW36" i="522"/>
  <c r="AG36" i="522"/>
  <c r="Q36" i="522"/>
  <c r="AR36" i="522"/>
  <c r="AU36" i="522" s="1"/>
  <c r="AB36" i="522"/>
  <c r="AE36" i="522" s="1"/>
  <c r="L36" i="522"/>
  <c r="O36" i="522" s="1"/>
  <c r="BB36" i="522"/>
  <c r="AH36" i="522"/>
  <c r="R36" i="522"/>
  <c r="AS36" i="522"/>
  <c r="AC36" i="522"/>
  <c r="M36" i="522"/>
  <c r="AN36" i="522"/>
  <c r="AQ36" i="522" s="1"/>
  <c r="X36" i="522"/>
  <c r="AA36" i="522" s="1"/>
  <c r="H36" i="522"/>
  <c r="K36" i="522" s="1"/>
  <c r="AT36" i="522"/>
  <c r="AD36" i="522"/>
  <c r="N36" i="522"/>
  <c r="BC36" i="522"/>
  <c r="BB39" i="522"/>
  <c r="AH39" i="522"/>
  <c r="R39" i="522"/>
  <c r="AW39" i="522"/>
  <c r="AG39" i="522"/>
  <c r="Q39" i="522"/>
  <c r="BC39" i="522"/>
  <c r="H39" i="522"/>
  <c r="K39" i="522" s="1"/>
  <c r="AV39" i="522"/>
  <c r="D39" i="526" s="1"/>
  <c r="AB39" i="522"/>
  <c r="AE39" i="522" s="1"/>
  <c r="AT39" i="522"/>
  <c r="AD39" i="522"/>
  <c r="N39" i="522"/>
  <c r="AS39" i="522"/>
  <c r="AC39" i="522"/>
  <c r="M39" i="522"/>
  <c r="AJ39" i="522"/>
  <c r="AM39" i="522" s="1"/>
  <c r="AF39" i="522"/>
  <c r="AI39" i="522" s="1"/>
  <c r="L39" i="522"/>
  <c r="O39" i="522" s="1"/>
  <c r="AP39" i="522"/>
  <c r="Z39" i="522"/>
  <c r="J39" i="522"/>
  <c r="AO39" i="522"/>
  <c r="Y39" i="522"/>
  <c r="I39" i="522"/>
  <c r="AN39" i="522"/>
  <c r="AQ39" i="522" s="1"/>
  <c r="T39" i="522"/>
  <c r="W39" i="522" s="1"/>
  <c r="P39" i="522"/>
  <c r="S39" i="522" s="1"/>
  <c r="AL39" i="522"/>
  <c r="V39" i="522"/>
  <c r="AK39" i="522"/>
  <c r="U39" i="522"/>
  <c r="X39" i="522"/>
  <c r="AA39" i="522" s="1"/>
  <c r="B39" i="522"/>
  <c r="AR39" i="522"/>
  <c r="AU39" i="522" s="1"/>
  <c r="Z41" i="475"/>
  <c r="I41" i="370" s="1"/>
  <c r="AM41" i="370" s="1"/>
  <c r="Z42" i="475"/>
  <c r="I42" i="370" s="1"/>
  <c r="AM42" i="370" s="1"/>
  <c r="Z43" i="475"/>
  <c r="I43" i="370" s="1"/>
  <c r="AM43" i="370" s="1"/>
  <c r="Z44" i="475"/>
  <c r="I44" i="370" s="1"/>
  <c r="AM44" i="370" s="1"/>
  <c r="Z46" i="475"/>
  <c r="I46" i="370" s="1"/>
  <c r="AM46" i="370" s="1"/>
  <c r="Z47" i="475"/>
  <c r="I47" i="370" s="1"/>
  <c r="AM47" i="370" s="1"/>
  <c r="Z48" i="475"/>
  <c r="I48" i="370" s="1"/>
  <c r="AM48" i="370" s="1"/>
  <c r="Z49" i="475"/>
  <c r="I49" i="370" s="1"/>
  <c r="AM49" i="370" s="1"/>
  <c r="Z50" i="475"/>
  <c r="I50" i="370" s="1"/>
  <c r="AM50" i="370" s="1"/>
  <c r="Z51" i="475"/>
  <c r="I51" i="370" s="1"/>
  <c r="AM51" i="370" s="1"/>
  <c r="Z52" i="475"/>
  <c r="I52" i="370" s="1"/>
  <c r="AM52" i="370" s="1"/>
  <c r="Z53" i="475"/>
  <c r="I53" i="370" s="1"/>
  <c r="AM53" i="370" s="1"/>
  <c r="Z54" i="475"/>
  <c r="I54" i="370" s="1"/>
  <c r="AM54" i="370" s="1"/>
  <c r="Z55" i="475"/>
  <c r="I55" i="370" s="1"/>
  <c r="AM55" i="370" s="1"/>
  <c r="Z56" i="475"/>
  <c r="I56" i="370" s="1"/>
  <c r="AM56" i="370" s="1"/>
  <c r="Z57" i="475"/>
  <c r="I57" i="370" s="1"/>
  <c r="AM57" i="370" s="1"/>
  <c r="Z58" i="475"/>
  <c r="I58" i="370" s="1"/>
  <c r="AM58" i="370" s="1"/>
  <c r="Z59" i="475"/>
  <c r="I59" i="370" s="1"/>
  <c r="AM59" i="370" s="1"/>
  <c r="Z60" i="475"/>
  <c r="I60" i="370" s="1"/>
  <c r="AM60" i="370" s="1"/>
  <c r="Z61" i="475"/>
  <c r="I61" i="370" s="1"/>
  <c r="AM61" i="370" s="1"/>
  <c r="Z62" i="475"/>
  <c r="I62" i="370" s="1"/>
  <c r="AM62" i="370" s="1"/>
  <c r="Z63" i="475"/>
  <c r="I63" i="370" s="1"/>
  <c r="AM63" i="370" s="1"/>
  <c r="Z64" i="475"/>
  <c r="I64" i="370" s="1"/>
  <c r="AM64" i="370" s="1"/>
  <c r="Z65" i="475"/>
  <c r="I65" i="370" s="1"/>
  <c r="AM65" i="370" s="1"/>
  <c r="Z66" i="475"/>
  <c r="I66" i="370" s="1"/>
  <c r="AM66" i="370" s="1"/>
  <c r="Z67" i="475"/>
  <c r="I67" i="370" s="1"/>
  <c r="AM67" i="370" s="1"/>
  <c r="Z68" i="475"/>
  <c r="I68" i="370" s="1"/>
  <c r="AM68" i="370" s="1"/>
  <c r="Z69" i="475"/>
  <c r="I69" i="370" s="1"/>
  <c r="AM69" i="370" s="1"/>
  <c r="Z70" i="475"/>
  <c r="I70" i="370" s="1"/>
  <c r="AM70" i="370" s="1"/>
  <c r="Z71" i="475"/>
  <c r="I71" i="370" s="1"/>
  <c r="AM71" i="370" s="1"/>
  <c r="Z72" i="475"/>
  <c r="I72" i="370" s="1"/>
  <c r="AM72" i="370" s="1"/>
  <c r="Z73" i="475"/>
  <c r="I73" i="370" s="1"/>
  <c r="AM73" i="370" s="1"/>
  <c r="Z74" i="475"/>
  <c r="I74" i="370" s="1"/>
  <c r="AM74" i="370" s="1"/>
  <c r="Z75" i="475"/>
  <c r="I75" i="370" s="1"/>
  <c r="AM75" i="370" s="1"/>
  <c r="Z76" i="475"/>
  <c r="I76" i="370" s="1"/>
  <c r="AM76" i="370" s="1"/>
  <c r="Z77" i="475"/>
  <c r="I77" i="370" s="1"/>
  <c r="AM77" i="370" s="1"/>
  <c r="Z78" i="475"/>
  <c r="I78" i="370" s="1"/>
  <c r="AM78" i="370" s="1"/>
  <c r="Z79" i="475"/>
  <c r="I79" i="370" s="1"/>
  <c r="AM79" i="370" s="1"/>
  <c r="Z80" i="475"/>
  <c r="I80" i="370" s="1"/>
  <c r="AM80" i="370" s="1"/>
  <c r="Z81" i="475"/>
  <c r="I81" i="370" s="1"/>
  <c r="AM81" i="370" s="1"/>
  <c r="Z82" i="475"/>
  <c r="I82" i="370" s="1"/>
  <c r="AM82" i="370" s="1"/>
  <c r="Z83" i="475"/>
  <c r="I83" i="370" s="1"/>
  <c r="AM83" i="370" s="1"/>
  <c r="Z84" i="475"/>
  <c r="I84" i="370" s="1"/>
  <c r="AM84" i="370" s="1"/>
  <c r="Z85" i="475"/>
  <c r="I85" i="370" s="1"/>
  <c r="AM85" i="370" s="1"/>
  <c r="Z86" i="475"/>
  <c r="I86" i="370" s="1"/>
  <c r="AM86" i="370" s="1"/>
  <c r="Z87" i="475"/>
  <c r="I87" i="370" s="1"/>
  <c r="AM87" i="370" s="1"/>
  <c r="Z88" i="475"/>
  <c r="I88" i="370" s="1"/>
  <c r="AM88" i="370" s="1"/>
  <c r="Z89" i="475"/>
  <c r="I89" i="370" s="1"/>
  <c r="AM89" i="370" s="1"/>
  <c r="Z90" i="475"/>
  <c r="I90" i="370" s="1"/>
  <c r="AM90" i="370" s="1"/>
  <c r="Z91" i="475"/>
  <c r="I91" i="370" s="1"/>
  <c r="AM91" i="370" s="1"/>
  <c r="Z92" i="475"/>
  <c r="I92" i="370" s="1"/>
  <c r="AM92" i="370" s="1"/>
  <c r="Z93" i="475"/>
  <c r="I93" i="370" s="1"/>
  <c r="AM93" i="370" s="1"/>
  <c r="Z94" i="475"/>
  <c r="I94" i="370" s="1"/>
  <c r="AM94" i="370" s="1"/>
  <c r="Z95" i="475"/>
  <c r="I95" i="370" s="1"/>
  <c r="AM95" i="370" s="1"/>
  <c r="Z96" i="475"/>
  <c r="I96" i="370" s="1"/>
  <c r="AM96" i="370" s="1"/>
  <c r="Z97" i="475"/>
  <c r="I97" i="370" s="1"/>
  <c r="AM97" i="370" s="1"/>
  <c r="Z98" i="475"/>
  <c r="I98" i="370" s="1"/>
  <c r="AM98" i="370" s="1"/>
  <c r="Z99" i="475"/>
  <c r="I99" i="370" s="1"/>
  <c r="AM99" i="370" s="1"/>
  <c r="Z100" i="475"/>
  <c r="I100" i="370" s="1"/>
  <c r="AM100" i="370" s="1"/>
  <c r="Z101" i="475"/>
  <c r="I101" i="370" s="1"/>
  <c r="AM101" i="370" s="1"/>
  <c r="Z102" i="475"/>
  <c r="I102" i="370" s="1"/>
  <c r="AM102" i="370" s="1"/>
  <c r="Z103" i="475"/>
  <c r="I103" i="370" s="1"/>
  <c r="AM103" i="370" s="1"/>
  <c r="Z104" i="475"/>
  <c r="I104" i="370" s="1"/>
  <c r="AM104" i="370" s="1"/>
  <c r="Z105" i="475"/>
  <c r="I105" i="370" s="1"/>
  <c r="AM105" i="370" s="1"/>
  <c r="Z106" i="475"/>
  <c r="I106" i="370" s="1"/>
  <c r="AM106" i="370" s="1"/>
  <c r="Z107" i="475"/>
  <c r="I107" i="370" s="1"/>
  <c r="AM107" i="370" s="1"/>
  <c r="Z108" i="475"/>
  <c r="I108" i="370" s="1"/>
  <c r="AM108" i="370" s="1"/>
  <c r="Z109" i="475"/>
  <c r="I109" i="370" s="1"/>
  <c r="AM109" i="370" s="1"/>
  <c r="Z110" i="475"/>
  <c r="I110" i="370" s="1"/>
  <c r="AM110" i="370" s="1"/>
  <c r="Z111" i="475"/>
  <c r="I111" i="370" s="1"/>
  <c r="AM111" i="370" s="1"/>
  <c r="Z112" i="475"/>
  <c r="I112" i="370" s="1"/>
  <c r="AM112" i="370" s="1"/>
  <c r="Z113" i="475"/>
  <c r="I113" i="370" s="1"/>
  <c r="AM113" i="370" s="1"/>
  <c r="Z114" i="475"/>
  <c r="I114" i="370" s="1"/>
  <c r="AM114" i="370" s="1"/>
  <c r="Z115" i="475"/>
  <c r="I115" i="370" s="1"/>
  <c r="AM115" i="370" s="1"/>
  <c r="Z116" i="475"/>
  <c r="I116" i="370" s="1"/>
  <c r="AM116" i="370" s="1"/>
  <c r="Z117" i="475"/>
  <c r="I117" i="370" s="1"/>
  <c r="AM117" i="370" s="1"/>
  <c r="Z118" i="475"/>
  <c r="I118" i="370" s="1"/>
  <c r="AM118" i="370" s="1"/>
  <c r="Z119" i="475"/>
  <c r="I119" i="370" s="1"/>
  <c r="AM119" i="370" s="1"/>
  <c r="Z120" i="475"/>
  <c r="I120" i="370" s="1"/>
  <c r="AM120" i="370" s="1"/>
  <c r="Z121" i="475"/>
  <c r="I121" i="370" s="1"/>
  <c r="AM121" i="370" s="1"/>
  <c r="Z122" i="475"/>
  <c r="I122" i="370" s="1"/>
  <c r="AM122" i="370" s="1"/>
  <c r="Z123" i="475"/>
  <c r="I123" i="370" s="1"/>
  <c r="AM123" i="370" s="1"/>
  <c r="Z124" i="475"/>
  <c r="I124" i="370" s="1"/>
  <c r="AM124" i="370" s="1"/>
  <c r="Z125" i="475"/>
  <c r="I125" i="370" s="1"/>
  <c r="AM125" i="370" s="1"/>
  <c r="Z126" i="475"/>
  <c r="I126" i="370" s="1"/>
  <c r="AM126" i="370" s="1"/>
  <c r="Z127" i="475"/>
  <c r="I127" i="370" s="1"/>
  <c r="AM127" i="370" s="1"/>
  <c r="Z128" i="475"/>
  <c r="I128" i="370" s="1"/>
  <c r="AM128" i="370" s="1"/>
  <c r="Z129" i="475"/>
  <c r="I129" i="370" s="1"/>
  <c r="AM129" i="370" s="1"/>
  <c r="Z130" i="475"/>
  <c r="I130" i="370" s="1"/>
  <c r="AM130" i="370" s="1"/>
  <c r="G5" i="475"/>
  <c r="F5" i="475"/>
  <c r="G4" i="475"/>
  <c r="F4" i="475"/>
  <c r="W129" i="475"/>
  <c r="W127" i="475"/>
  <c r="W125" i="475"/>
  <c r="W123" i="475"/>
  <c r="W121" i="475"/>
  <c r="W119" i="475"/>
  <c r="AB118" i="475"/>
  <c r="AA117" i="475"/>
  <c r="W117" i="475"/>
  <c r="W115" i="475"/>
  <c r="AB114" i="475"/>
  <c r="W113" i="475"/>
  <c r="W112" i="475"/>
  <c r="W111" i="475"/>
  <c r="W110" i="475"/>
  <c r="W109" i="475"/>
  <c r="W108" i="475"/>
  <c r="W107" i="475"/>
  <c r="W106" i="475"/>
  <c r="W105" i="475"/>
  <c r="AB105" i="475"/>
  <c r="B105" i="475"/>
  <c r="AB103" i="475"/>
  <c r="W103" i="475"/>
  <c r="B103" i="475"/>
  <c r="W102" i="475"/>
  <c r="W100" i="475"/>
  <c r="W98" i="475"/>
  <c r="W96" i="475"/>
  <c r="W94" i="475"/>
  <c r="W92" i="475"/>
  <c r="W90" i="475"/>
  <c r="W88" i="475"/>
  <c r="W86" i="475"/>
  <c r="AB85" i="475"/>
  <c r="W85" i="475"/>
  <c r="AB84" i="475"/>
  <c r="Y84" i="475"/>
  <c r="B84" i="475"/>
  <c r="AC83" i="475"/>
  <c r="Y83" i="475"/>
  <c r="B83" i="475"/>
  <c r="AC82" i="475"/>
  <c r="Y82" i="475"/>
  <c r="B82" i="475"/>
  <c r="AC81" i="475"/>
  <c r="Y81" i="475"/>
  <c r="B81" i="475"/>
  <c r="AC80" i="475"/>
  <c r="Y80" i="475"/>
  <c r="B80" i="475"/>
  <c r="AC79" i="475"/>
  <c r="Y79" i="475"/>
  <c r="B79" i="475"/>
  <c r="AC78" i="475"/>
  <c r="Y78" i="475"/>
  <c r="B78" i="475"/>
  <c r="AC77" i="475"/>
  <c r="Y77" i="475"/>
  <c r="B77" i="475"/>
  <c r="AC76" i="475"/>
  <c r="Y76" i="475"/>
  <c r="B76" i="475"/>
  <c r="AC75" i="475"/>
  <c r="Y75" i="475"/>
  <c r="B75" i="475"/>
  <c r="AC74" i="475"/>
  <c r="Y74" i="475"/>
  <c r="B74" i="475"/>
  <c r="AC73" i="475"/>
  <c r="Y73" i="475"/>
  <c r="B73" i="475"/>
  <c r="AC72" i="475"/>
  <c r="Y72" i="475"/>
  <c r="B72" i="475"/>
  <c r="AC71" i="475"/>
  <c r="Y71" i="475"/>
  <c r="B71" i="475"/>
  <c r="AC70" i="475"/>
  <c r="Y70" i="475"/>
  <c r="B70" i="475"/>
  <c r="AC69" i="475"/>
  <c r="Y69" i="475"/>
  <c r="B69" i="475"/>
  <c r="AC68" i="475"/>
  <c r="Y68" i="475"/>
  <c r="B68" i="475"/>
  <c r="AC67" i="475"/>
  <c r="Y67" i="475"/>
  <c r="B67" i="475"/>
  <c r="AC66" i="475"/>
  <c r="Y66" i="475"/>
  <c r="B66" i="475"/>
  <c r="AC65" i="475"/>
  <c r="Y65" i="475"/>
  <c r="B65" i="475"/>
  <c r="AC64" i="475"/>
  <c r="Y64" i="475"/>
  <c r="B64" i="475"/>
  <c r="AC63" i="475"/>
  <c r="Y63" i="475"/>
  <c r="B63" i="475"/>
  <c r="AC62" i="475"/>
  <c r="Y62" i="475"/>
  <c r="B62" i="475"/>
  <c r="AC61" i="475"/>
  <c r="Y61" i="475"/>
  <c r="B61" i="475"/>
  <c r="AC60" i="475"/>
  <c r="Y60" i="475"/>
  <c r="B60" i="475"/>
  <c r="AC59" i="475"/>
  <c r="Y59" i="475"/>
  <c r="B59" i="475"/>
  <c r="AC58" i="475"/>
  <c r="Y58" i="475"/>
  <c r="B58" i="475"/>
  <c r="AC57" i="475"/>
  <c r="Y57" i="475"/>
  <c r="B57" i="475"/>
  <c r="AC56" i="475"/>
  <c r="Y56" i="475"/>
  <c r="B56" i="475"/>
  <c r="AC55" i="475"/>
  <c r="Y55" i="475"/>
  <c r="B55" i="475"/>
  <c r="AC54" i="475"/>
  <c r="Y54" i="475"/>
  <c r="B54" i="475"/>
  <c r="AC53" i="475"/>
  <c r="Y53" i="475"/>
  <c r="B53" i="475"/>
  <c r="AC52" i="475"/>
  <c r="Y52" i="475"/>
  <c r="B52" i="475"/>
  <c r="AC51" i="475"/>
  <c r="Y51" i="475"/>
  <c r="B51" i="475"/>
  <c r="AC50" i="475"/>
  <c r="Y50" i="475"/>
  <c r="B50" i="475"/>
  <c r="AC49" i="475"/>
  <c r="Y49" i="475"/>
  <c r="B49" i="475"/>
  <c r="AC48" i="475"/>
  <c r="Y48" i="475"/>
  <c r="B48" i="475"/>
  <c r="AC47" i="475"/>
  <c r="Y47" i="475"/>
  <c r="B47" i="475"/>
  <c r="AC46" i="475"/>
  <c r="Y46" i="475"/>
  <c r="B46" i="475"/>
  <c r="AC45" i="475"/>
  <c r="B45" i="475"/>
  <c r="AC44" i="475"/>
  <c r="Y44" i="475"/>
  <c r="B44" i="475"/>
  <c r="AC43" i="475"/>
  <c r="Y43" i="475"/>
  <c r="B43" i="475"/>
  <c r="AC42" i="475"/>
  <c r="Y42" i="475"/>
  <c r="B42" i="475"/>
  <c r="AC41" i="475"/>
  <c r="Y41" i="475"/>
  <c r="B41" i="475"/>
  <c r="AC40" i="475"/>
  <c r="Y40" i="475"/>
  <c r="Z40" i="475" s="1"/>
  <c r="I40" i="370" s="1"/>
  <c r="AM40" i="370" s="1"/>
  <c r="B40" i="475"/>
  <c r="AC39" i="475"/>
  <c r="Y39" i="475"/>
  <c r="Z39" i="475" s="1"/>
  <c r="I39" i="370" s="1"/>
  <c r="AM39" i="370" s="1"/>
  <c r="B39" i="475"/>
  <c r="AC38" i="475"/>
  <c r="Y38" i="475"/>
  <c r="Z38" i="475" s="1"/>
  <c r="I38" i="370" s="1"/>
  <c r="AM38" i="370" s="1"/>
  <c r="B38" i="475"/>
  <c r="AC37" i="475"/>
  <c r="Y37" i="475"/>
  <c r="Z37" i="475" s="1"/>
  <c r="I37" i="370" s="1"/>
  <c r="AM37" i="370" s="1"/>
  <c r="B37" i="475"/>
  <c r="AC36" i="475"/>
  <c r="Y36" i="475"/>
  <c r="Z36" i="475" s="1"/>
  <c r="I36" i="370" s="1"/>
  <c r="AM36" i="370" s="1"/>
  <c r="B36" i="475"/>
  <c r="AC35" i="475"/>
  <c r="B35" i="475"/>
  <c r="AC34" i="475"/>
  <c r="B34" i="475"/>
  <c r="AV30" i="475"/>
  <c r="AU30" i="475"/>
  <c r="AT30" i="475"/>
  <c r="AS30" i="475"/>
  <c r="AR30" i="475"/>
  <c r="AQ30" i="475"/>
  <c r="AP30" i="475"/>
  <c r="AO30" i="475"/>
  <c r="AN30" i="475"/>
  <c r="AM30" i="475"/>
  <c r="AL30" i="475"/>
  <c r="AK30" i="475"/>
  <c r="AJ30" i="475"/>
  <c r="AI30" i="475"/>
  <c r="AH30" i="475"/>
  <c r="AG30" i="475"/>
  <c r="AF30" i="475"/>
  <c r="AV29" i="475"/>
  <c r="AU29" i="475"/>
  <c r="AT29" i="475"/>
  <c r="AS29" i="475"/>
  <c r="AR29" i="475"/>
  <c r="AM29" i="475"/>
  <c r="AL29" i="475"/>
  <c r="AK29" i="475"/>
  <c r="AJ29" i="475"/>
  <c r="AI29" i="475"/>
  <c r="AH29" i="475"/>
  <c r="AG29" i="475"/>
  <c r="AF29" i="475"/>
  <c r="AQ29" i="475"/>
  <c r="S29" i="475"/>
  <c r="AP29" i="475" s="1"/>
  <c r="R29" i="475"/>
  <c r="AO29" i="475" s="1"/>
  <c r="Q29" i="475"/>
  <c r="AN29" i="475" s="1"/>
  <c r="E29" i="475"/>
  <c r="D29" i="475"/>
  <c r="C29" i="475"/>
  <c r="Z3" i="475"/>
  <c r="Y3" i="475"/>
  <c r="Z2" i="475"/>
  <c r="Y2" i="475"/>
  <c r="B1" i="475"/>
  <c r="G23" i="475" s="1"/>
  <c r="B160" i="1"/>
  <c r="AL130" i="370"/>
  <c r="AL129" i="370"/>
  <c r="AL128" i="370"/>
  <c r="AL127" i="370"/>
  <c r="AL126" i="370"/>
  <c r="AL125" i="370"/>
  <c r="AL124" i="370"/>
  <c r="AL123" i="370"/>
  <c r="AL122" i="370"/>
  <c r="AL121" i="370"/>
  <c r="AL120" i="370"/>
  <c r="AL119" i="370"/>
  <c r="AL118" i="370"/>
  <c r="AL117" i="370"/>
  <c r="AL116" i="370"/>
  <c r="AL115" i="370"/>
  <c r="AL114" i="370"/>
  <c r="AL113" i="370"/>
  <c r="AL112" i="370"/>
  <c r="AL111" i="370"/>
  <c r="AL110" i="370"/>
  <c r="AL109" i="370"/>
  <c r="AL108" i="370"/>
  <c r="AL107" i="370"/>
  <c r="AL106" i="370"/>
  <c r="AL102" i="370"/>
  <c r="AL101" i="370"/>
  <c r="AL100" i="370"/>
  <c r="AL99" i="370"/>
  <c r="AL98" i="370"/>
  <c r="AL97" i="370"/>
  <c r="AL96" i="370"/>
  <c r="AL95" i="370"/>
  <c r="AL94" i="370"/>
  <c r="AL93" i="370"/>
  <c r="AL92" i="370"/>
  <c r="AL91" i="370"/>
  <c r="AL90" i="370"/>
  <c r="AL89" i="370"/>
  <c r="AL88" i="370"/>
  <c r="AL87" i="370"/>
  <c r="AL86" i="370"/>
  <c r="AL85" i="370"/>
  <c r="AL84" i="370"/>
  <c r="AL83" i="370"/>
  <c r="AL82" i="370"/>
  <c r="AL81" i="370"/>
  <c r="AL80" i="370"/>
  <c r="AL79" i="370"/>
  <c r="AL78" i="370"/>
  <c r="AL77" i="370"/>
  <c r="AL76" i="370"/>
  <c r="AL75" i="370"/>
  <c r="AL74" i="370"/>
  <c r="AL73" i="370"/>
  <c r="AL72" i="370"/>
  <c r="AL71" i="370"/>
  <c r="AL70" i="370"/>
  <c r="AL69" i="370"/>
  <c r="AL68" i="370"/>
  <c r="AL67" i="370"/>
  <c r="AL66" i="370"/>
  <c r="AL65" i="370"/>
  <c r="AL64" i="370"/>
  <c r="AL63" i="370"/>
  <c r="AL62" i="370"/>
  <c r="AL61" i="370"/>
  <c r="AL60" i="370"/>
  <c r="AL59" i="370"/>
  <c r="AL58" i="370"/>
  <c r="AL57" i="370"/>
  <c r="AL56" i="370"/>
  <c r="AL55" i="370"/>
  <c r="AL54" i="370"/>
  <c r="AL53" i="370"/>
  <c r="AL52" i="370"/>
  <c r="AL51" i="370"/>
  <c r="AL50" i="370"/>
  <c r="AL49" i="370"/>
  <c r="AL48" i="370"/>
  <c r="AL47" i="370"/>
  <c r="AL46" i="370"/>
  <c r="AL45" i="370"/>
  <c r="AL44" i="370"/>
  <c r="AL43" i="370"/>
  <c r="AL42" i="370"/>
  <c r="AL41" i="370"/>
  <c r="B140" i="1"/>
  <c r="H5" i="473"/>
  <c r="G5" i="473"/>
  <c r="H4" i="473"/>
  <c r="G4" i="473"/>
  <c r="B120" i="1"/>
  <c r="B100" i="1"/>
  <c r="B60" i="1"/>
  <c r="B80" i="1"/>
  <c r="AA130" i="473"/>
  <c r="AC130" i="473"/>
  <c r="AB130" i="473"/>
  <c r="Z130" i="473"/>
  <c r="G130" i="370" s="1"/>
  <c r="AK130" i="370" s="1"/>
  <c r="B130" i="473"/>
  <c r="AA129" i="473"/>
  <c r="AC129" i="473"/>
  <c r="AB129" i="473"/>
  <c r="B129" i="473"/>
  <c r="AA128" i="473"/>
  <c r="AC128" i="473"/>
  <c r="AB128" i="473"/>
  <c r="Z128" i="473"/>
  <c r="G128" i="370" s="1"/>
  <c r="AK128" i="370" s="1"/>
  <c r="B128" i="473"/>
  <c r="AA127" i="473"/>
  <c r="AC127" i="473"/>
  <c r="AB127" i="473"/>
  <c r="B127" i="473"/>
  <c r="AA126" i="473"/>
  <c r="AC126" i="473"/>
  <c r="AB126" i="473"/>
  <c r="Z126" i="473"/>
  <c r="G126" i="370" s="1"/>
  <c r="AK126" i="370" s="1"/>
  <c r="B126" i="473"/>
  <c r="AA125" i="473"/>
  <c r="AC125" i="473"/>
  <c r="AB125" i="473"/>
  <c r="B125" i="473"/>
  <c r="AA124" i="473"/>
  <c r="AC124" i="473"/>
  <c r="AB124" i="473"/>
  <c r="Z124" i="473"/>
  <c r="G124" i="370" s="1"/>
  <c r="AK124" i="370" s="1"/>
  <c r="B124" i="473"/>
  <c r="AA123" i="473"/>
  <c r="AC123" i="473"/>
  <c r="AB123" i="473"/>
  <c r="B123" i="473"/>
  <c r="AA122" i="473"/>
  <c r="AC122" i="473"/>
  <c r="AB122" i="473"/>
  <c r="Z122" i="473"/>
  <c r="G122" i="370" s="1"/>
  <c r="AK122" i="370" s="1"/>
  <c r="B122" i="473"/>
  <c r="AA121" i="473"/>
  <c r="AC121" i="473"/>
  <c r="AB121" i="473"/>
  <c r="B121" i="473"/>
  <c r="AA120" i="473"/>
  <c r="AC120" i="473"/>
  <c r="AB120" i="473"/>
  <c r="Z120" i="473"/>
  <c r="G120" i="370" s="1"/>
  <c r="AK120" i="370" s="1"/>
  <c r="B120" i="473"/>
  <c r="AA119" i="473"/>
  <c r="AC119" i="473"/>
  <c r="AB119" i="473"/>
  <c r="B119" i="473"/>
  <c r="AA118" i="473"/>
  <c r="AC118" i="473"/>
  <c r="AB118" i="473"/>
  <c r="Z118" i="473"/>
  <c r="G118" i="370" s="1"/>
  <c r="AK118" i="370" s="1"/>
  <c r="B118" i="473"/>
  <c r="AA117" i="473"/>
  <c r="AC117" i="473"/>
  <c r="AB117" i="473"/>
  <c r="B117" i="473"/>
  <c r="AA116" i="473"/>
  <c r="AC116" i="473"/>
  <c r="AB116" i="473"/>
  <c r="Z116" i="473"/>
  <c r="G116" i="370" s="1"/>
  <c r="AK116" i="370" s="1"/>
  <c r="B116" i="473"/>
  <c r="AA115" i="473"/>
  <c r="AC115" i="473"/>
  <c r="AB115" i="473"/>
  <c r="B115" i="473"/>
  <c r="AA114" i="473"/>
  <c r="AC114" i="473"/>
  <c r="AB114" i="473"/>
  <c r="Z114" i="473"/>
  <c r="G114" i="370" s="1"/>
  <c r="AK114" i="370" s="1"/>
  <c r="B114" i="473"/>
  <c r="AA113" i="473"/>
  <c r="AC113" i="473"/>
  <c r="AB113" i="473"/>
  <c r="B113" i="473"/>
  <c r="AA112" i="473"/>
  <c r="AC112" i="473"/>
  <c r="AB112" i="473"/>
  <c r="Z112" i="473"/>
  <c r="G112" i="370" s="1"/>
  <c r="AK112" i="370" s="1"/>
  <c r="B112" i="473"/>
  <c r="AA111" i="473"/>
  <c r="AC111" i="473"/>
  <c r="AB111" i="473"/>
  <c r="B111" i="473"/>
  <c r="AA110" i="473"/>
  <c r="AC110" i="473"/>
  <c r="AB110" i="473"/>
  <c r="Z110" i="473"/>
  <c r="G110" i="370" s="1"/>
  <c r="AK110" i="370" s="1"/>
  <c r="B110" i="473"/>
  <c r="AA109" i="473"/>
  <c r="AC109" i="473"/>
  <c r="AB109" i="473"/>
  <c r="B109" i="473"/>
  <c r="AA108" i="473"/>
  <c r="AC108" i="473"/>
  <c r="AB108" i="473"/>
  <c r="Z108" i="473"/>
  <c r="G108" i="370" s="1"/>
  <c r="AK108" i="370" s="1"/>
  <c r="B108" i="473"/>
  <c r="AA107" i="473"/>
  <c r="AC107" i="473"/>
  <c r="AB107" i="473"/>
  <c r="B107" i="473"/>
  <c r="AA106" i="473"/>
  <c r="AC106" i="473"/>
  <c r="AB106" i="473"/>
  <c r="Z106" i="473"/>
  <c r="G106" i="370" s="1"/>
  <c r="AK106" i="370" s="1"/>
  <c r="B106" i="473"/>
  <c r="AA105" i="473"/>
  <c r="AC105" i="473"/>
  <c r="AB105" i="473"/>
  <c r="B105" i="473"/>
  <c r="AA104" i="473"/>
  <c r="AC104" i="473"/>
  <c r="AB104" i="473"/>
  <c r="Z104" i="473"/>
  <c r="G104" i="370" s="1"/>
  <c r="AK104" i="370" s="1"/>
  <c r="B104" i="473"/>
  <c r="AA103" i="473"/>
  <c r="Z103" i="473"/>
  <c r="G103" i="370" s="1"/>
  <c r="AK103" i="370" s="1"/>
  <c r="AA102" i="473"/>
  <c r="AC102" i="473"/>
  <c r="AB102" i="473"/>
  <c r="Z102" i="473"/>
  <c r="G102" i="370" s="1"/>
  <c r="AK102" i="370" s="1"/>
  <c r="B102" i="473"/>
  <c r="AA101" i="473"/>
  <c r="AC101" i="473"/>
  <c r="AA100" i="473"/>
  <c r="AC100" i="473"/>
  <c r="AB100" i="473"/>
  <c r="Z100" i="473"/>
  <c r="G100" i="370" s="1"/>
  <c r="AK100" i="370" s="1"/>
  <c r="B100" i="473"/>
  <c r="AA99" i="473"/>
  <c r="AC99" i="473"/>
  <c r="AA98" i="473"/>
  <c r="AC98" i="473"/>
  <c r="AB98" i="473"/>
  <c r="Z98" i="473"/>
  <c r="G98" i="370" s="1"/>
  <c r="AK98" i="370" s="1"/>
  <c r="B98" i="473"/>
  <c r="AA97" i="473"/>
  <c r="AC97" i="473"/>
  <c r="Z97" i="473"/>
  <c r="G97" i="370" s="1"/>
  <c r="AK97" i="370" s="1"/>
  <c r="B97" i="473"/>
  <c r="AA96" i="473"/>
  <c r="AC96" i="473"/>
  <c r="AB96" i="473"/>
  <c r="Z96" i="473"/>
  <c r="G96" i="370" s="1"/>
  <c r="AK96" i="370" s="1"/>
  <c r="B96" i="473"/>
  <c r="AA95" i="473"/>
  <c r="Z95" i="473"/>
  <c r="G95" i="370" s="1"/>
  <c r="AK95" i="370" s="1"/>
  <c r="AA94" i="473"/>
  <c r="AC94" i="473"/>
  <c r="AB94" i="473"/>
  <c r="Z94" i="473"/>
  <c r="G94" i="370" s="1"/>
  <c r="AK94" i="370" s="1"/>
  <c r="B94" i="473"/>
  <c r="AA93" i="473"/>
  <c r="AC93" i="473"/>
  <c r="Z93" i="473"/>
  <c r="G93" i="370" s="1"/>
  <c r="AK93" i="370" s="1"/>
  <c r="B93" i="473"/>
  <c r="AA92" i="473"/>
  <c r="AC92" i="473"/>
  <c r="AB92" i="473"/>
  <c r="Z92" i="473"/>
  <c r="G92" i="370" s="1"/>
  <c r="AK92" i="370" s="1"/>
  <c r="B92" i="473"/>
  <c r="AA91" i="473"/>
  <c r="Z91" i="473"/>
  <c r="G91" i="370" s="1"/>
  <c r="AK91" i="370" s="1"/>
  <c r="AA90" i="473"/>
  <c r="AC90" i="473"/>
  <c r="AB90" i="473"/>
  <c r="Z90" i="473"/>
  <c r="G90" i="370" s="1"/>
  <c r="AK90" i="370" s="1"/>
  <c r="B90" i="473"/>
  <c r="AA89" i="473"/>
  <c r="AC89" i="473"/>
  <c r="Z89" i="473"/>
  <c r="G89" i="370" s="1"/>
  <c r="AK89" i="370" s="1"/>
  <c r="AA88" i="473"/>
  <c r="AC88" i="473"/>
  <c r="AB88" i="473"/>
  <c r="Z88" i="473"/>
  <c r="G88" i="370" s="1"/>
  <c r="AK88" i="370" s="1"/>
  <c r="B88" i="473"/>
  <c r="AA87" i="473"/>
  <c r="AC87" i="473"/>
  <c r="AA86" i="473"/>
  <c r="AC86" i="473"/>
  <c r="AB86" i="473"/>
  <c r="Z86" i="473"/>
  <c r="G86" i="370" s="1"/>
  <c r="AK86" i="370" s="1"/>
  <c r="B86" i="473"/>
  <c r="AA85" i="473"/>
  <c r="AC85" i="473"/>
  <c r="Z85" i="473"/>
  <c r="G85" i="370" s="1"/>
  <c r="AK85" i="370" s="1"/>
  <c r="B85" i="473"/>
  <c r="AA84" i="473"/>
  <c r="AC84" i="473"/>
  <c r="AB84" i="473"/>
  <c r="Z84" i="473"/>
  <c r="G84" i="370" s="1"/>
  <c r="AK84" i="370" s="1"/>
  <c r="B84" i="473"/>
  <c r="AA83" i="473"/>
  <c r="Z83" i="473"/>
  <c r="G83" i="370" s="1"/>
  <c r="AK83" i="370" s="1"/>
  <c r="AA82" i="473"/>
  <c r="AC82" i="473"/>
  <c r="AB82" i="473"/>
  <c r="Z82" i="473"/>
  <c r="G82" i="370" s="1"/>
  <c r="AK82" i="370" s="1"/>
  <c r="B82" i="473"/>
  <c r="AA81" i="473"/>
  <c r="AC81" i="473"/>
  <c r="Z81" i="473"/>
  <c r="G81" i="370" s="1"/>
  <c r="AK81" i="370" s="1"/>
  <c r="AA80" i="473"/>
  <c r="AC80" i="473"/>
  <c r="AB80" i="473"/>
  <c r="Z80" i="473"/>
  <c r="G80" i="370" s="1"/>
  <c r="AK80" i="370" s="1"/>
  <c r="B80" i="473"/>
  <c r="AA79" i="473"/>
  <c r="AC79" i="473"/>
  <c r="AA78" i="473"/>
  <c r="AC78" i="473"/>
  <c r="AB78" i="473"/>
  <c r="Z78" i="473"/>
  <c r="G78" i="370" s="1"/>
  <c r="AK78" i="370" s="1"/>
  <c r="B78" i="473"/>
  <c r="AA77" i="473"/>
  <c r="AC77" i="473"/>
  <c r="Z77" i="473"/>
  <c r="G77" i="370" s="1"/>
  <c r="AK77" i="370" s="1"/>
  <c r="B77" i="473"/>
  <c r="AA76" i="473"/>
  <c r="AC76" i="473"/>
  <c r="AB76" i="473"/>
  <c r="Z76" i="473"/>
  <c r="G76" i="370" s="1"/>
  <c r="AK76" i="370" s="1"/>
  <c r="B76" i="473"/>
  <c r="AA75" i="473"/>
  <c r="Z75" i="473"/>
  <c r="G75" i="370" s="1"/>
  <c r="AK75" i="370" s="1"/>
  <c r="AA74" i="473"/>
  <c r="AB74" i="473"/>
  <c r="Z74" i="473"/>
  <c r="G74" i="370" s="1"/>
  <c r="AK74" i="370" s="1"/>
  <c r="AA73" i="473"/>
  <c r="AC73" i="473"/>
  <c r="AB73" i="473"/>
  <c r="Z73" i="473"/>
  <c r="G73" i="370" s="1"/>
  <c r="AK73" i="370" s="1"/>
  <c r="B73" i="473"/>
  <c r="AA72" i="473"/>
  <c r="AB72" i="473"/>
  <c r="AA71" i="473"/>
  <c r="AC71" i="473"/>
  <c r="AB71" i="473"/>
  <c r="Z71" i="473"/>
  <c r="G71" i="370" s="1"/>
  <c r="AK71" i="370" s="1"/>
  <c r="B71" i="473"/>
  <c r="AA70" i="473"/>
  <c r="AB70" i="473"/>
  <c r="AA69" i="473"/>
  <c r="AC69" i="473"/>
  <c r="AB69" i="473"/>
  <c r="Z69" i="473"/>
  <c r="G69" i="370" s="1"/>
  <c r="AK69" i="370" s="1"/>
  <c r="B69" i="473"/>
  <c r="AA68" i="473"/>
  <c r="AB68" i="473"/>
  <c r="AA67" i="473"/>
  <c r="AC67" i="473"/>
  <c r="AB67" i="473"/>
  <c r="Z67" i="473"/>
  <c r="G67" i="370" s="1"/>
  <c r="AK67" i="370" s="1"/>
  <c r="B67" i="473"/>
  <c r="AA66" i="473"/>
  <c r="AB66" i="473"/>
  <c r="AA65" i="473"/>
  <c r="AC65" i="473"/>
  <c r="AB65" i="473"/>
  <c r="Z65" i="473"/>
  <c r="G65" i="370" s="1"/>
  <c r="AK65" i="370" s="1"/>
  <c r="B65" i="473"/>
  <c r="AA64" i="473"/>
  <c r="AB64" i="473"/>
  <c r="AA63" i="473"/>
  <c r="AC63" i="473"/>
  <c r="AB63" i="473"/>
  <c r="Z63" i="473"/>
  <c r="G63" i="370" s="1"/>
  <c r="AK63" i="370" s="1"/>
  <c r="B63" i="473"/>
  <c r="AA62" i="473"/>
  <c r="Z62" i="473"/>
  <c r="G62" i="370" s="1"/>
  <c r="AK62" i="370" s="1"/>
  <c r="AA61" i="473"/>
  <c r="AC61" i="473"/>
  <c r="AB61" i="473"/>
  <c r="Z61" i="473"/>
  <c r="G61" i="370" s="1"/>
  <c r="AK61" i="370" s="1"/>
  <c r="B61" i="473"/>
  <c r="AA60" i="473"/>
  <c r="AA59" i="473"/>
  <c r="AC59" i="473"/>
  <c r="AB59" i="473"/>
  <c r="Z59" i="473"/>
  <c r="G59" i="370" s="1"/>
  <c r="AK59" i="370" s="1"/>
  <c r="B59" i="473"/>
  <c r="AA58" i="473"/>
  <c r="Z58" i="473"/>
  <c r="G58" i="370" s="1"/>
  <c r="AK58" i="370" s="1"/>
  <c r="AA57" i="473"/>
  <c r="AC57" i="473"/>
  <c r="AB57" i="473"/>
  <c r="Z57" i="473"/>
  <c r="G57" i="370" s="1"/>
  <c r="AK57" i="370" s="1"/>
  <c r="B57" i="473"/>
  <c r="AA56" i="473"/>
  <c r="AA55" i="473"/>
  <c r="AC55" i="473"/>
  <c r="AB55" i="473"/>
  <c r="Z55" i="473"/>
  <c r="G55" i="370" s="1"/>
  <c r="AK55" i="370" s="1"/>
  <c r="B55" i="473"/>
  <c r="AA54" i="473"/>
  <c r="Z54" i="473"/>
  <c r="G54" i="370" s="1"/>
  <c r="AK54" i="370" s="1"/>
  <c r="AA53" i="473"/>
  <c r="AC53" i="473"/>
  <c r="AB53" i="473"/>
  <c r="Z53" i="473"/>
  <c r="G53" i="370" s="1"/>
  <c r="AK53" i="370" s="1"/>
  <c r="B53" i="473"/>
  <c r="AA52" i="473"/>
  <c r="AA51" i="473"/>
  <c r="AC51" i="473"/>
  <c r="AB51" i="473"/>
  <c r="Z51" i="473"/>
  <c r="G51" i="370" s="1"/>
  <c r="AK51" i="370" s="1"/>
  <c r="B51" i="473"/>
  <c r="AA50" i="473"/>
  <c r="Z50" i="473"/>
  <c r="G50" i="370" s="1"/>
  <c r="AK50" i="370" s="1"/>
  <c r="AA49" i="473"/>
  <c r="AC49" i="473"/>
  <c r="AB49" i="473"/>
  <c r="Z49" i="473"/>
  <c r="G49" i="370" s="1"/>
  <c r="AK49" i="370" s="1"/>
  <c r="B49" i="473"/>
  <c r="AA48" i="473"/>
  <c r="AA47" i="473"/>
  <c r="AC47" i="473"/>
  <c r="AB47" i="473"/>
  <c r="Z47" i="473"/>
  <c r="G47" i="370" s="1"/>
  <c r="AK47" i="370" s="1"/>
  <c r="B47" i="473"/>
  <c r="AA46" i="473"/>
  <c r="Z46" i="473"/>
  <c r="G46" i="370" s="1"/>
  <c r="AK46" i="370" s="1"/>
  <c r="AA45" i="473"/>
  <c r="AC45" i="473"/>
  <c r="AB45" i="473"/>
  <c r="Z45" i="473"/>
  <c r="G45" i="370" s="1"/>
  <c r="AK45" i="370" s="1"/>
  <c r="B45" i="473"/>
  <c r="AA44" i="473"/>
  <c r="AA43" i="473"/>
  <c r="AC43" i="473"/>
  <c r="AB43" i="473"/>
  <c r="Z43" i="473"/>
  <c r="G43" i="370" s="1"/>
  <c r="AK43" i="370" s="1"/>
  <c r="B43" i="473"/>
  <c r="AA42" i="473"/>
  <c r="Z42" i="473"/>
  <c r="G42" i="370" s="1"/>
  <c r="AK42" i="370" s="1"/>
  <c r="AA41" i="473"/>
  <c r="AC41" i="473"/>
  <c r="AB41" i="473"/>
  <c r="Z41" i="473"/>
  <c r="G41" i="370" s="1"/>
  <c r="AK41" i="370" s="1"/>
  <c r="B41" i="473"/>
  <c r="AA40" i="473"/>
  <c r="AA39" i="473"/>
  <c r="AC39" i="473"/>
  <c r="AB39" i="473"/>
  <c r="B39" i="473"/>
  <c r="AA38" i="473"/>
  <c r="AA37" i="473"/>
  <c r="AC37" i="473"/>
  <c r="AB37" i="473"/>
  <c r="B37" i="473"/>
  <c r="AA36" i="473"/>
  <c r="AA35" i="473"/>
  <c r="B35" i="473"/>
  <c r="AA34" i="473"/>
  <c r="AB34" i="473"/>
  <c r="AA33" i="473"/>
  <c r="AA32" i="473"/>
  <c r="AA31" i="473"/>
  <c r="AV30" i="473"/>
  <c r="AU30" i="473"/>
  <c r="AT30" i="473"/>
  <c r="AS30" i="473"/>
  <c r="AR30" i="473"/>
  <c r="AQ30" i="473"/>
  <c r="AP30" i="473"/>
  <c r="AO30" i="473"/>
  <c r="AN30" i="473"/>
  <c r="AM30" i="473"/>
  <c r="AL30" i="473"/>
  <c r="AK30" i="473"/>
  <c r="AJ30" i="473"/>
  <c r="AI30" i="473"/>
  <c r="AH30" i="473"/>
  <c r="AG30" i="473"/>
  <c r="AF30" i="473"/>
  <c r="AE30" i="473"/>
  <c r="AV29" i="473"/>
  <c r="AU29" i="473"/>
  <c r="AT29" i="473"/>
  <c r="AS29" i="473"/>
  <c r="AR29" i="473"/>
  <c r="AL29" i="473"/>
  <c r="AK29" i="473"/>
  <c r="AJ29" i="473"/>
  <c r="AI29" i="473"/>
  <c r="AH29" i="473"/>
  <c r="AG29" i="473"/>
  <c r="AF29" i="473"/>
  <c r="AE29" i="473"/>
  <c r="T29" i="473"/>
  <c r="AQ29" i="473" s="1"/>
  <c r="S29" i="473"/>
  <c r="AP29" i="473" s="1"/>
  <c r="R29" i="473"/>
  <c r="AO29" i="473" s="1"/>
  <c r="Q29" i="473"/>
  <c r="AN29" i="473" s="1"/>
  <c r="AM29" i="473"/>
  <c r="E29" i="473"/>
  <c r="D29" i="473"/>
  <c r="C29" i="473"/>
  <c r="Z3" i="473"/>
  <c r="Y3" i="473"/>
  <c r="Z2" i="473"/>
  <c r="Y2" i="473"/>
  <c r="B1" i="473"/>
  <c r="G23" i="473" s="1"/>
  <c r="D41" i="370"/>
  <c r="AH41" i="370" s="1"/>
  <c r="D42" i="370"/>
  <c r="AH42" i="370" s="1"/>
  <c r="D43" i="370"/>
  <c r="AH43" i="370" s="1"/>
  <c r="D44" i="370"/>
  <c r="AH44" i="370" s="1"/>
  <c r="D45" i="370"/>
  <c r="AH45" i="370" s="1"/>
  <c r="D46" i="370"/>
  <c r="AH46" i="370" s="1"/>
  <c r="D47" i="370"/>
  <c r="AH47" i="370" s="1"/>
  <c r="D48" i="370"/>
  <c r="AH48" i="370" s="1"/>
  <c r="D49" i="370"/>
  <c r="AH49" i="370" s="1"/>
  <c r="D50" i="370"/>
  <c r="AH50" i="370" s="1"/>
  <c r="D51" i="370"/>
  <c r="AH51" i="370" s="1"/>
  <c r="D52" i="370"/>
  <c r="AH52" i="370" s="1"/>
  <c r="D53" i="370"/>
  <c r="AH53" i="370" s="1"/>
  <c r="D54" i="370"/>
  <c r="AH54" i="370" s="1"/>
  <c r="D55" i="370"/>
  <c r="AH55" i="370" s="1"/>
  <c r="D56" i="370"/>
  <c r="AH56" i="370" s="1"/>
  <c r="D57" i="370"/>
  <c r="AH57" i="370" s="1"/>
  <c r="D58" i="370"/>
  <c r="AH58" i="370" s="1"/>
  <c r="D59" i="370"/>
  <c r="AH59" i="370" s="1"/>
  <c r="D60" i="370"/>
  <c r="AH60" i="370" s="1"/>
  <c r="D61" i="370"/>
  <c r="AH61" i="370" s="1"/>
  <c r="D62" i="370"/>
  <c r="AH62" i="370" s="1"/>
  <c r="D63" i="370"/>
  <c r="AH63" i="370" s="1"/>
  <c r="D64" i="370"/>
  <c r="AH64" i="370" s="1"/>
  <c r="D65" i="370"/>
  <c r="AH65" i="370" s="1"/>
  <c r="D66" i="370"/>
  <c r="AH66" i="370" s="1"/>
  <c r="D67" i="370"/>
  <c r="AH67" i="370" s="1"/>
  <c r="D68" i="370"/>
  <c r="AH68" i="370" s="1"/>
  <c r="D69" i="370"/>
  <c r="AH69" i="370" s="1"/>
  <c r="D70" i="370"/>
  <c r="AH70" i="370" s="1"/>
  <c r="D71" i="370"/>
  <c r="AH71" i="370" s="1"/>
  <c r="D72" i="370"/>
  <c r="AH72" i="370" s="1"/>
  <c r="D73" i="370"/>
  <c r="AH73" i="370" s="1"/>
  <c r="D74" i="370"/>
  <c r="AH74" i="370" s="1"/>
  <c r="D75" i="370"/>
  <c r="AH75" i="370" s="1"/>
  <c r="D76" i="370"/>
  <c r="AH76" i="370" s="1"/>
  <c r="D77" i="370"/>
  <c r="AH77" i="370" s="1"/>
  <c r="D78" i="370"/>
  <c r="AH78" i="370" s="1"/>
  <c r="D79" i="370"/>
  <c r="AH79" i="370" s="1"/>
  <c r="D80" i="370"/>
  <c r="AH80" i="370" s="1"/>
  <c r="D81" i="370"/>
  <c r="AH81" i="370" s="1"/>
  <c r="D82" i="370"/>
  <c r="AH82" i="370" s="1"/>
  <c r="D83" i="370"/>
  <c r="AH83" i="370" s="1"/>
  <c r="D84" i="370"/>
  <c r="AH84" i="370" s="1"/>
  <c r="D85" i="370"/>
  <c r="AH85" i="370" s="1"/>
  <c r="D86" i="370"/>
  <c r="AH86" i="370" s="1"/>
  <c r="D87" i="370"/>
  <c r="AH87" i="370" s="1"/>
  <c r="D88" i="370"/>
  <c r="AH88" i="370" s="1"/>
  <c r="D89" i="370"/>
  <c r="AH89" i="370" s="1"/>
  <c r="D90" i="370"/>
  <c r="AH90" i="370" s="1"/>
  <c r="D91" i="370"/>
  <c r="AH91" i="370" s="1"/>
  <c r="D92" i="370"/>
  <c r="AH92" i="370" s="1"/>
  <c r="D93" i="370"/>
  <c r="AH93" i="370" s="1"/>
  <c r="D94" i="370"/>
  <c r="AH94" i="370" s="1"/>
  <c r="D95" i="370"/>
  <c r="AH95" i="370" s="1"/>
  <c r="D96" i="370"/>
  <c r="AH96" i="370" s="1"/>
  <c r="D97" i="370"/>
  <c r="AH97" i="370" s="1"/>
  <c r="D98" i="370"/>
  <c r="AH98" i="370" s="1"/>
  <c r="D99" i="370"/>
  <c r="AH99" i="370" s="1"/>
  <c r="D100" i="370"/>
  <c r="AH100" i="370" s="1"/>
  <c r="D101" i="370"/>
  <c r="AH101" i="370" s="1"/>
  <c r="D102" i="370"/>
  <c r="AH102" i="370" s="1"/>
  <c r="D103" i="370"/>
  <c r="AH103" i="370" s="1"/>
  <c r="D104" i="370"/>
  <c r="AH104" i="370" s="1"/>
  <c r="D105" i="370"/>
  <c r="AH105" i="370" s="1"/>
  <c r="D106" i="370"/>
  <c r="AH106" i="370" s="1"/>
  <c r="D107" i="370"/>
  <c r="AH107" i="370" s="1"/>
  <c r="D108" i="370"/>
  <c r="AH108" i="370" s="1"/>
  <c r="D109" i="370"/>
  <c r="AH109" i="370" s="1"/>
  <c r="D110" i="370"/>
  <c r="AH110" i="370" s="1"/>
  <c r="D111" i="370"/>
  <c r="AH111" i="370" s="1"/>
  <c r="D112" i="370"/>
  <c r="AH112" i="370" s="1"/>
  <c r="D113" i="370"/>
  <c r="AH113" i="370" s="1"/>
  <c r="D114" i="370"/>
  <c r="AH114" i="370" s="1"/>
  <c r="D115" i="370"/>
  <c r="AH115" i="370" s="1"/>
  <c r="D116" i="370"/>
  <c r="AH116" i="370" s="1"/>
  <c r="D117" i="370"/>
  <c r="AH117" i="370" s="1"/>
  <c r="D118" i="370"/>
  <c r="AH118" i="370" s="1"/>
  <c r="D119" i="370"/>
  <c r="AH119" i="370" s="1"/>
  <c r="D120" i="370"/>
  <c r="AH120" i="370" s="1"/>
  <c r="D121" i="370"/>
  <c r="AH121" i="370" s="1"/>
  <c r="D122" i="370"/>
  <c r="AH122" i="370" s="1"/>
  <c r="D123" i="370"/>
  <c r="AH123" i="370" s="1"/>
  <c r="D124" i="370"/>
  <c r="AH124" i="370" s="1"/>
  <c r="D125" i="370"/>
  <c r="AH125" i="370" s="1"/>
  <c r="D126" i="370"/>
  <c r="AH126" i="370" s="1"/>
  <c r="D127" i="370"/>
  <c r="AH127" i="370" s="1"/>
  <c r="D128" i="370"/>
  <c r="AH128" i="370" s="1"/>
  <c r="D129" i="370"/>
  <c r="AH129" i="370" s="1"/>
  <c r="D130" i="370"/>
  <c r="AH130" i="370" s="1"/>
  <c r="Z41" i="471"/>
  <c r="E41" i="370" s="1"/>
  <c r="AI41" i="370" s="1"/>
  <c r="Z42" i="471"/>
  <c r="E42" i="370" s="1"/>
  <c r="AI42" i="370" s="1"/>
  <c r="Z43" i="471"/>
  <c r="E43" i="370" s="1"/>
  <c r="AI43" i="370" s="1"/>
  <c r="Z44" i="471"/>
  <c r="E44" i="370" s="1"/>
  <c r="AI44" i="370" s="1"/>
  <c r="Z45" i="471"/>
  <c r="E45" i="370" s="1"/>
  <c r="AI45" i="370" s="1"/>
  <c r="Z46" i="471"/>
  <c r="E46" i="370" s="1"/>
  <c r="AI46" i="370" s="1"/>
  <c r="Z47" i="471"/>
  <c r="E47" i="370" s="1"/>
  <c r="AI47" i="370" s="1"/>
  <c r="Z48" i="471"/>
  <c r="E48" i="370" s="1"/>
  <c r="AI48" i="370" s="1"/>
  <c r="Z49" i="471"/>
  <c r="E49" i="370" s="1"/>
  <c r="AI49" i="370" s="1"/>
  <c r="Z50" i="471"/>
  <c r="E50" i="370" s="1"/>
  <c r="AI50" i="370" s="1"/>
  <c r="Z51" i="471"/>
  <c r="E51" i="370" s="1"/>
  <c r="AI51" i="370" s="1"/>
  <c r="Z52" i="471"/>
  <c r="E52" i="370" s="1"/>
  <c r="AI52" i="370" s="1"/>
  <c r="Z53" i="471"/>
  <c r="E53" i="370" s="1"/>
  <c r="AI53" i="370" s="1"/>
  <c r="Z54" i="471"/>
  <c r="E54" i="370" s="1"/>
  <c r="AI54" i="370" s="1"/>
  <c r="Z55" i="471"/>
  <c r="E55" i="370" s="1"/>
  <c r="AI55" i="370" s="1"/>
  <c r="Z56" i="471"/>
  <c r="E56" i="370" s="1"/>
  <c r="AI56" i="370" s="1"/>
  <c r="Z57" i="471"/>
  <c r="E57" i="370" s="1"/>
  <c r="AI57" i="370" s="1"/>
  <c r="Z58" i="471"/>
  <c r="E58" i="370" s="1"/>
  <c r="AI58" i="370" s="1"/>
  <c r="Z59" i="471"/>
  <c r="E59" i="370" s="1"/>
  <c r="AI59" i="370" s="1"/>
  <c r="Z60" i="471"/>
  <c r="E60" i="370" s="1"/>
  <c r="AI60" i="370" s="1"/>
  <c r="Z61" i="471"/>
  <c r="E61" i="370" s="1"/>
  <c r="AI61" i="370" s="1"/>
  <c r="Z62" i="471"/>
  <c r="E62" i="370" s="1"/>
  <c r="AI62" i="370" s="1"/>
  <c r="Z63" i="471"/>
  <c r="E63" i="370" s="1"/>
  <c r="AI63" i="370" s="1"/>
  <c r="Z64" i="471"/>
  <c r="E64" i="370" s="1"/>
  <c r="AI64" i="370" s="1"/>
  <c r="Z65" i="471"/>
  <c r="E65" i="370" s="1"/>
  <c r="AI65" i="370" s="1"/>
  <c r="Z66" i="471"/>
  <c r="E66" i="370" s="1"/>
  <c r="AI66" i="370" s="1"/>
  <c r="Z67" i="471"/>
  <c r="E67" i="370" s="1"/>
  <c r="AI67" i="370" s="1"/>
  <c r="Z68" i="471"/>
  <c r="E68" i="370" s="1"/>
  <c r="AI68" i="370" s="1"/>
  <c r="Z69" i="471"/>
  <c r="E69" i="370" s="1"/>
  <c r="AI69" i="370" s="1"/>
  <c r="Z70" i="471"/>
  <c r="E70" i="370" s="1"/>
  <c r="AI70" i="370" s="1"/>
  <c r="Z71" i="471"/>
  <c r="E71" i="370" s="1"/>
  <c r="AI71" i="370" s="1"/>
  <c r="Z72" i="471"/>
  <c r="E72" i="370" s="1"/>
  <c r="AI72" i="370" s="1"/>
  <c r="Z73" i="471"/>
  <c r="E73" i="370" s="1"/>
  <c r="AI73" i="370" s="1"/>
  <c r="Z74" i="471"/>
  <c r="E74" i="370" s="1"/>
  <c r="AI74" i="370" s="1"/>
  <c r="Z75" i="471"/>
  <c r="E75" i="370" s="1"/>
  <c r="AI75" i="370" s="1"/>
  <c r="Z76" i="471"/>
  <c r="E76" i="370" s="1"/>
  <c r="AI76" i="370" s="1"/>
  <c r="Z77" i="471"/>
  <c r="E77" i="370" s="1"/>
  <c r="AI77" i="370" s="1"/>
  <c r="Z78" i="471"/>
  <c r="E78" i="370" s="1"/>
  <c r="AI78" i="370" s="1"/>
  <c r="Z79" i="471"/>
  <c r="E79" i="370" s="1"/>
  <c r="AI79" i="370" s="1"/>
  <c r="Z80" i="471"/>
  <c r="E80" i="370" s="1"/>
  <c r="AI80" i="370" s="1"/>
  <c r="Z81" i="471"/>
  <c r="E81" i="370" s="1"/>
  <c r="AI81" i="370" s="1"/>
  <c r="Z82" i="471"/>
  <c r="E82" i="370" s="1"/>
  <c r="AI82" i="370" s="1"/>
  <c r="Z83" i="471"/>
  <c r="E83" i="370" s="1"/>
  <c r="AI83" i="370" s="1"/>
  <c r="Z84" i="471"/>
  <c r="E84" i="370" s="1"/>
  <c r="AI84" i="370" s="1"/>
  <c r="Z85" i="471"/>
  <c r="E85" i="370" s="1"/>
  <c r="AI85" i="370" s="1"/>
  <c r="Z86" i="471"/>
  <c r="E86" i="370" s="1"/>
  <c r="AI86" i="370" s="1"/>
  <c r="Z87" i="471"/>
  <c r="E87" i="370" s="1"/>
  <c r="AI87" i="370" s="1"/>
  <c r="Z88" i="471"/>
  <c r="E88" i="370" s="1"/>
  <c r="AI88" i="370" s="1"/>
  <c r="Z89" i="471"/>
  <c r="E89" i="370" s="1"/>
  <c r="AI89" i="370" s="1"/>
  <c r="Z90" i="471"/>
  <c r="E90" i="370" s="1"/>
  <c r="AI90" i="370" s="1"/>
  <c r="Z91" i="471"/>
  <c r="E91" i="370" s="1"/>
  <c r="AI91" i="370" s="1"/>
  <c r="Z92" i="471"/>
  <c r="E92" i="370" s="1"/>
  <c r="AI92" i="370" s="1"/>
  <c r="Z93" i="471"/>
  <c r="E93" i="370" s="1"/>
  <c r="AI93" i="370" s="1"/>
  <c r="Z94" i="471"/>
  <c r="E94" i="370" s="1"/>
  <c r="AI94" i="370" s="1"/>
  <c r="Z95" i="471"/>
  <c r="E95" i="370" s="1"/>
  <c r="AI95" i="370" s="1"/>
  <c r="Z96" i="471"/>
  <c r="E96" i="370" s="1"/>
  <c r="AI96" i="370" s="1"/>
  <c r="Z97" i="471"/>
  <c r="E97" i="370" s="1"/>
  <c r="AI97" i="370" s="1"/>
  <c r="Z98" i="471"/>
  <c r="E98" i="370" s="1"/>
  <c r="AI98" i="370" s="1"/>
  <c r="Z99" i="471"/>
  <c r="E99" i="370" s="1"/>
  <c r="AI99" i="370" s="1"/>
  <c r="Z100" i="471"/>
  <c r="E100" i="370" s="1"/>
  <c r="AI100" i="370" s="1"/>
  <c r="Z101" i="471"/>
  <c r="E101" i="370" s="1"/>
  <c r="AI101" i="370" s="1"/>
  <c r="Z102" i="471"/>
  <c r="E102" i="370" s="1"/>
  <c r="AI102" i="370" s="1"/>
  <c r="Z103" i="471"/>
  <c r="E103" i="370" s="1"/>
  <c r="AI103" i="370" s="1"/>
  <c r="Z104" i="471"/>
  <c r="E104" i="370" s="1"/>
  <c r="AI104" i="370" s="1"/>
  <c r="Z105" i="471"/>
  <c r="E105" i="370" s="1"/>
  <c r="AI105" i="370" s="1"/>
  <c r="Z106" i="471"/>
  <c r="E106" i="370" s="1"/>
  <c r="AI106" i="370" s="1"/>
  <c r="Z107" i="471"/>
  <c r="E107" i="370" s="1"/>
  <c r="AI107" i="370" s="1"/>
  <c r="Z108" i="471"/>
  <c r="E108" i="370" s="1"/>
  <c r="AI108" i="370" s="1"/>
  <c r="Z109" i="471"/>
  <c r="E109" i="370" s="1"/>
  <c r="AI109" i="370" s="1"/>
  <c r="Z110" i="471"/>
  <c r="E110" i="370" s="1"/>
  <c r="AI110" i="370" s="1"/>
  <c r="Z111" i="471"/>
  <c r="E111" i="370" s="1"/>
  <c r="AI111" i="370" s="1"/>
  <c r="Z112" i="471"/>
  <c r="E112" i="370" s="1"/>
  <c r="AI112" i="370" s="1"/>
  <c r="Z113" i="471"/>
  <c r="E113" i="370" s="1"/>
  <c r="AI113" i="370" s="1"/>
  <c r="Z114" i="471"/>
  <c r="E114" i="370" s="1"/>
  <c r="AI114" i="370" s="1"/>
  <c r="Z115" i="471"/>
  <c r="E115" i="370" s="1"/>
  <c r="AI115" i="370" s="1"/>
  <c r="Z116" i="471"/>
  <c r="E116" i="370" s="1"/>
  <c r="AI116" i="370" s="1"/>
  <c r="Z117" i="471"/>
  <c r="E117" i="370" s="1"/>
  <c r="AI117" i="370" s="1"/>
  <c r="Z118" i="471"/>
  <c r="E118" i="370" s="1"/>
  <c r="AI118" i="370" s="1"/>
  <c r="Z119" i="471"/>
  <c r="E119" i="370" s="1"/>
  <c r="AI119" i="370" s="1"/>
  <c r="Z120" i="471"/>
  <c r="E120" i="370" s="1"/>
  <c r="AI120" i="370" s="1"/>
  <c r="Z121" i="471"/>
  <c r="E121" i="370" s="1"/>
  <c r="AI121" i="370" s="1"/>
  <c r="Z122" i="471"/>
  <c r="E122" i="370" s="1"/>
  <c r="AI122" i="370" s="1"/>
  <c r="Z123" i="471"/>
  <c r="E123" i="370" s="1"/>
  <c r="AI123" i="370" s="1"/>
  <c r="Z124" i="471"/>
  <c r="E124" i="370" s="1"/>
  <c r="AI124" i="370" s="1"/>
  <c r="Z125" i="471"/>
  <c r="E125" i="370" s="1"/>
  <c r="AI125" i="370" s="1"/>
  <c r="Z126" i="471"/>
  <c r="E126" i="370" s="1"/>
  <c r="AI126" i="370" s="1"/>
  <c r="Z127" i="471"/>
  <c r="E127" i="370" s="1"/>
  <c r="AI127" i="370" s="1"/>
  <c r="Z128" i="471"/>
  <c r="E128" i="370" s="1"/>
  <c r="AI128" i="370" s="1"/>
  <c r="Z129" i="471"/>
  <c r="E129" i="370" s="1"/>
  <c r="AI129" i="370" s="1"/>
  <c r="Z130" i="471"/>
  <c r="E130" i="370" s="1"/>
  <c r="AI130" i="370" s="1"/>
  <c r="G4" i="471"/>
  <c r="F4" i="471"/>
  <c r="F5" i="471"/>
  <c r="G5" i="471"/>
  <c r="AA130" i="471"/>
  <c r="AB130" i="471"/>
  <c r="AA129" i="471"/>
  <c r="AA128" i="471"/>
  <c r="AB128" i="471"/>
  <c r="AA127" i="471"/>
  <c r="AA126" i="471"/>
  <c r="AB126" i="471"/>
  <c r="AA125" i="471"/>
  <c r="AA124" i="471"/>
  <c r="AB124" i="471"/>
  <c r="AA123" i="471"/>
  <c r="AA122" i="471"/>
  <c r="AB122" i="471"/>
  <c r="AA121" i="471"/>
  <c r="AA120" i="471"/>
  <c r="AB120" i="471"/>
  <c r="AA119" i="471"/>
  <c r="AB119" i="471"/>
  <c r="AA118" i="471"/>
  <c r="AB118" i="471"/>
  <c r="AA117" i="471"/>
  <c r="AB117" i="471"/>
  <c r="AA116" i="471"/>
  <c r="AB116" i="471"/>
  <c r="AA115" i="471"/>
  <c r="AB115" i="471"/>
  <c r="AA114" i="471"/>
  <c r="AB114" i="471"/>
  <c r="AA113" i="471"/>
  <c r="AB113" i="471"/>
  <c r="AA112" i="471"/>
  <c r="AB112" i="471"/>
  <c r="AA111" i="471"/>
  <c r="AB111" i="471"/>
  <c r="AA110" i="471"/>
  <c r="AB110" i="471"/>
  <c r="AA109" i="471"/>
  <c r="AB109" i="471"/>
  <c r="AA108" i="471"/>
  <c r="AB108" i="471"/>
  <c r="AA107" i="471"/>
  <c r="AB107" i="471"/>
  <c r="AA106" i="471"/>
  <c r="AB106" i="471"/>
  <c r="AA105" i="471"/>
  <c r="AB105" i="471"/>
  <c r="AA104" i="471"/>
  <c r="AB104" i="471"/>
  <c r="AA103" i="471"/>
  <c r="AB103" i="471"/>
  <c r="AA102" i="471"/>
  <c r="AB102" i="471"/>
  <c r="AA101" i="471"/>
  <c r="AB101" i="471"/>
  <c r="AA100" i="471"/>
  <c r="AB100" i="471"/>
  <c r="AA99" i="471"/>
  <c r="AB99" i="471"/>
  <c r="AA98" i="471"/>
  <c r="AB98" i="471"/>
  <c r="AA97" i="471"/>
  <c r="AB97" i="471"/>
  <c r="AA96" i="471"/>
  <c r="AC96" i="471"/>
  <c r="AB96" i="471"/>
  <c r="B96" i="471"/>
  <c r="AA95" i="471"/>
  <c r="AC95" i="471"/>
  <c r="B95" i="471"/>
  <c r="AA94" i="471"/>
  <c r="AC94" i="471"/>
  <c r="AB94" i="471"/>
  <c r="B94" i="471"/>
  <c r="AA93" i="471"/>
  <c r="AC93" i="471"/>
  <c r="B93" i="471"/>
  <c r="AA92" i="471"/>
  <c r="AC92" i="471"/>
  <c r="AB92" i="471"/>
  <c r="B92" i="471"/>
  <c r="AA91" i="471"/>
  <c r="AC91" i="471"/>
  <c r="B91" i="471"/>
  <c r="AA90" i="471"/>
  <c r="AC90" i="471"/>
  <c r="AB90" i="471"/>
  <c r="B90" i="471"/>
  <c r="AA89" i="471"/>
  <c r="AC89" i="471"/>
  <c r="B89" i="471"/>
  <c r="AA88" i="471"/>
  <c r="AC88" i="471"/>
  <c r="AB88" i="471"/>
  <c r="B88" i="471"/>
  <c r="AA87" i="471"/>
  <c r="AC87" i="471"/>
  <c r="B87" i="471"/>
  <c r="AA86" i="471"/>
  <c r="AC86" i="471"/>
  <c r="AB86" i="471"/>
  <c r="B86" i="471"/>
  <c r="AA85" i="471"/>
  <c r="AC85" i="471"/>
  <c r="B85" i="471"/>
  <c r="AA84" i="471"/>
  <c r="AC84" i="471"/>
  <c r="AB84" i="471"/>
  <c r="B84" i="471"/>
  <c r="AA83" i="471"/>
  <c r="AC83" i="471"/>
  <c r="B83" i="471"/>
  <c r="AA82" i="471"/>
  <c r="AC82" i="471"/>
  <c r="AB82" i="471"/>
  <c r="B82" i="471"/>
  <c r="AA81" i="471"/>
  <c r="AC81" i="471"/>
  <c r="B81" i="471"/>
  <c r="AA80" i="471"/>
  <c r="AC80" i="471"/>
  <c r="AB80" i="471"/>
  <c r="B80" i="471"/>
  <c r="AA79" i="471"/>
  <c r="AC79" i="471"/>
  <c r="B79" i="471"/>
  <c r="AA78" i="471"/>
  <c r="AC78" i="471"/>
  <c r="AB78" i="471"/>
  <c r="B78" i="471"/>
  <c r="AA77" i="471"/>
  <c r="AC77" i="471"/>
  <c r="B77" i="471"/>
  <c r="AA76" i="471"/>
  <c r="AC76" i="471"/>
  <c r="AB76" i="471"/>
  <c r="B76" i="471"/>
  <c r="AA75" i="471"/>
  <c r="AC75" i="471"/>
  <c r="B75" i="471"/>
  <c r="AA74" i="471"/>
  <c r="AC74" i="471"/>
  <c r="AB74" i="471"/>
  <c r="B74" i="471"/>
  <c r="AA73" i="471"/>
  <c r="AC73" i="471"/>
  <c r="B73" i="471"/>
  <c r="AA72" i="471"/>
  <c r="AC72" i="471"/>
  <c r="AB72" i="471"/>
  <c r="B72" i="471"/>
  <c r="AA71" i="471"/>
  <c r="AC71" i="471"/>
  <c r="B71" i="471"/>
  <c r="AA70" i="471"/>
  <c r="AC70" i="471"/>
  <c r="AB70" i="471"/>
  <c r="B70" i="471"/>
  <c r="AA69" i="471"/>
  <c r="AC69" i="471"/>
  <c r="B69" i="471"/>
  <c r="AA68" i="471"/>
  <c r="AC68" i="471"/>
  <c r="AB68" i="471"/>
  <c r="B68" i="471"/>
  <c r="AA67" i="471"/>
  <c r="AC67" i="471"/>
  <c r="B67" i="471"/>
  <c r="AA66" i="471"/>
  <c r="AC66" i="471"/>
  <c r="AB66" i="471"/>
  <c r="B66" i="471"/>
  <c r="AA65" i="471"/>
  <c r="AC65" i="471"/>
  <c r="B65" i="471"/>
  <c r="AA64" i="471"/>
  <c r="AC64" i="471"/>
  <c r="AB64" i="471"/>
  <c r="B64" i="471"/>
  <c r="AA63" i="471"/>
  <c r="AC63" i="471"/>
  <c r="B63" i="471"/>
  <c r="AA62" i="471"/>
  <c r="AC62" i="471"/>
  <c r="AB62" i="471"/>
  <c r="B62" i="471"/>
  <c r="AA61" i="471"/>
  <c r="AC61" i="471"/>
  <c r="B61" i="471"/>
  <c r="AA60" i="471"/>
  <c r="AC60" i="471"/>
  <c r="AB60" i="471"/>
  <c r="B60" i="471"/>
  <c r="AA59" i="471"/>
  <c r="AC59" i="471"/>
  <c r="B59" i="471"/>
  <c r="AA58" i="471"/>
  <c r="AC58" i="471"/>
  <c r="AB58" i="471"/>
  <c r="B58" i="471"/>
  <c r="AA57" i="471"/>
  <c r="AC57" i="471"/>
  <c r="B57" i="471"/>
  <c r="AA56" i="471"/>
  <c r="AC56" i="471"/>
  <c r="AB56" i="471"/>
  <c r="B56" i="471"/>
  <c r="AA55" i="471"/>
  <c r="AC55" i="471"/>
  <c r="B55" i="471"/>
  <c r="AA54" i="471"/>
  <c r="AC54" i="471"/>
  <c r="AB54" i="471"/>
  <c r="B54" i="471"/>
  <c r="AA53" i="471"/>
  <c r="AC53" i="471"/>
  <c r="B53" i="471"/>
  <c r="AA52" i="471"/>
  <c r="AC52" i="471"/>
  <c r="AB52" i="471"/>
  <c r="B52" i="471"/>
  <c r="AA51" i="471"/>
  <c r="AC51" i="471"/>
  <c r="B51" i="471"/>
  <c r="AA50" i="471"/>
  <c r="AC50" i="471"/>
  <c r="AB50" i="471"/>
  <c r="B50" i="471"/>
  <c r="AA49" i="471"/>
  <c r="AC49" i="471"/>
  <c r="B49" i="471"/>
  <c r="AA48" i="471"/>
  <c r="AC48" i="471"/>
  <c r="AB48" i="471"/>
  <c r="B48" i="471"/>
  <c r="AA47" i="471"/>
  <c r="AC47" i="471"/>
  <c r="B47" i="471"/>
  <c r="AA46" i="471"/>
  <c r="AC46" i="471"/>
  <c r="AB46" i="471"/>
  <c r="B46" i="471"/>
  <c r="AA45" i="471"/>
  <c r="AC45" i="471"/>
  <c r="B45" i="471"/>
  <c r="AA44" i="471"/>
  <c r="AC44" i="471"/>
  <c r="AB44" i="471"/>
  <c r="B44" i="471"/>
  <c r="AA43" i="471"/>
  <c r="AC43" i="471"/>
  <c r="AA42" i="471"/>
  <c r="AC42" i="471"/>
  <c r="AB42" i="471"/>
  <c r="B42" i="471"/>
  <c r="AA41" i="471"/>
  <c r="AC41" i="471"/>
  <c r="B41" i="471"/>
  <c r="AA40" i="471"/>
  <c r="AC40" i="471"/>
  <c r="AB40" i="471"/>
  <c r="B40" i="471"/>
  <c r="AA39" i="471"/>
  <c r="AC39" i="471"/>
  <c r="B39" i="471"/>
  <c r="AA38" i="471"/>
  <c r="AC38" i="471"/>
  <c r="AB38" i="471"/>
  <c r="B38" i="471"/>
  <c r="AA37" i="471"/>
  <c r="AC37" i="471"/>
  <c r="B37" i="471"/>
  <c r="AA36" i="471"/>
  <c r="AC36" i="471"/>
  <c r="AB36" i="471"/>
  <c r="B36" i="471"/>
  <c r="AA35" i="471"/>
  <c r="AC35" i="471"/>
  <c r="AA34" i="471"/>
  <c r="AC34" i="471"/>
  <c r="AB34" i="471"/>
  <c r="B34" i="471"/>
  <c r="AA33" i="471"/>
  <c r="AA32" i="471"/>
  <c r="AA31" i="471"/>
  <c r="BJ30" i="471"/>
  <c r="BI30" i="471"/>
  <c r="BH30" i="471"/>
  <c r="BG30" i="471"/>
  <c r="BF30" i="471"/>
  <c r="BE30" i="471"/>
  <c r="BD30" i="471"/>
  <c r="BC30" i="471"/>
  <c r="BB30" i="471"/>
  <c r="BA30" i="471"/>
  <c r="AV30" i="471"/>
  <c r="AU30" i="471"/>
  <c r="AT30" i="471"/>
  <c r="AS30" i="471"/>
  <c r="AR30" i="471"/>
  <c r="AQ30" i="471"/>
  <c r="AP30" i="471"/>
  <c r="AO30" i="471"/>
  <c r="AN30" i="471"/>
  <c r="AM30" i="471"/>
  <c r="AL30" i="471"/>
  <c r="AK30" i="471"/>
  <c r="AJ30" i="471"/>
  <c r="AI30" i="471"/>
  <c r="AH30" i="471"/>
  <c r="AG30" i="471"/>
  <c r="AF30" i="471"/>
  <c r="AE30" i="471"/>
  <c r="AV29" i="471"/>
  <c r="AU29" i="471"/>
  <c r="AT29" i="471"/>
  <c r="AS29" i="471"/>
  <c r="AR29" i="471"/>
  <c r="AL29" i="471"/>
  <c r="AK29" i="471"/>
  <c r="AJ29" i="471"/>
  <c r="AI29" i="471"/>
  <c r="AH29" i="471"/>
  <c r="AG29" i="471"/>
  <c r="AF29" i="471"/>
  <c r="AE29" i="471"/>
  <c r="T29" i="471"/>
  <c r="AQ29" i="471" s="1"/>
  <c r="S29" i="471"/>
  <c r="AP29" i="471" s="1"/>
  <c r="R29" i="471"/>
  <c r="AO29" i="471" s="1"/>
  <c r="Q29" i="471"/>
  <c r="AN29" i="471" s="1"/>
  <c r="AM29" i="471"/>
  <c r="E29" i="471"/>
  <c r="D29" i="471"/>
  <c r="C29" i="471"/>
  <c r="Z3" i="471"/>
  <c r="Y3" i="471"/>
  <c r="Z2" i="471"/>
  <c r="Y2" i="471"/>
  <c r="B1" i="471"/>
  <c r="G23" i="471" s="1"/>
  <c r="AV130" i="470"/>
  <c r="AU130" i="470"/>
  <c r="AT130" i="470"/>
  <c r="AS130" i="470"/>
  <c r="AR130" i="470"/>
  <c r="AQ130" i="470"/>
  <c r="AP130" i="470"/>
  <c r="AO130" i="470"/>
  <c r="AN130" i="470"/>
  <c r="AM130" i="470"/>
  <c r="AL130" i="470"/>
  <c r="AK130" i="470"/>
  <c r="AJ130" i="470"/>
  <c r="AI130" i="470"/>
  <c r="AH130" i="470"/>
  <c r="AG130" i="470"/>
  <c r="AF130" i="470"/>
  <c r="AE130" i="470"/>
  <c r="AD130" i="470"/>
  <c r="AV129" i="470"/>
  <c r="AU129" i="470"/>
  <c r="AT129" i="470"/>
  <c r="AS129" i="470"/>
  <c r="AR129" i="470"/>
  <c r="AQ129" i="470"/>
  <c r="AP129" i="470"/>
  <c r="AO129" i="470"/>
  <c r="AN129" i="470"/>
  <c r="AM129" i="470"/>
  <c r="AL129" i="470"/>
  <c r="AK129" i="470"/>
  <c r="AJ129" i="470"/>
  <c r="AI129" i="470"/>
  <c r="AH129" i="470"/>
  <c r="AG129" i="470"/>
  <c r="AF129" i="470"/>
  <c r="AE129" i="470"/>
  <c r="AD129" i="470"/>
  <c r="AV128" i="470"/>
  <c r="AU128" i="470"/>
  <c r="AT128" i="470"/>
  <c r="AS128" i="470"/>
  <c r="AR128" i="470"/>
  <c r="AQ128" i="470"/>
  <c r="AP128" i="470"/>
  <c r="AO128" i="470"/>
  <c r="AN128" i="470"/>
  <c r="AM128" i="470"/>
  <c r="AL128" i="470"/>
  <c r="AK128" i="470"/>
  <c r="AJ128" i="470"/>
  <c r="AI128" i="470"/>
  <c r="AH128" i="470"/>
  <c r="AG128" i="470"/>
  <c r="AF128" i="470"/>
  <c r="AE128" i="470"/>
  <c r="AD128" i="470"/>
  <c r="AV127" i="470"/>
  <c r="AU127" i="470"/>
  <c r="AT127" i="470"/>
  <c r="AS127" i="470"/>
  <c r="AR127" i="470"/>
  <c r="AQ127" i="470"/>
  <c r="AP127" i="470"/>
  <c r="AO127" i="470"/>
  <c r="AN127" i="470"/>
  <c r="AM127" i="470"/>
  <c r="AL127" i="470"/>
  <c r="AK127" i="470"/>
  <c r="AJ127" i="470"/>
  <c r="AI127" i="470"/>
  <c r="AH127" i="470"/>
  <c r="AG127" i="470"/>
  <c r="AF127" i="470"/>
  <c r="AE127" i="470"/>
  <c r="AD127" i="470"/>
  <c r="AV126" i="470"/>
  <c r="AU126" i="470"/>
  <c r="AT126" i="470"/>
  <c r="AS126" i="470"/>
  <c r="AR126" i="470"/>
  <c r="AQ126" i="470"/>
  <c r="AP126" i="470"/>
  <c r="AO126" i="470"/>
  <c r="AN126" i="470"/>
  <c r="AM126" i="470"/>
  <c r="AL126" i="470"/>
  <c r="AK126" i="470"/>
  <c r="AJ126" i="470"/>
  <c r="AI126" i="470"/>
  <c r="AH126" i="470"/>
  <c r="AG126" i="470"/>
  <c r="AF126" i="470"/>
  <c r="AE126" i="470"/>
  <c r="AD126" i="470"/>
  <c r="AV125" i="470"/>
  <c r="AU125" i="470"/>
  <c r="AT125" i="470"/>
  <c r="AS125" i="470"/>
  <c r="AR125" i="470"/>
  <c r="AQ125" i="470"/>
  <c r="AP125" i="470"/>
  <c r="AO125" i="470"/>
  <c r="AN125" i="470"/>
  <c r="AM125" i="470"/>
  <c r="AL125" i="470"/>
  <c r="AK125" i="470"/>
  <c r="AJ125" i="470"/>
  <c r="AI125" i="470"/>
  <c r="AH125" i="470"/>
  <c r="AG125" i="470"/>
  <c r="AF125" i="470"/>
  <c r="AE125" i="470"/>
  <c r="AD125" i="470"/>
  <c r="AV124" i="470"/>
  <c r="AU124" i="470"/>
  <c r="AT124" i="470"/>
  <c r="AS124" i="470"/>
  <c r="AR124" i="470"/>
  <c r="AQ124" i="470"/>
  <c r="AP124" i="470"/>
  <c r="AO124" i="470"/>
  <c r="AN124" i="470"/>
  <c r="AM124" i="470"/>
  <c r="AL124" i="470"/>
  <c r="AK124" i="470"/>
  <c r="AJ124" i="470"/>
  <c r="AI124" i="470"/>
  <c r="AH124" i="470"/>
  <c r="AG124" i="470"/>
  <c r="AF124" i="470"/>
  <c r="AE124" i="470"/>
  <c r="AD124" i="470"/>
  <c r="AV123" i="470"/>
  <c r="AU123" i="470"/>
  <c r="AT123" i="470"/>
  <c r="AS123" i="470"/>
  <c r="AR123" i="470"/>
  <c r="AQ123" i="470"/>
  <c r="AP123" i="470"/>
  <c r="AO123" i="470"/>
  <c r="AN123" i="470"/>
  <c r="AM123" i="470"/>
  <c r="AL123" i="470"/>
  <c r="AK123" i="470"/>
  <c r="AJ123" i="470"/>
  <c r="AI123" i="470"/>
  <c r="AH123" i="470"/>
  <c r="AG123" i="470"/>
  <c r="AF123" i="470"/>
  <c r="AE123" i="470"/>
  <c r="AD123" i="470"/>
  <c r="AV122" i="470"/>
  <c r="AU122" i="470"/>
  <c r="AT122" i="470"/>
  <c r="AS122" i="470"/>
  <c r="AR122" i="470"/>
  <c r="AQ122" i="470"/>
  <c r="AP122" i="470"/>
  <c r="AO122" i="470"/>
  <c r="AN122" i="470"/>
  <c r="AM122" i="470"/>
  <c r="AL122" i="470"/>
  <c r="AK122" i="470"/>
  <c r="AJ122" i="470"/>
  <c r="AI122" i="470"/>
  <c r="AH122" i="470"/>
  <c r="AG122" i="470"/>
  <c r="AF122" i="470"/>
  <c r="AE122" i="470"/>
  <c r="AD122" i="470"/>
  <c r="AV121" i="470"/>
  <c r="AU121" i="470"/>
  <c r="AT121" i="470"/>
  <c r="AS121" i="470"/>
  <c r="AR121" i="470"/>
  <c r="AQ121" i="470"/>
  <c r="AP121" i="470"/>
  <c r="AO121" i="470"/>
  <c r="AN121" i="470"/>
  <c r="AM121" i="470"/>
  <c r="AL121" i="470"/>
  <c r="AK121" i="470"/>
  <c r="AJ121" i="470"/>
  <c r="AI121" i="470"/>
  <c r="AH121" i="470"/>
  <c r="AG121" i="470"/>
  <c r="AF121" i="470"/>
  <c r="AE121" i="470"/>
  <c r="AD121" i="470"/>
  <c r="AV120" i="470"/>
  <c r="AU120" i="470"/>
  <c r="AT120" i="470"/>
  <c r="AS120" i="470"/>
  <c r="AR120" i="470"/>
  <c r="AQ120" i="470"/>
  <c r="AP120" i="470"/>
  <c r="AO120" i="470"/>
  <c r="AN120" i="470"/>
  <c r="AM120" i="470"/>
  <c r="AL120" i="470"/>
  <c r="AK120" i="470"/>
  <c r="AJ120" i="470"/>
  <c r="AI120" i="470"/>
  <c r="AH120" i="470"/>
  <c r="AG120" i="470"/>
  <c r="AF120" i="470"/>
  <c r="AE120" i="470"/>
  <c r="AD120" i="470"/>
  <c r="AV119" i="470"/>
  <c r="AU119" i="470"/>
  <c r="AT119" i="470"/>
  <c r="AS119" i="470"/>
  <c r="AR119" i="470"/>
  <c r="AQ119" i="470"/>
  <c r="AP119" i="470"/>
  <c r="AO119" i="470"/>
  <c r="AN119" i="470"/>
  <c r="AM119" i="470"/>
  <c r="AL119" i="470"/>
  <c r="AK119" i="470"/>
  <c r="AJ119" i="470"/>
  <c r="AI119" i="470"/>
  <c r="AH119" i="470"/>
  <c r="AG119" i="470"/>
  <c r="AF119" i="470"/>
  <c r="AE119" i="470"/>
  <c r="AD119" i="470"/>
  <c r="AV118" i="470"/>
  <c r="AU118" i="470"/>
  <c r="AT118" i="470"/>
  <c r="AS118" i="470"/>
  <c r="AR118" i="470"/>
  <c r="AQ118" i="470"/>
  <c r="AP118" i="470"/>
  <c r="AO118" i="470"/>
  <c r="AN118" i="470"/>
  <c r="AM118" i="470"/>
  <c r="AL118" i="470"/>
  <c r="AK118" i="470"/>
  <c r="AJ118" i="470"/>
  <c r="AI118" i="470"/>
  <c r="AH118" i="470"/>
  <c r="AG118" i="470"/>
  <c r="AF118" i="470"/>
  <c r="AE118" i="470"/>
  <c r="AD118" i="470"/>
  <c r="AV117" i="470"/>
  <c r="AU117" i="470"/>
  <c r="AT117" i="470"/>
  <c r="AS117" i="470"/>
  <c r="AR117" i="470"/>
  <c r="AQ117" i="470"/>
  <c r="AP117" i="470"/>
  <c r="AO117" i="470"/>
  <c r="AN117" i="470"/>
  <c r="AM117" i="470"/>
  <c r="AL117" i="470"/>
  <c r="AK117" i="470"/>
  <c r="AJ117" i="470"/>
  <c r="AI117" i="470"/>
  <c r="AH117" i="470"/>
  <c r="AG117" i="470"/>
  <c r="AF117" i="470"/>
  <c r="AE117" i="470"/>
  <c r="AD117" i="470"/>
  <c r="AV116" i="470"/>
  <c r="AU116" i="470"/>
  <c r="AT116" i="470"/>
  <c r="AS116" i="470"/>
  <c r="AR116" i="470"/>
  <c r="AQ116" i="470"/>
  <c r="AP116" i="470"/>
  <c r="AO116" i="470"/>
  <c r="AN116" i="470"/>
  <c r="AM116" i="470"/>
  <c r="AL116" i="470"/>
  <c r="AK116" i="470"/>
  <c r="AJ116" i="470"/>
  <c r="AI116" i="470"/>
  <c r="AH116" i="470"/>
  <c r="AG116" i="470"/>
  <c r="AF116" i="470"/>
  <c r="AE116" i="470"/>
  <c r="AD116" i="470"/>
  <c r="AV115" i="470"/>
  <c r="AU115" i="470"/>
  <c r="AT115" i="470"/>
  <c r="AS115" i="470"/>
  <c r="AR115" i="470"/>
  <c r="AQ115" i="470"/>
  <c r="AP115" i="470"/>
  <c r="AO115" i="470"/>
  <c r="AN115" i="470"/>
  <c r="AM115" i="470"/>
  <c r="AL115" i="470"/>
  <c r="AK115" i="470"/>
  <c r="AJ115" i="470"/>
  <c r="AI115" i="470"/>
  <c r="AH115" i="470"/>
  <c r="AG115" i="470"/>
  <c r="AF115" i="470"/>
  <c r="AE115" i="470"/>
  <c r="AD115" i="470"/>
  <c r="AV114" i="470"/>
  <c r="AU114" i="470"/>
  <c r="AT114" i="470"/>
  <c r="AS114" i="470"/>
  <c r="AR114" i="470"/>
  <c r="AQ114" i="470"/>
  <c r="AP114" i="470"/>
  <c r="AO114" i="470"/>
  <c r="AN114" i="470"/>
  <c r="AM114" i="470"/>
  <c r="AL114" i="470"/>
  <c r="AK114" i="470"/>
  <c r="AJ114" i="470"/>
  <c r="AI114" i="470"/>
  <c r="AH114" i="470"/>
  <c r="AG114" i="470"/>
  <c r="AF114" i="470"/>
  <c r="AE114" i="470"/>
  <c r="AD114" i="470"/>
  <c r="AV113" i="470"/>
  <c r="AU113" i="470"/>
  <c r="AT113" i="470"/>
  <c r="AS113" i="470"/>
  <c r="AR113" i="470"/>
  <c r="AQ113" i="470"/>
  <c r="AP113" i="470"/>
  <c r="AO113" i="470"/>
  <c r="AN113" i="470"/>
  <c r="AM113" i="470"/>
  <c r="AL113" i="470"/>
  <c r="AK113" i="470"/>
  <c r="AJ113" i="470"/>
  <c r="AI113" i="470"/>
  <c r="AH113" i="470"/>
  <c r="AG113" i="470"/>
  <c r="AF113" i="470"/>
  <c r="AE113" i="470"/>
  <c r="AD113" i="470"/>
  <c r="AV112" i="470"/>
  <c r="AU112" i="470"/>
  <c r="AT112" i="470"/>
  <c r="AS112" i="470"/>
  <c r="AR112" i="470"/>
  <c r="AQ112" i="470"/>
  <c r="AP112" i="470"/>
  <c r="AO112" i="470"/>
  <c r="AN112" i="470"/>
  <c r="AM112" i="470"/>
  <c r="AL112" i="470"/>
  <c r="AK112" i="470"/>
  <c r="AJ112" i="470"/>
  <c r="AI112" i="470"/>
  <c r="AH112" i="470"/>
  <c r="AG112" i="470"/>
  <c r="AF112" i="470"/>
  <c r="AE112" i="470"/>
  <c r="AD112" i="470"/>
  <c r="AV111" i="470"/>
  <c r="AU111" i="470"/>
  <c r="AT111" i="470"/>
  <c r="AS111" i="470"/>
  <c r="AR111" i="470"/>
  <c r="AQ111" i="470"/>
  <c r="AP111" i="470"/>
  <c r="AO111" i="470"/>
  <c r="AN111" i="470"/>
  <c r="AM111" i="470"/>
  <c r="AL111" i="470"/>
  <c r="AK111" i="470"/>
  <c r="AJ111" i="470"/>
  <c r="AI111" i="470"/>
  <c r="AH111" i="470"/>
  <c r="AG111" i="470"/>
  <c r="AF111" i="470"/>
  <c r="AE111" i="470"/>
  <c r="AD111" i="470"/>
  <c r="AV110" i="470"/>
  <c r="AU110" i="470"/>
  <c r="AT110" i="470"/>
  <c r="AS110" i="470"/>
  <c r="AR110" i="470"/>
  <c r="AQ110" i="470"/>
  <c r="AP110" i="470"/>
  <c r="AO110" i="470"/>
  <c r="AN110" i="470"/>
  <c r="AM110" i="470"/>
  <c r="AL110" i="470"/>
  <c r="AK110" i="470"/>
  <c r="AJ110" i="470"/>
  <c r="AI110" i="470"/>
  <c r="AH110" i="470"/>
  <c r="AG110" i="470"/>
  <c r="AF110" i="470"/>
  <c r="AE110" i="470"/>
  <c r="AD110" i="470"/>
  <c r="AV109" i="470"/>
  <c r="AU109" i="470"/>
  <c r="AT109" i="470"/>
  <c r="AS109" i="470"/>
  <c r="AR109" i="470"/>
  <c r="AQ109" i="470"/>
  <c r="AP109" i="470"/>
  <c r="AO109" i="470"/>
  <c r="AN109" i="470"/>
  <c r="AM109" i="470"/>
  <c r="AL109" i="470"/>
  <c r="AK109" i="470"/>
  <c r="AJ109" i="470"/>
  <c r="AI109" i="470"/>
  <c r="AH109" i="470"/>
  <c r="AG109" i="470"/>
  <c r="AF109" i="470"/>
  <c r="AE109" i="470"/>
  <c r="AD109" i="470"/>
  <c r="AV108" i="470"/>
  <c r="AU108" i="470"/>
  <c r="AT108" i="470"/>
  <c r="AS108" i="470"/>
  <c r="AR108" i="470"/>
  <c r="AQ108" i="470"/>
  <c r="AP108" i="470"/>
  <c r="AO108" i="470"/>
  <c r="AN108" i="470"/>
  <c r="AM108" i="470"/>
  <c r="AL108" i="470"/>
  <c r="AK108" i="470"/>
  <c r="AJ108" i="470"/>
  <c r="AI108" i="470"/>
  <c r="AH108" i="470"/>
  <c r="AG108" i="470"/>
  <c r="AF108" i="470"/>
  <c r="AE108" i="470"/>
  <c r="AD108" i="470"/>
  <c r="AV107" i="470"/>
  <c r="AU107" i="470"/>
  <c r="AT107" i="470"/>
  <c r="AS107" i="470"/>
  <c r="AR107" i="470"/>
  <c r="AQ107" i="470"/>
  <c r="AP107" i="470"/>
  <c r="AO107" i="470"/>
  <c r="AN107" i="470"/>
  <c r="AM107" i="470"/>
  <c r="AL107" i="470"/>
  <c r="AK107" i="470"/>
  <c r="AJ107" i="470"/>
  <c r="AI107" i="470"/>
  <c r="AH107" i="470"/>
  <c r="AG107" i="470"/>
  <c r="AF107" i="470"/>
  <c r="AE107" i="470"/>
  <c r="AD107" i="470"/>
  <c r="AV106" i="470"/>
  <c r="AU106" i="470"/>
  <c r="AT106" i="470"/>
  <c r="AS106" i="470"/>
  <c r="AR106" i="470"/>
  <c r="AQ106" i="470"/>
  <c r="AP106" i="470"/>
  <c r="AO106" i="470"/>
  <c r="AN106" i="470"/>
  <c r="AM106" i="470"/>
  <c r="AL106" i="470"/>
  <c r="AK106" i="470"/>
  <c r="AJ106" i="470"/>
  <c r="AI106" i="470"/>
  <c r="AH106" i="470"/>
  <c r="AG106" i="470"/>
  <c r="AF106" i="470"/>
  <c r="AE106" i="470"/>
  <c r="AD106" i="470"/>
  <c r="AV105" i="470"/>
  <c r="AU105" i="470"/>
  <c r="AT105" i="470"/>
  <c r="AS105" i="470"/>
  <c r="AR105" i="470"/>
  <c r="AQ105" i="470"/>
  <c r="AP105" i="470"/>
  <c r="AO105" i="470"/>
  <c r="AN105" i="470"/>
  <c r="AM105" i="470"/>
  <c r="AL105" i="470"/>
  <c r="AK105" i="470"/>
  <c r="AJ105" i="470"/>
  <c r="AI105" i="470"/>
  <c r="AH105" i="470"/>
  <c r="AG105" i="470"/>
  <c r="AF105" i="470"/>
  <c r="AE105" i="470"/>
  <c r="AD105" i="470"/>
  <c r="AV104" i="470"/>
  <c r="AU104" i="470"/>
  <c r="AT104" i="470"/>
  <c r="AS104" i="470"/>
  <c r="AR104" i="470"/>
  <c r="AQ104" i="470"/>
  <c r="AP104" i="470"/>
  <c r="AO104" i="470"/>
  <c r="AN104" i="470"/>
  <c r="AM104" i="470"/>
  <c r="AL104" i="470"/>
  <c r="AK104" i="470"/>
  <c r="AJ104" i="470"/>
  <c r="AI104" i="470"/>
  <c r="AH104" i="470"/>
  <c r="AG104" i="470"/>
  <c r="AF104" i="470"/>
  <c r="AE104" i="470"/>
  <c r="AD104" i="470"/>
  <c r="AV103" i="470"/>
  <c r="AU103" i="470"/>
  <c r="AT103" i="470"/>
  <c r="AS103" i="470"/>
  <c r="AR103" i="470"/>
  <c r="AQ103" i="470"/>
  <c r="AP103" i="470"/>
  <c r="AO103" i="470"/>
  <c r="AN103" i="470"/>
  <c r="AM103" i="470"/>
  <c r="AL103" i="470"/>
  <c r="AK103" i="470"/>
  <c r="AJ103" i="470"/>
  <c r="AI103" i="470"/>
  <c r="AH103" i="470"/>
  <c r="AG103" i="470"/>
  <c r="AF103" i="470"/>
  <c r="AE103" i="470"/>
  <c r="AD103" i="470"/>
  <c r="AV102" i="470"/>
  <c r="AU102" i="470"/>
  <c r="AT102" i="470"/>
  <c r="AS102" i="470"/>
  <c r="AR102" i="470"/>
  <c r="AQ102" i="470"/>
  <c r="AP102" i="470"/>
  <c r="AO102" i="470"/>
  <c r="AN102" i="470"/>
  <c r="AM102" i="470"/>
  <c r="AL102" i="470"/>
  <c r="AK102" i="470"/>
  <c r="AJ102" i="470"/>
  <c r="AI102" i="470"/>
  <c r="AH102" i="470"/>
  <c r="AG102" i="470"/>
  <c r="AF102" i="470"/>
  <c r="AE102" i="470"/>
  <c r="AD102" i="470"/>
  <c r="AV101" i="470"/>
  <c r="AU101" i="470"/>
  <c r="AT101" i="470"/>
  <c r="AS101" i="470"/>
  <c r="AR101" i="470"/>
  <c r="AQ101" i="470"/>
  <c r="AP101" i="470"/>
  <c r="AO101" i="470"/>
  <c r="AN101" i="470"/>
  <c r="AM101" i="470"/>
  <c r="AL101" i="470"/>
  <c r="AK101" i="470"/>
  <c r="AJ101" i="470"/>
  <c r="AI101" i="470"/>
  <c r="AH101" i="470"/>
  <c r="AG101" i="470"/>
  <c r="AF101" i="470"/>
  <c r="AE101" i="470"/>
  <c r="AD101" i="470"/>
  <c r="AV100" i="470"/>
  <c r="AU100" i="470"/>
  <c r="AT100" i="470"/>
  <c r="AS100" i="470"/>
  <c r="AR100" i="470"/>
  <c r="AQ100" i="470"/>
  <c r="AP100" i="470"/>
  <c r="AO100" i="470"/>
  <c r="AN100" i="470"/>
  <c r="AM100" i="470"/>
  <c r="AL100" i="470"/>
  <c r="AK100" i="470"/>
  <c r="AJ100" i="470"/>
  <c r="AI100" i="470"/>
  <c r="AH100" i="470"/>
  <c r="AG100" i="470"/>
  <c r="AF100" i="470"/>
  <c r="AE100" i="470"/>
  <c r="AD100" i="470"/>
  <c r="AV99" i="470"/>
  <c r="AU99" i="470"/>
  <c r="AT99" i="470"/>
  <c r="AS99" i="470"/>
  <c r="AR99" i="470"/>
  <c r="AQ99" i="470"/>
  <c r="AP99" i="470"/>
  <c r="AO99" i="470"/>
  <c r="AN99" i="470"/>
  <c r="AM99" i="470"/>
  <c r="AL99" i="470"/>
  <c r="AK99" i="470"/>
  <c r="AJ99" i="470"/>
  <c r="AI99" i="470"/>
  <c r="AH99" i="470"/>
  <c r="AG99" i="470"/>
  <c r="AF99" i="470"/>
  <c r="AE99" i="470"/>
  <c r="AD99" i="470"/>
  <c r="AV98" i="470"/>
  <c r="AU98" i="470"/>
  <c r="AT98" i="470"/>
  <c r="AS98" i="470"/>
  <c r="AR98" i="470"/>
  <c r="AQ98" i="470"/>
  <c r="AP98" i="470"/>
  <c r="AO98" i="470"/>
  <c r="AN98" i="470"/>
  <c r="AM98" i="470"/>
  <c r="AL98" i="470"/>
  <c r="AK98" i="470"/>
  <c r="AJ98" i="470"/>
  <c r="AI98" i="470"/>
  <c r="AH98" i="470"/>
  <c r="AG98" i="470"/>
  <c r="AF98" i="470"/>
  <c r="AE98" i="470"/>
  <c r="AD98" i="470"/>
  <c r="AV97" i="470"/>
  <c r="AU97" i="470"/>
  <c r="AT97" i="470"/>
  <c r="AS97" i="470"/>
  <c r="AR97" i="470"/>
  <c r="AQ97" i="470"/>
  <c r="AP97" i="470"/>
  <c r="AO97" i="470"/>
  <c r="AN97" i="470"/>
  <c r="AM97" i="470"/>
  <c r="AL97" i="470"/>
  <c r="AK97" i="470"/>
  <c r="AJ97" i="470"/>
  <c r="AI97" i="470"/>
  <c r="AH97" i="470"/>
  <c r="AG97" i="470"/>
  <c r="AF97" i="470"/>
  <c r="AE97" i="470"/>
  <c r="AD97" i="470"/>
  <c r="AV96" i="470"/>
  <c r="AU96" i="470"/>
  <c r="AT96" i="470"/>
  <c r="AS96" i="470"/>
  <c r="AR96" i="470"/>
  <c r="AQ96" i="470"/>
  <c r="AP96" i="470"/>
  <c r="AO96" i="470"/>
  <c r="AN96" i="470"/>
  <c r="AM96" i="470"/>
  <c r="AL96" i="470"/>
  <c r="AK96" i="470"/>
  <c r="AJ96" i="470"/>
  <c r="AI96" i="470"/>
  <c r="AH96" i="470"/>
  <c r="AG96" i="470"/>
  <c r="AF96" i="470"/>
  <c r="AE96" i="470"/>
  <c r="AD96" i="470"/>
  <c r="AV95" i="470"/>
  <c r="AU95" i="470"/>
  <c r="AT95" i="470"/>
  <c r="AS95" i="470"/>
  <c r="AR95" i="470"/>
  <c r="AQ95" i="470"/>
  <c r="AP95" i="470"/>
  <c r="AO95" i="470"/>
  <c r="AN95" i="470"/>
  <c r="AM95" i="470"/>
  <c r="AL95" i="470"/>
  <c r="AK95" i="470"/>
  <c r="AJ95" i="470"/>
  <c r="AI95" i="470"/>
  <c r="AH95" i="470"/>
  <c r="AG95" i="470"/>
  <c r="AF95" i="470"/>
  <c r="AE95" i="470"/>
  <c r="AD95" i="470"/>
  <c r="AV94" i="470"/>
  <c r="AU94" i="470"/>
  <c r="AT94" i="470"/>
  <c r="AS94" i="470"/>
  <c r="AR94" i="470"/>
  <c r="AQ94" i="470"/>
  <c r="AP94" i="470"/>
  <c r="AO94" i="470"/>
  <c r="AN94" i="470"/>
  <c r="AM94" i="470"/>
  <c r="AL94" i="470"/>
  <c r="AK94" i="470"/>
  <c r="AJ94" i="470"/>
  <c r="AI94" i="470"/>
  <c r="AH94" i="470"/>
  <c r="AG94" i="470"/>
  <c r="AF94" i="470"/>
  <c r="AE94" i="470"/>
  <c r="AD94" i="470"/>
  <c r="AV93" i="470"/>
  <c r="AU93" i="470"/>
  <c r="AT93" i="470"/>
  <c r="AS93" i="470"/>
  <c r="AR93" i="470"/>
  <c r="AQ93" i="470"/>
  <c r="AP93" i="470"/>
  <c r="AO93" i="470"/>
  <c r="AN93" i="470"/>
  <c r="AM93" i="470"/>
  <c r="AL93" i="470"/>
  <c r="AK93" i="470"/>
  <c r="AJ93" i="470"/>
  <c r="AI93" i="470"/>
  <c r="AH93" i="470"/>
  <c r="AG93" i="470"/>
  <c r="AF93" i="470"/>
  <c r="AE93" i="470"/>
  <c r="AD93" i="470"/>
  <c r="AV92" i="470"/>
  <c r="AU92" i="470"/>
  <c r="AT92" i="470"/>
  <c r="AS92" i="470"/>
  <c r="AR92" i="470"/>
  <c r="AQ92" i="470"/>
  <c r="AP92" i="470"/>
  <c r="AO92" i="470"/>
  <c r="AN92" i="470"/>
  <c r="AM92" i="470"/>
  <c r="AL92" i="470"/>
  <c r="AK92" i="470"/>
  <c r="AJ92" i="470"/>
  <c r="AI92" i="470"/>
  <c r="AH92" i="470"/>
  <c r="AG92" i="470"/>
  <c r="AF92" i="470"/>
  <c r="AE92" i="470"/>
  <c r="AD92" i="470"/>
  <c r="AV91" i="470"/>
  <c r="AU91" i="470"/>
  <c r="AT91" i="470"/>
  <c r="AS91" i="470"/>
  <c r="AR91" i="470"/>
  <c r="AQ91" i="470"/>
  <c r="AP91" i="470"/>
  <c r="AO91" i="470"/>
  <c r="AN91" i="470"/>
  <c r="AM91" i="470"/>
  <c r="AL91" i="470"/>
  <c r="AK91" i="470"/>
  <c r="AJ91" i="470"/>
  <c r="AI91" i="470"/>
  <c r="AH91" i="470"/>
  <c r="AG91" i="470"/>
  <c r="AF91" i="470"/>
  <c r="AE91" i="470"/>
  <c r="AD91" i="470"/>
  <c r="AV90" i="470"/>
  <c r="AU90" i="470"/>
  <c r="AT90" i="470"/>
  <c r="AS90" i="470"/>
  <c r="AR90" i="470"/>
  <c r="AQ90" i="470"/>
  <c r="AP90" i="470"/>
  <c r="AO90" i="470"/>
  <c r="AN90" i="470"/>
  <c r="AM90" i="470"/>
  <c r="AL90" i="470"/>
  <c r="AK90" i="470"/>
  <c r="AJ90" i="470"/>
  <c r="AI90" i="470"/>
  <c r="AH90" i="470"/>
  <c r="AG90" i="470"/>
  <c r="AF90" i="470"/>
  <c r="AE90" i="470"/>
  <c r="AD90" i="470"/>
  <c r="AV89" i="470"/>
  <c r="AU89" i="470"/>
  <c r="AT89" i="470"/>
  <c r="AS89" i="470"/>
  <c r="AR89" i="470"/>
  <c r="AQ89" i="470"/>
  <c r="AP89" i="470"/>
  <c r="AO89" i="470"/>
  <c r="AN89" i="470"/>
  <c r="AM89" i="470"/>
  <c r="AL89" i="470"/>
  <c r="AK89" i="470"/>
  <c r="AJ89" i="470"/>
  <c r="AI89" i="470"/>
  <c r="AH89" i="470"/>
  <c r="AG89" i="470"/>
  <c r="AF89" i="470"/>
  <c r="AE89" i="470"/>
  <c r="AD89" i="470"/>
  <c r="AV88" i="470"/>
  <c r="AU88" i="470"/>
  <c r="AT88" i="470"/>
  <c r="AS88" i="470"/>
  <c r="AR88" i="470"/>
  <c r="AQ88" i="470"/>
  <c r="AP88" i="470"/>
  <c r="AO88" i="470"/>
  <c r="AN88" i="470"/>
  <c r="AM88" i="470"/>
  <c r="AL88" i="470"/>
  <c r="AK88" i="470"/>
  <c r="AJ88" i="470"/>
  <c r="AI88" i="470"/>
  <c r="AH88" i="470"/>
  <c r="AG88" i="470"/>
  <c r="AF88" i="470"/>
  <c r="AE88" i="470"/>
  <c r="AD88" i="470"/>
  <c r="AV87" i="470"/>
  <c r="AU87" i="470"/>
  <c r="AT87" i="470"/>
  <c r="AS87" i="470"/>
  <c r="AR87" i="470"/>
  <c r="AQ87" i="470"/>
  <c r="AP87" i="470"/>
  <c r="AO87" i="470"/>
  <c r="AN87" i="470"/>
  <c r="AM87" i="470"/>
  <c r="AL87" i="470"/>
  <c r="AK87" i="470"/>
  <c r="AJ87" i="470"/>
  <c r="AI87" i="470"/>
  <c r="AH87" i="470"/>
  <c r="AG87" i="470"/>
  <c r="AF87" i="470"/>
  <c r="AE87" i="470"/>
  <c r="AD87" i="470"/>
  <c r="AV86" i="470"/>
  <c r="AU86" i="470"/>
  <c r="AT86" i="470"/>
  <c r="AS86" i="470"/>
  <c r="AR86" i="470"/>
  <c r="AQ86" i="470"/>
  <c r="AP86" i="470"/>
  <c r="AO86" i="470"/>
  <c r="AN86" i="470"/>
  <c r="AM86" i="470"/>
  <c r="AL86" i="470"/>
  <c r="AK86" i="470"/>
  <c r="AJ86" i="470"/>
  <c r="AI86" i="470"/>
  <c r="AH86" i="470"/>
  <c r="AG86" i="470"/>
  <c r="AF86" i="470"/>
  <c r="AE86" i="470"/>
  <c r="AD86" i="470"/>
  <c r="AV85" i="470"/>
  <c r="AU85" i="470"/>
  <c r="AT85" i="470"/>
  <c r="AS85" i="470"/>
  <c r="AR85" i="470"/>
  <c r="AQ85" i="470"/>
  <c r="AP85" i="470"/>
  <c r="AO85" i="470"/>
  <c r="AN85" i="470"/>
  <c r="AM85" i="470"/>
  <c r="AL85" i="470"/>
  <c r="AK85" i="470"/>
  <c r="AJ85" i="470"/>
  <c r="AI85" i="470"/>
  <c r="AH85" i="470"/>
  <c r="AG85" i="470"/>
  <c r="AF85" i="470"/>
  <c r="AE85" i="470"/>
  <c r="AD85" i="470"/>
  <c r="AV84" i="470"/>
  <c r="AU84" i="470"/>
  <c r="AT84" i="470"/>
  <c r="AS84" i="470"/>
  <c r="AR84" i="470"/>
  <c r="AQ84" i="470"/>
  <c r="AP84" i="470"/>
  <c r="AO84" i="470"/>
  <c r="AN84" i="470"/>
  <c r="AM84" i="470"/>
  <c r="AL84" i="470"/>
  <c r="AK84" i="470"/>
  <c r="AJ84" i="470"/>
  <c r="AI84" i="470"/>
  <c r="AH84" i="470"/>
  <c r="AG84" i="470"/>
  <c r="AF84" i="470"/>
  <c r="AE84" i="470"/>
  <c r="AD84" i="470"/>
  <c r="AV83" i="470"/>
  <c r="AU83" i="470"/>
  <c r="AT83" i="470"/>
  <c r="AS83" i="470"/>
  <c r="AR83" i="470"/>
  <c r="AQ83" i="470"/>
  <c r="AP83" i="470"/>
  <c r="AO83" i="470"/>
  <c r="AN83" i="470"/>
  <c r="AM83" i="470"/>
  <c r="AL83" i="470"/>
  <c r="AK83" i="470"/>
  <c r="AJ83" i="470"/>
  <c r="AI83" i="470"/>
  <c r="AH83" i="470"/>
  <c r="AG83" i="470"/>
  <c r="AF83" i="470"/>
  <c r="AE83" i="470"/>
  <c r="AD83" i="470"/>
  <c r="AV82" i="470"/>
  <c r="AU82" i="470"/>
  <c r="AT82" i="470"/>
  <c r="AS82" i="470"/>
  <c r="AR82" i="470"/>
  <c r="AQ82" i="470"/>
  <c r="AP82" i="470"/>
  <c r="AO82" i="470"/>
  <c r="AN82" i="470"/>
  <c r="AM82" i="470"/>
  <c r="AL82" i="470"/>
  <c r="AK82" i="470"/>
  <c r="AJ82" i="470"/>
  <c r="AI82" i="470"/>
  <c r="AH82" i="470"/>
  <c r="AG82" i="470"/>
  <c r="AF82" i="470"/>
  <c r="AE82" i="470"/>
  <c r="AD82" i="470"/>
  <c r="AV81" i="470"/>
  <c r="AU81" i="470"/>
  <c r="AT81" i="470"/>
  <c r="AS81" i="470"/>
  <c r="AR81" i="470"/>
  <c r="AQ81" i="470"/>
  <c r="AP81" i="470"/>
  <c r="AO81" i="470"/>
  <c r="AN81" i="470"/>
  <c r="AM81" i="470"/>
  <c r="AL81" i="470"/>
  <c r="AK81" i="470"/>
  <c r="AJ81" i="470"/>
  <c r="AI81" i="470"/>
  <c r="AH81" i="470"/>
  <c r="AG81" i="470"/>
  <c r="AF81" i="470"/>
  <c r="AE81" i="470"/>
  <c r="AD81" i="470"/>
  <c r="AV80" i="470"/>
  <c r="AU80" i="470"/>
  <c r="AT80" i="470"/>
  <c r="AS80" i="470"/>
  <c r="AR80" i="470"/>
  <c r="AQ80" i="470"/>
  <c r="AP80" i="470"/>
  <c r="AO80" i="470"/>
  <c r="AN80" i="470"/>
  <c r="AM80" i="470"/>
  <c r="AL80" i="470"/>
  <c r="AK80" i="470"/>
  <c r="AJ80" i="470"/>
  <c r="AI80" i="470"/>
  <c r="AH80" i="470"/>
  <c r="AG80" i="470"/>
  <c r="AF80" i="470"/>
  <c r="AE80" i="470"/>
  <c r="AD80" i="470"/>
  <c r="AV79" i="470"/>
  <c r="AU79" i="470"/>
  <c r="AT79" i="470"/>
  <c r="AS79" i="470"/>
  <c r="AR79" i="470"/>
  <c r="AQ79" i="470"/>
  <c r="AP79" i="470"/>
  <c r="AO79" i="470"/>
  <c r="AN79" i="470"/>
  <c r="AM79" i="470"/>
  <c r="AL79" i="470"/>
  <c r="AK79" i="470"/>
  <c r="AJ79" i="470"/>
  <c r="AI79" i="470"/>
  <c r="AH79" i="470"/>
  <c r="AG79" i="470"/>
  <c r="AF79" i="470"/>
  <c r="AE79" i="470"/>
  <c r="AD79" i="470"/>
  <c r="AV78" i="470"/>
  <c r="AU78" i="470"/>
  <c r="AT78" i="470"/>
  <c r="AS78" i="470"/>
  <c r="AR78" i="470"/>
  <c r="AQ78" i="470"/>
  <c r="AP78" i="470"/>
  <c r="AO78" i="470"/>
  <c r="AN78" i="470"/>
  <c r="AM78" i="470"/>
  <c r="AL78" i="470"/>
  <c r="AK78" i="470"/>
  <c r="AJ78" i="470"/>
  <c r="AI78" i="470"/>
  <c r="AH78" i="470"/>
  <c r="AG78" i="470"/>
  <c r="AF78" i="470"/>
  <c r="AE78" i="470"/>
  <c r="AD78" i="470"/>
  <c r="AV77" i="470"/>
  <c r="AU77" i="470"/>
  <c r="AT77" i="470"/>
  <c r="AS77" i="470"/>
  <c r="AR77" i="470"/>
  <c r="AQ77" i="470"/>
  <c r="AP77" i="470"/>
  <c r="AO77" i="470"/>
  <c r="AN77" i="470"/>
  <c r="AM77" i="470"/>
  <c r="AL77" i="470"/>
  <c r="AK77" i="470"/>
  <c r="AJ77" i="470"/>
  <c r="AI77" i="470"/>
  <c r="AH77" i="470"/>
  <c r="AG77" i="470"/>
  <c r="AF77" i="470"/>
  <c r="AE77" i="470"/>
  <c r="AD77" i="470"/>
  <c r="AV76" i="470"/>
  <c r="AU76" i="470"/>
  <c r="AT76" i="470"/>
  <c r="AS76" i="470"/>
  <c r="AR76" i="470"/>
  <c r="AQ76" i="470"/>
  <c r="AP76" i="470"/>
  <c r="AO76" i="470"/>
  <c r="AN76" i="470"/>
  <c r="AM76" i="470"/>
  <c r="AL76" i="470"/>
  <c r="AK76" i="470"/>
  <c r="AJ76" i="470"/>
  <c r="AI76" i="470"/>
  <c r="AH76" i="470"/>
  <c r="AG76" i="470"/>
  <c r="AF76" i="470"/>
  <c r="AE76" i="470"/>
  <c r="AD76" i="470"/>
  <c r="AV75" i="470"/>
  <c r="AU75" i="470"/>
  <c r="AT75" i="470"/>
  <c r="AS75" i="470"/>
  <c r="AR75" i="470"/>
  <c r="AQ75" i="470"/>
  <c r="AP75" i="470"/>
  <c r="AO75" i="470"/>
  <c r="AN75" i="470"/>
  <c r="AM75" i="470"/>
  <c r="AL75" i="470"/>
  <c r="AK75" i="470"/>
  <c r="AJ75" i="470"/>
  <c r="AI75" i="470"/>
  <c r="AH75" i="470"/>
  <c r="AG75" i="470"/>
  <c r="AF75" i="470"/>
  <c r="AE75" i="470"/>
  <c r="AD75" i="470"/>
  <c r="AV74" i="470"/>
  <c r="AU74" i="470"/>
  <c r="AT74" i="470"/>
  <c r="AS74" i="470"/>
  <c r="AR74" i="470"/>
  <c r="AQ74" i="470"/>
  <c r="AP74" i="470"/>
  <c r="AO74" i="470"/>
  <c r="AN74" i="470"/>
  <c r="AM74" i="470"/>
  <c r="AL74" i="470"/>
  <c r="AK74" i="470"/>
  <c r="AJ74" i="470"/>
  <c r="AI74" i="470"/>
  <c r="AH74" i="470"/>
  <c r="AG74" i="470"/>
  <c r="AF74" i="470"/>
  <c r="AE74" i="470"/>
  <c r="AD74" i="470"/>
  <c r="AV73" i="470"/>
  <c r="AU73" i="470"/>
  <c r="AT73" i="470"/>
  <c r="AS73" i="470"/>
  <c r="AR73" i="470"/>
  <c r="AQ73" i="470"/>
  <c r="AP73" i="470"/>
  <c r="AO73" i="470"/>
  <c r="AN73" i="470"/>
  <c r="AM73" i="470"/>
  <c r="AL73" i="470"/>
  <c r="AK73" i="470"/>
  <c r="AJ73" i="470"/>
  <c r="AI73" i="470"/>
  <c r="AH73" i="470"/>
  <c r="AG73" i="470"/>
  <c r="AF73" i="470"/>
  <c r="AE73" i="470"/>
  <c r="AD73" i="470"/>
  <c r="AV72" i="470"/>
  <c r="AU72" i="470"/>
  <c r="AT72" i="470"/>
  <c r="AS72" i="470"/>
  <c r="AR72" i="470"/>
  <c r="AQ72" i="470"/>
  <c r="AP72" i="470"/>
  <c r="AO72" i="470"/>
  <c r="AN72" i="470"/>
  <c r="AM72" i="470"/>
  <c r="AL72" i="470"/>
  <c r="AK72" i="470"/>
  <c r="AJ72" i="470"/>
  <c r="AI72" i="470"/>
  <c r="AH72" i="470"/>
  <c r="AG72" i="470"/>
  <c r="AF72" i="470"/>
  <c r="AE72" i="470"/>
  <c r="AD72" i="470"/>
  <c r="AV71" i="470"/>
  <c r="AU71" i="470"/>
  <c r="AT71" i="470"/>
  <c r="AS71" i="470"/>
  <c r="AR71" i="470"/>
  <c r="AQ71" i="470"/>
  <c r="AP71" i="470"/>
  <c r="AO71" i="470"/>
  <c r="AN71" i="470"/>
  <c r="AM71" i="470"/>
  <c r="AL71" i="470"/>
  <c r="AK71" i="470"/>
  <c r="AJ71" i="470"/>
  <c r="AI71" i="470"/>
  <c r="AH71" i="470"/>
  <c r="AG71" i="470"/>
  <c r="AF71" i="470"/>
  <c r="AE71" i="470"/>
  <c r="AD71" i="470"/>
  <c r="AV70" i="470"/>
  <c r="AU70" i="470"/>
  <c r="AT70" i="470"/>
  <c r="AS70" i="470"/>
  <c r="AR70" i="470"/>
  <c r="AQ70" i="470"/>
  <c r="AP70" i="470"/>
  <c r="AO70" i="470"/>
  <c r="AN70" i="470"/>
  <c r="AM70" i="470"/>
  <c r="AL70" i="470"/>
  <c r="AK70" i="470"/>
  <c r="AJ70" i="470"/>
  <c r="AI70" i="470"/>
  <c r="AH70" i="470"/>
  <c r="AG70" i="470"/>
  <c r="AF70" i="470"/>
  <c r="AE70" i="470"/>
  <c r="AD70" i="470"/>
  <c r="AV69" i="470"/>
  <c r="AU69" i="470"/>
  <c r="AT69" i="470"/>
  <c r="AS69" i="470"/>
  <c r="AR69" i="470"/>
  <c r="AQ69" i="470"/>
  <c r="AP69" i="470"/>
  <c r="AO69" i="470"/>
  <c r="AN69" i="470"/>
  <c r="AM69" i="470"/>
  <c r="AL69" i="470"/>
  <c r="AK69" i="470"/>
  <c r="AJ69" i="470"/>
  <c r="AI69" i="470"/>
  <c r="AH69" i="470"/>
  <c r="AG69" i="470"/>
  <c r="AF69" i="470"/>
  <c r="AE69" i="470"/>
  <c r="AD69" i="470"/>
  <c r="AV68" i="470"/>
  <c r="AU68" i="470"/>
  <c r="AT68" i="470"/>
  <c r="AS68" i="470"/>
  <c r="AR68" i="470"/>
  <c r="AQ68" i="470"/>
  <c r="AP68" i="470"/>
  <c r="AO68" i="470"/>
  <c r="AN68" i="470"/>
  <c r="AM68" i="470"/>
  <c r="AL68" i="470"/>
  <c r="AK68" i="470"/>
  <c r="AJ68" i="470"/>
  <c r="AI68" i="470"/>
  <c r="AH68" i="470"/>
  <c r="AG68" i="470"/>
  <c r="AF68" i="470"/>
  <c r="AE68" i="470"/>
  <c r="AD68" i="470"/>
  <c r="AV67" i="470"/>
  <c r="AU67" i="470"/>
  <c r="AT67" i="470"/>
  <c r="AS67" i="470"/>
  <c r="AR67" i="470"/>
  <c r="AQ67" i="470"/>
  <c r="AP67" i="470"/>
  <c r="AO67" i="470"/>
  <c r="AN67" i="470"/>
  <c r="AM67" i="470"/>
  <c r="AL67" i="470"/>
  <c r="AK67" i="470"/>
  <c r="AJ67" i="470"/>
  <c r="AI67" i="470"/>
  <c r="AH67" i="470"/>
  <c r="AG67" i="470"/>
  <c r="AF67" i="470"/>
  <c r="AE67" i="470"/>
  <c r="AD67" i="470"/>
  <c r="AV66" i="470"/>
  <c r="AU66" i="470"/>
  <c r="AT66" i="470"/>
  <c r="AS66" i="470"/>
  <c r="AR66" i="470"/>
  <c r="AQ66" i="470"/>
  <c r="AP66" i="470"/>
  <c r="AO66" i="470"/>
  <c r="AN66" i="470"/>
  <c r="AM66" i="470"/>
  <c r="AL66" i="470"/>
  <c r="AK66" i="470"/>
  <c r="AJ66" i="470"/>
  <c r="AI66" i="470"/>
  <c r="AH66" i="470"/>
  <c r="AG66" i="470"/>
  <c r="AF66" i="470"/>
  <c r="AE66" i="470"/>
  <c r="AD66" i="470"/>
  <c r="AV65" i="470"/>
  <c r="AU65" i="470"/>
  <c r="AT65" i="470"/>
  <c r="AS65" i="470"/>
  <c r="AR65" i="470"/>
  <c r="AQ65" i="470"/>
  <c r="AP65" i="470"/>
  <c r="AO65" i="470"/>
  <c r="AN65" i="470"/>
  <c r="AM65" i="470"/>
  <c r="AL65" i="470"/>
  <c r="AK65" i="470"/>
  <c r="AJ65" i="470"/>
  <c r="AI65" i="470"/>
  <c r="AH65" i="470"/>
  <c r="AG65" i="470"/>
  <c r="AF65" i="470"/>
  <c r="AE65" i="470"/>
  <c r="AD65" i="470"/>
  <c r="AV64" i="470"/>
  <c r="AU64" i="470"/>
  <c r="AT64" i="470"/>
  <c r="AS64" i="470"/>
  <c r="AR64" i="470"/>
  <c r="AQ64" i="470"/>
  <c r="AP64" i="470"/>
  <c r="AO64" i="470"/>
  <c r="AN64" i="470"/>
  <c r="AM64" i="470"/>
  <c r="AL64" i="470"/>
  <c r="AK64" i="470"/>
  <c r="AJ64" i="470"/>
  <c r="AI64" i="470"/>
  <c r="AH64" i="470"/>
  <c r="AG64" i="470"/>
  <c r="AF64" i="470"/>
  <c r="AE64" i="470"/>
  <c r="AD64" i="470"/>
  <c r="AV63" i="470"/>
  <c r="AU63" i="470"/>
  <c r="AT63" i="470"/>
  <c r="AS63" i="470"/>
  <c r="AR63" i="470"/>
  <c r="AQ63" i="470"/>
  <c r="AP63" i="470"/>
  <c r="AO63" i="470"/>
  <c r="AN63" i="470"/>
  <c r="AM63" i="470"/>
  <c r="AL63" i="470"/>
  <c r="AK63" i="470"/>
  <c r="AJ63" i="470"/>
  <c r="AI63" i="470"/>
  <c r="AH63" i="470"/>
  <c r="AG63" i="470"/>
  <c r="AF63" i="470"/>
  <c r="AE63" i="470"/>
  <c r="AD63" i="470"/>
  <c r="AV62" i="470"/>
  <c r="AU62" i="470"/>
  <c r="AT62" i="470"/>
  <c r="AS62" i="470"/>
  <c r="AR62" i="470"/>
  <c r="AQ62" i="470"/>
  <c r="AP62" i="470"/>
  <c r="AO62" i="470"/>
  <c r="AN62" i="470"/>
  <c r="AM62" i="470"/>
  <c r="AL62" i="470"/>
  <c r="AK62" i="470"/>
  <c r="AJ62" i="470"/>
  <c r="AI62" i="470"/>
  <c r="AH62" i="470"/>
  <c r="AG62" i="470"/>
  <c r="AF62" i="470"/>
  <c r="AE62" i="470"/>
  <c r="AD62" i="470"/>
  <c r="AV61" i="470"/>
  <c r="AU61" i="470"/>
  <c r="AT61" i="470"/>
  <c r="AS61" i="470"/>
  <c r="AR61" i="470"/>
  <c r="AQ61" i="470"/>
  <c r="AP61" i="470"/>
  <c r="AO61" i="470"/>
  <c r="AN61" i="470"/>
  <c r="AM61" i="470"/>
  <c r="AL61" i="470"/>
  <c r="AK61" i="470"/>
  <c r="AJ61" i="470"/>
  <c r="AI61" i="470"/>
  <c r="AH61" i="470"/>
  <c r="AG61" i="470"/>
  <c r="AF61" i="470"/>
  <c r="AE61" i="470"/>
  <c r="AD61" i="470"/>
  <c r="AV60" i="470"/>
  <c r="AU60" i="470"/>
  <c r="AT60" i="470"/>
  <c r="AS60" i="470"/>
  <c r="AR60" i="470"/>
  <c r="AQ60" i="470"/>
  <c r="AP60" i="470"/>
  <c r="AO60" i="470"/>
  <c r="AN60" i="470"/>
  <c r="AM60" i="470"/>
  <c r="AL60" i="470"/>
  <c r="AK60" i="470"/>
  <c r="AJ60" i="470"/>
  <c r="AI60" i="470"/>
  <c r="AH60" i="470"/>
  <c r="AG60" i="470"/>
  <c r="AF60" i="470"/>
  <c r="AE60" i="470"/>
  <c r="AD60" i="470"/>
  <c r="AV59" i="470"/>
  <c r="AU59" i="470"/>
  <c r="AT59" i="470"/>
  <c r="AS59" i="470"/>
  <c r="AR59" i="470"/>
  <c r="AQ59" i="470"/>
  <c r="AP59" i="470"/>
  <c r="AO59" i="470"/>
  <c r="AN59" i="470"/>
  <c r="AM59" i="470"/>
  <c r="AL59" i="470"/>
  <c r="AK59" i="470"/>
  <c r="AJ59" i="470"/>
  <c r="AI59" i="470"/>
  <c r="AH59" i="470"/>
  <c r="AG59" i="470"/>
  <c r="AF59" i="470"/>
  <c r="AE59" i="470"/>
  <c r="AD59" i="470"/>
  <c r="AV58" i="470"/>
  <c r="AU58" i="470"/>
  <c r="AT58" i="470"/>
  <c r="AS58" i="470"/>
  <c r="AR58" i="470"/>
  <c r="AQ58" i="470"/>
  <c r="AP58" i="470"/>
  <c r="AO58" i="470"/>
  <c r="AN58" i="470"/>
  <c r="AM58" i="470"/>
  <c r="AL58" i="470"/>
  <c r="AK58" i="470"/>
  <c r="AJ58" i="470"/>
  <c r="AI58" i="470"/>
  <c r="AH58" i="470"/>
  <c r="AG58" i="470"/>
  <c r="AF58" i="470"/>
  <c r="AE58" i="470"/>
  <c r="AD58" i="470"/>
  <c r="AV57" i="470"/>
  <c r="AU57" i="470"/>
  <c r="AT57" i="470"/>
  <c r="AS57" i="470"/>
  <c r="AR57" i="470"/>
  <c r="AQ57" i="470"/>
  <c r="AP57" i="470"/>
  <c r="AO57" i="470"/>
  <c r="AN57" i="470"/>
  <c r="AM57" i="470"/>
  <c r="AL57" i="470"/>
  <c r="AK57" i="470"/>
  <c r="AJ57" i="470"/>
  <c r="AI57" i="470"/>
  <c r="AH57" i="470"/>
  <c r="AG57" i="470"/>
  <c r="AF57" i="470"/>
  <c r="AE57" i="470"/>
  <c r="AD57" i="470"/>
  <c r="AV56" i="470"/>
  <c r="AU56" i="470"/>
  <c r="AT56" i="470"/>
  <c r="AS56" i="470"/>
  <c r="AR56" i="470"/>
  <c r="AQ56" i="470"/>
  <c r="AP56" i="470"/>
  <c r="AO56" i="470"/>
  <c r="AN56" i="470"/>
  <c r="AM56" i="470"/>
  <c r="AL56" i="470"/>
  <c r="AK56" i="470"/>
  <c r="AJ56" i="470"/>
  <c r="AI56" i="470"/>
  <c r="AH56" i="470"/>
  <c r="AG56" i="470"/>
  <c r="AF56" i="470"/>
  <c r="AE56" i="470"/>
  <c r="AD56" i="470"/>
  <c r="AV55" i="470"/>
  <c r="AU55" i="470"/>
  <c r="AT55" i="470"/>
  <c r="AS55" i="470"/>
  <c r="AR55" i="470"/>
  <c r="AQ55" i="470"/>
  <c r="AP55" i="470"/>
  <c r="AO55" i="470"/>
  <c r="AN55" i="470"/>
  <c r="AM55" i="470"/>
  <c r="AL55" i="470"/>
  <c r="AK55" i="470"/>
  <c r="AJ55" i="470"/>
  <c r="AI55" i="470"/>
  <c r="AH55" i="470"/>
  <c r="AG55" i="470"/>
  <c r="AF55" i="470"/>
  <c r="AE55" i="470"/>
  <c r="AD55" i="470"/>
  <c r="AV54" i="470"/>
  <c r="AU54" i="470"/>
  <c r="AT54" i="470"/>
  <c r="AS54" i="470"/>
  <c r="AR54" i="470"/>
  <c r="AQ54" i="470"/>
  <c r="AP54" i="470"/>
  <c r="AO54" i="470"/>
  <c r="AN54" i="470"/>
  <c r="AM54" i="470"/>
  <c r="AL54" i="470"/>
  <c r="AK54" i="470"/>
  <c r="AJ54" i="470"/>
  <c r="AI54" i="470"/>
  <c r="AH54" i="470"/>
  <c r="AG54" i="470"/>
  <c r="AF54" i="470"/>
  <c r="AE54" i="470"/>
  <c r="AD54" i="470"/>
  <c r="AV53" i="470"/>
  <c r="AU53" i="470"/>
  <c r="AT53" i="470"/>
  <c r="AS53" i="470"/>
  <c r="AR53" i="470"/>
  <c r="AQ53" i="470"/>
  <c r="AP53" i="470"/>
  <c r="AO53" i="470"/>
  <c r="AN53" i="470"/>
  <c r="AM53" i="470"/>
  <c r="AL53" i="470"/>
  <c r="AK53" i="470"/>
  <c r="AJ53" i="470"/>
  <c r="AI53" i="470"/>
  <c r="AH53" i="470"/>
  <c r="AG53" i="470"/>
  <c r="AF53" i="470"/>
  <c r="AE53" i="470"/>
  <c r="AD53" i="470"/>
  <c r="AV52" i="470"/>
  <c r="AU52" i="470"/>
  <c r="AT52" i="470"/>
  <c r="AS52" i="470"/>
  <c r="AR52" i="470"/>
  <c r="AQ52" i="470"/>
  <c r="AP52" i="470"/>
  <c r="AO52" i="470"/>
  <c r="AN52" i="470"/>
  <c r="AM52" i="470"/>
  <c r="AL52" i="470"/>
  <c r="AK52" i="470"/>
  <c r="AJ52" i="470"/>
  <c r="AI52" i="470"/>
  <c r="AH52" i="470"/>
  <c r="AG52" i="470"/>
  <c r="AF52" i="470"/>
  <c r="AE52" i="470"/>
  <c r="AD52" i="470"/>
  <c r="AV51" i="470"/>
  <c r="AU51" i="470"/>
  <c r="AT51" i="470"/>
  <c r="AS51" i="470"/>
  <c r="AR51" i="470"/>
  <c r="AQ51" i="470"/>
  <c r="AP51" i="470"/>
  <c r="AO51" i="470"/>
  <c r="AN51" i="470"/>
  <c r="AM51" i="470"/>
  <c r="AL51" i="470"/>
  <c r="AK51" i="470"/>
  <c r="AJ51" i="470"/>
  <c r="AI51" i="470"/>
  <c r="AH51" i="470"/>
  <c r="AG51" i="470"/>
  <c r="AF51" i="470"/>
  <c r="AE51" i="470"/>
  <c r="AD51" i="470"/>
  <c r="AV50" i="470"/>
  <c r="AU50" i="470"/>
  <c r="AT50" i="470"/>
  <c r="AS50" i="470"/>
  <c r="AR50" i="470"/>
  <c r="AQ50" i="470"/>
  <c r="AP50" i="470"/>
  <c r="AO50" i="470"/>
  <c r="AN50" i="470"/>
  <c r="AM50" i="470"/>
  <c r="AL50" i="470"/>
  <c r="AK50" i="470"/>
  <c r="AJ50" i="470"/>
  <c r="AI50" i="470"/>
  <c r="AH50" i="470"/>
  <c r="AG50" i="470"/>
  <c r="AF50" i="470"/>
  <c r="AE50" i="470"/>
  <c r="AD50" i="470"/>
  <c r="AV49" i="470"/>
  <c r="AU49" i="470"/>
  <c r="AT49" i="470"/>
  <c r="AS49" i="470"/>
  <c r="AR49" i="470"/>
  <c r="AQ49" i="470"/>
  <c r="AP49" i="470"/>
  <c r="AO49" i="470"/>
  <c r="AN49" i="470"/>
  <c r="AM49" i="470"/>
  <c r="AL49" i="470"/>
  <c r="AK49" i="470"/>
  <c r="AJ49" i="470"/>
  <c r="AI49" i="470"/>
  <c r="AH49" i="470"/>
  <c r="AG49" i="470"/>
  <c r="AF49" i="470"/>
  <c r="AE49" i="470"/>
  <c r="AD49" i="470"/>
  <c r="AV48" i="470"/>
  <c r="AU48" i="470"/>
  <c r="AT48" i="470"/>
  <c r="AS48" i="470"/>
  <c r="AR48" i="470"/>
  <c r="AQ48" i="470"/>
  <c r="AP48" i="470"/>
  <c r="AO48" i="470"/>
  <c r="AN48" i="470"/>
  <c r="AM48" i="470"/>
  <c r="AL48" i="470"/>
  <c r="AK48" i="470"/>
  <c r="AJ48" i="470"/>
  <c r="AI48" i="470"/>
  <c r="AH48" i="470"/>
  <c r="AG48" i="470"/>
  <c r="AF48" i="470"/>
  <c r="AE48" i="470"/>
  <c r="AD48" i="470"/>
  <c r="AV47" i="470"/>
  <c r="AU47" i="470"/>
  <c r="AT47" i="470"/>
  <c r="AS47" i="470"/>
  <c r="AR47" i="470"/>
  <c r="AQ47" i="470"/>
  <c r="AP47" i="470"/>
  <c r="AO47" i="470"/>
  <c r="AN47" i="470"/>
  <c r="AM47" i="470"/>
  <c r="AL47" i="470"/>
  <c r="AK47" i="470"/>
  <c r="AJ47" i="470"/>
  <c r="AI47" i="470"/>
  <c r="AH47" i="470"/>
  <c r="AG47" i="470"/>
  <c r="AF47" i="470"/>
  <c r="AE47" i="470"/>
  <c r="AD47" i="470"/>
  <c r="AV46" i="470"/>
  <c r="AU46" i="470"/>
  <c r="AT46" i="470"/>
  <c r="AS46" i="470"/>
  <c r="AR46" i="470"/>
  <c r="AQ46" i="470"/>
  <c r="AP46" i="470"/>
  <c r="AO46" i="470"/>
  <c r="AN46" i="470"/>
  <c r="AM46" i="470"/>
  <c r="AL46" i="470"/>
  <c r="AK46" i="470"/>
  <c r="AJ46" i="470"/>
  <c r="AI46" i="470"/>
  <c r="AH46" i="470"/>
  <c r="AG46" i="470"/>
  <c r="AF46" i="470"/>
  <c r="AE46" i="470"/>
  <c r="AD46" i="470"/>
  <c r="AV45" i="470"/>
  <c r="AU45" i="470"/>
  <c r="AT45" i="470"/>
  <c r="AS45" i="470"/>
  <c r="AR45" i="470"/>
  <c r="AQ45" i="470"/>
  <c r="AP45" i="470"/>
  <c r="AO45" i="470"/>
  <c r="AN45" i="470"/>
  <c r="AM45" i="470"/>
  <c r="AL45" i="470"/>
  <c r="AK45" i="470"/>
  <c r="AJ45" i="470"/>
  <c r="AI45" i="470"/>
  <c r="AH45" i="470"/>
  <c r="AG45" i="470"/>
  <c r="AF45" i="470"/>
  <c r="AE45" i="470"/>
  <c r="AD45" i="470"/>
  <c r="AV44" i="470"/>
  <c r="AU44" i="470"/>
  <c r="AT44" i="470"/>
  <c r="AS44" i="470"/>
  <c r="AR44" i="470"/>
  <c r="AQ44" i="470"/>
  <c r="AP44" i="470"/>
  <c r="AO44" i="470"/>
  <c r="AN44" i="470"/>
  <c r="AM44" i="470"/>
  <c r="AL44" i="470"/>
  <c r="AK44" i="470"/>
  <c r="AJ44" i="470"/>
  <c r="AI44" i="470"/>
  <c r="AH44" i="470"/>
  <c r="AG44" i="470"/>
  <c r="AF44" i="470"/>
  <c r="AE44" i="470"/>
  <c r="AD44" i="470"/>
  <c r="AV43" i="470"/>
  <c r="AU43" i="470"/>
  <c r="AT43" i="470"/>
  <c r="AS43" i="470"/>
  <c r="AR43" i="470"/>
  <c r="AQ43" i="470"/>
  <c r="AP43" i="470"/>
  <c r="AO43" i="470"/>
  <c r="AN43" i="470"/>
  <c r="AM43" i="470"/>
  <c r="AL43" i="470"/>
  <c r="AK43" i="470"/>
  <c r="AJ43" i="470"/>
  <c r="AI43" i="470"/>
  <c r="AH43" i="470"/>
  <c r="AG43" i="470"/>
  <c r="AF43" i="470"/>
  <c r="AE43" i="470"/>
  <c r="AD43" i="470"/>
  <c r="AV42" i="470"/>
  <c r="AU42" i="470"/>
  <c r="AT42" i="470"/>
  <c r="AS42" i="470"/>
  <c r="AR42" i="470"/>
  <c r="AQ42" i="470"/>
  <c r="AP42" i="470"/>
  <c r="AO42" i="470"/>
  <c r="AN42" i="470"/>
  <c r="AM42" i="470"/>
  <c r="AL42" i="470"/>
  <c r="AK42" i="470"/>
  <c r="AJ42" i="470"/>
  <c r="AI42" i="470"/>
  <c r="AH42" i="470"/>
  <c r="AG42" i="470"/>
  <c r="AF42" i="470"/>
  <c r="AE42" i="470"/>
  <c r="AD42" i="470"/>
  <c r="AV41" i="470"/>
  <c r="AU41" i="470"/>
  <c r="AT41" i="470"/>
  <c r="AS41" i="470"/>
  <c r="AR41" i="470"/>
  <c r="AQ41" i="470"/>
  <c r="AP41" i="470"/>
  <c r="AO41" i="470"/>
  <c r="AN41" i="470"/>
  <c r="AM41" i="470"/>
  <c r="AL41" i="470"/>
  <c r="AK41" i="470"/>
  <c r="AJ41" i="470"/>
  <c r="AI41" i="470"/>
  <c r="AH41" i="470"/>
  <c r="AG41" i="470"/>
  <c r="AF41" i="470"/>
  <c r="AE41" i="470"/>
  <c r="AD41" i="470"/>
  <c r="AV40" i="470"/>
  <c r="AU40" i="470"/>
  <c r="AT40" i="470"/>
  <c r="AS40" i="470"/>
  <c r="AR40" i="470"/>
  <c r="AQ40" i="470"/>
  <c r="AP40" i="470"/>
  <c r="AO40" i="470"/>
  <c r="AN40" i="470"/>
  <c r="AM40" i="470"/>
  <c r="AL40" i="470"/>
  <c r="AK40" i="470"/>
  <c r="AJ40" i="470"/>
  <c r="AI40" i="470"/>
  <c r="AH40" i="470"/>
  <c r="AG40" i="470"/>
  <c r="AF40" i="470"/>
  <c r="AE40" i="470"/>
  <c r="AD40" i="470"/>
  <c r="AV39" i="470"/>
  <c r="AU39" i="470"/>
  <c r="AT39" i="470"/>
  <c r="AS39" i="470"/>
  <c r="AR39" i="470"/>
  <c r="AQ39" i="470"/>
  <c r="AP39" i="470"/>
  <c r="AO39" i="470"/>
  <c r="AN39" i="470"/>
  <c r="AM39" i="470"/>
  <c r="AL39" i="470"/>
  <c r="AK39" i="470"/>
  <c r="AJ39" i="470"/>
  <c r="AI39" i="470"/>
  <c r="AH39" i="470"/>
  <c r="AG39" i="470"/>
  <c r="AF39" i="470"/>
  <c r="AE39" i="470"/>
  <c r="AD39" i="470"/>
  <c r="AV38" i="470"/>
  <c r="AU38" i="470"/>
  <c r="AT38" i="470"/>
  <c r="AS38" i="470"/>
  <c r="AR38" i="470"/>
  <c r="AQ38" i="470"/>
  <c r="AP38" i="470"/>
  <c r="AO38" i="470"/>
  <c r="AN38" i="470"/>
  <c r="AM38" i="470"/>
  <c r="AL38" i="470"/>
  <c r="AK38" i="470"/>
  <c r="AJ38" i="470"/>
  <c r="AI38" i="470"/>
  <c r="AH38" i="470"/>
  <c r="AG38" i="470"/>
  <c r="AF38" i="470"/>
  <c r="AE38" i="470"/>
  <c r="AD38" i="470"/>
  <c r="AV37" i="470"/>
  <c r="AU37" i="470"/>
  <c r="AT37" i="470"/>
  <c r="AS37" i="470"/>
  <c r="AR37" i="470"/>
  <c r="AQ37" i="470"/>
  <c r="AP37" i="470"/>
  <c r="AO37" i="470"/>
  <c r="AN37" i="470"/>
  <c r="AM37" i="470"/>
  <c r="AL37" i="470"/>
  <c r="AK37" i="470"/>
  <c r="AJ37" i="470"/>
  <c r="AI37" i="470"/>
  <c r="AH37" i="470"/>
  <c r="AG37" i="470"/>
  <c r="AF37" i="470"/>
  <c r="AE37" i="470"/>
  <c r="AD37" i="470"/>
  <c r="AV36" i="470"/>
  <c r="AU36" i="470"/>
  <c r="AT36" i="470"/>
  <c r="AS36" i="470"/>
  <c r="AR36" i="470"/>
  <c r="AQ36" i="470"/>
  <c r="AP36" i="470"/>
  <c r="AO36" i="470"/>
  <c r="AN36" i="470"/>
  <c r="AM36" i="470"/>
  <c r="AL36" i="470"/>
  <c r="AK36" i="470"/>
  <c r="AJ36" i="470"/>
  <c r="AI36" i="470"/>
  <c r="AH36" i="470"/>
  <c r="AG36" i="470"/>
  <c r="AF36" i="470"/>
  <c r="AE36" i="470"/>
  <c r="AD36" i="470"/>
  <c r="AV35" i="470"/>
  <c r="AU35" i="470"/>
  <c r="AT35" i="470"/>
  <c r="AS35" i="470"/>
  <c r="AR35" i="470"/>
  <c r="AQ35" i="470"/>
  <c r="AP35" i="470"/>
  <c r="AO35" i="470"/>
  <c r="AN35" i="470"/>
  <c r="AM35" i="470"/>
  <c r="AL35" i="470"/>
  <c r="AK35" i="470"/>
  <c r="AJ35" i="470"/>
  <c r="AI35" i="470"/>
  <c r="AH35" i="470"/>
  <c r="AG35" i="470"/>
  <c r="AF35" i="470"/>
  <c r="AE35" i="470"/>
  <c r="AD35" i="470"/>
  <c r="AV34" i="470"/>
  <c r="AU34" i="470"/>
  <c r="AT34" i="470"/>
  <c r="AS34" i="470"/>
  <c r="AR34" i="470"/>
  <c r="AQ34" i="470"/>
  <c r="AP34" i="470"/>
  <c r="AO34" i="470"/>
  <c r="AN34" i="470"/>
  <c r="AM34" i="470"/>
  <c r="AL34" i="470"/>
  <c r="AK34" i="470"/>
  <c r="AJ34" i="470"/>
  <c r="AI34" i="470"/>
  <c r="AH34" i="470"/>
  <c r="AG34" i="470"/>
  <c r="AF34" i="470"/>
  <c r="AE34" i="470"/>
  <c r="AD34" i="470"/>
  <c r="AV33" i="470"/>
  <c r="AU33" i="470"/>
  <c r="AT33" i="470"/>
  <c r="AS33" i="470"/>
  <c r="AR33" i="470"/>
  <c r="AQ33" i="470"/>
  <c r="AP33" i="470"/>
  <c r="AO33" i="470"/>
  <c r="AN33" i="470"/>
  <c r="AM33" i="470"/>
  <c r="AL33" i="470"/>
  <c r="AK33" i="470"/>
  <c r="AJ33" i="470"/>
  <c r="AI33" i="470"/>
  <c r="AH33" i="470"/>
  <c r="AG33" i="470"/>
  <c r="AF33" i="470"/>
  <c r="AE33" i="470"/>
  <c r="AD33" i="470"/>
  <c r="AV32" i="470"/>
  <c r="AU32" i="470"/>
  <c r="AT32" i="470"/>
  <c r="AS32" i="470"/>
  <c r="AR32" i="470"/>
  <c r="AQ32" i="470"/>
  <c r="AP32" i="470"/>
  <c r="AO32" i="470"/>
  <c r="AN32" i="470"/>
  <c r="AM32" i="470"/>
  <c r="AL32" i="470"/>
  <c r="AK32" i="470"/>
  <c r="AJ32" i="470"/>
  <c r="AI32" i="470"/>
  <c r="AH32" i="470"/>
  <c r="AG32" i="470"/>
  <c r="AF32" i="470"/>
  <c r="AE32" i="470"/>
  <c r="AD32" i="470"/>
  <c r="AV31" i="470"/>
  <c r="AU31" i="470"/>
  <c r="AT31" i="470"/>
  <c r="AS31" i="470"/>
  <c r="AR31" i="470"/>
  <c r="AQ31" i="470"/>
  <c r="AP31" i="470"/>
  <c r="AO31" i="470"/>
  <c r="AN31" i="470"/>
  <c r="AM31" i="470"/>
  <c r="AL31" i="470"/>
  <c r="AK31" i="470"/>
  <c r="AJ31" i="470"/>
  <c r="AI31" i="470"/>
  <c r="AH31" i="470"/>
  <c r="AG31" i="470"/>
  <c r="AF31" i="470"/>
  <c r="AE31" i="470"/>
  <c r="AD31" i="470"/>
  <c r="AV30" i="470"/>
  <c r="AU30" i="470"/>
  <c r="AT30" i="470"/>
  <c r="AS30" i="470"/>
  <c r="AR30" i="470"/>
  <c r="AQ30" i="470"/>
  <c r="AP30" i="470"/>
  <c r="AO30" i="470"/>
  <c r="AN30" i="470"/>
  <c r="AM30" i="470"/>
  <c r="AL30" i="470"/>
  <c r="AK30" i="470"/>
  <c r="AJ30" i="470"/>
  <c r="AI30" i="470"/>
  <c r="AH30" i="470"/>
  <c r="AG30" i="470"/>
  <c r="AF30" i="470"/>
  <c r="AE30" i="470"/>
  <c r="AD30" i="470"/>
  <c r="AV29" i="470"/>
  <c r="AU29" i="470"/>
  <c r="AT29" i="470"/>
  <c r="AS29" i="470"/>
  <c r="AR29" i="470"/>
  <c r="AL29" i="470"/>
  <c r="AK29" i="470"/>
  <c r="AJ29" i="470"/>
  <c r="AI29" i="470"/>
  <c r="AH29" i="470"/>
  <c r="AG29" i="470"/>
  <c r="AF29" i="470"/>
  <c r="AE29" i="470"/>
  <c r="AD29" i="470"/>
  <c r="AQ29" i="470"/>
  <c r="AP29" i="470"/>
  <c r="AO29" i="470"/>
  <c r="AN29" i="470"/>
  <c r="AM29" i="470"/>
  <c r="E29" i="470"/>
  <c r="D29" i="470"/>
  <c r="C29" i="470"/>
  <c r="AE4" i="470" a="1"/>
  <c r="AC3" i="470"/>
  <c r="A1" i="470"/>
  <c r="G5" i="469"/>
  <c r="F5" i="469"/>
  <c r="G4" i="469"/>
  <c r="F4" i="469"/>
  <c r="Z3" i="469"/>
  <c r="Z2" i="469"/>
  <c r="Y3" i="469"/>
  <c r="Y2" i="469"/>
  <c r="B1" i="469"/>
  <c r="G23" i="469" s="1"/>
  <c r="AI29" i="469"/>
  <c r="AF29" i="469"/>
  <c r="AQ29" i="469"/>
  <c r="AJ29" i="469"/>
  <c r="AM29" i="469"/>
  <c r="Q29" i="469"/>
  <c r="AN29" i="469" s="1"/>
  <c r="R29" i="469"/>
  <c r="AO29" i="469" s="1"/>
  <c r="AP29" i="469"/>
  <c r="AE30" i="469"/>
  <c r="AF30" i="469"/>
  <c r="AG30" i="469"/>
  <c r="AH30" i="469"/>
  <c r="AI30" i="469"/>
  <c r="AJ30" i="469"/>
  <c r="AK30" i="469"/>
  <c r="AL30" i="469"/>
  <c r="AM30" i="469"/>
  <c r="AN30" i="469"/>
  <c r="AO30" i="469"/>
  <c r="AP30" i="469"/>
  <c r="AQ30" i="469"/>
  <c r="AR30" i="469"/>
  <c r="AS30" i="469"/>
  <c r="AT30" i="469"/>
  <c r="AU30" i="469"/>
  <c r="AV30" i="469"/>
  <c r="AE29" i="469"/>
  <c r="AG29" i="469"/>
  <c r="AH29" i="469"/>
  <c r="AK29" i="469"/>
  <c r="AL29" i="469"/>
  <c r="AR29" i="469"/>
  <c r="AS29" i="469"/>
  <c r="AT29" i="469"/>
  <c r="AU29" i="469"/>
  <c r="AV29" i="469"/>
  <c r="BB30" i="469"/>
  <c r="BC30" i="469"/>
  <c r="BD30" i="469"/>
  <c r="BE30" i="469"/>
  <c r="BF30" i="469"/>
  <c r="BG30" i="469"/>
  <c r="BH30" i="469"/>
  <c r="BI30" i="469"/>
  <c r="BJ30" i="469"/>
  <c r="BA30" i="469"/>
  <c r="Z8" i="584" l="1"/>
  <c r="Z131" i="584"/>
  <c r="Z7" i="584" s="1"/>
  <c r="Z11" i="584" a="1"/>
  <c r="Z11" i="584" s="1"/>
  <c r="Z9" i="584"/>
  <c r="Z10" i="584" a="1"/>
  <c r="Z10" i="584" s="1"/>
  <c r="Z131" i="500"/>
  <c r="Z7" i="500" s="1"/>
  <c r="Z8" i="500"/>
  <c r="Z9" i="500"/>
  <c r="Z10" i="500" a="1"/>
  <c r="Z10" i="500" s="1"/>
  <c r="Z11" i="500" a="1"/>
  <c r="Z11" i="500" s="1"/>
  <c r="O41" i="528"/>
  <c r="R41" i="528" s="1"/>
  <c r="J41" i="530"/>
  <c r="G41" i="530"/>
  <c r="F41" i="530"/>
  <c r="K41" i="530"/>
  <c r="I41" i="530"/>
  <c r="L41" i="530"/>
  <c r="B41" i="530"/>
  <c r="AA38" i="475"/>
  <c r="AA42" i="475"/>
  <c r="AA33" i="475"/>
  <c r="AA39" i="475"/>
  <c r="AA36" i="475"/>
  <c r="AA37" i="475"/>
  <c r="AA40" i="475"/>
  <c r="AA41" i="475"/>
  <c r="AA44" i="475"/>
  <c r="AA45" i="475"/>
  <c r="AA48" i="475"/>
  <c r="AA49" i="475"/>
  <c r="AA52" i="475"/>
  <c r="AA53" i="475"/>
  <c r="AA56" i="475"/>
  <c r="AA57" i="475"/>
  <c r="AA60" i="475"/>
  <c r="AA61" i="475"/>
  <c r="AA64" i="475"/>
  <c r="AA65" i="475"/>
  <c r="AA68" i="475"/>
  <c r="AA69" i="475"/>
  <c r="AA73" i="475"/>
  <c r="AA77" i="475"/>
  <c r="AA81" i="475"/>
  <c r="AA124" i="475"/>
  <c r="AA116" i="475"/>
  <c r="AA125" i="475"/>
  <c r="AF4" i="470"/>
  <c r="BB30" i="470" s="1"/>
  <c r="AK4" i="470"/>
  <c r="BG30" i="470" s="1"/>
  <c r="AE4" i="470"/>
  <c r="BA30" i="470" s="1"/>
  <c r="AJ4" i="470"/>
  <c r="BF30" i="470" s="1"/>
  <c r="AG4" i="470"/>
  <c r="BC30" i="470" s="1"/>
  <c r="AL4" i="470"/>
  <c r="BH30" i="470" s="1"/>
  <c r="AM4" i="470"/>
  <c r="BI30" i="470" s="1"/>
  <c r="AH4" i="470"/>
  <c r="BD30" i="470" s="1"/>
  <c r="AI4" i="470"/>
  <c r="BE30" i="470" s="1"/>
  <c r="AN4" i="470"/>
  <c r="BJ30" i="470" s="1"/>
  <c r="AA43" i="475"/>
  <c r="AA47" i="475"/>
  <c r="AA51" i="475"/>
  <c r="AA55" i="475"/>
  <c r="AA86" i="475"/>
  <c r="AA103" i="475"/>
  <c r="B40" i="370"/>
  <c r="AJ40" i="370"/>
  <c r="B48" i="370"/>
  <c r="AJ48" i="370"/>
  <c r="B56" i="370"/>
  <c r="AJ56" i="370"/>
  <c r="B62" i="370"/>
  <c r="AJ62" i="370"/>
  <c r="AG62" i="370" s="1"/>
  <c r="B63" i="370"/>
  <c r="AJ63" i="370"/>
  <c r="AG63" i="370" s="1"/>
  <c r="B75" i="370"/>
  <c r="AJ75" i="370"/>
  <c r="AG75" i="370" s="1"/>
  <c r="B77" i="370"/>
  <c r="AJ77" i="370"/>
  <c r="AG77" i="370" s="1"/>
  <c r="B79" i="370"/>
  <c r="AJ79" i="370"/>
  <c r="B81" i="370"/>
  <c r="AJ81" i="370"/>
  <c r="AG81" i="370" s="1"/>
  <c r="B83" i="370"/>
  <c r="AJ83" i="370"/>
  <c r="AG83" i="370" s="1"/>
  <c r="B85" i="370"/>
  <c r="AJ85" i="370"/>
  <c r="AG85" i="370" s="1"/>
  <c r="B87" i="370"/>
  <c r="AJ87" i="370"/>
  <c r="B89" i="370"/>
  <c r="AJ89" i="370"/>
  <c r="AG89" i="370" s="1"/>
  <c r="B91" i="370"/>
  <c r="AJ91" i="370"/>
  <c r="AG91" i="370" s="1"/>
  <c r="B93" i="370"/>
  <c r="AJ93" i="370"/>
  <c r="AG93" i="370" s="1"/>
  <c r="B95" i="370"/>
  <c r="AJ95" i="370"/>
  <c r="AG95" i="370" s="1"/>
  <c r="B105" i="370"/>
  <c r="AJ105" i="370"/>
  <c r="B108" i="370"/>
  <c r="AJ108" i="370"/>
  <c r="AG108" i="370" s="1"/>
  <c r="B114" i="370"/>
  <c r="AJ114" i="370"/>
  <c r="AG114" i="370" s="1"/>
  <c r="B42" i="370"/>
  <c r="AJ42" i="370"/>
  <c r="AG42" i="370" s="1"/>
  <c r="B50" i="370"/>
  <c r="AJ50" i="370"/>
  <c r="AG50" i="370" s="1"/>
  <c r="B58" i="370"/>
  <c r="AJ58" i="370"/>
  <c r="AG58" i="370" s="1"/>
  <c r="B69" i="370"/>
  <c r="AJ69" i="370"/>
  <c r="AG69" i="370" s="1"/>
  <c r="B70" i="370"/>
  <c r="AJ70" i="370"/>
  <c r="B71" i="370"/>
  <c r="AJ71" i="370"/>
  <c r="AG71" i="370" s="1"/>
  <c r="B98" i="370"/>
  <c r="AJ98" i="370"/>
  <c r="AG98" i="370" s="1"/>
  <c r="B109" i="370"/>
  <c r="AJ109" i="370"/>
  <c r="B113" i="370"/>
  <c r="AJ113" i="370"/>
  <c r="B116" i="370"/>
  <c r="AJ116" i="370"/>
  <c r="AG116" i="370" s="1"/>
  <c r="B36" i="370"/>
  <c r="AJ36" i="370"/>
  <c r="B44" i="370"/>
  <c r="AJ44" i="370"/>
  <c r="B52" i="370"/>
  <c r="AJ52" i="370"/>
  <c r="B60" i="370"/>
  <c r="AJ60" i="370"/>
  <c r="B64" i="370"/>
  <c r="AJ64" i="370"/>
  <c r="B65" i="370"/>
  <c r="AJ65" i="370"/>
  <c r="AG65" i="370" s="1"/>
  <c r="B67" i="370"/>
  <c r="AJ67" i="370"/>
  <c r="AG67" i="370" s="1"/>
  <c r="B68" i="370"/>
  <c r="AJ68" i="370"/>
  <c r="B97" i="370"/>
  <c r="AJ97" i="370"/>
  <c r="AG97" i="370" s="1"/>
  <c r="B100" i="370"/>
  <c r="AJ100" i="370"/>
  <c r="AG100" i="370" s="1"/>
  <c r="B104" i="370"/>
  <c r="AJ104" i="370"/>
  <c r="B117" i="370"/>
  <c r="AJ117" i="370"/>
  <c r="B38" i="370"/>
  <c r="AJ38" i="370"/>
  <c r="B46" i="370"/>
  <c r="AJ46" i="370"/>
  <c r="AG46" i="370" s="1"/>
  <c r="B54" i="370"/>
  <c r="AJ54" i="370"/>
  <c r="AG54" i="370" s="1"/>
  <c r="B72" i="370"/>
  <c r="AJ72" i="370"/>
  <c r="B73" i="370"/>
  <c r="AJ73" i="370"/>
  <c r="AG73" i="370" s="1"/>
  <c r="B101" i="370"/>
  <c r="AJ101" i="370"/>
  <c r="B106" i="370"/>
  <c r="AJ106" i="370"/>
  <c r="AG106" i="370" s="1"/>
  <c r="B112" i="370"/>
  <c r="AJ112" i="370"/>
  <c r="AG112" i="370" s="1"/>
  <c r="B122" i="370"/>
  <c r="AJ122" i="370"/>
  <c r="AG122" i="370" s="1"/>
  <c r="B124" i="370"/>
  <c r="AJ124" i="370"/>
  <c r="AG124" i="370" s="1"/>
  <c r="B126" i="370"/>
  <c r="AJ126" i="370"/>
  <c r="AG126" i="370" s="1"/>
  <c r="B128" i="370"/>
  <c r="AJ128" i="370"/>
  <c r="AG128" i="370" s="1"/>
  <c r="B130" i="370"/>
  <c r="AJ130" i="370"/>
  <c r="AG130" i="370" s="1"/>
  <c r="AA59" i="475"/>
  <c r="AA63" i="475"/>
  <c r="AA67" i="475"/>
  <c r="AA71" i="475"/>
  <c r="AA75" i="475"/>
  <c r="AA79" i="475"/>
  <c r="AA83" i="475"/>
  <c r="AA108" i="475"/>
  <c r="AA112" i="475"/>
  <c r="AA104" i="475"/>
  <c r="AA72" i="475"/>
  <c r="AA76" i="475"/>
  <c r="AA80" i="475"/>
  <c r="AA84" i="475"/>
  <c r="AA88" i="475"/>
  <c r="AA96" i="475"/>
  <c r="AA106" i="475"/>
  <c r="AA110" i="475"/>
  <c r="AA87" i="475"/>
  <c r="AA95" i="475"/>
  <c r="AA85" i="475"/>
  <c r="AA92" i="475"/>
  <c r="AA93" i="475"/>
  <c r="AA100" i="475"/>
  <c r="AA101" i="475"/>
  <c r="AA46" i="475"/>
  <c r="AA50" i="475"/>
  <c r="AA54" i="475"/>
  <c r="AA58" i="475"/>
  <c r="AA62" i="475"/>
  <c r="AA66" i="475"/>
  <c r="AA70" i="475"/>
  <c r="AA74" i="475"/>
  <c r="AA78" i="475"/>
  <c r="AA82" i="475"/>
  <c r="AA90" i="475"/>
  <c r="AA91" i="475"/>
  <c r="AA98" i="475"/>
  <c r="AA99" i="475"/>
  <c r="AA107" i="475"/>
  <c r="AA111" i="475"/>
  <c r="AA114" i="475"/>
  <c r="AA122" i="475"/>
  <c r="AA130" i="475"/>
  <c r="AA94" i="475"/>
  <c r="AA102" i="475"/>
  <c r="AA118" i="475"/>
  <c r="AA126" i="475"/>
  <c r="AA120" i="475"/>
  <c r="AA128" i="475"/>
  <c r="AA119" i="475"/>
  <c r="AA127" i="475"/>
  <c r="AA89" i="475"/>
  <c r="AA97" i="475"/>
  <c r="AA105" i="475"/>
  <c r="AA109" i="475"/>
  <c r="AA113" i="475"/>
  <c r="AA121" i="475"/>
  <c r="AA129" i="475"/>
  <c r="AA115" i="475"/>
  <c r="AA123" i="475"/>
  <c r="AB34" i="475"/>
  <c r="AB35" i="475"/>
  <c r="W36" i="475"/>
  <c r="AB36" i="475"/>
  <c r="W37" i="475"/>
  <c r="AB37" i="475"/>
  <c r="W38" i="475"/>
  <c r="AB38" i="475"/>
  <c r="W39" i="475"/>
  <c r="AB39" i="475"/>
  <c r="W40" i="475"/>
  <c r="AB40" i="475"/>
  <c r="W41" i="475"/>
  <c r="AB41" i="475"/>
  <c r="W42" i="475"/>
  <c r="AB42" i="475"/>
  <c r="W43" i="475"/>
  <c r="AB43" i="475"/>
  <c r="W44" i="475"/>
  <c r="AB44" i="475"/>
  <c r="W45" i="475"/>
  <c r="AB45" i="475"/>
  <c r="W46" i="475"/>
  <c r="AB46" i="475"/>
  <c r="W47" i="475"/>
  <c r="AB47" i="475"/>
  <c r="W48" i="475"/>
  <c r="AB48" i="475"/>
  <c r="W49" i="475"/>
  <c r="AB49" i="475"/>
  <c r="W50" i="475"/>
  <c r="AB50" i="475"/>
  <c r="W51" i="475"/>
  <c r="AB51" i="475"/>
  <c r="W52" i="475"/>
  <c r="AB52" i="475"/>
  <c r="W53" i="475"/>
  <c r="AB53" i="475"/>
  <c r="W54" i="475"/>
  <c r="AB54" i="475"/>
  <c r="W55" i="475"/>
  <c r="AB55" i="475"/>
  <c r="W56" i="475"/>
  <c r="AB56" i="475"/>
  <c r="W57" i="475"/>
  <c r="AB57" i="475"/>
  <c r="W58" i="475"/>
  <c r="AB58" i="475"/>
  <c r="W59" i="475"/>
  <c r="AB59" i="475"/>
  <c r="W60" i="475"/>
  <c r="AB60" i="475"/>
  <c r="W61" i="475"/>
  <c r="AB61" i="475"/>
  <c r="W62" i="475"/>
  <c r="AB62" i="475"/>
  <c r="W63" i="475"/>
  <c r="AB63" i="475"/>
  <c r="W64" i="475"/>
  <c r="AB64" i="475"/>
  <c r="W65" i="475"/>
  <c r="AB65" i="475"/>
  <c r="W66" i="475"/>
  <c r="AB66" i="475"/>
  <c r="W67" i="475"/>
  <c r="AB67" i="475"/>
  <c r="W68" i="475"/>
  <c r="AB68" i="475"/>
  <c r="W69" i="475"/>
  <c r="AB69" i="475"/>
  <c r="W70" i="475"/>
  <c r="AB70" i="475"/>
  <c r="W71" i="475"/>
  <c r="AB71" i="475"/>
  <c r="W72" i="475"/>
  <c r="AB72" i="475"/>
  <c r="W73" i="475"/>
  <c r="AB73" i="475"/>
  <c r="W74" i="475"/>
  <c r="AB74" i="475"/>
  <c r="W75" i="475"/>
  <c r="AB75" i="475"/>
  <c r="W76" i="475"/>
  <c r="AB76" i="475"/>
  <c r="W77" i="475"/>
  <c r="AB77" i="475"/>
  <c r="W78" i="475"/>
  <c r="AB78" i="475"/>
  <c r="W79" i="475"/>
  <c r="AB79" i="475"/>
  <c r="W80" i="475"/>
  <c r="AB80" i="475"/>
  <c r="W81" i="475"/>
  <c r="AB81" i="475"/>
  <c r="W82" i="475"/>
  <c r="AB82" i="475"/>
  <c r="W83" i="475"/>
  <c r="AB83" i="475"/>
  <c r="W84" i="475"/>
  <c r="AC84" i="475"/>
  <c r="AC87" i="475"/>
  <c r="Y87" i="475"/>
  <c r="B87" i="475"/>
  <c r="AB87" i="475"/>
  <c r="AC89" i="475"/>
  <c r="Y89" i="475"/>
  <c r="B89" i="475"/>
  <c r="AB89" i="475"/>
  <c r="AC91" i="475"/>
  <c r="Y91" i="475"/>
  <c r="B91" i="475"/>
  <c r="AB91" i="475"/>
  <c r="AC93" i="475"/>
  <c r="Y93" i="475"/>
  <c r="B93" i="475"/>
  <c r="AB93" i="475"/>
  <c r="AC95" i="475"/>
  <c r="Y95" i="475"/>
  <c r="B95" i="475"/>
  <c r="AB95" i="475"/>
  <c r="AC97" i="475"/>
  <c r="Y97" i="475"/>
  <c r="B97" i="475"/>
  <c r="AB97" i="475"/>
  <c r="AC99" i="475"/>
  <c r="Y99" i="475"/>
  <c r="B99" i="475"/>
  <c r="AB99" i="475"/>
  <c r="AC101" i="475"/>
  <c r="Y101" i="475"/>
  <c r="B101" i="475"/>
  <c r="AB101" i="475"/>
  <c r="AC104" i="475"/>
  <c r="Y104" i="475"/>
  <c r="W104" i="475"/>
  <c r="B104" i="475"/>
  <c r="AB104" i="475"/>
  <c r="AC106" i="475"/>
  <c r="Y106" i="475"/>
  <c r="B106" i="475"/>
  <c r="AC107" i="475"/>
  <c r="Y107" i="475"/>
  <c r="B107" i="475"/>
  <c r="AC108" i="475"/>
  <c r="Y108" i="475"/>
  <c r="B108" i="475"/>
  <c r="AC109" i="475"/>
  <c r="Y109" i="475"/>
  <c r="B109" i="475"/>
  <c r="AC110" i="475"/>
  <c r="Y110" i="475"/>
  <c r="B110" i="475"/>
  <c r="AC111" i="475"/>
  <c r="Y111" i="475"/>
  <c r="B111" i="475"/>
  <c r="AC112" i="475"/>
  <c r="Y112" i="475"/>
  <c r="B112" i="475"/>
  <c r="AC116" i="475"/>
  <c r="Y116" i="475"/>
  <c r="B116" i="475"/>
  <c r="W116" i="475"/>
  <c r="AC85" i="475"/>
  <c r="B85" i="475"/>
  <c r="Y85" i="475"/>
  <c r="AC86" i="475"/>
  <c r="Y86" i="475"/>
  <c r="B86" i="475"/>
  <c r="AB86" i="475"/>
  <c r="W87" i="475"/>
  <c r="AC88" i="475"/>
  <c r="Y88" i="475"/>
  <c r="B88" i="475"/>
  <c r="AB88" i="475"/>
  <c r="W89" i="475"/>
  <c r="AC90" i="475"/>
  <c r="Y90" i="475"/>
  <c r="B90" i="475"/>
  <c r="AB90" i="475"/>
  <c r="W91" i="475"/>
  <c r="AC92" i="475"/>
  <c r="Y92" i="475"/>
  <c r="B92" i="475"/>
  <c r="AB92" i="475"/>
  <c r="W93" i="475"/>
  <c r="AC94" i="475"/>
  <c r="Y94" i="475"/>
  <c r="B94" i="475"/>
  <c r="AB94" i="475"/>
  <c r="W95" i="475"/>
  <c r="AC96" i="475"/>
  <c r="Y96" i="475"/>
  <c r="B96" i="475"/>
  <c r="AB96" i="475"/>
  <c r="W97" i="475"/>
  <c r="AC98" i="475"/>
  <c r="Y98" i="475"/>
  <c r="B98" i="475"/>
  <c r="AB98" i="475"/>
  <c r="W99" i="475"/>
  <c r="AC100" i="475"/>
  <c r="Y100" i="475"/>
  <c r="B100" i="475"/>
  <c r="AB100" i="475"/>
  <c r="W101" i="475"/>
  <c r="AC102" i="475"/>
  <c r="Y102" i="475"/>
  <c r="B102" i="475"/>
  <c r="AB102" i="475"/>
  <c r="AB106" i="475"/>
  <c r="AB107" i="475"/>
  <c r="AB108" i="475"/>
  <c r="AB109" i="475"/>
  <c r="AB110" i="475"/>
  <c r="AB111" i="475"/>
  <c r="AB112" i="475"/>
  <c r="AB116" i="475"/>
  <c r="AC114" i="475"/>
  <c r="Y114" i="475"/>
  <c r="B114" i="475"/>
  <c r="W114" i="475"/>
  <c r="AC118" i="475"/>
  <c r="Y118" i="475"/>
  <c r="B118" i="475"/>
  <c r="W118" i="475"/>
  <c r="AC103" i="475"/>
  <c r="Y103" i="475"/>
  <c r="AC113" i="475"/>
  <c r="Y113" i="475"/>
  <c r="B113" i="475"/>
  <c r="AB113" i="475"/>
  <c r="AC115" i="475"/>
  <c r="Y115" i="475"/>
  <c r="B115" i="475"/>
  <c r="AB115" i="475"/>
  <c r="AC117" i="475"/>
  <c r="Y117" i="475"/>
  <c r="B117" i="475"/>
  <c r="AB117" i="475"/>
  <c r="AC119" i="475"/>
  <c r="Y119" i="475"/>
  <c r="B119" i="475"/>
  <c r="AB119" i="475"/>
  <c r="W120" i="475"/>
  <c r="AC121" i="475"/>
  <c r="Y121" i="475"/>
  <c r="B121" i="475"/>
  <c r="AB121" i="475"/>
  <c r="W122" i="475"/>
  <c r="AC123" i="475"/>
  <c r="Y123" i="475"/>
  <c r="B123" i="475"/>
  <c r="AB123" i="475"/>
  <c r="W124" i="475"/>
  <c r="AC125" i="475"/>
  <c r="Y125" i="475"/>
  <c r="B125" i="475"/>
  <c r="AB125" i="475"/>
  <c r="W126" i="475"/>
  <c r="AC127" i="475"/>
  <c r="Y127" i="475"/>
  <c r="B127" i="475"/>
  <c r="AB127" i="475"/>
  <c r="W128" i="475"/>
  <c r="AC129" i="475"/>
  <c r="Y129" i="475"/>
  <c r="B129" i="475"/>
  <c r="AB129" i="475"/>
  <c r="W130" i="475"/>
  <c r="AC105" i="475"/>
  <c r="Y105" i="475"/>
  <c r="AC120" i="475"/>
  <c r="Y120" i="475"/>
  <c r="B120" i="475"/>
  <c r="AB120" i="475"/>
  <c r="AC122" i="475"/>
  <c r="Y122" i="475"/>
  <c r="B122" i="475"/>
  <c r="AB122" i="475"/>
  <c r="AC124" i="475"/>
  <c r="Y124" i="475"/>
  <c r="B124" i="475"/>
  <c r="AB124" i="475"/>
  <c r="AC126" i="475"/>
  <c r="Y126" i="475"/>
  <c r="B126" i="475"/>
  <c r="AB126" i="475"/>
  <c r="AC128" i="475"/>
  <c r="Y128" i="475"/>
  <c r="B128" i="475"/>
  <c r="AB128" i="475"/>
  <c r="AC130" i="475"/>
  <c r="Y130" i="475"/>
  <c r="AB130" i="475"/>
  <c r="B130" i="475"/>
  <c r="AL36" i="370"/>
  <c r="AL37" i="370"/>
  <c r="AL38" i="370"/>
  <c r="AL39" i="370"/>
  <c r="AL40" i="370"/>
  <c r="AL104" i="370"/>
  <c r="AL105" i="370"/>
  <c r="AL103" i="370"/>
  <c r="AC35" i="473"/>
  <c r="AB42" i="473"/>
  <c r="AC42" i="473"/>
  <c r="B42" i="473"/>
  <c r="AB44" i="473"/>
  <c r="AC44" i="473"/>
  <c r="B44" i="473"/>
  <c r="AB48" i="473"/>
  <c r="AC48" i="473"/>
  <c r="B48" i="473"/>
  <c r="AB52" i="473"/>
  <c r="AC52" i="473"/>
  <c r="B52" i="473"/>
  <c r="AB56" i="473"/>
  <c r="AC56" i="473"/>
  <c r="B56" i="473"/>
  <c r="AB60" i="473"/>
  <c r="AC60" i="473"/>
  <c r="B60" i="473"/>
  <c r="AB36" i="473"/>
  <c r="AC36" i="473"/>
  <c r="B36" i="473"/>
  <c r="AC34" i="473"/>
  <c r="B34" i="473"/>
  <c r="AB35" i="473"/>
  <c r="AB38" i="473"/>
  <c r="AC38" i="473"/>
  <c r="B38" i="473"/>
  <c r="AB40" i="473"/>
  <c r="AC40" i="473"/>
  <c r="B40" i="473"/>
  <c r="Z44" i="473"/>
  <c r="G44" i="370" s="1"/>
  <c r="AK44" i="370" s="1"/>
  <c r="AB46" i="473"/>
  <c r="AC46" i="473"/>
  <c r="B46" i="473"/>
  <c r="Z48" i="473"/>
  <c r="G48" i="370" s="1"/>
  <c r="AK48" i="370" s="1"/>
  <c r="AB50" i="473"/>
  <c r="AC50" i="473"/>
  <c r="B50" i="473"/>
  <c r="Z52" i="473"/>
  <c r="G52" i="370" s="1"/>
  <c r="AK52" i="370" s="1"/>
  <c r="AB54" i="473"/>
  <c r="AC54" i="473"/>
  <c r="B54" i="473"/>
  <c r="Z56" i="473"/>
  <c r="G56" i="370" s="1"/>
  <c r="AK56" i="370" s="1"/>
  <c r="AB58" i="473"/>
  <c r="AC58" i="473"/>
  <c r="B58" i="473"/>
  <c r="Z60" i="473"/>
  <c r="G60" i="370" s="1"/>
  <c r="AK60" i="370" s="1"/>
  <c r="AB62" i="473"/>
  <c r="AC62" i="473"/>
  <c r="B62" i="473"/>
  <c r="B64" i="473"/>
  <c r="AC64" i="473"/>
  <c r="B66" i="473"/>
  <c r="AC66" i="473"/>
  <c r="B68" i="473"/>
  <c r="AC68" i="473"/>
  <c r="B70" i="473"/>
  <c r="AC70" i="473"/>
  <c r="B72" i="473"/>
  <c r="AC72" i="473"/>
  <c r="B74" i="473"/>
  <c r="AB79" i="473"/>
  <c r="B81" i="473"/>
  <c r="AB87" i="473"/>
  <c r="B89" i="473"/>
  <c r="AB95" i="473"/>
  <c r="Z99" i="473"/>
  <c r="G99" i="370" s="1"/>
  <c r="AK99" i="370" s="1"/>
  <c r="B101" i="473"/>
  <c r="AB103" i="473"/>
  <c r="Z64" i="473"/>
  <c r="G64" i="370" s="1"/>
  <c r="AK64" i="370" s="1"/>
  <c r="Z66" i="473"/>
  <c r="G66" i="370" s="1"/>
  <c r="AK66" i="370" s="1"/>
  <c r="Z68" i="473"/>
  <c r="G68" i="370" s="1"/>
  <c r="AK68" i="370" s="1"/>
  <c r="Z70" i="473"/>
  <c r="G70" i="370" s="1"/>
  <c r="AK70" i="370" s="1"/>
  <c r="Z72" i="473"/>
  <c r="G72" i="370" s="1"/>
  <c r="AK72" i="370" s="1"/>
  <c r="B75" i="473"/>
  <c r="AB81" i="473"/>
  <c r="B83" i="473"/>
  <c r="AB89" i="473"/>
  <c r="B91" i="473"/>
  <c r="B99" i="473"/>
  <c r="AB101" i="473"/>
  <c r="AB75" i="473"/>
  <c r="AB83" i="473"/>
  <c r="AB91" i="473"/>
  <c r="AB99" i="473"/>
  <c r="AC74" i="473"/>
  <c r="AC75" i="473"/>
  <c r="AB77" i="473"/>
  <c r="B79" i="473"/>
  <c r="Z79" i="473"/>
  <c r="G79" i="370" s="1"/>
  <c r="AK79" i="370" s="1"/>
  <c r="AC83" i="473"/>
  <c r="AB85" i="473"/>
  <c r="B87" i="473"/>
  <c r="Z87" i="473"/>
  <c r="G87" i="370" s="1"/>
  <c r="AK87" i="370" s="1"/>
  <c r="AC91" i="473"/>
  <c r="AB93" i="473"/>
  <c r="B95" i="473"/>
  <c r="AC95" i="473"/>
  <c r="AB97" i="473"/>
  <c r="Z101" i="473"/>
  <c r="G101" i="370" s="1"/>
  <c r="AK101" i="370" s="1"/>
  <c r="B103" i="473"/>
  <c r="AC103" i="473"/>
  <c r="Z105" i="473"/>
  <c r="G105" i="370" s="1"/>
  <c r="AK105" i="370" s="1"/>
  <c r="Z107" i="473"/>
  <c r="G107" i="370" s="1"/>
  <c r="AK107" i="370" s="1"/>
  <c r="Z109" i="473"/>
  <c r="G109" i="370" s="1"/>
  <c r="AK109" i="370" s="1"/>
  <c r="Z111" i="473"/>
  <c r="G111" i="370" s="1"/>
  <c r="AK111" i="370" s="1"/>
  <c r="Z113" i="473"/>
  <c r="G113" i="370" s="1"/>
  <c r="AK113" i="370" s="1"/>
  <c r="Z115" i="473"/>
  <c r="G115" i="370" s="1"/>
  <c r="AK115" i="370" s="1"/>
  <c r="Z117" i="473"/>
  <c r="G117" i="370" s="1"/>
  <c r="AK117" i="370" s="1"/>
  <c r="Z119" i="473"/>
  <c r="G119" i="370" s="1"/>
  <c r="AK119" i="370" s="1"/>
  <c r="Z121" i="473"/>
  <c r="G121" i="370" s="1"/>
  <c r="AK121" i="370" s="1"/>
  <c r="Z123" i="473"/>
  <c r="G123" i="370" s="1"/>
  <c r="AK123" i="370" s="1"/>
  <c r="Z125" i="473"/>
  <c r="G125" i="370" s="1"/>
  <c r="AK125" i="370" s="1"/>
  <c r="Z127" i="473"/>
  <c r="G127" i="370" s="1"/>
  <c r="AK127" i="370" s="1"/>
  <c r="Z129" i="473"/>
  <c r="G129" i="370" s="1"/>
  <c r="AK129" i="370" s="1"/>
  <c r="AA69" i="470"/>
  <c r="AA44" i="470"/>
  <c r="AA62" i="470"/>
  <c r="AA89" i="470"/>
  <c r="AA80" i="470"/>
  <c r="AA84" i="470"/>
  <c r="B35" i="471"/>
  <c r="AB37" i="471"/>
  <c r="B43" i="471"/>
  <c r="AB45" i="471"/>
  <c r="AB35" i="471"/>
  <c r="AB43" i="471"/>
  <c r="AB41" i="471"/>
  <c r="AB39" i="471"/>
  <c r="AB47" i="471"/>
  <c r="AB49" i="471"/>
  <c r="AB51" i="471"/>
  <c r="AB53" i="471"/>
  <c r="AB55" i="471"/>
  <c r="AB57" i="471"/>
  <c r="AB59" i="471"/>
  <c r="AB61" i="471"/>
  <c r="AB63" i="471"/>
  <c r="AB65" i="471"/>
  <c r="AB67" i="471"/>
  <c r="AB69" i="471"/>
  <c r="AB71" i="471"/>
  <c r="AB73" i="471"/>
  <c r="AB75" i="471"/>
  <c r="AB77" i="471"/>
  <c r="AB79" i="471"/>
  <c r="AB81" i="471"/>
  <c r="AB83" i="471"/>
  <c r="AB85" i="471"/>
  <c r="AB87" i="471"/>
  <c r="AB89" i="471"/>
  <c r="AB91" i="471"/>
  <c r="AB93" i="471"/>
  <c r="AB95" i="471"/>
  <c r="AC100" i="471"/>
  <c r="B100" i="471"/>
  <c r="AC104" i="471"/>
  <c r="B104" i="471"/>
  <c r="AC108" i="471"/>
  <c r="B108" i="471"/>
  <c r="AC112" i="471"/>
  <c r="B112" i="471"/>
  <c r="AC116" i="471"/>
  <c r="B116" i="471"/>
  <c r="AC120" i="471"/>
  <c r="B120" i="471"/>
  <c r="AB123" i="471"/>
  <c r="AC123" i="471"/>
  <c r="B123" i="471"/>
  <c r="AC97" i="471"/>
  <c r="B97" i="471"/>
  <c r="AC101" i="471"/>
  <c r="B101" i="471"/>
  <c r="AC105" i="471"/>
  <c r="B105" i="471"/>
  <c r="AC109" i="471"/>
  <c r="B109" i="471"/>
  <c r="AC113" i="471"/>
  <c r="B113" i="471"/>
  <c r="AC117" i="471"/>
  <c r="B117" i="471"/>
  <c r="AB121" i="471"/>
  <c r="AC121" i="471"/>
  <c r="B121" i="471"/>
  <c r="AB129" i="471"/>
  <c r="AC129" i="471"/>
  <c r="B129" i="471"/>
  <c r="AC98" i="471"/>
  <c r="B98" i="471"/>
  <c r="AC102" i="471"/>
  <c r="B102" i="471"/>
  <c r="AC106" i="471"/>
  <c r="B106" i="471"/>
  <c r="AC110" i="471"/>
  <c r="B110" i="471"/>
  <c r="AC114" i="471"/>
  <c r="B114" i="471"/>
  <c r="AC118" i="471"/>
  <c r="B118" i="471"/>
  <c r="AB127" i="471"/>
  <c r="AC127" i="471"/>
  <c r="B127" i="471"/>
  <c r="AC99" i="471"/>
  <c r="B99" i="471"/>
  <c r="AC103" i="471"/>
  <c r="B103" i="471"/>
  <c r="AC107" i="471"/>
  <c r="B107" i="471"/>
  <c r="AC111" i="471"/>
  <c r="B111" i="471"/>
  <c r="AC115" i="471"/>
  <c r="B115" i="471"/>
  <c r="AC119" i="471"/>
  <c r="B119" i="471"/>
  <c r="AB125" i="471"/>
  <c r="AC125" i="471"/>
  <c r="B125" i="471"/>
  <c r="B122" i="471"/>
  <c r="AC122" i="471"/>
  <c r="B124" i="471"/>
  <c r="AC124" i="471"/>
  <c r="B126" i="471"/>
  <c r="AC126" i="471"/>
  <c r="B128" i="471"/>
  <c r="AC128" i="471"/>
  <c r="B130" i="471"/>
  <c r="AC130" i="471"/>
  <c r="AA91" i="470"/>
  <c r="AA73" i="470"/>
  <c r="AA31" i="470"/>
  <c r="AA43" i="470"/>
  <c r="AA48" i="470"/>
  <c r="AA52" i="470"/>
  <c r="AA60" i="470"/>
  <c r="AA106" i="470"/>
  <c r="AA40" i="470"/>
  <c r="AA50" i="470"/>
  <c r="AA53" i="470"/>
  <c r="AA57" i="470"/>
  <c r="AA81" i="470"/>
  <c r="AA85" i="470"/>
  <c r="AA90" i="470"/>
  <c r="AA36" i="470"/>
  <c r="AA112" i="470"/>
  <c r="AA123" i="470"/>
  <c r="AA122" i="470"/>
  <c r="AA130" i="470"/>
  <c r="AA32" i="470"/>
  <c r="AA94" i="470"/>
  <c r="AA34" i="470"/>
  <c r="AA56" i="470"/>
  <c r="AA79" i="470"/>
  <c r="AA87" i="470"/>
  <c r="AA98" i="470"/>
  <c r="AA125" i="470"/>
  <c r="AA54" i="470"/>
  <c r="AA58" i="470"/>
  <c r="AA63" i="470"/>
  <c r="AA67" i="470"/>
  <c r="AA72" i="470"/>
  <c r="AA77" i="470"/>
  <c r="AA82" i="470"/>
  <c r="AA103" i="470"/>
  <c r="AA108" i="470"/>
  <c r="AA124" i="470"/>
  <c r="AA42" i="470"/>
  <c r="AA35" i="470"/>
  <c r="AA38" i="470"/>
  <c r="AA39" i="470"/>
  <c r="AA46" i="470"/>
  <c r="AA47" i="470"/>
  <c r="AA51" i="470"/>
  <c r="AA59" i="470"/>
  <c r="AA66" i="470"/>
  <c r="AA75" i="470"/>
  <c r="AA83" i="470"/>
  <c r="AA86" i="470"/>
  <c r="AA92" i="470"/>
  <c r="AA96" i="470"/>
  <c r="AA107" i="470"/>
  <c r="AA120" i="470"/>
  <c r="AA121" i="470"/>
  <c r="AA128" i="470"/>
  <c r="AA129" i="470"/>
  <c r="AA102" i="470"/>
  <c r="AA110" i="470"/>
  <c r="AA61" i="470"/>
  <c r="AA65" i="470"/>
  <c r="AA71" i="470"/>
  <c r="AA76" i="470"/>
  <c r="AA88" i="470"/>
  <c r="AA100" i="470"/>
  <c r="AA104" i="470"/>
  <c r="AA114" i="470"/>
  <c r="AA115" i="470"/>
  <c r="AA116" i="470"/>
  <c r="AA117" i="470"/>
  <c r="AA118" i="470"/>
  <c r="AA119" i="470"/>
  <c r="AA126" i="470"/>
  <c r="AA127" i="470"/>
  <c r="AA33" i="470"/>
  <c r="AA37" i="470"/>
  <c r="AA41" i="470"/>
  <c r="AA45" i="470"/>
  <c r="AA49" i="470"/>
  <c r="AA55" i="470"/>
  <c r="AA64" i="470"/>
  <c r="AA68" i="470"/>
  <c r="AA70" i="470"/>
  <c r="AA74" i="470"/>
  <c r="AA78" i="470"/>
  <c r="AA95" i="470"/>
  <c r="AA99" i="470"/>
  <c r="AA97" i="470"/>
  <c r="AA101" i="470"/>
  <c r="AA93" i="470"/>
  <c r="AA111" i="470"/>
  <c r="AA105" i="470"/>
  <c r="AA109" i="470"/>
  <c r="AA113" i="470"/>
  <c r="AA127" i="469"/>
  <c r="AA123" i="469"/>
  <c r="AA115" i="469"/>
  <c r="AA107" i="469"/>
  <c r="AA103" i="469"/>
  <c r="AA99" i="469"/>
  <c r="AA95" i="469"/>
  <c r="AA91" i="469"/>
  <c r="AA87" i="469"/>
  <c r="AA83" i="469"/>
  <c r="AA79" i="469"/>
  <c r="AA75" i="469"/>
  <c r="AA71" i="469"/>
  <c r="AA63" i="469"/>
  <c r="AA59" i="469"/>
  <c r="AA55" i="469"/>
  <c r="AA51" i="469"/>
  <c r="AA47" i="469"/>
  <c r="AA43" i="469"/>
  <c r="AA39" i="469"/>
  <c r="AA35" i="469"/>
  <c r="AA67" i="469"/>
  <c r="AA111" i="469"/>
  <c r="AA119" i="469"/>
  <c r="AA128" i="469"/>
  <c r="AA124" i="469"/>
  <c r="AA120" i="469"/>
  <c r="AA116" i="469"/>
  <c r="AA112" i="469"/>
  <c r="AA108" i="469"/>
  <c r="AA104" i="469"/>
  <c r="AA100" i="469"/>
  <c r="AA96" i="469"/>
  <c r="AA92" i="469"/>
  <c r="AA88" i="469"/>
  <c r="AA84" i="469"/>
  <c r="AA80" i="469"/>
  <c r="AA76" i="469"/>
  <c r="AA72" i="469"/>
  <c r="AA68" i="469"/>
  <c r="AA64" i="469"/>
  <c r="AA60" i="469"/>
  <c r="AA56" i="469"/>
  <c r="AA52" i="469"/>
  <c r="AA48" i="469"/>
  <c r="AA44" i="469"/>
  <c r="AA40" i="469"/>
  <c r="AA36" i="469"/>
  <c r="AA130" i="469"/>
  <c r="AA126" i="469"/>
  <c r="AA122" i="469"/>
  <c r="AA118" i="469"/>
  <c r="AA114" i="469"/>
  <c r="AA110" i="469"/>
  <c r="AA106" i="469"/>
  <c r="AA102" i="469"/>
  <c r="AA98" i="469"/>
  <c r="AA94" i="469"/>
  <c r="AA90" i="469"/>
  <c r="AA86" i="469"/>
  <c r="AA82" i="469"/>
  <c r="AA78" i="469"/>
  <c r="AA74" i="469"/>
  <c r="AA70" i="469"/>
  <c r="AA66" i="469"/>
  <c r="AA62" i="469"/>
  <c r="AA58" i="469"/>
  <c r="AA54" i="469"/>
  <c r="AA50" i="469"/>
  <c r="AA46" i="469"/>
  <c r="AA42" i="469"/>
  <c r="AA38" i="469"/>
  <c r="AA34" i="469"/>
  <c r="AA32" i="469"/>
  <c r="AA31" i="469"/>
  <c r="AA129" i="469"/>
  <c r="AA125" i="469"/>
  <c r="AA121" i="469"/>
  <c r="AA117" i="469"/>
  <c r="AA113" i="469"/>
  <c r="AA109" i="469"/>
  <c r="AA105" i="469"/>
  <c r="AA101" i="469"/>
  <c r="AA97" i="469"/>
  <c r="AA93" i="469"/>
  <c r="AA89" i="469"/>
  <c r="AA85" i="469"/>
  <c r="AA81" i="469"/>
  <c r="AA77" i="469"/>
  <c r="AA73" i="469"/>
  <c r="AA69" i="469"/>
  <c r="AA65" i="469"/>
  <c r="AA61" i="469"/>
  <c r="AA57" i="469"/>
  <c r="AA53" i="469"/>
  <c r="AA49" i="469"/>
  <c r="AA45" i="469"/>
  <c r="AA41" i="469"/>
  <c r="AA37" i="469"/>
  <c r="AA33" i="469"/>
  <c r="K32" i="470"/>
  <c r="J32" i="470"/>
  <c r="I32" i="470"/>
  <c r="K31" i="470"/>
  <c r="J31" i="470"/>
  <c r="L32" i="470"/>
  <c r="L31" i="470"/>
  <c r="H32" i="470"/>
  <c r="H31" i="470"/>
  <c r="I31" i="470"/>
  <c r="P31" i="477" l="1"/>
  <c r="N31" i="477"/>
  <c r="CL31" i="477" s="1"/>
  <c r="O31" i="477"/>
  <c r="AG56" i="370"/>
  <c r="U41" i="532"/>
  <c r="G41" i="531"/>
  <c r="J41" i="531"/>
  <c r="M41" i="531"/>
  <c r="P41" i="531"/>
  <c r="D41" i="531"/>
  <c r="F41" i="531"/>
  <c r="X41" i="531" s="1"/>
  <c r="H41" i="531"/>
  <c r="E41" i="531"/>
  <c r="V41" i="531"/>
  <c r="W41" i="531" s="1"/>
  <c r="B41" i="531"/>
  <c r="L41" i="531"/>
  <c r="O41" i="531"/>
  <c r="R41" i="531"/>
  <c r="S41" i="531"/>
  <c r="U41" i="531"/>
  <c r="I41" i="531"/>
  <c r="Z45" i="475"/>
  <c r="I45" i="370" s="1"/>
  <c r="AM45" i="370" s="1"/>
  <c r="Y45" i="475"/>
  <c r="AA31" i="475"/>
  <c r="AG87" i="370"/>
  <c r="AG64" i="370"/>
  <c r="AG113" i="370"/>
  <c r="AG52" i="370"/>
  <c r="AG105" i="370"/>
  <c r="AG104" i="370"/>
  <c r="AG70" i="370"/>
  <c r="AG79" i="370"/>
  <c r="AG48" i="370"/>
  <c r="AG101" i="370"/>
  <c r="AG72" i="370"/>
  <c r="AG117" i="370"/>
  <c r="AG68" i="370"/>
  <c r="AG60" i="370"/>
  <c r="AG44" i="370"/>
  <c r="AG109" i="370"/>
  <c r="B129" i="370"/>
  <c r="AJ129" i="370"/>
  <c r="AG129" i="370" s="1"/>
  <c r="B103" i="370"/>
  <c r="AJ103" i="370"/>
  <c r="AG103" i="370" s="1"/>
  <c r="B123" i="370"/>
  <c r="AJ123" i="370"/>
  <c r="AG123" i="370" s="1"/>
  <c r="B115" i="370"/>
  <c r="AJ115" i="370"/>
  <c r="AG115" i="370" s="1"/>
  <c r="B84" i="370"/>
  <c r="AJ84" i="370"/>
  <c r="AG84" i="370" s="1"/>
  <c r="B127" i="370"/>
  <c r="AJ127" i="370"/>
  <c r="AG127" i="370" s="1"/>
  <c r="B107" i="370"/>
  <c r="AJ107" i="370"/>
  <c r="AG107" i="370" s="1"/>
  <c r="B96" i="370"/>
  <c r="AJ96" i="370"/>
  <c r="AG96" i="370" s="1"/>
  <c r="B88" i="370"/>
  <c r="AJ88" i="370"/>
  <c r="AG88" i="370" s="1"/>
  <c r="B80" i="370"/>
  <c r="AJ80" i="370"/>
  <c r="AG80" i="370" s="1"/>
  <c r="B61" i="370"/>
  <c r="AJ61" i="370"/>
  <c r="AG61" i="370" s="1"/>
  <c r="B47" i="370"/>
  <c r="AJ47" i="370"/>
  <c r="AG47" i="370" s="1"/>
  <c r="B51" i="370"/>
  <c r="AJ51" i="370"/>
  <c r="AG51" i="370" s="1"/>
  <c r="B37" i="370"/>
  <c r="AJ37" i="370"/>
  <c r="B110" i="370"/>
  <c r="AJ110" i="370"/>
  <c r="AG110" i="370" s="1"/>
  <c r="B55" i="370"/>
  <c r="AJ55" i="370"/>
  <c r="AG55" i="370" s="1"/>
  <c r="B94" i="370"/>
  <c r="AJ94" i="370"/>
  <c r="AG94" i="370" s="1"/>
  <c r="B86" i="370"/>
  <c r="AJ86" i="370"/>
  <c r="AG86" i="370" s="1"/>
  <c r="B41" i="370"/>
  <c r="AJ41" i="370"/>
  <c r="AG41" i="370" s="1"/>
  <c r="B102" i="370"/>
  <c r="AJ102" i="370"/>
  <c r="AG102" i="370" s="1"/>
  <c r="B45" i="370"/>
  <c r="AJ45" i="370"/>
  <c r="B111" i="370"/>
  <c r="AJ111" i="370"/>
  <c r="AG111" i="370" s="1"/>
  <c r="B57" i="370"/>
  <c r="AJ57" i="370"/>
  <c r="AG57" i="370" s="1"/>
  <c r="B92" i="370"/>
  <c r="AJ92" i="370"/>
  <c r="AG92" i="370" s="1"/>
  <c r="B74" i="370"/>
  <c r="AJ74" i="370"/>
  <c r="AG74" i="370" s="1"/>
  <c r="B53" i="370"/>
  <c r="AJ53" i="370"/>
  <c r="AG53" i="370" s="1"/>
  <c r="B121" i="370"/>
  <c r="AJ121" i="370"/>
  <c r="AG121" i="370" s="1"/>
  <c r="B78" i="370"/>
  <c r="AJ78" i="370"/>
  <c r="AG78" i="370" s="1"/>
  <c r="B119" i="370"/>
  <c r="AJ119" i="370"/>
  <c r="AG119" i="370" s="1"/>
  <c r="B99" i="370"/>
  <c r="AJ99" i="370"/>
  <c r="AG99" i="370" s="1"/>
  <c r="B76" i="370"/>
  <c r="AJ76" i="370"/>
  <c r="AG76" i="370" s="1"/>
  <c r="B66" i="370"/>
  <c r="AJ66" i="370"/>
  <c r="AG66" i="370" s="1"/>
  <c r="B118" i="370"/>
  <c r="AJ118" i="370"/>
  <c r="AG118" i="370" s="1"/>
  <c r="B43" i="370"/>
  <c r="AJ43" i="370"/>
  <c r="AG43" i="370" s="1"/>
  <c r="B125" i="370"/>
  <c r="AJ125" i="370"/>
  <c r="AG125" i="370" s="1"/>
  <c r="B90" i="370"/>
  <c r="AJ90" i="370"/>
  <c r="AG90" i="370" s="1"/>
  <c r="B82" i="370"/>
  <c r="AJ82" i="370"/>
  <c r="AG82" i="370" s="1"/>
  <c r="B120" i="370"/>
  <c r="AJ120" i="370"/>
  <c r="AG120" i="370" s="1"/>
  <c r="B49" i="370"/>
  <c r="AJ49" i="370"/>
  <c r="AG49" i="370" s="1"/>
  <c r="B59" i="370"/>
  <c r="AJ59" i="370"/>
  <c r="AG59" i="370" s="1"/>
  <c r="B39" i="370"/>
  <c r="AJ39" i="370"/>
  <c r="CM31" i="477" l="1"/>
  <c r="CT31" i="477"/>
  <c r="CN31" i="477"/>
  <c r="CU31" i="477"/>
  <c r="V41" i="532"/>
  <c r="J41" i="527"/>
  <c r="C41" i="535"/>
  <c r="P41" i="532"/>
  <c r="B41" i="532"/>
  <c r="T41" i="532" s="1"/>
  <c r="K41" i="531"/>
  <c r="N41" i="531" s="1"/>
  <c r="Q41" i="531" s="1"/>
  <c r="T41" i="531" s="1"/>
  <c r="AG45" i="370"/>
  <c r="AA34" i="475"/>
  <c r="AA32" i="475"/>
  <c r="CR31" i="477" l="1"/>
  <c r="R41" i="535"/>
  <c r="U41" i="535"/>
  <c r="E41" i="535"/>
  <c r="H41" i="535"/>
  <c r="G41" i="535"/>
  <c r="N41" i="535"/>
  <c r="M41" i="535"/>
  <c r="T41" i="535"/>
  <c r="D41" i="535"/>
  <c r="S41" i="535"/>
  <c r="J41" i="535"/>
  <c r="I41" i="535"/>
  <c r="P41" i="535"/>
  <c r="K41" i="535"/>
  <c r="V41" i="535"/>
  <c r="F41" i="535"/>
  <c r="Q41" i="535"/>
  <c r="L41" i="535"/>
  <c r="O41" i="535"/>
  <c r="B41" i="535"/>
  <c r="Z36" i="526"/>
  <c r="D36" i="539" s="1"/>
  <c r="Y36" i="526"/>
  <c r="I36" i="526"/>
  <c r="AH36" i="526"/>
  <c r="H36" i="526"/>
  <c r="G36" i="526"/>
  <c r="B36" i="526"/>
  <c r="Z35" i="526"/>
  <c r="D35" i="539" s="1"/>
  <c r="Y35" i="526"/>
  <c r="I35" i="526"/>
  <c r="AH35" i="526"/>
  <c r="H35" i="526"/>
  <c r="G35" i="526"/>
  <c r="B35" i="526"/>
  <c r="Z39" i="526"/>
  <c r="D39" i="539" s="1"/>
  <c r="Y39" i="526"/>
  <c r="I39" i="526"/>
  <c r="AH39" i="526"/>
  <c r="H39" i="526"/>
  <c r="G39" i="526"/>
  <c r="B39" i="526"/>
  <c r="Z40" i="526"/>
  <c r="D40" i="539" s="1"/>
  <c r="Y40" i="526"/>
  <c r="I40" i="526"/>
  <c r="AH40" i="526"/>
  <c r="H40" i="526"/>
  <c r="G40" i="526"/>
  <c r="B40" i="526"/>
  <c r="Y38" i="526"/>
  <c r="Z38" i="526"/>
  <c r="D38" i="539" s="1"/>
  <c r="AH38" i="526"/>
  <c r="H38" i="526"/>
  <c r="G38" i="526"/>
  <c r="B38" i="526"/>
  <c r="I38" i="526"/>
  <c r="Y34" i="526"/>
  <c r="Z34" i="526"/>
  <c r="D34" i="539" s="1"/>
  <c r="AH34" i="526"/>
  <c r="H34" i="526"/>
  <c r="G34" i="526"/>
  <c r="I34" i="526"/>
  <c r="B34" i="526"/>
  <c r="Z37" i="526"/>
  <c r="D37" i="539" s="1"/>
  <c r="Y37" i="526"/>
  <c r="G37" i="526"/>
  <c r="I37" i="526"/>
  <c r="H37" i="526"/>
  <c r="AH37" i="526"/>
  <c r="B37" i="526"/>
  <c r="AA35" i="475"/>
  <c r="W34" i="475"/>
  <c r="Y34" i="475" s="1"/>
  <c r="E29" i="469"/>
  <c r="D29" i="469"/>
  <c r="C29" i="469"/>
  <c r="K38" i="527" l="1"/>
  <c r="I38" i="527"/>
  <c r="Z38" i="527"/>
  <c r="H38" i="527"/>
  <c r="B38" i="527"/>
  <c r="F38" i="527" s="1"/>
  <c r="B40" i="527"/>
  <c r="F40" i="527" s="1"/>
  <c r="Z40" i="527"/>
  <c r="I40" i="527"/>
  <c r="H40" i="527"/>
  <c r="K40" i="527"/>
  <c r="I36" i="527"/>
  <c r="H36" i="527"/>
  <c r="K36" i="527"/>
  <c r="B36" i="527"/>
  <c r="F36" i="527" s="1"/>
  <c r="Z36" i="527"/>
  <c r="K34" i="527"/>
  <c r="I34" i="527"/>
  <c r="Z34" i="527"/>
  <c r="H34" i="527"/>
  <c r="B34" i="527"/>
  <c r="F34" i="527" s="1"/>
  <c r="I39" i="527"/>
  <c r="B39" i="527"/>
  <c r="F39" i="527" s="1"/>
  <c r="Z39" i="527"/>
  <c r="K39" i="527"/>
  <c r="H39" i="527"/>
  <c r="Z35" i="527"/>
  <c r="K35" i="527"/>
  <c r="H35" i="527"/>
  <c r="I35" i="527"/>
  <c r="B35" i="527"/>
  <c r="F35" i="527" s="1"/>
  <c r="Z37" i="527"/>
  <c r="B37" i="527"/>
  <c r="F37" i="527" s="1"/>
  <c r="H37" i="527"/>
  <c r="K37" i="527"/>
  <c r="I37" i="527"/>
  <c r="W35" i="475"/>
  <c r="Y35" i="475" s="1"/>
  <c r="AB42" i="469"/>
  <c r="AC42" i="469"/>
  <c r="B42" i="469"/>
  <c r="AB60" i="470"/>
  <c r="B60" i="470"/>
  <c r="AC60" i="470"/>
  <c r="BG60" i="470"/>
  <c r="BD60" i="470"/>
  <c r="BJ60" i="470"/>
  <c r="BC60" i="470"/>
  <c r="BB60" i="470"/>
  <c r="BA60" i="470"/>
  <c r="BH60" i="470"/>
  <c r="BF60" i="470"/>
  <c r="BI60" i="470"/>
  <c r="BE60" i="470"/>
  <c r="AB61" i="469"/>
  <c r="AC61" i="469"/>
  <c r="B61" i="469"/>
  <c r="BI43" i="470"/>
  <c r="BG43" i="470"/>
  <c r="BD43" i="470"/>
  <c r="BJ43" i="470"/>
  <c r="BA43" i="470"/>
  <c r="BH43" i="470"/>
  <c r="BB43" i="470"/>
  <c r="BC43" i="470"/>
  <c r="AC43" i="470"/>
  <c r="AB43" i="470"/>
  <c r="BE43" i="470"/>
  <c r="BF43" i="470"/>
  <c r="B43" i="470"/>
  <c r="BA51" i="470"/>
  <c r="BG51" i="470"/>
  <c r="BF51" i="470"/>
  <c r="AB51" i="470"/>
  <c r="BJ51" i="470"/>
  <c r="BD51" i="470"/>
  <c r="B51" i="470"/>
  <c r="BE51" i="470"/>
  <c r="BI51" i="470"/>
  <c r="AC51" i="470"/>
  <c r="BB51" i="470"/>
  <c r="BC51" i="470"/>
  <c r="BH51" i="470"/>
  <c r="AC59" i="470"/>
  <c r="B59" i="470"/>
  <c r="BG59" i="470"/>
  <c r="AB59" i="470"/>
  <c r="BB59" i="470"/>
  <c r="BD59" i="470"/>
  <c r="BE59" i="470"/>
  <c r="BJ59" i="470"/>
  <c r="BH59" i="470"/>
  <c r="BI59" i="470"/>
  <c r="BC59" i="470"/>
  <c r="BA59" i="470"/>
  <c r="BF59" i="470"/>
  <c r="AB67" i="470"/>
  <c r="BC67" i="470"/>
  <c r="BJ67" i="470"/>
  <c r="BH67" i="470"/>
  <c r="BB67" i="470"/>
  <c r="BD67" i="470"/>
  <c r="BA67" i="470"/>
  <c r="BF67" i="470"/>
  <c r="BI67" i="470"/>
  <c r="B67" i="470"/>
  <c r="BE67" i="470"/>
  <c r="AC67" i="470"/>
  <c r="BG67" i="470"/>
  <c r="BI48" i="470"/>
  <c r="AB48" i="470"/>
  <c r="BH48" i="470"/>
  <c r="BG48" i="470"/>
  <c r="AC48" i="470"/>
  <c r="BB48" i="470"/>
  <c r="B48" i="470"/>
  <c r="BC48" i="470"/>
  <c r="BD48" i="470"/>
  <c r="BF48" i="470"/>
  <c r="BJ48" i="470"/>
  <c r="BE48" i="470"/>
  <c r="BA48" i="470"/>
  <c r="BI64" i="470"/>
  <c r="BD64" i="470"/>
  <c r="BC64" i="470"/>
  <c r="BA64" i="470"/>
  <c r="BB64" i="470"/>
  <c r="BG64" i="470"/>
  <c r="AB64" i="470"/>
  <c r="BE64" i="470"/>
  <c r="AC64" i="470"/>
  <c r="B64" i="470"/>
  <c r="BJ64" i="470"/>
  <c r="BF64" i="470"/>
  <c r="BH64" i="470"/>
  <c r="BA49" i="470"/>
  <c r="AC49" i="470"/>
  <c r="BE49" i="470"/>
  <c r="BI49" i="470"/>
  <c r="B49" i="470"/>
  <c r="BF49" i="470"/>
  <c r="BH49" i="470"/>
  <c r="BB49" i="470"/>
  <c r="BD49" i="470"/>
  <c r="AB49" i="470"/>
  <c r="BG49" i="470"/>
  <c r="BC49" i="470"/>
  <c r="BJ49" i="470"/>
  <c r="BJ65" i="470"/>
  <c r="BH65" i="470"/>
  <c r="BD65" i="470"/>
  <c r="BA65" i="470"/>
  <c r="BF65" i="470"/>
  <c r="BB65" i="470"/>
  <c r="BI65" i="470"/>
  <c r="B65" i="470"/>
  <c r="BC65" i="470"/>
  <c r="BE65" i="470"/>
  <c r="AB65" i="470"/>
  <c r="AC65" i="470"/>
  <c r="BG65" i="470"/>
  <c r="AB50" i="469"/>
  <c r="AC50" i="469"/>
  <c r="B50" i="469"/>
  <c r="AB74" i="469"/>
  <c r="AC74" i="469"/>
  <c r="B74" i="469"/>
  <c r="BI44" i="470"/>
  <c r="BH44" i="470"/>
  <c r="AB44" i="470"/>
  <c r="BG44" i="470"/>
  <c r="BC44" i="470"/>
  <c r="BD44" i="470"/>
  <c r="BF44" i="470"/>
  <c r="B44" i="470"/>
  <c r="BE44" i="470"/>
  <c r="BB44" i="470"/>
  <c r="BJ44" i="470"/>
  <c r="BA44" i="470"/>
  <c r="AC44" i="470"/>
  <c r="AB77" i="469"/>
  <c r="AC77" i="469"/>
  <c r="B77" i="469"/>
  <c r="AB75" i="470"/>
  <c r="BD75" i="470"/>
  <c r="BG75" i="470"/>
  <c r="BH75" i="470"/>
  <c r="BC75" i="470"/>
  <c r="BI75" i="470"/>
  <c r="B75" i="470"/>
  <c r="BE75" i="470"/>
  <c r="BJ75" i="470"/>
  <c r="BA75" i="470"/>
  <c r="BB75" i="470"/>
  <c r="BF75" i="470"/>
  <c r="AC75" i="470"/>
  <c r="BI42" i="470"/>
  <c r="BD42" i="470"/>
  <c r="AB42" i="470"/>
  <c r="BC42" i="470"/>
  <c r="BG42" i="470"/>
  <c r="BB42" i="470"/>
  <c r="BH42" i="470"/>
  <c r="BE42" i="470"/>
  <c r="B42" i="470"/>
  <c r="BF42" i="470"/>
  <c r="AC42" i="470"/>
  <c r="BJ42" i="470"/>
  <c r="BA42" i="470"/>
  <c r="BI50" i="470"/>
  <c r="AB50" i="470"/>
  <c r="BC50" i="470"/>
  <c r="BD50" i="470"/>
  <c r="BG50" i="470"/>
  <c r="BB50" i="470"/>
  <c r="BH50" i="470"/>
  <c r="BJ50" i="470"/>
  <c r="B50" i="470"/>
  <c r="AC50" i="470"/>
  <c r="BF50" i="470"/>
  <c r="BE50" i="470"/>
  <c r="BA50" i="470"/>
  <c r="BI58" i="470"/>
  <c r="AC58" i="470"/>
  <c r="AB58" i="470"/>
  <c r="B58" i="470"/>
  <c r="BH58" i="470"/>
  <c r="BC58" i="470"/>
  <c r="BG58" i="470"/>
  <c r="BB58" i="470"/>
  <c r="BA58" i="470"/>
  <c r="BD58" i="470"/>
  <c r="BF58" i="470"/>
  <c r="BJ58" i="470"/>
  <c r="BE58" i="470"/>
  <c r="B66" i="470"/>
  <c r="BB66" i="470"/>
  <c r="BD66" i="470"/>
  <c r="BF66" i="470"/>
  <c r="AC66" i="470"/>
  <c r="BC66" i="470"/>
  <c r="BH66" i="470"/>
  <c r="BI66" i="470"/>
  <c r="AB66" i="470"/>
  <c r="BA66" i="470"/>
  <c r="BG66" i="470"/>
  <c r="BJ66" i="470"/>
  <c r="BE66" i="470"/>
  <c r="BE74" i="470"/>
  <c r="B74" i="470"/>
  <c r="AC74" i="470"/>
  <c r="BF74" i="470"/>
  <c r="BA74" i="470"/>
  <c r="BD74" i="470"/>
  <c r="BJ74" i="470"/>
  <c r="BI74" i="470"/>
  <c r="BH74" i="470"/>
  <c r="AB74" i="470"/>
  <c r="BG74" i="470"/>
  <c r="BB74" i="470"/>
  <c r="BC74" i="470"/>
  <c r="AC44" i="469"/>
  <c r="AB44" i="469"/>
  <c r="B44" i="469"/>
  <c r="AB60" i="469"/>
  <c r="AC60" i="469"/>
  <c r="B60" i="469"/>
  <c r="AB76" i="469"/>
  <c r="AC76" i="469"/>
  <c r="B76" i="469"/>
  <c r="BA41" i="470"/>
  <c r="AC41" i="470"/>
  <c r="BI41" i="470"/>
  <c r="BE41" i="470"/>
  <c r="B41" i="470"/>
  <c r="BF41" i="470"/>
  <c r="BC41" i="470"/>
  <c r="BD41" i="470"/>
  <c r="BJ41" i="470"/>
  <c r="BH41" i="470"/>
  <c r="AB41" i="470"/>
  <c r="BG41" i="470"/>
  <c r="BB41" i="470"/>
  <c r="BI53" i="470"/>
  <c r="BA53" i="470"/>
  <c r="AC53" i="470"/>
  <c r="BE53" i="470"/>
  <c r="B53" i="470"/>
  <c r="BG53" i="470"/>
  <c r="BD53" i="470"/>
  <c r="BF53" i="470"/>
  <c r="AB53" i="470"/>
  <c r="BC53" i="470"/>
  <c r="BH53" i="470"/>
  <c r="BB53" i="470"/>
  <c r="BJ53" i="470"/>
  <c r="AB69" i="470"/>
  <c r="BG69" i="470"/>
  <c r="BH69" i="470"/>
  <c r="BB69" i="470"/>
  <c r="BI69" i="470"/>
  <c r="BC69" i="470"/>
  <c r="BD69" i="470"/>
  <c r="BJ69" i="470"/>
  <c r="BA69" i="470"/>
  <c r="AC69" i="470"/>
  <c r="BE69" i="470"/>
  <c r="BF69" i="470"/>
  <c r="B69" i="470"/>
  <c r="AB47" i="469"/>
  <c r="AC47" i="469"/>
  <c r="B47" i="469"/>
  <c r="AB55" i="469"/>
  <c r="AC55" i="469"/>
  <c r="B55" i="469"/>
  <c r="AB63" i="469"/>
  <c r="AC63" i="469"/>
  <c r="B63" i="469"/>
  <c r="AB71" i="469"/>
  <c r="AC71" i="469"/>
  <c r="B71" i="469"/>
  <c r="AB79" i="469"/>
  <c r="AC79" i="469"/>
  <c r="B79" i="469"/>
  <c r="AC48" i="469"/>
  <c r="AB48" i="469"/>
  <c r="B48" i="469"/>
  <c r="AC64" i="469"/>
  <c r="AB64" i="469"/>
  <c r="B64" i="469"/>
  <c r="AB49" i="469"/>
  <c r="AC49" i="469"/>
  <c r="B49" i="469"/>
  <c r="AC65" i="469"/>
  <c r="AB65" i="469"/>
  <c r="B65" i="469"/>
  <c r="AB58" i="469"/>
  <c r="AC58" i="469"/>
  <c r="B58" i="469"/>
  <c r="AB45" i="469"/>
  <c r="AC45" i="469"/>
  <c r="B45" i="469"/>
  <c r="BI46" i="470"/>
  <c r="BD46" i="470"/>
  <c r="AB46" i="470"/>
  <c r="BG46" i="470"/>
  <c r="BC46" i="470"/>
  <c r="BJ46" i="470"/>
  <c r="BA46" i="470"/>
  <c r="BH46" i="470"/>
  <c r="B46" i="470"/>
  <c r="BB46" i="470"/>
  <c r="BF46" i="470"/>
  <c r="BE46" i="470"/>
  <c r="AC46" i="470"/>
  <c r="AB54" i="469"/>
  <c r="AC54" i="469"/>
  <c r="B54" i="469"/>
  <c r="AB62" i="469"/>
  <c r="AC62" i="469"/>
  <c r="B62" i="469"/>
  <c r="AB70" i="469"/>
  <c r="AC70" i="469"/>
  <c r="B70" i="469"/>
  <c r="AB78" i="469"/>
  <c r="AC78" i="469"/>
  <c r="B78" i="469"/>
  <c r="BI40" i="470"/>
  <c r="BH40" i="470"/>
  <c r="AB40" i="470"/>
  <c r="BG40" i="470"/>
  <c r="BC40" i="470"/>
  <c r="BD40" i="470"/>
  <c r="AC40" i="470"/>
  <c r="BF40" i="470"/>
  <c r="BE40" i="470"/>
  <c r="BJ40" i="470"/>
  <c r="B40" i="470"/>
  <c r="BB40" i="470"/>
  <c r="BA40" i="470"/>
  <c r="BI52" i="470"/>
  <c r="AB52" i="470"/>
  <c r="BD52" i="470"/>
  <c r="BC52" i="470"/>
  <c r="BH52" i="470"/>
  <c r="BG52" i="470"/>
  <c r="BF52" i="470"/>
  <c r="B52" i="470"/>
  <c r="BE52" i="470"/>
  <c r="BB52" i="470"/>
  <c r="AC52" i="470"/>
  <c r="BJ52" i="470"/>
  <c r="BA52" i="470"/>
  <c r="BI68" i="470"/>
  <c r="BG68" i="470"/>
  <c r="BJ68" i="470"/>
  <c r="BA68" i="470"/>
  <c r="BC68" i="470"/>
  <c r="BF68" i="470"/>
  <c r="B68" i="470"/>
  <c r="AB68" i="470"/>
  <c r="BD68" i="470"/>
  <c r="BE68" i="470"/>
  <c r="AC68" i="470"/>
  <c r="BB68" i="470"/>
  <c r="BH68" i="470"/>
  <c r="AC41" i="469"/>
  <c r="AB41" i="469"/>
  <c r="B41" i="469"/>
  <c r="AC53" i="469"/>
  <c r="AB53" i="469"/>
  <c r="B53" i="469"/>
  <c r="AB69" i="469"/>
  <c r="AC69" i="469"/>
  <c r="B69" i="469"/>
  <c r="BI47" i="470"/>
  <c r="AC47" i="470"/>
  <c r="B47" i="470"/>
  <c r="BC47" i="470"/>
  <c r="AB47" i="470"/>
  <c r="BD47" i="470"/>
  <c r="BB47" i="470"/>
  <c r="BE47" i="470"/>
  <c r="BH47" i="470"/>
  <c r="BF47" i="470"/>
  <c r="BA47" i="470"/>
  <c r="BG47" i="470"/>
  <c r="BJ47" i="470"/>
  <c r="BA55" i="470"/>
  <c r="AC55" i="470"/>
  <c r="BE55" i="470"/>
  <c r="BI55" i="470"/>
  <c r="B55" i="470"/>
  <c r="BG55" i="470"/>
  <c r="BF55" i="470"/>
  <c r="BC55" i="470"/>
  <c r="AB55" i="470"/>
  <c r="BB55" i="470"/>
  <c r="BD55" i="470"/>
  <c r="BJ55" i="470"/>
  <c r="BH55" i="470"/>
  <c r="B63" i="470"/>
  <c r="AC63" i="470"/>
  <c r="BB63" i="470"/>
  <c r="BF63" i="470"/>
  <c r="BG63" i="470"/>
  <c r="BC63" i="470"/>
  <c r="BD63" i="470"/>
  <c r="BI63" i="470"/>
  <c r="BH63" i="470"/>
  <c r="BJ63" i="470"/>
  <c r="AB63" i="470"/>
  <c r="BE63" i="470"/>
  <c r="BA63" i="470"/>
  <c r="AB71" i="470"/>
  <c r="BG71" i="470"/>
  <c r="BH71" i="470"/>
  <c r="BC71" i="470"/>
  <c r="BI71" i="470"/>
  <c r="BF71" i="470"/>
  <c r="BD71" i="470"/>
  <c r="AC71" i="470"/>
  <c r="BJ71" i="470"/>
  <c r="BA71" i="470"/>
  <c r="BE71" i="470"/>
  <c r="B71" i="470"/>
  <c r="BB71" i="470"/>
  <c r="AB79" i="470"/>
  <c r="BC79" i="470"/>
  <c r="BD79" i="470"/>
  <c r="BG79" i="470"/>
  <c r="BF79" i="470"/>
  <c r="BH79" i="470"/>
  <c r="BI79" i="470"/>
  <c r="AC79" i="470"/>
  <c r="BE79" i="470"/>
  <c r="B79" i="470"/>
  <c r="BB79" i="470"/>
  <c r="BJ79" i="470"/>
  <c r="BA79" i="470"/>
  <c r="BI56" i="470"/>
  <c r="AB56" i="470"/>
  <c r="BG56" i="470"/>
  <c r="BD56" i="470"/>
  <c r="BH56" i="470"/>
  <c r="BB56" i="470"/>
  <c r="BA56" i="470"/>
  <c r="BJ56" i="470"/>
  <c r="BE56" i="470"/>
  <c r="BC56" i="470"/>
  <c r="B56" i="470"/>
  <c r="BF56" i="470"/>
  <c r="AC56" i="470"/>
  <c r="BI72" i="470"/>
  <c r="BH72" i="470"/>
  <c r="BB72" i="470"/>
  <c r="BF72" i="470"/>
  <c r="B72" i="470"/>
  <c r="BC72" i="470"/>
  <c r="BE72" i="470"/>
  <c r="AC72" i="470"/>
  <c r="BJ72" i="470"/>
  <c r="BA72" i="470"/>
  <c r="BD72" i="470"/>
  <c r="BG72" i="470"/>
  <c r="AB72" i="470"/>
  <c r="BI57" i="470"/>
  <c r="B57" i="470"/>
  <c r="BE57" i="470"/>
  <c r="BA57" i="470"/>
  <c r="AC57" i="470"/>
  <c r="AB57" i="470"/>
  <c r="BF57" i="470"/>
  <c r="BG57" i="470"/>
  <c r="BJ57" i="470"/>
  <c r="BD57" i="470"/>
  <c r="BH57" i="470"/>
  <c r="BB57" i="470"/>
  <c r="BC57" i="470"/>
  <c r="AB73" i="470"/>
  <c r="BC73" i="470"/>
  <c r="BD73" i="470"/>
  <c r="BG73" i="470"/>
  <c r="BJ73" i="470"/>
  <c r="BH73" i="470"/>
  <c r="BI73" i="470"/>
  <c r="BF73" i="470"/>
  <c r="BA73" i="470"/>
  <c r="BB73" i="470"/>
  <c r="BE73" i="470"/>
  <c r="B73" i="470"/>
  <c r="AC73" i="470"/>
  <c r="AB66" i="469"/>
  <c r="AC66" i="469"/>
  <c r="B66" i="469"/>
  <c r="BI76" i="470"/>
  <c r="BA76" i="470"/>
  <c r="B76" i="470"/>
  <c r="BH76" i="470"/>
  <c r="BJ76" i="470"/>
  <c r="BE76" i="470"/>
  <c r="AC76" i="470"/>
  <c r="BD76" i="470"/>
  <c r="BG76" i="470"/>
  <c r="AB76" i="470"/>
  <c r="BC76" i="470"/>
  <c r="BB76" i="470"/>
  <c r="BF76" i="470"/>
  <c r="AB46" i="469"/>
  <c r="AC46" i="469"/>
  <c r="B46" i="469"/>
  <c r="BI54" i="470"/>
  <c r="AB54" i="470"/>
  <c r="BC54" i="470"/>
  <c r="BH54" i="470"/>
  <c r="BD54" i="470"/>
  <c r="BJ54" i="470"/>
  <c r="BE54" i="470"/>
  <c r="B54" i="470"/>
  <c r="BG54" i="470"/>
  <c r="BB54" i="470"/>
  <c r="BF54" i="470"/>
  <c r="BA54" i="470"/>
  <c r="AC54" i="470"/>
  <c r="AC62" i="470"/>
  <c r="AB62" i="470"/>
  <c r="B62" i="470"/>
  <c r="BC62" i="470"/>
  <c r="BG62" i="470"/>
  <c r="BD62" i="470"/>
  <c r="BH62" i="470"/>
  <c r="BJ62" i="470"/>
  <c r="BF62" i="470"/>
  <c r="BB62" i="470"/>
  <c r="BA62" i="470"/>
  <c r="BI62" i="470"/>
  <c r="BE62" i="470"/>
  <c r="BE70" i="470"/>
  <c r="B70" i="470"/>
  <c r="AC70" i="470"/>
  <c r="BI70" i="470"/>
  <c r="BG70" i="470"/>
  <c r="AB70" i="470"/>
  <c r="BF70" i="470"/>
  <c r="BA70" i="470"/>
  <c r="BC70" i="470"/>
  <c r="BB70" i="470"/>
  <c r="BJ70" i="470"/>
  <c r="BH70" i="470"/>
  <c r="BD70" i="470"/>
  <c r="BE78" i="470"/>
  <c r="AC78" i="470"/>
  <c r="B78" i="470"/>
  <c r="BI78" i="470"/>
  <c r="BF78" i="470"/>
  <c r="BA78" i="470"/>
  <c r="BH78" i="470"/>
  <c r="BB78" i="470"/>
  <c r="AB78" i="470"/>
  <c r="BC78" i="470"/>
  <c r="BD78" i="470"/>
  <c r="BG78" i="470"/>
  <c r="BJ78" i="470"/>
  <c r="AC40" i="469"/>
  <c r="AB40" i="469"/>
  <c r="D40" i="370"/>
  <c r="AH40" i="370" s="1"/>
  <c r="B40" i="469"/>
  <c r="AB52" i="469"/>
  <c r="AC52" i="469"/>
  <c r="B52" i="469"/>
  <c r="AB68" i="469"/>
  <c r="AC68" i="469"/>
  <c r="B68" i="469"/>
  <c r="BE45" i="470"/>
  <c r="BA45" i="470"/>
  <c r="BI45" i="470"/>
  <c r="B45" i="470"/>
  <c r="AC45" i="470"/>
  <c r="BF45" i="470"/>
  <c r="BH45" i="470"/>
  <c r="BC45" i="470"/>
  <c r="BD45" i="470"/>
  <c r="BB45" i="470"/>
  <c r="BG45" i="470"/>
  <c r="AB45" i="470"/>
  <c r="BJ45" i="470"/>
  <c r="AC61" i="470"/>
  <c r="B61" i="470"/>
  <c r="BG61" i="470"/>
  <c r="BD61" i="470"/>
  <c r="BA61" i="470"/>
  <c r="BC61" i="470"/>
  <c r="BJ61" i="470"/>
  <c r="AB61" i="470"/>
  <c r="BH61" i="470"/>
  <c r="BE61" i="470"/>
  <c r="BB61" i="470"/>
  <c r="BI61" i="470"/>
  <c r="BF61" i="470"/>
  <c r="AB77" i="470"/>
  <c r="BC77" i="470"/>
  <c r="BG77" i="470"/>
  <c r="BD77" i="470"/>
  <c r="BH77" i="470"/>
  <c r="BI77" i="470"/>
  <c r="BB77" i="470"/>
  <c r="BF77" i="470"/>
  <c r="BA77" i="470"/>
  <c r="BE77" i="470"/>
  <c r="BJ77" i="470"/>
  <c r="B77" i="470"/>
  <c r="AC77" i="470"/>
  <c r="AC43" i="469"/>
  <c r="AB43" i="469"/>
  <c r="B43" i="469"/>
  <c r="AB51" i="469"/>
  <c r="AC51" i="469"/>
  <c r="B51" i="469"/>
  <c r="AC59" i="469"/>
  <c r="AB59" i="469"/>
  <c r="B59" i="469"/>
  <c r="AC67" i="469"/>
  <c r="AB67" i="469"/>
  <c r="B67" i="469"/>
  <c r="AC75" i="469"/>
  <c r="AB75" i="469"/>
  <c r="B75" i="469"/>
  <c r="AB56" i="469"/>
  <c r="AC56" i="469"/>
  <c r="B56" i="469"/>
  <c r="AB72" i="469"/>
  <c r="AC72" i="469"/>
  <c r="B72" i="469"/>
  <c r="AC57" i="469"/>
  <c r="AB57" i="469"/>
  <c r="B57" i="469"/>
  <c r="AC73" i="469"/>
  <c r="AB73" i="469"/>
  <c r="B73" i="469"/>
  <c r="U35" i="528" l="1"/>
  <c r="Q35" i="528"/>
  <c r="M35" i="528"/>
  <c r="P35" i="528"/>
  <c r="J35" i="528"/>
  <c r="T35" i="528"/>
  <c r="S35" i="528"/>
  <c r="N35" i="528"/>
  <c r="K35" i="528"/>
  <c r="U34" i="528"/>
  <c r="Q34" i="528"/>
  <c r="M34" i="528"/>
  <c r="K34" i="528"/>
  <c r="T34" i="528"/>
  <c r="J34" i="528"/>
  <c r="S34" i="528"/>
  <c r="N34" i="528"/>
  <c r="P34" i="528"/>
  <c r="U36" i="528"/>
  <c r="Q36" i="528"/>
  <c r="M36" i="528"/>
  <c r="N36" i="528"/>
  <c r="P36" i="528"/>
  <c r="K36" i="528"/>
  <c r="T36" i="528"/>
  <c r="J36" i="528"/>
  <c r="S36" i="528"/>
  <c r="U40" i="528"/>
  <c r="Q40" i="528"/>
  <c r="M40" i="528"/>
  <c r="N40" i="528"/>
  <c r="S40" i="528"/>
  <c r="P40" i="528"/>
  <c r="K40" i="528"/>
  <c r="T40" i="528"/>
  <c r="J40" i="528"/>
  <c r="U37" i="528"/>
  <c r="Q37" i="528"/>
  <c r="M37" i="528"/>
  <c r="N37" i="528"/>
  <c r="P37" i="528"/>
  <c r="K37" i="528"/>
  <c r="T37" i="528"/>
  <c r="J37" i="528"/>
  <c r="S37" i="528"/>
  <c r="U39" i="528"/>
  <c r="Q39" i="528"/>
  <c r="M39" i="528"/>
  <c r="P39" i="528"/>
  <c r="J39" i="528"/>
  <c r="T39" i="528"/>
  <c r="S39" i="528"/>
  <c r="N39" i="528"/>
  <c r="K39" i="528"/>
  <c r="U38" i="528"/>
  <c r="Q38" i="528"/>
  <c r="M38" i="528"/>
  <c r="K38" i="528"/>
  <c r="T38" i="528"/>
  <c r="J38" i="528"/>
  <c r="S38" i="528"/>
  <c r="N38" i="528"/>
  <c r="P38" i="528"/>
  <c r="Z35" i="528"/>
  <c r="AC35" i="528"/>
  <c r="Z34" i="528"/>
  <c r="AC34" i="528"/>
  <c r="Z36" i="528"/>
  <c r="AC36" i="528"/>
  <c r="Z40" i="528"/>
  <c r="AC40" i="528"/>
  <c r="Z37" i="528"/>
  <c r="AC37" i="528"/>
  <c r="Z39" i="528"/>
  <c r="AC39" i="528"/>
  <c r="Z38" i="528"/>
  <c r="AC38" i="528"/>
  <c r="E37" i="528"/>
  <c r="Q37" i="532"/>
  <c r="R37" i="532" s="1"/>
  <c r="B35" i="528"/>
  <c r="H35" i="528"/>
  <c r="F35" i="528"/>
  <c r="G35" i="528"/>
  <c r="G34" i="528"/>
  <c r="F34" i="528"/>
  <c r="B34" i="528"/>
  <c r="H34" i="528"/>
  <c r="E40" i="528"/>
  <c r="Q40" i="532"/>
  <c r="R40" i="532" s="1"/>
  <c r="E38" i="528"/>
  <c r="Q38" i="532"/>
  <c r="R38" i="532" s="1"/>
  <c r="H36" i="528"/>
  <c r="F36" i="528"/>
  <c r="G36" i="528"/>
  <c r="B36" i="528"/>
  <c r="E36" i="528"/>
  <c r="Q36" i="532"/>
  <c r="R36" i="532" s="1"/>
  <c r="G40" i="528"/>
  <c r="B40" i="528"/>
  <c r="F40" i="528"/>
  <c r="H40" i="528"/>
  <c r="B37" i="528"/>
  <c r="F37" i="528"/>
  <c r="G37" i="528"/>
  <c r="H37" i="528"/>
  <c r="E35" i="528"/>
  <c r="Q35" i="532"/>
  <c r="R35" i="532" s="1"/>
  <c r="E39" i="528"/>
  <c r="Q39" i="532"/>
  <c r="R39" i="532" s="1"/>
  <c r="H39" i="528"/>
  <c r="F39" i="528"/>
  <c r="G39" i="528"/>
  <c r="B39" i="528"/>
  <c r="E34" i="528"/>
  <c r="Q34" i="532"/>
  <c r="R34" i="532" s="1"/>
  <c r="B38" i="528"/>
  <c r="G38" i="528"/>
  <c r="H38" i="528"/>
  <c r="F38" i="528"/>
  <c r="BJ127" i="470"/>
  <c r="BB127" i="470"/>
  <c r="BC127" i="470"/>
  <c r="AC127" i="470"/>
  <c r="BG127" i="470"/>
  <c r="BE127" i="470"/>
  <c r="AB127" i="470"/>
  <c r="BH127" i="470"/>
  <c r="BD127" i="470"/>
  <c r="BF127" i="470"/>
  <c r="BI127" i="470"/>
  <c r="B127" i="470"/>
  <c r="BA127" i="470"/>
  <c r="AC109" i="470"/>
  <c r="BA109" i="470"/>
  <c r="BE109" i="470"/>
  <c r="BF109" i="470"/>
  <c r="BB109" i="470"/>
  <c r="BH109" i="470"/>
  <c r="BI109" i="470"/>
  <c r="AB109" i="470"/>
  <c r="BJ109" i="470"/>
  <c r="BG109" i="470"/>
  <c r="BC109" i="470"/>
  <c r="B109" i="470"/>
  <c r="BD109" i="470"/>
  <c r="BB107" i="470"/>
  <c r="BH107" i="470"/>
  <c r="BG107" i="470"/>
  <c r="BJ107" i="470"/>
  <c r="BC107" i="470"/>
  <c r="BE107" i="470"/>
  <c r="BF107" i="470"/>
  <c r="AB107" i="470"/>
  <c r="B107" i="470"/>
  <c r="BI107" i="470"/>
  <c r="BA107" i="470"/>
  <c r="AC107" i="470"/>
  <c r="BD107" i="470"/>
  <c r="BJ115" i="470"/>
  <c r="BG115" i="470"/>
  <c r="B115" i="470"/>
  <c r="BE115" i="470"/>
  <c r="BF115" i="470"/>
  <c r="BI115" i="470"/>
  <c r="BC115" i="470"/>
  <c r="BD115" i="470"/>
  <c r="BB115" i="470"/>
  <c r="AB115" i="470"/>
  <c r="AC115" i="470"/>
  <c r="BA115" i="470"/>
  <c r="BH115" i="470"/>
  <c r="AB114" i="470"/>
  <c r="BI114" i="470"/>
  <c r="BC114" i="470"/>
  <c r="BD114" i="470"/>
  <c r="BE114" i="470"/>
  <c r="BF114" i="470"/>
  <c r="BJ114" i="470"/>
  <c r="BA114" i="470"/>
  <c r="BH114" i="470"/>
  <c r="AC114" i="470"/>
  <c r="BB114" i="470"/>
  <c r="B114" i="470"/>
  <c r="BG114" i="470"/>
  <c r="BC112" i="470"/>
  <c r="BB112" i="470"/>
  <c r="AB112" i="470"/>
  <c r="BJ112" i="470"/>
  <c r="BF112" i="470"/>
  <c r="BE112" i="470"/>
  <c r="BG112" i="470"/>
  <c r="AC112" i="470"/>
  <c r="B112" i="470"/>
  <c r="BH112" i="470"/>
  <c r="BA112" i="470"/>
  <c r="BD112" i="470"/>
  <c r="BI112" i="470"/>
  <c r="AB126" i="470"/>
  <c r="B126" i="470"/>
  <c r="AC126" i="470"/>
  <c r="BD126" i="470"/>
  <c r="BB126" i="470"/>
  <c r="BG126" i="470"/>
  <c r="BH126" i="470"/>
  <c r="BC126" i="470"/>
  <c r="BA126" i="470"/>
  <c r="BE126" i="470"/>
  <c r="BF126" i="470"/>
  <c r="BJ126" i="470"/>
  <c r="BI126" i="470"/>
  <c r="AB110" i="470"/>
  <c r="BH110" i="470"/>
  <c r="AC110" i="470"/>
  <c r="BB110" i="470"/>
  <c r="BC110" i="470"/>
  <c r="BJ110" i="470"/>
  <c r="BI110" i="470"/>
  <c r="BD110" i="470"/>
  <c r="BE110" i="470"/>
  <c r="BF110" i="470"/>
  <c r="B110" i="470"/>
  <c r="BA110" i="470"/>
  <c r="BG110" i="470"/>
  <c r="BD120" i="470"/>
  <c r="BB120" i="470"/>
  <c r="BE120" i="470"/>
  <c r="BF120" i="470"/>
  <c r="AB120" i="470"/>
  <c r="BA120" i="470"/>
  <c r="B120" i="470"/>
  <c r="BH120" i="470"/>
  <c r="BJ120" i="470"/>
  <c r="BI120" i="470"/>
  <c r="AC120" i="470"/>
  <c r="BG120" i="470"/>
  <c r="BC120" i="470"/>
  <c r="BJ129" i="470"/>
  <c r="BF129" i="470"/>
  <c r="AC129" i="470"/>
  <c r="BA129" i="470"/>
  <c r="AB129" i="470"/>
  <c r="BB129" i="470"/>
  <c r="B129" i="470"/>
  <c r="BI129" i="470"/>
  <c r="BE129" i="470"/>
  <c r="BG129" i="470"/>
  <c r="BD129" i="470"/>
  <c r="BC129" i="470"/>
  <c r="BH129" i="470"/>
  <c r="BH119" i="470"/>
  <c r="BD119" i="470"/>
  <c r="AB119" i="470"/>
  <c r="BF119" i="470"/>
  <c r="B119" i="470"/>
  <c r="BI119" i="470"/>
  <c r="AC119" i="470"/>
  <c r="BJ119" i="470"/>
  <c r="BB119" i="470"/>
  <c r="BG119" i="470"/>
  <c r="BA119" i="470"/>
  <c r="BE119" i="470"/>
  <c r="BC119" i="470"/>
  <c r="BB103" i="470"/>
  <c r="BF103" i="470"/>
  <c r="BE103" i="470"/>
  <c r="BC103" i="470"/>
  <c r="BH103" i="470"/>
  <c r="BJ103" i="470"/>
  <c r="BD103" i="470"/>
  <c r="AC103" i="470"/>
  <c r="AB103" i="470"/>
  <c r="B103" i="470"/>
  <c r="BA103" i="470"/>
  <c r="BG103" i="470"/>
  <c r="BI103" i="470"/>
  <c r="BF118" i="470"/>
  <c r="BE118" i="470"/>
  <c r="AC118" i="470"/>
  <c r="BA118" i="470"/>
  <c r="AB118" i="470"/>
  <c r="BG118" i="470"/>
  <c r="BJ118" i="470"/>
  <c r="BI118" i="470"/>
  <c r="BC118" i="470"/>
  <c r="BD118" i="470"/>
  <c r="BB118" i="470"/>
  <c r="BH118" i="470"/>
  <c r="B118" i="470"/>
  <c r="BF102" i="470"/>
  <c r="BE102" i="470"/>
  <c r="AB102" i="470"/>
  <c r="BD102" i="470"/>
  <c r="AC102" i="470"/>
  <c r="BB102" i="470"/>
  <c r="BA102" i="470"/>
  <c r="BI102" i="470"/>
  <c r="BC102" i="470"/>
  <c r="BG102" i="470"/>
  <c r="BH102" i="470"/>
  <c r="BJ102" i="470"/>
  <c r="B102" i="470"/>
  <c r="BJ104" i="470"/>
  <c r="BD104" i="470"/>
  <c r="BA104" i="470"/>
  <c r="BC104" i="470"/>
  <c r="AB104" i="470"/>
  <c r="BH104" i="470"/>
  <c r="BI104" i="470"/>
  <c r="BB104" i="470"/>
  <c r="BE104" i="470"/>
  <c r="BF104" i="470"/>
  <c r="BG104" i="470"/>
  <c r="B104" i="470"/>
  <c r="AC104" i="470"/>
  <c r="BG117" i="470"/>
  <c r="BH117" i="470"/>
  <c r="BD117" i="470"/>
  <c r="BI117" i="470"/>
  <c r="BJ117" i="470"/>
  <c r="AB117" i="470"/>
  <c r="AC117" i="470"/>
  <c r="BA117" i="470"/>
  <c r="BE117" i="470"/>
  <c r="BB117" i="470"/>
  <c r="BF117" i="470"/>
  <c r="B117" i="470"/>
  <c r="BC117" i="470"/>
  <c r="AB101" i="470"/>
  <c r="BF101" i="470"/>
  <c r="BB101" i="470"/>
  <c r="BC101" i="470"/>
  <c r="BI101" i="470"/>
  <c r="BJ101" i="470"/>
  <c r="BH101" i="470"/>
  <c r="BE101" i="470"/>
  <c r="BG101" i="470"/>
  <c r="B101" i="470"/>
  <c r="BA101" i="470"/>
  <c r="BD101" i="470"/>
  <c r="AC101" i="470"/>
  <c r="BF116" i="470"/>
  <c r="BD116" i="470"/>
  <c r="BA116" i="470"/>
  <c r="BH116" i="470"/>
  <c r="AB116" i="470"/>
  <c r="BG116" i="470"/>
  <c r="BI116" i="470"/>
  <c r="B116" i="470"/>
  <c r="BE116" i="470"/>
  <c r="AC116" i="470"/>
  <c r="BC116" i="470"/>
  <c r="BJ116" i="470"/>
  <c r="BB116" i="470"/>
  <c r="B113" i="470"/>
  <c r="BE113" i="470"/>
  <c r="BC113" i="470"/>
  <c r="AB113" i="470"/>
  <c r="BA113" i="470"/>
  <c r="BD113" i="470"/>
  <c r="BI113" i="470"/>
  <c r="BB113" i="470"/>
  <c r="BG113" i="470"/>
  <c r="AC113" i="470"/>
  <c r="BH113" i="470"/>
  <c r="BF113" i="470"/>
  <c r="BJ113" i="470"/>
  <c r="BE123" i="470"/>
  <c r="BF123" i="470"/>
  <c r="BB123" i="470"/>
  <c r="BA123" i="470"/>
  <c r="B123" i="470"/>
  <c r="BJ123" i="470"/>
  <c r="BC123" i="470"/>
  <c r="BG123" i="470"/>
  <c r="BI123" i="470"/>
  <c r="AC123" i="470"/>
  <c r="BD123" i="470"/>
  <c r="BH123" i="470"/>
  <c r="AB123" i="470"/>
  <c r="AB108" i="470"/>
  <c r="BD108" i="470"/>
  <c r="BF108" i="470"/>
  <c r="B108" i="470"/>
  <c r="BH108" i="470"/>
  <c r="BB108" i="470"/>
  <c r="BJ108" i="470"/>
  <c r="BA108" i="470"/>
  <c r="BC108" i="470"/>
  <c r="BG108" i="470"/>
  <c r="BI108" i="470"/>
  <c r="AC108" i="470"/>
  <c r="BE108" i="470"/>
  <c r="AB122" i="470"/>
  <c r="BG122" i="470"/>
  <c r="BC122" i="470"/>
  <c r="BI122" i="470"/>
  <c r="BD122" i="470"/>
  <c r="BE122" i="470"/>
  <c r="BA122" i="470"/>
  <c r="BJ122" i="470"/>
  <c r="BF122" i="470"/>
  <c r="BH122" i="470"/>
  <c r="B122" i="470"/>
  <c r="BB122" i="470"/>
  <c r="AC122" i="470"/>
  <c r="AB105" i="470"/>
  <c r="BA105" i="470"/>
  <c r="BE105" i="470"/>
  <c r="B105" i="470"/>
  <c r="BH105" i="470"/>
  <c r="BJ105" i="470"/>
  <c r="BB105" i="470"/>
  <c r="BG105" i="470"/>
  <c r="BD105" i="470"/>
  <c r="AC105" i="470"/>
  <c r="BI105" i="470"/>
  <c r="BC105" i="470"/>
  <c r="BF105" i="470"/>
  <c r="BA106" i="470"/>
  <c r="BI106" i="470"/>
  <c r="BB106" i="470"/>
  <c r="BH106" i="470"/>
  <c r="BG106" i="470"/>
  <c r="BJ106" i="470"/>
  <c r="AB106" i="470"/>
  <c r="BF106" i="470"/>
  <c r="BE106" i="470"/>
  <c r="AC106" i="470"/>
  <c r="BC106" i="470"/>
  <c r="B106" i="470"/>
  <c r="BD106" i="470"/>
  <c r="AC111" i="470"/>
  <c r="BI111" i="470"/>
  <c r="BJ111" i="470"/>
  <c r="BB111" i="470"/>
  <c r="B111" i="470"/>
  <c r="BF111" i="470"/>
  <c r="BA111" i="470"/>
  <c r="BE111" i="470"/>
  <c r="AB111" i="470"/>
  <c r="BC111" i="470"/>
  <c r="BH111" i="470"/>
  <c r="BG111" i="470"/>
  <c r="BD111" i="470"/>
  <c r="BH128" i="470"/>
  <c r="AC128" i="470"/>
  <c r="AB128" i="470"/>
  <c r="BF128" i="470"/>
  <c r="BI128" i="470"/>
  <c r="BD128" i="470"/>
  <c r="BE128" i="470"/>
  <c r="BC128" i="470"/>
  <c r="BJ128" i="470"/>
  <c r="B128" i="470"/>
  <c r="BA128" i="470"/>
  <c r="BB128" i="470"/>
  <c r="BG128" i="470"/>
  <c r="BD124" i="470"/>
  <c r="BC124" i="470"/>
  <c r="B124" i="470"/>
  <c r="BH124" i="470"/>
  <c r="BB124" i="470"/>
  <c r="BG124" i="470"/>
  <c r="AC124" i="470"/>
  <c r="BJ124" i="470"/>
  <c r="BI124" i="470"/>
  <c r="BF124" i="470"/>
  <c r="BA124" i="470"/>
  <c r="AB124" i="470"/>
  <c r="BE124" i="470"/>
  <c r="AB130" i="470"/>
  <c r="AC130" i="470"/>
  <c r="BB130" i="470"/>
  <c r="BI130" i="470"/>
  <c r="BD130" i="470"/>
  <c r="BJ130" i="470"/>
  <c r="B130" i="470"/>
  <c r="BE130" i="470"/>
  <c r="BC130" i="470"/>
  <c r="BH130" i="470"/>
  <c r="BG130" i="470"/>
  <c r="BF130" i="470"/>
  <c r="BA130" i="470"/>
  <c r="AB125" i="470"/>
  <c r="BD125" i="470"/>
  <c r="BI125" i="470"/>
  <c r="BH125" i="470"/>
  <c r="BB125" i="470"/>
  <c r="B125" i="470"/>
  <c r="BC125" i="470"/>
  <c r="BF125" i="470"/>
  <c r="BJ125" i="470"/>
  <c r="BG125" i="470"/>
  <c r="AC125" i="470"/>
  <c r="BE125" i="470"/>
  <c r="BA125" i="470"/>
  <c r="BJ121" i="470"/>
  <c r="AC121" i="470"/>
  <c r="BG121" i="470"/>
  <c r="AB121" i="470"/>
  <c r="BD121" i="470"/>
  <c r="BA121" i="470"/>
  <c r="BI121" i="470"/>
  <c r="BB121" i="470"/>
  <c r="BH121" i="470"/>
  <c r="B121" i="470"/>
  <c r="BF121" i="470"/>
  <c r="BC121" i="470"/>
  <c r="BE121" i="470"/>
  <c r="I36" i="528" l="1"/>
  <c r="L36" i="528" s="1"/>
  <c r="O36" i="528" s="1"/>
  <c r="I34" i="528"/>
  <c r="L34" i="528" s="1"/>
  <c r="O34" i="528" s="1"/>
  <c r="I38" i="528"/>
  <c r="L38" i="528" s="1"/>
  <c r="O38" i="528" s="1"/>
  <c r="I39" i="528"/>
  <c r="L39" i="528" s="1"/>
  <c r="I40" i="528"/>
  <c r="L40" i="528" s="1"/>
  <c r="I35" i="528"/>
  <c r="L35" i="528" s="1"/>
  <c r="I37" i="528"/>
  <c r="L37" i="528" s="1"/>
  <c r="J38" i="529"/>
  <c r="H38" i="529"/>
  <c r="J40" i="529"/>
  <c r="H40" i="529"/>
  <c r="J37" i="529"/>
  <c r="H37" i="529"/>
  <c r="J36" i="529"/>
  <c r="H36" i="529"/>
  <c r="J39" i="529"/>
  <c r="H39" i="529"/>
  <c r="J34" i="529"/>
  <c r="H34" i="529"/>
  <c r="J35" i="529"/>
  <c r="H35" i="529"/>
  <c r="F38" i="529"/>
  <c r="S38" i="532" s="1"/>
  <c r="G38" i="529"/>
  <c r="F40" i="529"/>
  <c r="S40" i="532" s="1"/>
  <c r="G40" i="529"/>
  <c r="G37" i="529"/>
  <c r="F37" i="529"/>
  <c r="S37" i="532" s="1"/>
  <c r="F36" i="529"/>
  <c r="S36" i="532" s="1"/>
  <c r="G36" i="529"/>
  <c r="F39" i="529"/>
  <c r="S39" i="532" s="1"/>
  <c r="G39" i="529"/>
  <c r="F34" i="529"/>
  <c r="S34" i="532" s="1"/>
  <c r="G34" i="529"/>
  <c r="F35" i="529"/>
  <c r="S35" i="532" s="1"/>
  <c r="G35" i="529"/>
  <c r="M38" i="529"/>
  <c r="K38" i="529"/>
  <c r="L38" i="529"/>
  <c r="M40" i="529"/>
  <c r="L40" i="529"/>
  <c r="K40" i="529"/>
  <c r="M37" i="529"/>
  <c r="K37" i="529"/>
  <c r="L37" i="529"/>
  <c r="M36" i="529"/>
  <c r="L36" i="529"/>
  <c r="K36" i="529"/>
  <c r="M39" i="529"/>
  <c r="K39" i="529"/>
  <c r="L39" i="529"/>
  <c r="M34" i="529"/>
  <c r="L34" i="529"/>
  <c r="K34" i="529"/>
  <c r="M35" i="529"/>
  <c r="K35" i="529"/>
  <c r="L35" i="529"/>
  <c r="D37" i="529"/>
  <c r="D40" i="529"/>
  <c r="D36" i="529"/>
  <c r="D34" i="529"/>
  <c r="D38" i="529"/>
  <c r="D39" i="529"/>
  <c r="D35" i="529"/>
  <c r="B36" i="529"/>
  <c r="B34" i="529"/>
  <c r="B35" i="529"/>
  <c r="B39" i="529"/>
  <c r="B38" i="529"/>
  <c r="B37" i="529"/>
  <c r="B40" i="529"/>
  <c r="D39" i="530" l="1"/>
  <c r="D35" i="530"/>
  <c r="D38" i="530"/>
  <c r="D37" i="530"/>
  <c r="D34" i="530"/>
  <c r="D36" i="530"/>
  <c r="D40" i="530"/>
  <c r="R34" i="528"/>
  <c r="R36" i="528"/>
  <c r="O35" i="528"/>
  <c r="R35" i="528" s="1"/>
  <c r="O39" i="528"/>
  <c r="R39" i="528" s="1"/>
  <c r="O40" i="528"/>
  <c r="R40" i="528" s="1"/>
  <c r="O37" i="528"/>
  <c r="R37" i="528" s="1"/>
  <c r="R38" i="528"/>
  <c r="G38" i="530"/>
  <c r="J38" i="530"/>
  <c r="G39" i="530"/>
  <c r="J39" i="530"/>
  <c r="G37" i="530"/>
  <c r="J37" i="530"/>
  <c r="G34" i="530"/>
  <c r="J34" i="530"/>
  <c r="G40" i="530"/>
  <c r="J40" i="530"/>
  <c r="G35" i="530"/>
  <c r="J35" i="530"/>
  <c r="G36" i="530"/>
  <c r="J36" i="530"/>
  <c r="F35" i="530"/>
  <c r="F38" i="530"/>
  <c r="F39" i="530"/>
  <c r="F36" i="530"/>
  <c r="F37" i="530"/>
  <c r="F40" i="530"/>
  <c r="F34" i="530"/>
  <c r="I34" i="530"/>
  <c r="L34" i="530"/>
  <c r="K34" i="530"/>
  <c r="K38" i="530"/>
  <c r="I38" i="530"/>
  <c r="L38" i="530"/>
  <c r="I39" i="530"/>
  <c r="L39" i="530"/>
  <c r="K39" i="530"/>
  <c r="L35" i="530"/>
  <c r="K35" i="530"/>
  <c r="I35" i="530"/>
  <c r="I37" i="530"/>
  <c r="L37" i="530"/>
  <c r="K37" i="530"/>
  <c r="I36" i="530"/>
  <c r="L36" i="530"/>
  <c r="K36" i="530"/>
  <c r="K40" i="530"/>
  <c r="I40" i="530"/>
  <c r="L40" i="530"/>
  <c r="B37" i="530"/>
  <c r="B35" i="530"/>
  <c r="B36" i="530"/>
  <c r="B38" i="530"/>
  <c r="B40" i="530"/>
  <c r="B39" i="530"/>
  <c r="B34" i="530"/>
  <c r="U40" i="531" l="1"/>
  <c r="O40" i="531"/>
  <c r="H40" i="531"/>
  <c r="V40" i="531"/>
  <c r="W40" i="531" s="1"/>
  <c r="M40" i="531"/>
  <c r="J40" i="531"/>
  <c r="R40" i="531"/>
  <c r="P40" i="531"/>
  <c r="I40" i="531"/>
  <c r="D40" i="531"/>
  <c r="L40" i="531"/>
  <c r="F40" i="531"/>
  <c r="X40" i="531" s="1"/>
  <c r="E40" i="531"/>
  <c r="S40" i="531"/>
  <c r="B40" i="531"/>
  <c r="U38" i="532"/>
  <c r="G38" i="531"/>
  <c r="G36" i="531"/>
  <c r="U36" i="532"/>
  <c r="P35" i="531"/>
  <c r="R35" i="531"/>
  <c r="F35" i="531"/>
  <c r="X35" i="531" s="1"/>
  <c r="E35" i="531"/>
  <c r="L35" i="531"/>
  <c r="M35" i="531"/>
  <c r="U35" i="531"/>
  <c r="S35" i="531"/>
  <c r="H35" i="531"/>
  <c r="B35" i="531"/>
  <c r="O35" i="531"/>
  <c r="I35" i="531"/>
  <c r="D35" i="531"/>
  <c r="V35" i="531"/>
  <c r="W35" i="531" s="1"/>
  <c r="J35" i="531"/>
  <c r="U39" i="532"/>
  <c r="G39" i="531"/>
  <c r="U35" i="532"/>
  <c r="G35" i="531"/>
  <c r="H39" i="531"/>
  <c r="U39" i="531"/>
  <c r="S39" i="531"/>
  <c r="B39" i="531"/>
  <c r="D39" i="531"/>
  <c r="O39" i="531"/>
  <c r="I39" i="531"/>
  <c r="P39" i="531"/>
  <c r="V39" i="531"/>
  <c r="W39" i="531" s="1"/>
  <c r="J39" i="531"/>
  <c r="R39" i="531"/>
  <c r="L39" i="531"/>
  <c r="F39" i="531"/>
  <c r="X39" i="531" s="1"/>
  <c r="E39" i="531"/>
  <c r="M39" i="531"/>
  <c r="U40" i="532"/>
  <c r="G40" i="531"/>
  <c r="I36" i="531"/>
  <c r="F36" i="531"/>
  <c r="X36" i="531" s="1"/>
  <c r="S36" i="531"/>
  <c r="B36" i="531"/>
  <c r="E36" i="531"/>
  <c r="O36" i="531"/>
  <c r="H36" i="531"/>
  <c r="U36" i="531"/>
  <c r="V36" i="531"/>
  <c r="W36" i="531" s="1"/>
  <c r="J36" i="531"/>
  <c r="R36" i="531"/>
  <c r="M36" i="531"/>
  <c r="P36" i="531"/>
  <c r="D36" i="531"/>
  <c r="L36" i="531"/>
  <c r="U34" i="532"/>
  <c r="G34" i="531"/>
  <c r="O34" i="531"/>
  <c r="M34" i="531"/>
  <c r="L34" i="531"/>
  <c r="J34" i="531"/>
  <c r="I34" i="531"/>
  <c r="H34" i="531"/>
  <c r="F34" i="531"/>
  <c r="X34" i="531" s="1"/>
  <c r="E34" i="531"/>
  <c r="D34" i="531"/>
  <c r="B34" i="531"/>
  <c r="U34" i="531"/>
  <c r="S34" i="531"/>
  <c r="R34" i="531"/>
  <c r="V34" i="531"/>
  <c r="W34" i="531" s="1"/>
  <c r="P34" i="531"/>
  <c r="R38" i="531"/>
  <c r="V38" i="531"/>
  <c r="W38" i="531" s="1"/>
  <c r="P38" i="531"/>
  <c r="D38" i="531"/>
  <c r="M38" i="531"/>
  <c r="L38" i="531"/>
  <c r="J38" i="531"/>
  <c r="S38" i="531"/>
  <c r="H38" i="531"/>
  <c r="F38" i="531"/>
  <c r="X38" i="531" s="1"/>
  <c r="E38" i="531"/>
  <c r="O38" i="531"/>
  <c r="B38" i="531"/>
  <c r="U38" i="531"/>
  <c r="I38" i="531"/>
  <c r="U37" i="532"/>
  <c r="G37" i="531"/>
  <c r="F37" i="531"/>
  <c r="X37" i="531" s="1"/>
  <c r="D37" i="531"/>
  <c r="L37" i="531"/>
  <c r="V37" i="531"/>
  <c r="W37" i="531" s="1"/>
  <c r="B37" i="531"/>
  <c r="S37" i="531"/>
  <c r="U37" i="531"/>
  <c r="R37" i="531"/>
  <c r="O37" i="531"/>
  <c r="M37" i="531"/>
  <c r="P37" i="531"/>
  <c r="J37" i="531"/>
  <c r="I37" i="531"/>
  <c r="H37" i="531"/>
  <c r="E37" i="531"/>
  <c r="K37" i="531" l="1"/>
  <c r="N37" i="531" s="1"/>
  <c r="Q37" i="531" s="1"/>
  <c r="K38" i="531"/>
  <c r="N38" i="531" s="1"/>
  <c r="Q38" i="531" s="1"/>
  <c r="K34" i="531"/>
  <c r="N34" i="531" s="1"/>
  <c r="Q34" i="531" s="1"/>
  <c r="T34" i="531" s="1"/>
  <c r="J36" i="527"/>
  <c r="V36" i="532"/>
  <c r="V39" i="532"/>
  <c r="J39" i="527"/>
  <c r="K40" i="531"/>
  <c r="N40" i="531" s="1"/>
  <c r="Q40" i="531" s="1"/>
  <c r="V34" i="532"/>
  <c r="J34" i="527"/>
  <c r="C36" i="535"/>
  <c r="P36" i="532"/>
  <c r="B36" i="532"/>
  <c r="T36" i="532" s="1"/>
  <c r="C39" i="535"/>
  <c r="P39" i="532"/>
  <c r="B39" i="532"/>
  <c r="T39" i="532" s="1"/>
  <c r="C35" i="535"/>
  <c r="B35" i="532"/>
  <c r="T35" i="532" s="1"/>
  <c r="P35" i="532"/>
  <c r="C40" i="535"/>
  <c r="P40" i="532"/>
  <c r="B40" i="532"/>
  <c r="T40" i="532" s="1"/>
  <c r="C37" i="535"/>
  <c r="P37" i="532"/>
  <c r="B37" i="532"/>
  <c r="T37" i="532" s="1"/>
  <c r="J38" i="527"/>
  <c r="V38" i="532"/>
  <c r="K35" i="531"/>
  <c r="N35" i="531" s="1"/>
  <c r="V40" i="532"/>
  <c r="J40" i="527"/>
  <c r="J37" i="527"/>
  <c r="V37" i="532"/>
  <c r="C38" i="535"/>
  <c r="B38" i="532"/>
  <c r="T38" i="532" s="1"/>
  <c r="P38" i="532"/>
  <c r="C34" i="535"/>
  <c r="B34" i="532"/>
  <c r="T34" i="532" s="1"/>
  <c r="P34" i="532"/>
  <c r="K36" i="531"/>
  <c r="N36" i="531" s="1"/>
  <c r="K39" i="531"/>
  <c r="N39" i="531" s="1"/>
  <c r="V35" i="532"/>
  <c r="J35" i="527"/>
  <c r="T40" i="531" l="1"/>
  <c r="T37" i="531"/>
  <c r="N38" i="535"/>
  <c r="I38" i="535"/>
  <c r="L38" i="535"/>
  <c r="E38" i="535"/>
  <c r="M38" i="535"/>
  <c r="B38" i="535"/>
  <c r="J38" i="535"/>
  <c r="U38" i="535"/>
  <c r="H38" i="535"/>
  <c r="S38" i="535"/>
  <c r="V38" i="535"/>
  <c r="F38" i="535"/>
  <c r="T38" i="535"/>
  <c r="D38" i="535"/>
  <c r="G38" i="535"/>
  <c r="R38" i="535"/>
  <c r="Q38" i="535"/>
  <c r="P38" i="535"/>
  <c r="K38" i="535"/>
  <c r="O38" i="535"/>
  <c r="J40" i="535"/>
  <c r="I40" i="535"/>
  <c r="P40" i="535"/>
  <c r="O40" i="535"/>
  <c r="B40" i="535"/>
  <c r="V40" i="535"/>
  <c r="F40" i="535"/>
  <c r="Q40" i="535"/>
  <c r="L40" i="535"/>
  <c r="G40" i="535"/>
  <c r="R40" i="535"/>
  <c r="U40" i="535"/>
  <c r="E40" i="535"/>
  <c r="H40" i="535"/>
  <c r="K40" i="535"/>
  <c r="N40" i="535"/>
  <c r="M40" i="535"/>
  <c r="T40" i="535"/>
  <c r="D40" i="535"/>
  <c r="S40" i="535"/>
  <c r="N35" i="535"/>
  <c r="P35" i="535"/>
  <c r="U35" i="535"/>
  <c r="O35" i="535"/>
  <c r="G35" i="535"/>
  <c r="J35" i="535"/>
  <c r="L35" i="535"/>
  <c r="M35" i="535"/>
  <c r="S35" i="535"/>
  <c r="V35" i="535"/>
  <c r="F35" i="535"/>
  <c r="H35" i="535"/>
  <c r="E35" i="535"/>
  <c r="K35" i="535"/>
  <c r="R35" i="535"/>
  <c r="T35" i="535"/>
  <c r="D35" i="535"/>
  <c r="I35" i="535"/>
  <c r="Q35" i="535"/>
  <c r="B35" i="535"/>
  <c r="C33" i="535"/>
  <c r="P33" i="532"/>
  <c r="B33" i="532"/>
  <c r="T33" i="532" s="1"/>
  <c r="P32" i="532"/>
  <c r="B32" i="532"/>
  <c r="T32" i="532" s="1"/>
  <c r="C32" i="535"/>
  <c r="V34" i="535"/>
  <c r="F34" i="535"/>
  <c r="H34" i="535"/>
  <c r="M34" i="535"/>
  <c r="O34" i="535"/>
  <c r="R34" i="535"/>
  <c r="T34" i="535"/>
  <c r="D34" i="535"/>
  <c r="E34" i="535"/>
  <c r="G34" i="535"/>
  <c r="N34" i="535"/>
  <c r="P34" i="535"/>
  <c r="Q34" i="535"/>
  <c r="S34" i="535"/>
  <c r="U34" i="535"/>
  <c r="B34" i="535"/>
  <c r="J34" i="535"/>
  <c r="L34" i="535"/>
  <c r="I34" i="535"/>
  <c r="K34" i="535"/>
  <c r="T38" i="531"/>
  <c r="J37" i="535"/>
  <c r="L37" i="535"/>
  <c r="M37" i="535"/>
  <c r="K37" i="535"/>
  <c r="B37" i="535"/>
  <c r="V37" i="535"/>
  <c r="F37" i="535"/>
  <c r="H37" i="535"/>
  <c r="E37" i="535"/>
  <c r="Q37" i="535"/>
  <c r="R37" i="535"/>
  <c r="T37" i="535"/>
  <c r="D37" i="535"/>
  <c r="I37" i="535"/>
  <c r="O37" i="535"/>
  <c r="N37" i="535"/>
  <c r="P37" i="535"/>
  <c r="U37" i="535"/>
  <c r="S37" i="535"/>
  <c r="G37" i="535"/>
  <c r="Q35" i="531"/>
  <c r="T35" i="531" s="1"/>
  <c r="R39" i="535"/>
  <c r="U39" i="535"/>
  <c r="M39" i="535"/>
  <c r="H39" i="535"/>
  <c r="O39" i="535"/>
  <c r="N39" i="535"/>
  <c r="Q39" i="535"/>
  <c r="T39" i="535"/>
  <c r="D39" i="535"/>
  <c r="G39" i="535"/>
  <c r="J39" i="535"/>
  <c r="I39" i="535"/>
  <c r="P39" i="535"/>
  <c r="S39" i="535"/>
  <c r="V39" i="535"/>
  <c r="F39" i="535"/>
  <c r="E39" i="535"/>
  <c r="L39" i="535"/>
  <c r="K39" i="535"/>
  <c r="B39" i="535"/>
  <c r="J36" i="535"/>
  <c r="L36" i="535"/>
  <c r="I36" i="535"/>
  <c r="O36" i="535"/>
  <c r="V36" i="535"/>
  <c r="F36" i="535"/>
  <c r="H36" i="535"/>
  <c r="U36" i="535"/>
  <c r="G36" i="535"/>
  <c r="B36" i="535"/>
  <c r="R36" i="535"/>
  <c r="T36" i="535"/>
  <c r="D36" i="535"/>
  <c r="E36" i="535"/>
  <c r="M36" i="535"/>
  <c r="N36" i="535"/>
  <c r="P36" i="535"/>
  <c r="Q36" i="535"/>
  <c r="K36" i="535"/>
  <c r="S36" i="535"/>
  <c r="Q36" i="531"/>
  <c r="T36" i="531" s="1"/>
  <c r="Q39" i="531"/>
  <c r="T39" i="531" s="1"/>
  <c r="V33" i="535" l="1"/>
  <c r="F33" i="535"/>
  <c r="H33" i="535"/>
  <c r="E33" i="535"/>
  <c r="R33" i="535"/>
  <c r="T33" i="535"/>
  <c r="D33" i="535"/>
  <c r="O33" i="535"/>
  <c r="I33" i="535"/>
  <c r="B33" i="535"/>
  <c r="U33" i="535"/>
  <c r="S33" i="535"/>
  <c r="G33" i="535"/>
  <c r="J33" i="535"/>
  <c r="K33" i="535"/>
  <c r="T32" i="535"/>
  <c r="S32" i="535"/>
  <c r="O32" i="535"/>
  <c r="B32" i="535"/>
  <c r="V32" i="535"/>
  <c r="D32" i="535"/>
  <c r="K32" i="535"/>
  <c r="R32" i="535"/>
  <c r="U32" i="535"/>
  <c r="E32" i="535"/>
  <c r="F32" i="535"/>
  <c r="AC34" i="469" l="1"/>
  <c r="B34" i="469"/>
  <c r="AB34" i="469"/>
  <c r="BD34" i="470"/>
  <c r="BI34" i="470"/>
  <c r="BB34" i="470"/>
  <c r="AC34" i="470"/>
  <c r="BE34" i="470"/>
  <c r="BF34" i="470"/>
  <c r="BJ34" i="470"/>
  <c r="B34" i="470"/>
  <c r="BC34" i="470"/>
  <c r="AB34" i="470"/>
  <c r="BH34" i="470"/>
  <c r="BA34" i="470"/>
  <c r="BG34" i="470"/>
  <c r="B36" i="469" l="1"/>
  <c r="AB36" i="469"/>
  <c r="AC36" i="469"/>
  <c r="D36" i="370"/>
  <c r="AH36" i="370" s="1"/>
  <c r="AB36" i="470"/>
  <c r="BF36" i="470"/>
  <c r="BJ36" i="470"/>
  <c r="BB36" i="470"/>
  <c r="B36" i="470"/>
  <c r="BA36" i="470"/>
  <c r="AC36" i="470"/>
  <c r="BI36" i="470"/>
  <c r="BC36" i="470"/>
  <c r="BE36" i="470"/>
  <c r="BG36" i="470"/>
  <c r="BH36" i="470"/>
  <c r="BD36" i="470"/>
  <c r="AB35" i="469"/>
  <c r="AC35" i="469"/>
  <c r="B35" i="469"/>
  <c r="BI35" i="470"/>
  <c r="BA35" i="470"/>
  <c r="BE35" i="470"/>
  <c r="B35" i="470"/>
  <c r="AC35" i="470"/>
  <c r="BJ35" i="470"/>
  <c r="BB35" i="470"/>
  <c r="BF35" i="470"/>
  <c r="BG35" i="470"/>
  <c r="BD35" i="470"/>
  <c r="BC35" i="470"/>
  <c r="BH35" i="470"/>
  <c r="AB35" i="470"/>
  <c r="AB37" i="469" l="1"/>
  <c r="D37" i="370"/>
  <c r="AH37" i="370" s="1"/>
  <c r="AC37" i="469"/>
  <c r="B37" i="469"/>
  <c r="BI37" i="470"/>
  <c r="BD37" i="470"/>
  <c r="BH37" i="470"/>
  <c r="B37" i="470"/>
  <c r="BB37" i="470"/>
  <c r="AB37" i="470"/>
  <c r="BA37" i="470"/>
  <c r="BF37" i="470"/>
  <c r="BC37" i="470"/>
  <c r="BE37" i="470"/>
  <c r="AC37" i="470"/>
  <c r="BG37" i="470"/>
  <c r="BJ37" i="470"/>
  <c r="B38" i="469" l="1"/>
  <c r="AB38" i="469"/>
  <c r="D38" i="370"/>
  <c r="AH38" i="370" s="1"/>
  <c r="AC38" i="469"/>
  <c r="AB38" i="470"/>
  <c r="BB38" i="470"/>
  <c r="BJ38" i="470"/>
  <c r="B38" i="470"/>
  <c r="AC38" i="470"/>
  <c r="BI38" i="470"/>
  <c r="BA38" i="470"/>
  <c r="BF38" i="470"/>
  <c r="BD38" i="470"/>
  <c r="BH38" i="470"/>
  <c r="BE38" i="470"/>
  <c r="BC38" i="470"/>
  <c r="BG38" i="470"/>
  <c r="AB39" i="469" l="1"/>
  <c r="D39" i="370"/>
  <c r="AH39" i="370" s="1"/>
  <c r="AC39" i="469"/>
  <c r="B39" i="469"/>
  <c r="BI39" i="470"/>
  <c r="B39" i="470"/>
  <c r="BA39" i="470"/>
  <c r="BB39" i="470"/>
  <c r="AC39" i="470"/>
  <c r="BC39" i="470"/>
  <c r="BG39" i="470"/>
  <c r="BE39" i="470"/>
  <c r="AB39" i="470"/>
  <c r="BJ39" i="470"/>
  <c r="BD39" i="470"/>
  <c r="BH39" i="470"/>
  <c r="BF39" i="470"/>
  <c r="AB80" i="469" l="1"/>
  <c r="AC80" i="469"/>
  <c r="B80" i="469"/>
  <c r="BC80" i="470"/>
  <c r="BA80" i="470"/>
  <c r="BF80" i="470"/>
  <c r="BI80" i="470"/>
  <c r="AB80" i="470"/>
  <c r="BG80" i="470"/>
  <c r="BB80" i="470"/>
  <c r="B80" i="470"/>
  <c r="BH80" i="470"/>
  <c r="BD80" i="470"/>
  <c r="BJ80" i="470"/>
  <c r="BE80" i="470"/>
  <c r="AC80" i="470"/>
  <c r="AB81" i="469" l="1"/>
  <c r="AC81" i="469"/>
  <c r="B81" i="469"/>
  <c r="BG81" i="470"/>
  <c r="AC81" i="470"/>
  <c r="BI81" i="470"/>
  <c r="BA81" i="470"/>
  <c r="AB81" i="470"/>
  <c r="BH81" i="470"/>
  <c r="BB81" i="470"/>
  <c r="BD81" i="470"/>
  <c r="BF81" i="470"/>
  <c r="BJ81" i="470"/>
  <c r="BE81" i="470"/>
  <c r="BC81" i="470"/>
  <c r="B81" i="470"/>
  <c r="AC82" i="469" l="1"/>
  <c r="B82" i="469"/>
  <c r="AB82" i="469"/>
  <c r="B82" i="470"/>
  <c r="BG82" i="470"/>
  <c r="BJ82" i="470"/>
  <c r="AC82" i="470"/>
  <c r="BH82" i="470"/>
  <c r="BF82" i="470"/>
  <c r="BE82" i="470"/>
  <c r="BB82" i="470"/>
  <c r="BC82" i="470"/>
  <c r="BD82" i="470"/>
  <c r="AB82" i="470"/>
  <c r="BI82" i="470"/>
  <c r="BA82" i="470"/>
  <c r="B83" i="470" l="1"/>
  <c r="BH83" i="470"/>
  <c r="BA83" i="470"/>
  <c r="BF83" i="470"/>
  <c r="BB83" i="470"/>
  <c r="BC83" i="470"/>
  <c r="BG83" i="470"/>
  <c r="BE83" i="470"/>
  <c r="AC83" i="470"/>
  <c r="BI83" i="470"/>
  <c r="BD83" i="470"/>
  <c r="BJ83" i="470"/>
  <c r="AB83" i="470"/>
  <c r="AB83" i="469"/>
  <c r="B83" i="469"/>
  <c r="AC83" i="469"/>
  <c r="AB84" i="469" l="1"/>
  <c r="AC84" i="469"/>
  <c r="B84" i="469"/>
  <c r="AC84" i="470"/>
  <c r="BA84" i="470"/>
  <c r="BC84" i="470"/>
  <c r="AB84" i="470"/>
  <c r="BG84" i="470"/>
  <c r="BI84" i="470"/>
  <c r="BE84" i="470"/>
  <c r="BJ84" i="470"/>
  <c r="BD84" i="470"/>
  <c r="BH84" i="470"/>
  <c r="B84" i="470"/>
  <c r="BB84" i="470"/>
  <c r="BF84" i="470"/>
  <c r="AC85" i="469" l="1"/>
  <c r="B85" i="469"/>
  <c r="AB85" i="469"/>
  <c r="BI85" i="470"/>
  <c r="AC85" i="470"/>
  <c r="BD85" i="470"/>
  <c r="BF85" i="470"/>
  <c r="AB85" i="470"/>
  <c r="BA85" i="470"/>
  <c r="BE85" i="470"/>
  <c r="BG85" i="470"/>
  <c r="BJ85" i="470"/>
  <c r="BH85" i="470"/>
  <c r="B85" i="470"/>
  <c r="BB85" i="470"/>
  <c r="BC85" i="470"/>
  <c r="B86" i="469" l="1"/>
  <c r="AB86" i="469"/>
  <c r="AC86" i="469"/>
  <c r="B86" i="470"/>
  <c r="BI86" i="470"/>
  <c r="BJ86" i="470"/>
  <c r="BG86" i="470"/>
  <c r="BA86" i="470"/>
  <c r="BD86" i="470"/>
  <c r="BH86" i="470"/>
  <c r="BC86" i="470"/>
  <c r="BB86" i="470"/>
  <c r="BF86" i="470"/>
  <c r="AC86" i="470"/>
  <c r="BE86" i="470"/>
  <c r="AB86" i="470"/>
  <c r="AC87" i="469" l="1"/>
  <c r="B87" i="469"/>
  <c r="AB87" i="469"/>
  <c r="BD87" i="470"/>
  <c r="BA87" i="470"/>
  <c r="BF87" i="470"/>
  <c r="AC87" i="470"/>
  <c r="BC87" i="470"/>
  <c r="BI87" i="470"/>
  <c r="AB87" i="470"/>
  <c r="BE87" i="470"/>
  <c r="BJ87" i="470"/>
  <c r="BH87" i="470"/>
  <c r="B87" i="470"/>
  <c r="BB87" i="470"/>
  <c r="BG87" i="470"/>
  <c r="AC88" i="469" l="1"/>
  <c r="B88" i="469"/>
  <c r="AB88" i="469"/>
  <c r="B88" i="470"/>
  <c r="BI88" i="470"/>
  <c r="BD88" i="470"/>
  <c r="AB88" i="470"/>
  <c r="BG88" i="470"/>
  <c r="BJ88" i="470"/>
  <c r="BF88" i="470"/>
  <c r="BA88" i="470"/>
  <c r="BB88" i="470"/>
  <c r="BH88" i="470"/>
  <c r="AC88" i="470"/>
  <c r="BE88" i="470"/>
  <c r="BC88" i="470"/>
  <c r="AB89" i="470" l="1"/>
  <c r="BC89" i="470"/>
  <c r="BA89" i="470"/>
  <c r="BJ89" i="470"/>
  <c r="B89" i="470"/>
  <c r="BG89" i="470"/>
  <c r="BI89" i="470"/>
  <c r="BB89" i="470"/>
  <c r="AC89" i="470"/>
  <c r="BF89" i="470"/>
  <c r="BD89" i="470"/>
  <c r="BE89" i="470"/>
  <c r="BH89" i="470"/>
  <c r="B89" i="469"/>
  <c r="AB89" i="469"/>
  <c r="AC89" i="469"/>
  <c r="AC90" i="469" l="1"/>
  <c r="AB90" i="469"/>
  <c r="B90" i="469"/>
  <c r="AC90" i="470"/>
  <c r="BI90" i="470"/>
  <c r="BJ90" i="470"/>
  <c r="BB90" i="470"/>
  <c r="BE90" i="470"/>
  <c r="BC90" i="470"/>
  <c r="BF90" i="470"/>
  <c r="BG90" i="470"/>
  <c r="AB90" i="470"/>
  <c r="BD90" i="470"/>
  <c r="BA90" i="470"/>
  <c r="BH90" i="470"/>
  <c r="B90" i="470"/>
  <c r="B91" i="470" l="1"/>
  <c r="BH91" i="470"/>
  <c r="BE91" i="470"/>
  <c r="BF91" i="470"/>
  <c r="BJ91" i="470"/>
  <c r="BG91" i="470"/>
  <c r="AC91" i="470"/>
  <c r="BC91" i="470"/>
  <c r="BA91" i="470"/>
  <c r="BD91" i="470"/>
  <c r="BI91" i="470"/>
  <c r="BB91" i="470"/>
  <c r="AB91" i="470"/>
  <c r="B91" i="469"/>
  <c r="AB91" i="469"/>
  <c r="AC91" i="469"/>
  <c r="AB92" i="469" l="1"/>
  <c r="AC92" i="469"/>
  <c r="B92" i="469"/>
  <c r="BD92" i="470"/>
  <c r="BJ92" i="470"/>
  <c r="AC92" i="470"/>
  <c r="BA92" i="470"/>
  <c r="AB92" i="470"/>
  <c r="BC92" i="470"/>
  <c r="BB92" i="470"/>
  <c r="BH92" i="470"/>
  <c r="BE92" i="470"/>
  <c r="BI92" i="470"/>
  <c r="BG92" i="470"/>
  <c r="B92" i="470"/>
  <c r="BF92" i="470"/>
  <c r="B93" i="469" l="1"/>
  <c r="AC93" i="469"/>
  <c r="AB93" i="469"/>
  <c r="BG93" i="470"/>
  <c r="AC93" i="470"/>
  <c r="B93" i="470"/>
  <c r="BF93" i="470"/>
  <c r="BJ93" i="470"/>
  <c r="BA93" i="470"/>
  <c r="BH93" i="470"/>
  <c r="BE93" i="470"/>
  <c r="BI93" i="470"/>
  <c r="BD93" i="470"/>
  <c r="BB93" i="470"/>
  <c r="BC93" i="470"/>
  <c r="AB93" i="470"/>
  <c r="AB94" i="469" l="1"/>
  <c r="AC94" i="469"/>
  <c r="B94" i="469"/>
  <c r="BI94" i="470"/>
  <c r="BD94" i="470"/>
  <c r="BC94" i="470"/>
  <c r="AC94" i="470"/>
  <c r="BE94" i="470"/>
  <c r="BA94" i="470"/>
  <c r="BG94" i="470"/>
  <c r="AB94" i="470"/>
  <c r="BF94" i="470"/>
  <c r="BB94" i="470"/>
  <c r="B94" i="470"/>
  <c r="BH94" i="470"/>
  <c r="BJ94" i="470"/>
  <c r="BH95" i="470" l="1"/>
  <c r="BA95" i="470"/>
  <c r="BC95" i="470"/>
  <c r="B95" i="470"/>
  <c r="BD95" i="470"/>
  <c r="BG95" i="470"/>
  <c r="BF95" i="470"/>
  <c r="AC95" i="470"/>
  <c r="BE95" i="470"/>
  <c r="BB95" i="470"/>
  <c r="BJ95" i="470"/>
  <c r="AB95" i="470"/>
  <c r="BI95" i="470"/>
  <c r="AC95" i="469"/>
  <c r="B95" i="469"/>
  <c r="AB95" i="469"/>
  <c r="AC96" i="469" l="1"/>
  <c r="B96" i="469"/>
  <c r="AB96" i="469"/>
  <c r="BG96" i="470"/>
  <c r="AC96" i="470"/>
  <c r="BC96" i="470"/>
  <c r="BJ96" i="470"/>
  <c r="BD96" i="470"/>
  <c r="BF96" i="470"/>
  <c r="BH96" i="470"/>
  <c r="BA96" i="470"/>
  <c r="B96" i="470"/>
  <c r="BI96" i="470"/>
  <c r="BE96" i="470"/>
  <c r="AB96" i="470"/>
  <c r="BB96" i="470"/>
  <c r="AC97" i="469" l="1"/>
  <c r="B97" i="469"/>
  <c r="AB97" i="469"/>
  <c r="AB97" i="470"/>
  <c r="BE97" i="470"/>
  <c r="BJ97" i="470"/>
  <c r="AC97" i="470"/>
  <c r="BC97" i="470"/>
  <c r="BH97" i="470"/>
  <c r="BG97" i="470"/>
  <c r="BB97" i="470"/>
  <c r="B97" i="470"/>
  <c r="BD97" i="470"/>
  <c r="BA97" i="470"/>
  <c r="BF97" i="470"/>
  <c r="BI97" i="470"/>
  <c r="AC98" i="469" l="1"/>
  <c r="B98" i="469"/>
  <c r="AB98" i="469"/>
  <c r="BH98" i="470"/>
  <c r="BG98" i="470"/>
  <c r="BE98" i="470"/>
  <c r="BA98" i="470"/>
  <c r="BI98" i="470"/>
  <c r="BC98" i="470"/>
  <c r="AB98" i="470"/>
  <c r="B98" i="470"/>
  <c r="BB98" i="470"/>
  <c r="AC98" i="470"/>
  <c r="BF98" i="470"/>
  <c r="BJ98" i="470"/>
  <c r="BD98" i="470"/>
  <c r="B101" i="469"/>
  <c r="AB101" i="469"/>
  <c r="AC101" i="469"/>
  <c r="AC99" i="469" l="1"/>
  <c r="B99" i="469"/>
  <c r="AB99" i="469"/>
  <c r="BH99" i="470"/>
  <c r="BI99" i="470"/>
  <c r="BC99" i="470"/>
  <c r="B99" i="470"/>
  <c r="BE99" i="470"/>
  <c r="BF99" i="470"/>
  <c r="AC99" i="470"/>
  <c r="BD99" i="470"/>
  <c r="BB99" i="470"/>
  <c r="BG99" i="470"/>
  <c r="BJ99" i="470"/>
  <c r="AB99" i="470"/>
  <c r="BA99" i="470"/>
  <c r="B102" i="469"/>
  <c r="AB102" i="469"/>
  <c r="AC102" i="469"/>
  <c r="B100" i="469" l="1"/>
  <c r="AB100" i="469"/>
  <c r="AC100" i="469"/>
  <c r="BG100" i="470"/>
  <c r="AC100" i="470"/>
  <c r="BI100" i="470"/>
  <c r="BC100" i="470"/>
  <c r="BF100" i="470"/>
  <c r="AB100" i="470"/>
  <c r="B100" i="470"/>
  <c r="BD100" i="470"/>
  <c r="BB100" i="470"/>
  <c r="BH100" i="470"/>
  <c r="BA100" i="470"/>
  <c r="BE100" i="470"/>
  <c r="BJ100" i="470"/>
  <c r="B103" i="469"/>
  <c r="AB103" i="469"/>
  <c r="AC103" i="469"/>
  <c r="B104" i="469" l="1"/>
  <c r="AB104" i="469"/>
  <c r="AC104" i="469"/>
  <c r="B105" i="469" l="1"/>
  <c r="AB105" i="469"/>
  <c r="AC105" i="469"/>
  <c r="B106" i="469" l="1"/>
  <c r="AB106" i="469"/>
  <c r="AC106" i="469"/>
  <c r="B107" i="469" l="1"/>
  <c r="AB107" i="469"/>
  <c r="AC107" i="469"/>
  <c r="B108" i="469" l="1"/>
  <c r="AB108" i="469"/>
  <c r="AC108" i="469"/>
  <c r="B109" i="469" l="1"/>
  <c r="AB109" i="469"/>
  <c r="AC109" i="469"/>
  <c r="B110" i="469" l="1"/>
  <c r="AB110" i="469"/>
  <c r="AC110" i="469"/>
  <c r="B111" i="469" l="1"/>
  <c r="AB111" i="469"/>
  <c r="AC111" i="469"/>
  <c r="B112" i="469" l="1"/>
  <c r="AB112" i="469"/>
  <c r="AC112" i="469"/>
  <c r="B113" i="469" l="1"/>
  <c r="AB113" i="469"/>
  <c r="AC113" i="469"/>
  <c r="B114" i="469" l="1"/>
  <c r="AB114" i="469"/>
  <c r="AC114" i="469"/>
  <c r="B115" i="469" l="1"/>
  <c r="AB115" i="469"/>
  <c r="AC115" i="469"/>
  <c r="B116" i="469" l="1"/>
  <c r="AB116" i="469"/>
  <c r="AC116" i="469"/>
  <c r="G32" i="535" l="1"/>
  <c r="B117" i="469"/>
  <c r="AB117" i="469"/>
  <c r="AC117" i="469"/>
  <c r="I131" i="532" l="1"/>
  <c r="I32" i="535"/>
  <c r="H32" i="535"/>
  <c r="B118" i="469"/>
  <c r="AB118" i="469"/>
  <c r="AC118" i="469"/>
  <c r="B119" i="469" l="1"/>
  <c r="AB119" i="469"/>
  <c r="AC119" i="469"/>
  <c r="B120" i="469" l="1"/>
  <c r="AB120" i="469"/>
  <c r="AC120" i="469"/>
  <c r="B121" i="469" l="1"/>
  <c r="AB121" i="469"/>
  <c r="AC121" i="469"/>
  <c r="B122" i="469" l="1"/>
  <c r="AB122" i="469"/>
  <c r="AC122" i="469"/>
  <c r="B123" i="469" l="1"/>
  <c r="AB123" i="469"/>
  <c r="AC123" i="469"/>
  <c r="B124" i="469" l="1"/>
  <c r="AB124" i="469"/>
  <c r="AC124" i="469"/>
  <c r="B125" i="469" l="1"/>
  <c r="AB125" i="469"/>
  <c r="AC125" i="469"/>
  <c r="B126" i="469" l="1"/>
  <c r="AB126" i="469"/>
  <c r="AC126" i="469"/>
  <c r="B127" i="469" l="1"/>
  <c r="AB127" i="469"/>
  <c r="AC127" i="469"/>
  <c r="B128" i="469" l="1"/>
  <c r="AB128" i="469"/>
  <c r="AC128" i="469"/>
  <c r="B129" i="469" l="1"/>
  <c r="AB129" i="469"/>
  <c r="AC129" i="469"/>
  <c r="AB130" i="469" l="1"/>
  <c r="AC130" i="469"/>
  <c r="B130" i="469"/>
  <c r="V31" i="500" l="1"/>
  <c r="V131" i="500" s="1"/>
  <c r="AC31" i="500"/>
  <c r="AB31" i="500"/>
  <c r="Z35" i="475" l="1"/>
  <c r="I35" i="370" s="1"/>
  <c r="AM35" i="370" s="1"/>
  <c r="Z34" i="475" l="1"/>
  <c r="I34" i="370" s="1"/>
  <c r="AM34" i="370" s="1"/>
  <c r="AJ34" i="370"/>
  <c r="B35" i="370"/>
  <c r="AE54" i="526" l="1"/>
  <c r="AE60" i="526"/>
  <c r="AE47" i="526"/>
  <c r="AE55" i="526"/>
  <c r="AE45" i="526"/>
  <c r="AE44" i="526"/>
  <c r="AE56" i="526"/>
  <c r="AE41" i="526"/>
  <c r="AE76" i="526"/>
  <c r="AE93" i="526"/>
  <c r="AE92" i="526"/>
  <c r="AE90" i="526"/>
  <c r="AE70" i="526"/>
  <c r="AE110" i="526"/>
  <c r="AE102" i="526"/>
  <c r="AE103" i="526"/>
  <c r="AE89" i="526"/>
  <c r="AE79" i="526"/>
  <c r="AE73" i="526"/>
  <c r="AE98" i="526"/>
  <c r="AE74" i="526"/>
  <c r="AE121" i="526"/>
  <c r="AE88" i="526"/>
  <c r="AE107" i="526"/>
  <c r="AE124" i="526"/>
  <c r="AE50" i="526"/>
  <c r="AE53" i="526"/>
  <c r="AE58" i="526"/>
  <c r="AE61" i="526"/>
  <c r="AE57" i="526"/>
  <c r="AE52" i="526"/>
  <c r="AE40" i="526"/>
  <c r="Z34" i="473"/>
  <c r="G34" i="370" s="1"/>
  <c r="AK34" i="370" s="1"/>
  <c r="Z37" i="473"/>
  <c r="G37" i="370" s="1"/>
  <c r="AK37" i="370" s="1"/>
  <c r="Z39" i="473"/>
  <c r="G39" i="370" s="1"/>
  <c r="AK39" i="370" s="1"/>
  <c r="Z40" i="473"/>
  <c r="G40" i="370" s="1"/>
  <c r="AK40" i="370" s="1"/>
  <c r="Z38" i="473"/>
  <c r="G38" i="370" s="1"/>
  <c r="AK38" i="370" s="1"/>
  <c r="Z36" i="473"/>
  <c r="G36" i="370" s="1"/>
  <c r="AK36" i="370" s="1"/>
  <c r="B34" i="370"/>
  <c r="AJ35" i="370"/>
  <c r="D34" i="370"/>
  <c r="AH34" i="370" s="1"/>
  <c r="D35" i="370"/>
  <c r="AH35" i="370" s="1"/>
  <c r="AE105" i="526" l="1"/>
  <c r="AE94" i="526"/>
  <c r="AE120" i="526"/>
  <c r="AE95" i="526"/>
  <c r="AE65" i="526"/>
  <c r="AE97" i="526"/>
  <c r="AE119" i="526"/>
  <c r="AE69" i="526"/>
  <c r="AE130" i="526"/>
  <c r="AE80" i="526"/>
  <c r="AE81" i="526"/>
  <c r="AE128" i="526"/>
  <c r="AE68" i="526"/>
  <c r="AE72" i="526"/>
  <c r="AE123" i="526"/>
  <c r="AE117" i="526"/>
  <c r="AE126" i="526"/>
  <c r="AE116" i="526"/>
  <c r="AE108" i="526"/>
  <c r="AE67" i="526"/>
  <c r="AE113" i="526"/>
  <c r="AE125" i="526"/>
  <c r="AE114" i="526"/>
  <c r="AE106" i="526"/>
  <c r="AE75" i="526"/>
  <c r="AE82" i="526"/>
  <c r="AE86" i="526"/>
  <c r="AE71" i="526"/>
  <c r="AE84" i="526"/>
  <c r="AE118" i="526"/>
  <c r="AE59" i="526"/>
  <c r="AE100" i="526"/>
  <c r="AE87" i="526"/>
  <c r="AE85" i="526"/>
  <c r="AE111" i="526"/>
  <c r="AE96" i="526"/>
  <c r="AE78" i="526"/>
  <c r="AE101" i="526"/>
  <c r="AE83" i="526"/>
  <c r="AE122" i="526"/>
  <c r="AE64" i="526"/>
  <c r="AE77" i="526"/>
  <c r="AE112" i="526"/>
  <c r="AE91" i="526"/>
  <c r="AE66" i="526"/>
  <c r="AE115" i="526"/>
  <c r="AE104" i="526"/>
  <c r="AE127" i="526"/>
  <c r="AE43" i="526"/>
  <c r="AE129" i="526"/>
  <c r="AE99" i="526"/>
  <c r="AE109" i="526"/>
  <c r="AE51" i="526"/>
  <c r="AO37" i="370"/>
  <c r="AO40" i="370"/>
  <c r="AO38" i="370"/>
  <c r="AO36" i="370"/>
  <c r="AO39" i="370"/>
  <c r="Z36" i="471"/>
  <c r="E36" i="370" s="1"/>
  <c r="AI36" i="370" s="1"/>
  <c r="Z38" i="471"/>
  <c r="E38" i="370" s="1"/>
  <c r="AI38" i="370" s="1"/>
  <c r="Z40" i="471"/>
  <c r="E40" i="370" s="1"/>
  <c r="AI40" i="370" s="1"/>
  <c r="Z39" i="471"/>
  <c r="E39" i="370" s="1"/>
  <c r="AI39" i="370" s="1"/>
  <c r="Z37" i="471"/>
  <c r="E37" i="370" s="1"/>
  <c r="AI37" i="370" s="1"/>
  <c r="Z35" i="471"/>
  <c r="E35" i="370" s="1"/>
  <c r="AI35" i="370" s="1"/>
  <c r="Z34" i="471"/>
  <c r="E34" i="370" s="1"/>
  <c r="AI34" i="370" s="1"/>
  <c r="AL35" i="370"/>
  <c r="AL34" i="370"/>
  <c r="N131" i="370" l="1"/>
  <c r="AR31" i="370"/>
  <c r="AT31" i="370"/>
  <c r="P131" i="370"/>
  <c r="AQ31" i="370"/>
  <c r="M131" i="370"/>
  <c r="AS31" i="370"/>
  <c r="O131" i="370"/>
  <c r="AU31" i="370"/>
  <c r="Q131" i="370"/>
  <c r="AG40" i="370"/>
  <c r="AG37" i="370"/>
  <c r="AG39" i="370"/>
  <c r="AG38" i="370"/>
  <c r="AE38" i="370" s="1"/>
  <c r="D38" i="521" s="1"/>
  <c r="AF38" i="521" s="1"/>
  <c r="AG36" i="370"/>
  <c r="AD36" i="370" s="1"/>
  <c r="AD40" i="370"/>
  <c r="AE40" i="370"/>
  <c r="D40" i="521" s="1"/>
  <c r="AF40" i="521" s="1"/>
  <c r="AF40" i="370"/>
  <c r="AD37" i="370"/>
  <c r="AF37" i="370"/>
  <c r="AE37" i="370"/>
  <c r="D37" i="521" s="1"/>
  <c r="AF37" i="521" s="1"/>
  <c r="AE36" i="370"/>
  <c r="D36" i="521" s="1"/>
  <c r="AF36" i="521" s="1"/>
  <c r="AF36" i="370"/>
  <c r="AD39" i="370"/>
  <c r="AE39" i="370"/>
  <c r="D39" i="521" s="1"/>
  <c r="AF39" i="521" s="1"/>
  <c r="AF39" i="370"/>
  <c r="Z34" i="476"/>
  <c r="J34" i="370" s="1"/>
  <c r="AN34" i="370" s="1"/>
  <c r="Z35" i="476"/>
  <c r="J35" i="370" s="1"/>
  <c r="AN35" i="370" s="1"/>
  <c r="AP34" i="370"/>
  <c r="AP32" i="370"/>
  <c r="AP35" i="370"/>
  <c r="AD38" i="370" l="1"/>
  <c r="AF38" i="370"/>
  <c r="L131" i="370" l="1"/>
  <c r="AP31" i="370"/>
  <c r="AO34" i="370" l="1"/>
  <c r="AG34" i="370" s="1"/>
  <c r="AO35" i="370"/>
  <c r="AD35" i="370" l="1"/>
  <c r="AD34" i="370"/>
  <c r="C31" i="535" l="1"/>
  <c r="B31" i="532"/>
  <c r="T31" i="532" s="1"/>
  <c r="P31" i="532"/>
  <c r="O31" i="535" l="1"/>
  <c r="O131" i="535" s="1"/>
  <c r="T131" i="532"/>
  <c r="J31" i="535"/>
  <c r="H31" i="535"/>
  <c r="E31" i="535"/>
  <c r="F31" i="535"/>
  <c r="D31" i="535"/>
  <c r="S31" i="535"/>
  <c r="V31" i="535"/>
  <c r="T31" i="535"/>
  <c r="U31" i="535"/>
  <c r="I31" i="535"/>
  <c r="I131" i="535" s="1"/>
  <c r="R31" i="535"/>
  <c r="G31" i="535"/>
  <c r="B31" i="535"/>
  <c r="K31" i="535"/>
  <c r="K131" i="535" s="1"/>
  <c r="P131" i="532"/>
  <c r="AE34" i="370"/>
  <c r="D34" i="521" s="1"/>
  <c r="AF34" i="521" s="1"/>
  <c r="AE35" i="370"/>
  <c r="D35" i="521" s="1"/>
  <c r="AF35" i="521" s="1"/>
  <c r="AF35" i="370" l="1"/>
  <c r="AF34" i="370"/>
  <c r="J32" i="535" l="1"/>
  <c r="J131" i="535" s="1"/>
  <c r="J131" i="532"/>
  <c r="AE39" i="526" l="1"/>
  <c r="AE34" i="526"/>
  <c r="AE49" i="526"/>
  <c r="AE48" i="526"/>
  <c r="AE37" i="526"/>
  <c r="AE42" i="526"/>
  <c r="AE38" i="526"/>
  <c r="AE35" i="526"/>
  <c r="AE36" i="526"/>
  <c r="Z35" i="473"/>
  <c r="G35" i="370" s="1"/>
  <c r="AK35" i="370" s="1"/>
  <c r="AG35" i="370" s="1"/>
  <c r="BD32" i="470" l="1"/>
  <c r="BA32" i="470"/>
  <c r="BI32" i="470"/>
  <c r="BJ32" i="470"/>
  <c r="BB32" i="470"/>
  <c r="AB32" i="470"/>
  <c r="BE32" i="470"/>
  <c r="BH32" i="470"/>
  <c r="B32" i="470"/>
  <c r="BF32" i="470"/>
  <c r="AC32" i="470"/>
  <c r="BC32" i="470"/>
  <c r="BG32" i="470"/>
  <c r="BC33" i="470"/>
  <c r="BA33" i="470"/>
  <c r="BE33" i="470"/>
  <c r="BG33" i="470"/>
  <c r="BF33" i="470"/>
  <c r="AC33" i="470"/>
  <c r="BD33" i="470"/>
  <c r="BJ33" i="470"/>
  <c r="B33" i="470"/>
  <c r="BI33" i="470"/>
  <c r="BH33" i="470"/>
  <c r="BB33" i="470"/>
  <c r="AB33" i="470"/>
  <c r="V31" i="470"/>
  <c r="X31" i="470"/>
  <c r="P31" i="470"/>
  <c r="Y31" i="470"/>
  <c r="R31" i="470"/>
  <c r="Q31" i="470"/>
  <c r="S31" i="470"/>
  <c r="W31" i="470"/>
  <c r="U31" i="470"/>
  <c r="G31" i="470"/>
  <c r="T31" i="470"/>
  <c r="N32" i="477" l="1"/>
  <c r="CL32" i="477" s="1"/>
  <c r="P32" i="477"/>
  <c r="CN32" i="477" s="1"/>
  <c r="N33" i="477"/>
  <c r="CL33" i="477" s="1"/>
  <c r="O32" i="477"/>
  <c r="CM32" i="477" s="1"/>
  <c r="P33" i="477"/>
  <c r="CN33" i="477" s="1"/>
  <c r="O33" i="477"/>
  <c r="CM33" i="477" s="1"/>
  <c r="W131" i="470"/>
  <c r="Y131" i="470"/>
  <c r="V131" i="470"/>
  <c r="X131" i="470"/>
  <c r="AI2" i="470"/>
  <c r="AE2" i="470"/>
  <c r="AG2" i="470"/>
  <c r="AM2" i="470"/>
  <c r="AF2" i="470"/>
  <c r="AH2" i="470"/>
  <c r="AJ2" i="470"/>
  <c r="AK2" i="470"/>
  <c r="G131" i="470"/>
  <c r="N131" i="470"/>
  <c r="O131" i="470"/>
  <c r="H131" i="470"/>
  <c r="M131" i="470"/>
  <c r="K131" i="470"/>
  <c r="P131" i="470"/>
  <c r="I131" i="470"/>
  <c r="U131" i="470"/>
  <c r="J131" i="470"/>
  <c r="L131" i="470"/>
  <c r="S131" i="470"/>
  <c r="Q131" i="470"/>
  <c r="R131" i="470"/>
  <c r="T131" i="470"/>
  <c r="T131" i="475"/>
  <c r="AJ32" i="370"/>
  <c r="B32" i="370"/>
  <c r="B33" i="370"/>
  <c r="AJ33" i="370"/>
  <c r="BD31" i="470"/>
  <c r="AB31" i="470"/>
  <c r="AC31" i="470"/>
  <c r="BC31" i="470"/>
  <c r="BI31" i="470"/>
  <c r="B31" i="470"/>
  <c r="BA31" i="470"/>
  <c r="BF31" i="470"/>
  <c r="BJ31" i="470"/>
  <c r="BE31" i="470"/>
  <c r="BB31" i="470"/>
  <c r="BG31" i="470"/>
  <c r="BH31" i="470"/>
  <c r="CR33" i="477" l="1"/>
  <c r="CR32" i="477"/>
  <c r="CU32" i="477"/>
  <c r="CU33" i="477"/>
  <c r="CS33" i="477"/>
  <c r="CT33" i="477"/>
  <c r="CS32" i="477"/>
  <c r="CT32" i="477"/>
  <c r="CZ31" i="477"/>
  <c r="CS31" i="477"/>
  <c r="CY31" i="477" s="1"/>
  <c r="S131" i="469"/>
  <c r="T131" i="469"/>
  <c r="AE2" i="475"/>
  <c r="AI2" i="475"/>
  <c r="G131" i="475"/>
  <c r="AM2" i="475"/>
  <c r="AG2" i="475"/>
  <c r="AH2" i="475"/>
  <c r="AK2" i="475"/>
  <c r="AF2" i="475"/>
  <c r="AJ2" i="475"/>
  <c r="CY32" i="477" l="1"/>
  <c r="CY33" i="477"/>
  <c r="CZ33" i="477"/>
  <c r="CZ32" i="477"/>
  <c r="DA31" i="477"/>
  <c r="AE31" i="477" s="1"/>
  <c r="DA33" i="477" l="1"/>
  <c r="DA32" i="477"/>
  <c r="AQ31" i="477"/>
  <c r="AE33" i="477" l="1"/>
  <c r="AQ33" i="477" s="1"/>
  <c r="AO33" i="477" s="1"/>
  <c r="AE32" i="477"/>
  <c r="AQ32" i="477" s="1"/>
  <c r="AO31" i="477"/>
  <c r="C31" i="539" s="1"/>
  <c r="AO32" i="477" l="1"/>
  <c r="AQ28" i="477"/>
  <c r="C33" i="539"/>
  <c r="B33" i="539" s="1"/>
  <c r="F33" i="469"/>
  <c r="C33" i="527"/>
  <c r="E33" i="527" s="1"/>
  <c r="F33" i="471"/>
  <c r="C33" i="522"/>
  <c r="AD33" i="522" s="1"/>
  <c r="C33" i="370"/>
  <c r="AE33" i="370" s="1"/>
  <c r="D33" i="521" s="1"/>
  <c r="AF33" i="521" s="1"/>
  <c r="C33" i="526"/>
  <c r="G33" i="526" s="1"/>
  <c r="F33" i="473"/>
  <c r="F33" i="475"/>
  <c r="U33" i="475" s="1"/>
  <c r="F33" i="476"/>
  <c r="C33" i="521"/>
  <c r="Y33" i="521" s="1"/>
  <c r="C33" i="574"/>
  <c r="L33" i="574" s="1"/>
  <c r="O33" i="574" s="1"/>
  <c r="AO33" i="370"/>
  <c r="AL33" i="370"/>
  <c r="AL32" i="370"/>
  <c r="C31" i="527"/>
  <c r="I31" i="527" s="1"/>
  <c r="C31" i="526"/>
  <c r="G31" i="526" s="1"/>
  <c r="F31" i="476"/>
  <c r="C31" i="522"/>
  <c r="BC31" i="522" s="1"/>
  <c r="F31" i="473"/>
  <c r="F31" i="469"/>
  <c r="C31" i="370"/>
  <c r="B31" i="539"/>
  <c r="F31" i="475"/>
  <c r="C31" i="521"/>
  <c r="B31" i="521" s="1"/>
  <c r="F31" i="471"/>
  <c r="C31" i="574"/>
  <c r="BB31" i="574" s="1"/>
  <c r="AF31" i="539"/>
  <c r="AE31" i="539"/>
  <c r="B31" i="370"/>
  <c r="F131" i="370"/>
  <c r="AJ31" i="370"/>
  <c r="AE33" i="539" l="1"/>
  <c r="AC33" i="476"/>
  <c r="Y33" i="476"/>
  <c r="W33" i="476"/>
  <c r="Z33" i="469"/>
  <c r="D33" i="370" s="1"/>
  <c r="AH33" i="370" s="1"/>
  <c r="Y33" i="469"/>
  <c r="W33" i="469"/>
  <c r="U31" i="476"/>
  <c r="W31" i="476" s="1"/>
  <c r="G31" i="471"/>
  <c r="U31" i="471" s="1"/>
  <c r="W31" i="471" s="1"/>
  <c r="U33" i="473"/>
  <c r="Y33" i="473"/>
  <c r="W33" i="473"/>
  <c r="G33" i="471"/>
  <c r="Y33" i="471"/>
  <c r="W33" i="471"/>
  <c r="G31" i="469"/>
  <c r="U31" i="469" s="1"/>
  <c r="W31" i="469" s="1"/>
  <c r="B33" i="527"/>
  <c r="F33" i="527" s="1"/>
  <c r="K33" i="539"/>
  <c r="B33" i="475"/>
  <c r="Z33" i="521"/>
  <c r="AH33" i="526"/>
  <c r="H33" i="521"/>
  <c r="G33" i="527"/>
  <c r="H33" i="526"/>
  <c r="C33" i="528"/>
  <c r="G33" i="528" s="1"/>
  <c r="I33" i="526"/>
  <c r="K33" i="527"/>
  <c r="Y33" i="526"/>
  <c r="I33" i="527"/>
  <c r="H33" i="527"/>
  <c r="Q33" i="532" s="1"/>
  <c r="Z33" i="527"/>
  <c r="Z33" i="526"/>
  <c r="D33" i="539" s="1"/>
  <c r="AI33" i="521"/>
  <c r="B33" i="521"/>
  <c r="D33" i="527"/>
  <c r="B33" i="526"/>
  <c r="G33" i="521"/>
  <c r="AV33" i="574"/>
  <c r="Y33" i="522"/>
  <c r="AF33" i="539"/>
  <c r="Z33" i="522"/>
  <c r="AL33" i="522"/>
  <c r="AB33" i="574"/>
  <c r="AE33" i="574" s="1"/>
  <c r="Z33" i="574"/>
  <c r="N33" i="574"/>
  <c r="AP33" i="574"/>
  <c r="AW33" i="574"/>
  <c r="V33" i="574"/>
  <c r="R33" i="574"/>
  <c r="T33" i="574"/>
  <c r="W33" i="574" s="1"/>
  <c r="I33" i="574"/>
  <c r="AR33" i="522"/>
  <c r="AU33" i="522" s="1"/>
  <c r="AG33" i="522"/>
  <c r="AH33" i="574"/>
  <c r="BL33" i="473"/>
  <c r="AD33" i="521"/>
  <c r="AT33" i="574"/>
  <c r="F33" i="574"/>
  <c r="AN33" i="574"/>
  <c r="AQ33" i="574" s="1"/>
  <c r="AB33" i="471"/>
  <c r="B33" i="471"/>
  <c r="U33" i="471"/>
  <c r="L33" i="539"/>
  <c r="G33" i="539"/>
  <c r="AL33" i="574"/>
  <c r="BB33" i="574"/>
  <c r="X33" i="574"/>
  <c r="AA33" i="574" s="1"/>
  <c r="BC33" i="574"/>
  <c r="AG33" i="574"/>
  <c r="L33" i="522"/>
  <c r="O33" i="522" s="1"/>
  <c r="AB33" i="522"/>
  <c r="AE33" i="522" s="1"/>
  <c r="Z33" i="539"/>
  <c r="J33" i="539"/>
  <c r="R33" i="522"/>
  <c r="U33" i="522"/>
  <c r="AT33" i="522"/>
  <c r="I33" i="539"/>
  <c r="Y33" i="539"/>
  <c r="Q33" i="522"/>
  <c r="M33" i="522"/>
  <c r="AP33" i="522"/>
  <c r="EL33" i="473"/>
  <c r="DG33" i="473"/>
  <c r="CO33" i="473"/>
  <c r="AW33" i="522"/>
  <c r="T33" i="522"/>
  <c r="W33" i="522" s="1"/>
  <c r="AN33" i="522"/>
  <c r="AQ33" i="522" s="1"/>
  <c r="AV33" i="522"/>
  <c r="D33" i="526" s="1"/>
  <c r="AE33" i="526" s="1"/>
  <c r="BB33" i="522"/>
  <c r="X33" i="522"/>
  <c r="AA33" i="522" s="1"/>
  <c r="P33" i="522"/>
  <c r="S33" i="522" s="1"/>
  <c r="BC33" i="522"/>
  <c r="AJ33" i="522"/>
  <c r="AM33" i="522" s="1"/>
  <c r="AB33" i="475"/>
  <c r="D33" i="522"/>
  <c r="J33" i="522"/>
  <c r="F33" i="522"/>
  <c r="AF33" i="522"/>
  <c r="AI33" i="522" s="1"/>
  <c r="H33" i="522"/>
  <c r="K33" i="522" s="1"/>
  <c r="AC33" i="522"/>
  <c r="AO33" i="522"/>
  <c r="AS33" i="522"/>
  <c r="I33" i="522"/>
  <c r="AH33" i="522"/>
  <c r="V33" i="522"/>
  <c r="N33" i="522"/>
  <c r="AK33" i="522"/>
  <c r="B33" i="522"/>
  <c r="CG33" i="473"/>
  <c r="Z33" i="475"/>
  <c r="I33" i="370" s="1"/>
  <c r="AM33" i="370" s="1"/>
  <c r="BN33" i="473"/>
  <c r="CC33" i="473"/>
  <c r="CH33" i="473"/>
  <c r="EH33" i="473"/>
  <c r="CF33" i="473"/>
  <c r="BV33" i="473"/>
  <c r="DY33" i="473"/>
  <c r="BU33" i="473"/>
  <c r="DV33" i="473"/>
  <c r="DP33" i="473"/>
  <c r="EI33" i="473"/>
  <c r="CZ33" i="473"/>
  <c r="ET33" i="473"/>
  <c r="DF33" i="473"/>
  <c r="CQ33" i="473"/>
  <c r="AC33" i="469"/>
  <c r="CJ33" i="473"/>
  <c r="EM33" i="473"/>
  <c r="DT33" i="473"/>
  <c r="EP33" i="473"/>
  <c r="DW33" i="473"/>
  <c r="BA33" i="473"/>
  <c r="BT33" i="473"/>
  <c r="CY33" i="473"/>
  <c r="Y33" i="475"/>
  <c r="H33" i="574"/>
  <c r="K33" i="574" s="1"/>
  <c r="Y33" i="574"/>
  <c r="AJ33" i="574"/>
  <c r="AM33" i="574" s="1"/>
  <c r="B33" i="574"/>
  <c r="D33" i="574"/>
  <c r="AF33" i="574"/>
  <c r="AI33" i="574" s="1"/>
  <c r="AK33" i="574"/>
  <c r="AC33" i="574"/>
  <c r="Q33" i="574"/>
  <c r="AC33" i="471"/>
  <c r="U33" i="469"/>
  <c r="CD33" i="473"/>
  <c r="BZ33" i="473"/>
  <c r="EK33" i="473"/>
  <c r="BW33" i="473"/>
  <c r="EU33" i="473"/>
  <c r="ER33" i="473"/>
  <c r="BB33" i="473"/>
  <c r="DJ33" i="473"/>
  <c r="CT33" i="473"/>
  <c r="BR33" i="473"/>
  <c r="DN33" i="473"/>
  <c r="DO33" i="473"/>
  <c r="BO33" i="473"/>
  <c r="DA33" i="473"/>
  <c r="AE33" i="521"/>
  <c r="AR33" i="574"/>
  <c r="AU33" i="574" s="1"/>
  <c r="U33" i="574"/>
  <c r="P33" i="574"/>
  <c r="S33" i="574" s="1"/>
  <c r="J33" i="574"/>
  <c r="AS33" i="574"/>
  <c r="AD33" i="574"/>
  <c r="AO33" i="574"/>
  <c r="M33" i="574"/>
  <c r="Z33" i="471"/>
  <c r="E33" i="370" s="1"/>
  <c r="AI33" i="370" s="1"/>
  <c r="DR33" i="473"/>
  <c r="DL33" i="473"/>
  <c r="CK33" i="473"/>
  <c r="CW33" i="473"/>
  <c r="AC33" i="473"/>
  <c r="EN33" i="473"/>
  <c r="DI33" i="473"/>
  <c r="BY33" i="473"/>
  <c r="CR33" i="473"/>
  <c r="BS33" i="473"/>
  <c r="CB33" i="473"/>
  <c r="BM33" i="473"/>
  <c r="DE33" i="473"/>
  <c r="CL33" i="473"/>
  <c r="BP33" i="473"/>
  <c r="DX33" i="473"/>
  <c r="DM33" i="473"/>
  <c r="Z33" i="473"/>
  <c r="G33" i="370" s="1"/>
  <c r="AK33" i="370" s="1"/>
  <c r="CU33" i="473"/>
  <c r="CX33" i="473"/>
  <c r="CA33" i="473"/>
  <c r="DH33" i="473"/>
  <c r="ED33" i="473"/>
  <c r="CI33" i="473"/>
  <c r="CE33" i="473"/>
  <c r="DC33" i="473"/>
  <c r="DK33" i="473"/>
  <c r="DZ33" i="473"/>
  <c r="BK33" i="473"/>
  <c r="DS33" i="473"/>
  <c r="EE33" i="473"/>
  <c r="DU33" i="473"/>
  <c r="EC33" i="473"/>
  <c r="ES33" i="473"/>
  <c r="EV33" i="473"/>
  <c r="CP33" i="473"/>
  <c r="B33" i="473"/>
  <c r="Z33" i="476"/>
  <c r="J33" i="370" s="1"/>
  <c r="AN33" i="370" s="1"/>
  <c r="BA33" i="475"/>
  <c r="B33" i="469"/>
  <c r="AD33" i="370"/>
  <c r="B33" i="476"/>
  <c r="U33" i="476"/>
  <c r="AB33" i="469"/>
  <c r="G33" i="469"/>
  <c r="AF33" i="370"/>
  <c r="AB33" i="476"/>
  <c r="DB33" i="473"/>
  <c r="BQ33" i="473"/>
  <c r="EA33" i="473"/>
  <c r="EQ33" i="473"/>
  <c r="CV33" i="473"/>
  <c r="EG33" i="473"/>
  <c r="BC33" i="473"/>
  <c r="DD33" i="473"/>
  <c r="EF33" i="473"/>
  <c r="DQ33" i="473"/>
  <c r="CN33" i="473"/>
  <c r="AB33" i="473"/>
  <c r="CS33" i="473"/>
  <c r="EB33" i="473"/>
  <c r="EO33" i="473"/>
  <c r="CM33" i="473"/>
  <c r="BX33" i="473"/>
  <c r="W33" i="475"/>
  <c r="BB33" i="475"/>
  <c r="EJ33" i="473"/>
  <c r="AC33" i="475"/>
  <c r="G33" i="473"/>
  <c r="H33" i="473"/>
  <c r="C32" i="521"/>
  <c r="E131" i="521" s="1"/>
  <c r="D1" i="521" s="1"/>
  <c r="F32" i="473"/>
  <c r="F32" i="471"/>
  <c r="C32" i="527"/>
  <c r="C32" i="539"/>
  <c r="C32" i="522"/>
  <c r="E131" i="522" s="1"/>
  <c r="C32" i="370"/>
  <c r="C32" i="574"/>
  <c r="E131" i="574" s="1"/>
  <c r="F32" i="476"/>
  <c r="F32" i="469"/>
  <c r="C32" i="526"/>
  <c r="F32" i="475"/>
  <c r="H31" i="473"/>
  <c r="U31" i="475"/>
  <c r="W31" i="475" s="1"/>
  <c r="Y31" i="475" s="1"/>
  <c r="G31" i="473"/>
  <c r="BO31" i="473"/>
  <c r="C33" i="529"/>
  <c r="B31" i="469"/>
  <c r="E31" i="527"/>
  <c r="EL31" i="473"/>
  <c r="C31" i="528"/>
  <c r="AC31" i="528" s="1"/>
  <c r="BH31" i="476"/>
  <c r="B31" i="522"/>
  <c r="X131" i="475"/>
  <c r="B31" i="574"/>
  <c r="DG31" i="473"/>
  <c r="B31" i="527"/>
  <c r="CD31" i="473"/>
  <c r="BB31" i="522"/>
  <c r="BC31" i="574"/>
  <c r="BG31" i="471"/>
  <c r="B31" i="475"/>
  <c r="AC31" i="476"/>
  <c r="AB31" i="476"/>
  <c r="AC31" i="475"/>
  <c r="BC31" i="476"/>
  <c r="BB31" i="475"/>
  <c r="BF31" i="476"/>
  <c r="BA31" i="476"/>
  <c r="BD31" i="471"/>
  <c r="B31" i="526"/>
  <c r="DC31" i="473"/>
  <c r="BA31" i="475"/>
  <c r="BJ31" i="476"/>
  <c r="BE31" i="476"/>
  <c r="BG31" i="476"/>
  <c r="BD31" i="476"/>
  <c r="BC31" i="471"/>
  <c r="CK31" i="473"/>
  <c r="EN31" i="473"/>
  <c r="BI31" i="471"/>
  <c r="AB31" i="475"/>
  <c r="BI31" i="476"/>
  <c r="B31" i="476"/>
  <c r="BB31" i="476"/>
  <c r="BF31" i="471"/>
  <c r="B31" i="471"/>
  <c r="EM31" i="473"/>
  <c r="EE31" i="473"/>
  <c r="CH31" i="473"/>
  <c r="CL31" i="473"/>
  <c r="BV31" i="473"/>
  <c r="ET31" i="473"/>
  <c r="BR31" i="473"/>
  <c r="BY31" i="473"/>
  <c r="ER31" i="473"/>
  <c r="CC31" i="473"/>
  <c r="DU31" i="473"/>
  <c r="DK31" i="473"/>
  <c r="AD31" i="521"/>
  <c r="BA31" i="471"/>
  <c r="BJ31" i="471"/>
  <c r="EG31" i="473"/>
  <c r="CG31" i="473"/>
  <c r="DV31" i="473"/>
  <c r="EI31" i="473"/>
  <c r="CN31" i="473"/>
  <c r="EQ31" i="473"/>
  <c r="AC31" i="469"/>
  <c r="BB31" i="471"/>
  <c r="BH31" i="471"/>
  <c r="AE31" i="521"/>
  <c r="H31" i="526"/>
  <c r="AC31" i="473"/>
  <c r="B31" i="473"/>
  <c r="CZ31" i="473"/>
  <c r="ES31" i="473"/>
  <c r="DL31" i="473"/>
  <c r="CA31" i="473"/>
  <c r="EO31" i="473"/>
  <c r="DH31" i="473"/>
  <c r="BW31" i="473"/>
  <c r="BA31" i="473"/>
  <c r="CY31" i="473"/>
  <c r="BU31" i="473"/>
  <c r="CE31" i="473"/>
  <c r="AB31" i="469"/>
  <c r="G31" i="521"/>
  <c r="F31" i="522" s="1"/>
  <c r="DJ31" i="473"/>
  <c r="CP31" i="473"/>
  <c r="AB31" i="473"/>
  <c r="DM31" i="473"/>
  <c r="CF31" i="473"/>
  <c r="BB31" i="473"/>
  <c r="DI31" i="473"/>
  <c r="CB31" i="473"/>
  <c r="DT31" i="473"/>
  <c r="BS31" i="473"/>
  <c r="DP31" i="473"/>
  <c r="AB31" i="471"/>
  <c r="BE31" i="471"/>
  <c r="AC31" i="471"/>
  <c r="DR31" i="473"/>
  <c r="EU31" i="473"/>
  <c r="ED31" i="473"/>
  <c r="EV31" i="473"/>
  <c r="DZ31" i="473"/>
  <c r="DN31" i="473"/>
  <c r="CW31" i="473"/>
  <c r="EB31" i="473"/>
  <c r="BP31" i="473"/>
  <c r="CQ31" i="473"/>
  <c r="BN31" i="473"/>
  <c r="CX31" i="473"/>
  <c r="CS31" i="473"/>
  <c r="DX31" i="473"/>
  <c r="BL31" i="473"/>
  <c r="CM31" i="473"/>
  <c r="DF31" i="473"/>
  <c r="CO31" i="473"/>
  <c r="DD31" i="473"/>
  <c r="DO31" i="473"/>
  <c r="BC31" i="473"/>
  <c r="DQ31" i="473"/>
  <c r="CJ31" i="473"/>
  <c r="CU31" i="473"/>
  <c r="EP31" i="473"/>
  <c r="DE31" i="473"/>
  <c r="CT31" i="473"/>
  <c r="DA31" i="473"/>
  <c r="BT31" i="473"/>
  <c r="BZ31" i="473"/>
  <c r="EC31" i="473"/>
  <c r="BQ31" i="473"/>
  <c r="CV31" i="473"/>
  <c r="DW31" i="473"/>
  <c r="BK31" i="473"/>
  <c r="EH31" i="473"/>
  <c r="DY31" i="473"/>
  <c r="BM31" i="473"/>
  <c r="CR31" i="473"/>
  <c r="DS31" i="473"/>
  <c r="EK31" i="473"/>
  <c r="EJ31" i="473"/>
  <c r="BX31" i="473"/>
  <c r="CI31" i="473"/>
  <c r="DB31" i="473"/>
  <c r="EF31" i="473"/>
  <c r="EA31" i="473"/>
  <c r="AO32" i="370"/>
  <c r="E33" i="528" l="1"/>
  <c r="Q33" i="528"/>
  <c r="AI2" i="469"/>
  <c r="AJ2" i="469"/>
  <c r="AH2" i="469"/>
  <c r="AK2" i="469"/>
  <c r="AF2" i="469"/>
  <c r="Y31" i="469"/>
  <c r="Y31" i="476"/>
  <c r="Y31" i="471"/>
  <c r="H33" i="528"/>
  <c r="F33" i="528"/>
  <c r="F31" i="574"/>
  <c r="D31" i="527"/>
  <c r="U31" i="473"/>
  <c r="S33" i="528"/>
  <c r="Z33" i="528"/>
  <c r="P33" i="528"/>
  <c r="AC33" i="528"/>
  <c r="M33" i="528"/>
  <c r="N33" i="528"/>
  <c r="K33" i="528"/>
  <c r="J33" i="528"/>
  <c r="U33" i="528"/>
  <c r="D33" i="529" s="1"/>
  <c r="B33" i="528"/>
  <c r="T33" i="528"/>
  <c r="AG33" i="370"/>
  <c r="G32" i="469"/>
  <c r="G131" i="469" s="1"/>
  <c r="B32" i="469"/>
  <c r="AC32" i="469"/>
  <c r="AB32" i="469"/>
  <c r="BC32" i="522"/>
  <c r="BB32" i="522"/>
  <c r="B32" i="522"/>
  <c r="H32" i="473"/>
  <c r="H131" i="473" s="1"/>
  <c r="EV32" i="473"/>
  <c r="BS32" i="473"/>
  <c r="DW32" i="473"/>
  <c r="DX32" i="473"/>
  <c r="EP32" i="473"/>
  <c r="ET32" i="473"/>
  <c r="EC32" i="473"/>
  <c r="CF32" i="473"/>
  <c r="CE32" i="473"/>
  <c r="EF32" i="473"/>
  <c r="DU32" i="473"/>
  <c r="EB32" i="473"/>
  <c r="DK32" i="473"/>
  <c r="DT32" i="473"/>
  <c r="EE32" i="473"/>
  <c r="BW32" i="473"/>
  <c r="ES32" i="473"/>
  <c r="ER32" i="473"/>
  <c r="CN32" i="473"/>
  <c r="DE32" i="473"/>
  <c r="AC32" i="473"/>
  <c r="EJ32" i="473"/>
  <c r="AB32" i="473"/>
  <c r="DH32" i="473"/>
  <c r="G32" i="473"/>
  <c r="G131" i="473" s="1"/>
  <c r="EL32" i="473"/>
  <c r="BR32" i="473"/>
  <c r="BC32" i="473"/>
  <c r="CI32" i="473"/>
  <c r="DS32" i="473"/>
  <c r="DB32" i="473"/>
  <c r="BU32" i="473"/>
  <c r="EQ32" i="473"/>
  <c r="DL32" i="473"/>
  <c r="EN32" i="473"/>
  <c r="BV32" i="473"/>
  <c r="CY32" i="473"/>
  <c r="BK32" i="473"/>
  <c r="BM32" i="473"/>
  <c r="EI32" i="473"/>
  <c r="DR32" i="473"/>
  <c r="CK32" i="473"/>
  <c r="BT32" i="473"/>
  <c r="CB32" i="473"/>
  <c r="EO32" i="473"/>
  <c r="BZ32" i="473"/>
  <c r="CS32" i="473"/>
  <c r="BO32" i="473"/>
  <c r="DN32" i="473"/>
  <c r="CZ32" i="473"/>
  <c r="CJ32" i="473"/>
  <c r="CP32" i="473"/>
  <c r="BA32" i="473"/>
  <c r="DI32" i="473"/>
  <c r="CR32" i="473"/>
  <c r="CA32" i="473"/>
  <c r="EG32" i="473"/>
  <c r="CV32" i="473"/>
  <c r="DO32" i="473"/>
  <c r="CC32" i="473"/>
  <c r="DG32" i="473"/>
  <c r="DP32" i="473"/>
  <c r="DQ32" i="473"/>
  <c r="DY32" i="473"/>
  <c r="BP32" i="473"/>
  <c r="CQ32" i="473"/>
  <c r="DV32" i="473"/>
  <c r="DZ32" i="473"/>
  <c r="EU32" i="473"/>
  <c r="BB32" i="473"/>
  <c r="BL32" i="473"/>
  <c r="DC32" i="473"/>
  <c r="DD32" i="473"/>
  <c r="EH32" i="473"/>
  <c r="CD32" i="473"/>
  <c r="CL32" i="473"/>
  <c r="EA32" i="473"/>
  <c r="ED32" i="473"/>
  <c r="CH32" i="473"/>
  <c r="BQ32" i="473"/>
  <c r="EM32" i="473"/>
  <c r="DF32" i="473"/>
  <c r="BN32" i="473"/>
  <c r="EK32" i="473"/>
  <c r="CM32" i="473"/>
  <c r="DA32" i="473"/>
  <c r="DJ32" i="473"/>
  <c r="CO32" i="473"/>
  <c r="CX32" i="473"/>
  <c r="CG32" i="473"/>
  <c r="BX32" i="473"/>
  <c r="CU32" i="473"/>
  <c r="B32" i="473"/>
  <c r="CT32" i="473"/>
  <c r="CW32" i="473"/>
  <c r="BY32" i="473"/>
  <c r="DM32" i="473"/>
  <c r="U32" i="476"/>
  <c r="U131" i="476" s="1"/>
  <c r="AB32" i="476"/>
  <c r="AC32" i="476"/>
  <c r="B32" i="476"/>
  <c r="AF32" i="539"/>
  <c r="AE32" i="539"/>
  <c r="B32" i="539"/>
  <c r="G32" i="521"/>
  <c r="F32" i="522" s="1"/>
  <c r="F131" i="522" s="1"/>
  <c r="AE32" i="521"/>
  <c r="B32" i="521"/>
  <c r="AD32" i="521"/>
  <c r="U32" i="475"/>
  <c r="U131" i="475" s="1"/>
  <c r="BA32" i="475"/>
  <c r="AC32" i="475"/>
  <c r="BB32" i="475"/>
  <c r="AB32" i="475"/>
  <c r="B32" i="475"/>
  <c r="B32" i="574"/>
  <c r="BB32" i="574"/>
  <c r="BC32" i="574"/>
  <c r="C32" i="528"/>
  <c r="B32" i="527"/>
  <c r="E32" i="527"/>
  <c r="E131" i="527" s="1"/>
  <c r="I32" i="527"/>
  <c r="I131" i="527" s="1"/>
  <c r="G32" i="526"/>
  <c r="B32" i="526"/>
  <c r="AC32" i="471"/>
  <c r="B32" i="471"/>
  <c r="G32" i="471"/>
  <c r="G131" i="471" s="1"/>
  <c r="AB32" i="471"/>
  <c r="R33" i="532"/>
  <c r="M33" i="535" s="1"/>
  <c r="L33" i="535"/>
  <c r="AI2" i="473"/>
  <c r="AJ2" i="473"/>
  <c r="AE2" i="473"/>
  <c r="AM2" i="473"/>
  <c r="AH2" i="473"/>
  <c r="AF2" i="473"/>
  <c r="AK2" i="473"/>
  <c r="AG2" i="473"/>
  <c r="H131" i="370"/>
  <c r="F33" i="529"/>
  <c r="S33" i="532" s="1"/>
  <c r="N33" i="535" s="1"/>
  <c r="B33" i="529"/>
  <c r="J33" i="529"/>
  <c r="C33" i="530"/>
  <c r="G33" i="529"/>
  <c r="L33" i="529"/>
  <c r="M33" i="529"/>
  <c r="H33" i="529"/>
  <c r="D33" i="530" s="1"/>
  <c r="K33" i="529"/>
  <c r="B31" i="528"/>
  <c r="C31" i="529"/>
  <c r="E134" i="521"/>
  <c r="AG2" i="469"/>
  <c r="AM2" i="469"/>
  <c r="AE2" i="469"/>
  <c r="AF2" i="471"/>
  <c r="AJ2" i="471"/>
  <c r="AG2" i="471"/>
  <c r="AI2" i="471"/>
  <c r="AK2" i="471"/>
  <c r="AE2" i="471"/>
  <c r="AM2" i="471"/>
  <c r="AH2" i="471"/>
  <c r="AO31" i="370"/>
  <c r="K131" i="370"/>
  <c r="I33" i="528" l="1"/>
  <c r="L33" i="528" s="1"/>
  <c r="O33" i="528" s="1"/>
  <c r="W32" i="475"/>
  <c r="Y32" i="475" s="1"/>
  <c r="Y131" i="475" s="1"/>
  <c r="W31" i="473"/>
  <c r="W32" i="476"/>
  <c r="D32" i="527"/>
  <c r="U32" i="471"/>
  <c r="U32" i="473"/>
  <c r="W32" i="473" s="1"/>
  <c r="Y32" i="473" s="1"/>
  <c r="F32" i="574"/>
  <c r="F131" i="574" s="1"/>
  <c r="U32" i="469"/>
  <c r="W32" i="469" s="1"/>
  <c r="G131" i="521"/>
  <c r="AC32" i="528"/>
  <c r="B32" i="528"/>
  <c r="C32" i="529"/>
  <c r="H32" i="526"/>
  <c r="H131" i="526" s="1"/>
  <c r="G131" i="526"/>
  <c r="J31" i="529"/>
  <c r="AL31" i="370"/>
  <c r="C33" i="531"/>
  <c r="F33" i="530"/>
  <c r="J33" i="530"/>
  <c r="K33" i="530"/>
  <c r="B33" i="530"/>
  <c r="L33" i="530"/>
  <c r="I33" i="530"/>
  <c r="G33" i="530"/>
  <c r="K31" i="529"/>
  <c r="C31" i="530"/>
  <c r="B31" i="530" s="1"/>
  <c r="B31" i="529"/>
  <c r="W131" i="475" l="1"/>
  <c r="Z32" i="475"/>
  <c r="I32" i="370" s="1"/>
  <c r="Z31" i="475"/>
  <c r="I31" i="370" s="1"/>
  <c r="AM31" i="370" s="1"/>
  <c r="W131" i="469"/>
  <c r="Y32" i="469"/>
  <c r="Y32" i="476"/>
  <c r="W131" i="476"/>
  <c r="U131" i="471"/>
  <c r="W32" i="471"/>
  <c r="W131" i="473"/>
  <c r="Y31" i="473"/>
  <c r="L31" i="529"/>
  <c r="U131" i="469"/>
  <c r="U131" i="473"/>
  <c r="J32" i="529"/>
  <c r="B32" i="529"/>
  <c r="K32" i="529"/>
  <c r="C32" i="530"/>
  <c r="J31" i="530"/>
  <c r="R33" i="528"/>
  <c r="U33" i="532"/>
  <c r="P33" i="535" s="1"/>
  <c r="G33" i="531"/>
  <c r="B33" i="531"/>
  <c r="H33" i="531"/>
  <c r="J33" i="531"/>
  <c r="F33" i="531"/>
  <c r="X33" i="531" s="1"/>
  <c r="D33" i="531"/>
  <c r="R33" i="531"/>
  <c r="S33" i="531"/>
  <c r="V33" i="531"/>
  <c r="W33" i="531" s="1"/>
  <c r="U33" i="531"/>
  <c r="L33" i="531"/>
  <c r="E33" i="531"/>
  <c r="I33" i="531"/>
  <c r="O33" i="531"/>
  <c r="P33" i="531"/>
  <c r="M33" i="531"/>
  <c r="C31" i="531"/>
  <c r="B31" i="531" s="1"/>
  <c r="I31" i="530"/>
  <c r="Z131" i="475" l="1"/>
  <c r="Y131" i="473"/>
  <c r="Z31" i="473"/>
  <c r="G31" i="370" s="1"/>
  <c r="AK31" i="370" s="1"/>
  <c r="W131" i="471"/>
  <c r="Y32" i="471"/>
  <c r="Y131" i="471" s="1"/>
  <c r="Y131" i="476"/>
  <c r="Z31" i="476"/>
  <c r="J31" i="370" s="1"/>
  <c r="AN31" i="370" s="1"/>
  <c r="Z31" i="469"/>
  <c r="Y131" i="469"/>
  <c r="L32" i="529"/>
  <c r="K31" i="530"/>
  <c r="AM32" i="370"/>
  <c r="I131" i="370"/>
  <c r="Z32" i="476"/>
  <c r="Z32" i="469"/>
  <c r="B32" i="530"/>
  <c r="C32" i="531"/>
  <c r="I32" i="530"/>
  <c r="J32" i="530"/>
  <c r="J33" i="527"/>
  <c r="V33" i="532"/>
  <c r="Q33" i="535" s="1"/>
  <c r="K33" i="531"/>
  <c r="D31" i="531"/>
  <c r="D31" i="370" l="1"/>
  <c r="AH31" i="370" s="1"/>
  <c r="K32" i="530"/>
  <c r="Z31" i="471"/>
  <c r="Z32" i="471"/>
  <c r="E32" i="370" s="1"/>
  <c r="AI32" i="370" s="1"/>
  <c r="J32" i="370"/>
  <c r="Z131" i="476"/>
  <c r="Z32" i="473"/>
  <c r="B32" i="531"/>
  <c r="D32" i="531"/>
  <c r="D131" i="531" s="1"/>
  <c r="N33" i="531"/>
  <c r="Q33" i="531" s="1"/>
  <c r="T33" i="531" s="1"/>
  <c r="E31" i="370" l="1"/>
  <c r="Z131" i="471"/>
  <c r="G32" i="370"/>
  <c r="Z131" i="473"/>
  <c r="D32" i="370"/>
  <c r="Z131" i="469"/>
  <c r="AN32" i="370"/>
  <c r="J131" i="370"/>
  <c r="AI31" i="370" l="1"/>
  <c r="AG31" i="370" s="1"/>
  <c r="E131" i="370"/>
  <c r="AH32" i="370"/>
  <c r="D131" i="370"/>
  <c r="AK32" i="370"/>
  <c r="G131" i="370"/>
  <c r="AD31" i="370" l="1"/>
  <c r="AG32" i="370"/>
  <c r="AD32" i="370" l="1"/>
  <c r="AD131" i="370" s="1"/>
  <c r="AE32" i="370" s="1"/>
  <c r="AF32" i="370" s="1"/>
  <c r="AE31" i="370" l="1"/>
  <c r="AE131" i="370" s="1"/>
  <c r="F32" i="527"/>
  <c r="D32" i="521"/>
  <c r="D31" i="521" l="1"/>
  <c r="AF31" i="521" s="1"/>
  <c r="AI31" i="521" s="1"/>
  <c r="H31" i="521" s="1"/>
  <c r="AF31" i="370"/>
  <c r="AF32" i="521"/>
  <c r="AI32" i="521" s="1"/>
  <c r="F31" i="527" l="1"/>
  <c r="F131" i="527" s="1"/>
  <c r="AF131" i="370"/>
  <c r="D131" i="521"/>
  <c r="H32" i="521"/>
  <c r="H131" i="521" s="1"/>
  <c r="AI28" i="521"/>
  <c r="Y31" i="521" l="1"/>
  <c r="D31" i="522" s="1"/>
  <c r="H31" i="522" s="1"/>
  <c r="Y32" i="521"/>
  <c r="D32" i="522" s="1"/>
  <c r="Z32" i="521" l="1"/>
  <c r="Z31" i="521"/>
  <c r="I31" i="522"/>
  <c r="J31" i="522" s="1"/>
  <c r="H32" i="522"/>
  <c r="D131" i="522"/>
  <c r="Y131" i="521"/>
  <c r="I134" i="521" s="1"/>
  <c r="Z131" i="521" l="1"/>
  <c r="Z134" i="521" s="1"/>
  <c r="I32" i="522"/>
  <c r="H131" i="522"/>
  <c r="J32" i="522" l="1"/>
  <c r="J131" i="522" s="1"/>
  <c r="I131" i="522"/>
  <c r="K31" i="522" l="1"/>
  <c r="L31" i="522" s="1"/>
  <c r="K32" i="522"/>
  <c r="M31" i="522" l="1"/>
  <c r="N31" i="522" s="1"/>
  <c r="L32" i="522"/>
  <c r="K131" i="522"/>
  <c r="M32" i="522" l="1"/>
  <c r="L131" i="522"/>
  <c r="N32" i="522" l="1"/>
  <c r="N131" i="522" s="1"/>
  <c r="M131" i="522"/>
  <c r="O32" i="522" l="1"/>
  <c r="P32" i="522" s="1"/>
  <c r="Q32" i="522" s="1"/>
  <c r="O31" i="522"/>
  <c r="P31" i="522" l="1"/>
  <c r="O131" i="522"/>
  <c r="R32" i="522"/>
  <c r="Q31" i="522" l="1"/>
  <c r="P131" i="522"/>
  <c r="R31" i="522" l="1"/>
  <c r="Q131" i="522"/>
  <c r="S32" i="522" l="1"/>
  <c r="T32" i="522" s="1"/>
  <c r="S31" i="522"/>
  <c r="R131" i="522"/>
  <c r="T31" i="522" l="1"/>
  <c r="S131" i="522"/>
  <c r="U32" i="522"/>
  <c r="V32" i="522" s="1"/>
  <c r="U31" i="522" l="1"/>
  <c r="T131" i="522"/>
  <c r="V31" i="522" l="1"/>
  <c r="V131" i="522" s="1"/>
  <c r="U131" i="522"/>
  <c r="W32" i="522" l="1"/>
  <c r="X32" i="522" s="1"/>
  <c r="Y32" i="522" s="1"/>
  <c r="Z32" i="522" s="1"/>
  <c r="W31" i="522"/>
  <c r="X31" i="522" l="1"/>
  <c r="W131" i="522"/>
  <c r="Y31" i="522" l="1"/>
  <c r="X131" i="522"/>
  <c r="Z31" i="522" l="1"/>
  <c r="Z131" i="522" s="1"/>
  <c r="Y131" i="522"/>
  <c r="AA32" i="522" l="1"/>
  <c r="AB32" i="522" s="1"/>
  <c r="AC32" i="522" s="1"/>
  <c r="AD32" i="522" s="1"/>
  <c r="AA31" i="522"/>
  <c r="AB31" i="522" s="1"/>
  <c r="AA131" i="522" l="1"/>
  <c r="AC31" i="522"/>
  <c r="AB131" i="522"/>
  <c r="AD31" i="522" l="1"/>
  <c r="AD131" i="522" s="1"/>
  <c r="AC131" i="522"/>
  <c r="AE32" i="522" l="1"/>
  <c r="AF32" i="522" s="1"/>
  <c r="AG32" i="522" s="1"/>
  <c r="AH32" i="522" s="1"/>
  <c r="AE31" i="522"/>
  <c r="AF31" i="522" s="1"/>
  <c r="AE131" i="522" l="1"/>
  <c r="AG31" i="522"/>
  <c r="AF131" i="522"/>
  <c r="AH31" i="522" l="1"/>
  <c r="AH131" i="522" s="1"/>
  <c r="AG131" i="522"/>
  <c r="AI31" i="522" l="1"/>
  <c r="AJ31" i="522" s="1"/>
  <c r="AI32" i="522"/>
  <c r="AJ32" i="522" s="1"/>
  <c r="AK32" i="522" s="1"/>
  <c r="AL32" i="522" s="1"/>
  <c r="AI131" i="522" l="1"/>
  <c r="AK31" i="522"/>
  <c r="AJ131" i="522"/>
  <c r="AL31" i="522" l="1"/>
  <c r="AL131" i="522" s="1"/>
  <c r="AK131" i="522"/>
  <c r="AM32" i="522" l="1"/>
  <c r="AN32" i="522" s="1"/>
  <c r="AO32" i="522" s="1"/>
  <c r="AP32" i="522" s="1"/>
  <c r="AM31" i="522"/>
  <c r="AN31" i="522" s="1"/>
  <c r="AM131" i="522" l="1"/>
  <c r="AO31" i="522"/>
  <c r="AN131" i="522"/>
  <c r="AP31" i="522" l="1"/>
  <c r="AP131" i="522" s="1"/>
  <c r="AO131" i="522"/>
  <c r="AQ32" i="522" l="1"/>
  <c r="AR32" i="522" s="1"/>
  <c r="AS32" i="522" s="1"/>
  <c r="AT32" i="522" s="1"/>
  <c r="AQ31" i="522"/>
  <c r="AR31" i="522" l="1"/>
  <c r="AQ131" i="522"/>
  <c r="AS31" i="522" l="1"/>
  <c r="AR131" i="522"/>
  <c r="AT31" i="522" l="1"/>
  <c r="AU32" i="522" s="1"/>
  <c r="AS131" i="522"/>
  <c r="AT131" i="522" l="1"/>
  <c r="AU31" i="522"/>
  <c r="AU131" i="522" l="1"/>
  <c r="AV31" i="522"/>
  <c r="AV32" i="522"/>
  <c r="AV131" i="522" l="1"/>
  <c r="D31" i="526"/>
  <c r="AW31" i="522"/>
  <c r="D32" i="526"/>
  <c r="AE32" i="526" s="1"/>
  <c r="AH32" i="526" s="1"/>
  <c r="I32" i="526" s="1"/>
  <c r="AW32" i="522"/>
  <c r="AW131" i="522" l="1"/>
  <c r="AE31" i="526"/>
  <c r="AH31" i="526" s="1"/>
  <c r="D131" i="526"/>
  <c r="AH27" i="526" l="1"/>
  <c r="I31" i="526"/>
  <c r="I131" i="526" s="1"/>
  <c r="Y32" i="526" l="1"/>
  <c r="G32" i="527" s="1"/>
  <c r="Y31" i="526"/>
  <c r="Z32" i="526" l="1"/>
  <c r="Z31" i="526"/>
  <c r="Y131" i="526"/>
  <c r="G31" i="527"/>
  <c r="G131" i="527" s="1"/>
  <c r="D31" i="539" l="1"/>
  <c r="H31" i="527"/>
  <c r="Z131" i="526"/>
  <c r="H32" i="527"/>
  <c r="D32" i="539"/>
  <c r="G32" i="539" s="1"/>
  <c r="E32" i="528" l="1"/>
  <c r="Q32" i="532"/>
  <c r="H131" i="527"/>
  <c r="E31" i="528"/>
  <c r="Q31" i="532"/>
  <c r="J32" i="539"/>
  <c r="I32" i="539"/>
  <c r="G31" i="539"/>
  <c r="D131" i="539"/>
  <c r="G31" i="528" l="1"/>
  <c r="E131" i="528"/>
  <c r="F31" i="528"/>
  <c r="L32" i="535"/>
  <c r="R32" i="532"/>
  <c r="M32" i="535" s="1"/>
  <c r="I31" i="539"/>
  <c r="I131" i="539" s="1"/>
  <c r="J31" i="539"/>
  <c r="J131" i="539" s="1"/>
  <c r="K6" i="539" s="1"/>
  <c r="G131" i="539"/>
  <c r="L31" i="535"/>
  <c r="Q131" i="532"/>
  <c r="R31" i="532"/>
  <c r="M31" i="535" s="1"/>
  <c r="F32" i="528"/>
  <c r="G32" i="528"/>
  <c r="H32" i="528" l="1"/>
  <c r="I32" i="528" s="1"/>
  <c r="L131" i="535"/>
  <c r="K32" i="539"/>
  <c r="L32" i="539" s="1"/>
  <c r="K31" i="539"/>
  <c r="H31" i="528"/>
  <c r="M131" i="535"/>
  <c r="G131" i="528"/>
  <c r="J32" i="528" l="1"/>
  <c r="J31" i="528"/>
  <c r="H131" i="528"/>
  <c r="I31" i="528"/>
  <c r="L31" i="539"/>
  <c r="L131" i="539" s="1"/>
  <c r="Y31" i="539" s="1"/>
  <c r="K131" i="539"/>
  <c r="K32" i="528" l="1"/>
  <c r="M32" i="528" s="1"/>
  <c r="J131" i="528"/>
  <c r="Y32" i="539"/>
  <c r="Y131" i="539" s="1"/>
  <c r="Z31" i="539"/>
  <c r="D31" i="574"/>
  <c r="I131" i="528"/>
  <c r="K31" i="528"/>
  <c r="L32" i="528" l="1"/>
  <c r="Z32" i="539"/>
  <c r="Z131" i="539" s="1"/>
  <c r="D32" i="574"/>
  <c r="H32" i="574" s="1"/>
  <c r="I32" i="574" s="1"/>
  <c r="J32" i="574" s="1"/>
  <c r="H31" i="574"/>
  <c r="M31" i="528"/>
  <c r="M131" i="528" s="1"/>
  <c r="K131" i="528"/>
  <c r="L31" i="528"/>
  <c r="N32" i="528" l="1"/>
  <c r="D131" i="574"/>
  <c r="L131" i="528"/>
  <c r="N31" i="528"/>
  <c r="I31" i="574"/>
  <c r="H131" i="574"/>
  <c r="O32" i="528" l="1"/>
  <c r="P32" i="528"/>
  <c r="N131" i="528"/>
  <c r="P31" i="528"/>
  <c r="O31" i="528"/>
  <c r="I131" i="574"/>
  <c r="J31" i="574"/>
  <c r="K32" i="574" s="1"/>
  <c r="L32" i="574" s="1"/>
  <c r="Q32" i="528" l="1"/>
  <c r="P131" i="528"/>
  <c r="J131" i="574"/>
  <c r="K31" i="574"/>
  <c r="M32" i="574"/>
  <c r="N32" i="574" s="1"/>
  <c r="Q31" i="528"/>
  <c r="O131" i="528"/>
  <c r="R32" i="528" l="1"/>
  <c r="S32" i="528"/>
  <c r="K131" i="574"/>
  <c r="L31" i="574"/>
  <c r="S31" i="528"/>
  <c r="Q131" i="528"/>
  <c r="R31" i="528"/>
  <c r="S131" i="528" l="1"/>
  <c r="T32" i="528"/>
  <c r="U32" i="528" s="1"/>
  <c r="D32" i="529" s="1"/>
  <c r="M31" i="574"/>
  <c r="L131" i="574"/>
  <c r="R131" i="528"/>
  <c r="T31" i="528"/>
  <c r="F32" i="529" l="1"/>
  <c r="G32" i="529" s="1"/>
  <c r="T131" i="528"/>
  <c r="U31" i="528"/>
  <c r="M131" i="574"/>
  <c r="N31" i="574"/>
  <c r="S32" i="532" l="1"/>
  <c r="N32" i="535" s="1"/>
  <c r="E32" i="531"/>
  <c r="F32" i="531" s="1"/>
  <c r="N131" i="574"/>
  <c r="O31" i="574"/>
  <c r="Z31" i="528"/>
  <c r="D31" i="529"/>
  <c r="U131" i="528"/>
  <c r="F2" i="528" s="1"/>
  <c r="Z32" i="528"/>
  <c r="O32" i="574"/>
  <c r="P32" i="574" s="1"/>
  <c r="Q32" i="574" l="1"/>
  <c r="R32" i="574" s="1"/>
  <c r="F31" i="529"/>
  <c r="K27" i="529"/>
  <c r="D131" i="529"/>
  <c r="Z131" i="528"/>
  <c r="P31" i="574"/>
  <c r="O131" i="574"/>
  <c r="L27" i="529" l="1"/>
  <c r="E31" i="531"/>
  <c r="S31" i="532"/>
  <c r="F131" i="529"/>
  <c r="Q31" i="574"/>
  <c r="P131" i="574"/>
  <c r="G31" i="529"/>
  <c r="G131" i="529" s="1"/>
  <c r="S131" i="532" l="1"/>
  <c r="N31" i="535"/>
  <c r="N131" i="535" s="1"/>
  <c r="E131" i="531"/>
  <c r="F31" i="531"/>
  <c r="Q131" i="574"/>
  <c r="R31" i="574"/>
  <c r="R131" i="574" s="1"/>
  <c r="M32" i="529"/>
  <c r="H32" i="529" s="1"/>
  <c r="D32" i="530" s="1"/>
  <c r="F32" i="530" s="1"/>
  <c r="M31" i="529"/>
  <c r="H31" i="529" s="1"/>
  <c r="S32" i="574" l="1"/>
  <c r="T32" i="574" s="1"/>
  <c r="U32" i="574" s="1"/>
  <c r="V32" i="574" s="1"/>
  <c r="H131" i="529"/>
  <c r="D1" i="529" s="1"/>
  <c r="D31" i="530"/>
  <c r="F131" i="531"/>
  <c r="S31" i="574"/>
  <c r="D131" i="530" l="1"/>
  <c r="F31" i="530"/>
  <c r="F131" i="530" s="1"/>
  <c r="J27" i="530"/>
  <c r="L32" i="530" s="1"/>
  <c r="G32" i="530" s="1"/>
  <c r="T31" i="574"/>
  <c r="S131" i="574"/>
  <c r="L31" i="530" l="1"/>
  <c r="G31" i="530" s="1"/>
  <c r="U32" i="532"/>
  <c r="P32" i="535" s="1"/>
  <c r="G32" i="531"/>
  <c r="T131" i="574"/>
  <c r="U31" i="574"/>
  <c r="H32" i="531" l="1"/>
  <c r="I32" i="531"/>
  <c r="V31" i="574"/>
  <c r="V131" i="574" s="1"/>
  <c r="U131" i="574"/>
  <c r="G31" i="531"/>
  <c r="U31" i="532"/>
  <c r="G131" i="530"/>
  <c r="D1" i="530" s="1"/>
  <c r="W32" i="574" l="1"/>
  <c r="X32" i="574" s="1"/>
  <c r="Y32" i="574" s="1"/>
  <c r="Z32" i="574" s="1"/>
  <c r="P31" i="535"/>
  <c r="P131" i="535" s="1"/>
  <c r="U131" i="532"/>
  <c r="G131" i="531"/>
  <c r="H31" i="531"/>
  <c r="I31" i="531"/>
  <c r="I131" i="531" s="1"/>
  <c r="W31" i="574"/>
  <c r="J32" i="531" l="1"/>
  <c r="K32" i="531" s="1"/>
  <c r="H131" i="531"/>
  <c r="J31" i="531"/>
  <c r="X31" i="574"/>
  <c r="W131" i="574"/>
  <c r="L32" i="531" l="1"/>
  <c r="X131" i="574"/>
  <c r="Y31" i="574"/>
  <c r="J131" i="531"/>
  <c r="L31" i="531"/>
  <c r="K31" i="531"/>
  <c r="L131" i="531" l="1"/>
  <c r="M32" i="531"/>
  <c r="N32" i="531" s="1"/>
  <c r="Z31" i="574"/>
  <c r="Z131" i="574" s="1"/>
  <c r="Y131" i="574"/>
  <c r="M31" i="531"/>
  <c r="K131" i="531"/>
  <c r="AA32" i="574" l="1"/>
  <c r="AB32" i="574" s="1"/>
  <c r="AC32" i="574" s="1"/>
  <c r="AD32" i="574" s="1"/>
  <c r="AA31" i="574"/>
  <c r="O32" i="531"/>
  <c r="O31" i="531"/>
  <c r="N31" i="531"/>
  <c r="M131" i="531"/>
  <c r="P32" i="531" l="1"/>
  <c r="R32" i="531" s="1"/>
  <c r="O131" i="531"/>
  <c r="AA131" i="574"/>
  <c r="AB31" i="574"/>
  <c r="AC31" i="574" s="1"/>
  <c r="P31" i="531"/>
  <c r="N131" i="531"/>
  <c r="Q32" i="531" l="1"/>
  <c r="AB131" i="574"/>
  <c r="Q31" i="531"/>
  <c r="R31" i="531"/>
  <c r="R131" i="531" s="1"/>
  <c r="P131" i="531"/>
  <c r="AC131" i="574"/>
  <c r="AD31" i="574"/>
  <c r="S32" i="531" l="1"/>
  <c r="T32" i="531" s="1"/>
  <c r="AD131" i="574"/>
  <c r="AE31" i="574"/>
  <c r="AE32" i="574"/>
  <c r="AF32" i="574" s="1"/>
  <c r="Q131" i="531"/>
  <c r="S31" i="531"/>
  <c r="U32" i="531" l="1"/>
  <c r="AF31" i="574"/>
  <c r="AE131" i="574"/>
  <c r="T31" i="531"/>
  <c r="S131" i="531"/>
  <c r="U31" i="531"/>
  <c r="AG32" i="574"/>
  <c r="AH32" i="574" s="1"/>
  <c r="U131" i="531" l="1"/>
  <c r="V32" i="531"/>
  <c r="W32" i="531" s="1"/>
  <c r="V32" i="532" s="1"/>
  <c r="Q32" i="535" s="1"/>
  <c r="V31" i="531"/>
  <c r="T131" i="531"/>
  <c r="AG31" i="574"/>
  <c r="AF131" i="574"/>
  <c r="J32" i="527" l="1"/>
  <c r="K32" i="527" s="1"/>
  <c r="Z32" i="527" s="1"/>
  <c r="AG131" i="574"/>
  <c r="AH31" i="574"/>
  <c r="AH131" i="574" s="1"/>
  <c r="W31" i="531"/>
  <c r="V131" i="531"/>
  <c r="AI32" i="574" l="1"/>
  <c r="AJ32" i="574" s="1"/>
  <c r="AK32" i="574" s="1"/>
  <c r="AL32" i="574" s="1"/>
  <c r="AI31" i="574"/>
  <c r="AJ31" i="574" s="1"/>
  <c r="J31" i="527"/>
  <c r="X31" i="531"/>
  <c r="W131" i="531"/>
  <c r="V31" i="532"/>
  <c r="X32" i="531"/>
  <c r="AI131" i="574" l="1"/>
  <c r="X131" i="531"/>
  <c r="Q31" i="535"/>
  <c r="Q131" i="535" s="1"/>
  <c r="V131" i="532"/>
  <c r="AJ131" i="574"/>
  <c r="AK31" i="574"/>
  <c r="J131" i="527"/>
  <c r="K31" i="527"/>
  <c r="Z31" i="527" l="1"/>
  <c r="K131" i="527"/>
  <c r="AK131" i="574"/>
  <c r="AL31" i="574"/>
  <c r="AL131" i="574" l="1"/>
  <c r="AM32" i="574"/>
  <c r="AN32" i="574" s="1"/>
  <c r="AM31" i="574"/>
  <c r="AO32" i="574" l="1"/>
  <c r="AP32" i="574" s="1"/>
  <c r="AN31" i="574"/>
  <c r="AM131" i="574"/>
  <c r="AN131" i="574" l="1"/>
  <c r="AO31" i="574"/>
  <c r="AP31" i="574" l="1"/>
  <c r="AP131" i="574" s="1"/>
  <c r="AO131" i="574"/>
  <c r="AQ32" i="574" l="1"/>
  <c r="AR32" i="574" s="1"/>
  <c r="AS32" i="574" s="1"/>
  <c r="AT32" i="574" s="1"/>
  <c r="AQ31" i="574"/>
  <c r="AR31" i="574" l="1"/>
  <c r="AQ131" i="574"/>
  <c r="AR131" i="574" l="1"/>
  <c r="AS31" i="574"/>
  <c r="AS131" i="574" l="1"/>
  <c r="AT31" i="574"/>
  <c r="AT131" i="574" s="1"/>
  <c r="AU31" i="574" l="1"/>
  <c r="AU32" i="574"/>
  <c r="AV32" i="574" l="1"/>
  <c r="AW32" i="574" s="1"/>
  <c r="AU131" i="574"/>
  <c r="AV31" i="574"/>
  <c r="AV131" i="574" l="1"/>
  <c r="AW31" i="574"/>
  <c r="AW131" i="57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A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0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2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sharedStrings.xml><?xml version="1.0" encoding="utf-8"?>
<sst xmlns="http://schemas.openxmlformats.org/spreadsheetml/2006/main" count="1456" uniqueCount="390">
  <si>
    <t>הדרכה למשתמש</t>
  </si>
  <si>
    <t>תאריך בניית המודל</t>
  </si>
  <si>
    <t>תאריך עדכון מודל</t>
  </si>
  <si>
    <r>
      <rPr>
        <b/>
        <sz val="20"/>
        <color theme="1"/>
        <rFont val="Calibri"/>
        <family val="2"/>
        <scheme val="minor"/>
      </rPr>
      <t xml:space="preserve">הערות חשובות:
</t>
    </r>
    <r>
      <rPr>
        <b/>
        <sz val="16"/>
        <color theme="1"/>
        <rFont val="Calibri"/>
        <family val="2"/>
        <scheme val="minor"/>
      </rPr>
      <t xml:space="preserve">בעת עריכת המודל - חל </t>
    </r>
    <r>
      <rPr>
        <b/>
        <u/>
        <sz val="16"/>
        <color theme="1"/>
        <rFont val="Calibri"/>
        <family val="2"/>
        <scheme val="minor"/>
      </rPr>
      <t>איסור מוחלט</t>
    </r>
    <r>
      <rPr>
        <b/>
        <sz val="16"/>
        <color theme="1"/>
        <rFont val="Calibri"/>
        <family val="2"/>
        <scheme val="minor"/>
      </rPr>
      <t xml:space="preserve"> לבצע </t>
    </r>
    <r>
      <rPr>
        <i/>
        <u/>
        <sz val="16"/>
        <color theme="1"/>
        <rFont val="Calibri"/>
        <family val="2"/>
        <scheme val="minor"/>
      </rPr>
      <t>גזירה</t>
    </r>
    <r>
      <rPr>
        <i/>
        <sz val="16"/>
        <color theme="1"/>
        <rFont val="Calibri"/>
        <family val="2"/>
        <scheme val="minor"/>
      </rPr>
      <t xml:space="preserve"> והדבקה</t>
    </r>
    <r>
      <rPr>
        <b/>
        <sz val="16"/>
        <color theme="1"/>
        <rFont val="Calibri"/>
        <family val="2"/>
        <scheme val="minor"/>
      </rPr>
      <t xml:space="preserve"> או </t>
    </r>
    <r>
      <rPr>
        <i/>
        <sz val="16"/>
        <color theme="1"/>
        <rFont val="Calibri"/>
        <family val="2"/>
        <scheme val="minor"/>
      </rPr>
      <t>העברה של תא ממקום למקום על ידי גרירה</t>
    </r>
    <r>
      <rPr>
        <b/>
        <sz val="16"/>
        <color theme="1"/>
        <rFont val="Calibri"/>
        <family val="2"/>
        <scheme val="minor"/>
      </rPr>
      <t xml:space="preserve">.
אסור לבצע "הוספה" או "מחיקה" של שורות או עמודות
יש לפתוח את המודל בגרסת </t>
    </r>
    <r>
      <rPr>
        <b/>
        <u/>
        <sz val="16"/>
        <color theme="1"/>
        <rFont val="Calibri"/>
        <family val="2"/>
        <scheme val="minor"/>
      </rPr>
      <t>אקסל 2010</t>
    </r>
    <r>
      <rPr>
        <b/>
        <sz val="16"/>
        <color theme="1"/>
        <rFont val="Calibri"/>
        <family val="2"/>
        <scheme val="minor"/>
      </rPr>
      <t xml:space="preserve"> לפחות. </t>
    </r>
    <r>
      <rPr>
        <b/>
        <i/>
        <u/>
        <sz val="16"/>
        <color theme="1"/>
        <rFont val="Calibri"/>
        <family val="2"/>
        <scheme val="minor"/>
      </rPr>
      <t>חל איסור</t>
    </r>
    <r>
      <rPr>
        <b/>
        <sz val="16"/>
        <color theme="1"/>
        <rFont val="Calibri"/>
        <family val="2"/>
        <scheme val="minor"/>
      </rPr>
      <t xml:space="preserve"> לשמור את הקובץ בפורמט התואם אקסל 97-2003</t>
    </r>
  </si>
  <si>
    <t>הוראת שעה/מעבר: 2019-2020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</si>
  <si>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</si>
  <si>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</si>
  <si>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</si>
  <si>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</si>
  <si>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</si>
  <si>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</si>
  <si>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במקומות שבהם מזינים 0/1, אז המשמעות של 0 הוא "לא" ו-1 "כן"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</si>
  <si>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</si>
  <si>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</si>
  <si>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</si>
  <si>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</si>
  <si>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</si>
  <si>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</si>
  <si>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בגיליונות השמאליים של הקובץ הממוספרים מ1 עד 10 במקום שם הגיליון , גיליון שממוספר מ1-10 ואינו נמצא בשימוש אין לשנות את שם הגיליון הקיים כברירת מחדל (מספר סידורי). במידה והוחלט לא להשתמש בגיליון לאחר כתיבת השם, נדרש לשנות חזרה את שם הגיליון למספר סידורי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</si>
  <si>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</si>
  <si>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</si>
  <si>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</si>
  <si>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</si>
  <si>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</si>
  <si>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מודל קידום יצירה ישראלית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</si>
  <si>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</si>
  <si>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</si>
  <si>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</si>
  <si>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</si>
  <si>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</si>
  <si>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</si>
  <si>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</si>
  <si>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</si>
  <si>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</si>
  <si>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שנה תקציבית קודמת</t>
  </si>
  <si>
    <t>סיווג</t>
  </si>
  <si>
    <t>מקדם</t>
  </si>
  <si>
    <t>תקציב גבוהה מ:</t>
  </si>
  <si>
    <t>הרצות</t>
  </si>
  <si>
    <t>משקולות קריטריונים</t>
  </si>
  <si>
    <t>סעיף</t>
  </si>
  <si>
    <t>משקל</t>
  </si>
  <si>
    <t>מספר פרסומים</t>
  </si>
  <si>
    <t>תקציב</t>
  </si>
  <si>
    <t>מספר אירועים</t>
  </si>
  <si>
    <t>מלחינים בראשית דרכם</t>
  </si>
  <si>
    <t>עובדים מקצועיים</t>
  </si>
  <si>
    <t>סה"כ</t>
  </si>
  <si>
    <t>ניקוד</t>
  </si>
  <si>
    <t>בעד כל פרסום שהוציא לאור בשנת ההערכה</t>
  </si>
  <si>
    <t>בעד כל שקל חדש בתקציב</t>
  </si>
  <si>
    <t>מספר משתתפים מינימלי</t>
  </si>
  <si>
    <t>מספר דקות מינימלי</t>
  </si>
  <si>
    <t>מספר דקות מינימלי לאירועי ילדים</t>
  </si>
  <si>
    <t>השתנה בהתאם למבחן</t>
  </si>
  <si>
    <t>ניקוד לאירוע</t>
  </si>
  <si>
    <t>מקום פעילות המרכזי</t>
  </si>
  <si>
    <t>בעד כל מלחין בראשית דרכו שהמוסד הוציא לאור יצירה מוסיקלית שלו או ערך אירוע לקידום פעילותו</t>
  </si>
  <si>
    <t>בעד כל עובד מקצועי שהעסיק בשכר בשנת התקציב המבוקר בלפחות חצי משרה</t>
  </si>
  <si>
    <t>א</t>
  </si>
  <si>
    <t>ב</t>
  </si>
  <si>
    <t>ג</t>
  </si>
  <si>
    <t>ד</t>
  </si>
  <si>
    <t>ה</t>
  </si>
  <si>
    <t>האם חלה הוראת השעה בשנה הספציפית</t>
  </si>
  <si>
    <t>שנה</t>
  </si>
  <si>
    <t>הגנה הוראת שעה</t>
  </si>
  <si>
    <t>מינימום תמיכה</t>
  </si>
  <si>
    <t>שיעור הקלה</t>
  </si>
  <si>
    <t>תנאי סף חומר ארכיוני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</si>
  <si>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</si>
  <si>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</si>
  <si>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</si>
  <si>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</si>
  <si>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</si>
  <si>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</si>
  <si>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</si>
  <si>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</si>
  <si>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</si>
  <si>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</si>
  <si>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</si>
  <si>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מספר בקרה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</si>
  <si>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</si>
  <si>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</si>
  <si>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מעבר תנאי סף- במידה ולא רלוונטי להשאיר ריק</t>
  </si>
  <si>
    <t>מספר תנאים</t>
  </si>
  <si>
    <t>הקלות מותרות</t>
  </si>
  <si>
    <t>נדרש לפי הקלה</t>
  </si>
  <si>
    <t>מס"ד</t>
  </si>
  <si>
    <t>שם המוסד</t>
  </si>
  <si>
    <t>מקיים פעילות מוסקלית מקצועית במשך שנתיים</t>
  </si>
  <si>
    <t>התקציב מנוהל כמשק סגור ובאופן ישיר</t>
  </si>
  <si>
    <t>מטרות המוסד עולים בקנה אחד עם מטרות התמיכה</t>
  </si>
  <si>
    <t>עומד בדרישות הנוהל</t>
  </si>
  <si>
    <t>המוסד מציין בפרסומיו את תמיכת המשרד</t>
  </si>
  <si>
    <t>עיקר פעילותו סיוע ליצירה ישראלית מקורית וקידום מלחינים</t>
  </si>
  <si>
    <t>מספר אירועים לקידום מלחינים ישראליים</t>
  </si>
  <si>
    <t>מספר צופים מינימלי לאירועים</t>
  </si>
  <si>
    <t>אורך מינימלי של אירוע (דקות)</t>
  </si>
  <si>
    <t>מספר פרסומים שהוציא לאור</t>
  </si>
  <si>
    <t>אינו חלק ממוסד מוכר להשכלה גבוהה או מבית ספר לאמנות המקבל תמיכה ממינהל התרבות</t>
  </si>
  <si>
    <t>מעסיק בשכר מנהל אמנותי בחצי משרה לפחות</t>
  </si>
  <si>
    <t>מעסיק עורך ומנהל ארכיון קבועים</t>
  </si>
  <si>
    <t>מפעיל אתר אינטרנט כנדרש</t>
  </si>
  <si>
    <t>הוועדה המליצה קבלת הקלות</t>
  </si>
  <si>
    <r>
      <t xml:space="preserve">המוסד </t>
    </r>
    <r>
      <rPr>
        <b/>
        <u/>
        <sz val="12"/>
        <color theme="1"/>
        <rFont val="Calibri"/>
        <family val="2"/>
        <scheme val="minor"/>
      </rPr>
      <t>לא</t>
    </r>
    <r>
      <rPr>
        <b/>
        <sz val="12"/>
        <color theme="1"/>
        <rFont val="Calibri"/>
        <family val="2"/>
        <scheme val="minor"/>
      </rPr>
      <t xml:space="preserve"> קיבל הקלה בשנה קודמת</t>
    </r>
  </si>
  <si>
    <t>תקציב השנתי של הפעילות הנתמכת</t>
  </si>
  <si>
    <t>עומד בתנאים לאור הקלות</t>
  </si>
  <si>
    <t>שומר על חומר ארכיוני כנדרש</t>
  </si>
  <si>
    <t>למוסד תקנון מפורט כנדרש</t>
  </si>
  <si>
    <t>התנאים צפוים להתקיים בשנת התמיכה על פי תכנית עבודה</t>
  </si>
  <si>
    <t>עומד בתנאי סף כלליים אחרים</t>
  </si>
  <si>
    <t>מעבר תנאי סף-אישור מיוחד</t>
  </si>
  <si>
    <t>ריק</t>
  </si>
  <si>
    <t>מעבר תנאי סף</t>
  </si>
  <si>
    <t>הערות</t>
  </si>
  <si>
    <t>בקרה ראשית</t>
  </si>
  <si>
    <t>קריטריון הקלה 1</t>
  </si>
  <si>
    <t>קריטריון הקלה 2</t>
  </si>
  <si>
    <t>קריטריון הקלה 3</t>
  </si>
  <si>
    <t>קריטריון הקלה 4</t>
  </si>
  <si>
    <t>קריטריון הקלה 5</t>
  </si>
  <si>
    <t>קריטריון הקלה 6</t>
  </si>
  <si>
    <t>תנאי ללא הקלה</t>
  </si>
  <si>
    <t>תנאים עם הקלה</t>
  </si>
  <si>
    <t>עומד בתנאים ללא הקלות</t>
  </si>
  <si>
    <t>עומד בתנאים להקלות</t>
  </si>
  <si>
    <t>מומלץ לתמיכה. עומד בתנאי הסף הכלליים ובתנאי הסף המיוחדים.</t>
  </si>
  <si>
    <t/>
  </si>
  <si>
    <t>סה"כ ניקוד</t>
  </si>
  <si>
    <t>נתון למכפיל1</t>
  </si>
  <si>
    <t>ניקוד לאחר מכפיל1</t>
  </si>
  <si>
    <t>שיעור יחסי</t>
  </si>
  <si>
    <t>טור הזנת מספר</t>
  </si>
  <si>
    <t>טור הזנת מספר שלם</t>
  </si>
  <si>
    <t>טור הזנת מספר שאינו שלילי</t>
  </si>
  <si>
    <t>טור הזנת  מספר שלם שאינו שלילי</t>
  </si>
  <si>
    <t>טור הזנת מספר חיובי</t>
  </si>
  <si>
    <t>טור הזנת מספר שלם חיובי</t>
  </si>
  <si>
    <t>טור הזנת טקסט</t>
  </si>
  <si>
    <t>טור הזנת טקסט מרשימה סגורה</t>
  </si>
  <si>
    <t>אולם 50 מקומות לפחות וחדר אמנים</t>
  </si>
  <si>
    <t>אולם 100 מקומות לפחות, חדר אמנים וחלל חזרות נפרד</t>
  </si>
  <si>
    <t xml:space="preserve">אולם 100 מקומות לפחות, חדר אמנים וחלל חזרות נפרד ואולפו הקלטות </t>
  </si>
  <si>
    <t>מספר אירועים רגילים</t>
  </si>
  <si>
    <t>מספר אירועים מיועדים לילדים</t>
  </si>
  <si>
    <t>מספר עובדים מקצועיים שהעסיק בשכר בשנת התקציב המבוקר בלפחות חצי משרה</t>
  </si>
  <si>
    <t>מספר מלחינים בראשית דרכם שהמוסד הוציא לאור יצירה מוסיקלית שלהם או ערך אירוע לקידום פעילותם (אירוע באורך 50 דקות לפחות או 30 דקות לאירוע ילדים)</t>
  </si>
  <si>
    <t>התחשיב הבסיסי</t>
  </si>
  <si>
    <t>מספר סידורי</t>
  </si>
  <si>
    <t>שיעור התמיכה המתוקנן</t>
  </si>
  <si>
    <t>סכום בסיסי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</si>
  <si>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</si>
  <si>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</si>
  <si>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</si>
  <si>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</si>
  <si>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</si>
  <si>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</si>
  <si>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</si>
  <si>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</si>
  <si>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</si>
  <si>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</si>
  <si>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</si>
  <si>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</si>
  <si>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</si>
  <si>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</si>
  <si>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</si>
  <si>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</si>
  <si>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</si>
  <si>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</si>
  <si>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</si>
  <si>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</si>
  <si>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</si>
  <si>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לא גבוה מ:</t>
  </si>
  <si>
    <t>גרעון מצטבר לא גבוה מ: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</si>
  <si>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</si>
  <si>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</si>
  <si>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</si>
  <si>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</si>
  <si>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</si>
  <si>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</si>
  <si>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שיעור גידול מקסימאלי בתמיכה ביחס לשנה קודמת</t>
  </si>
  <si>
    <t>לא ניתנן תמיכה למוסד בעד בקשה שהניקוד בעדה מזכה בסכום הנמוך מ:</t>
  </si>
  <si>
    <t>מגנון הייצוב</t>
  </si>
  <si>
    <t>שיעור יחסי
לפני ייצוב</t>
  </si>
  <si>
    <t>הפעילות נתמכת לראשונה בתחום מקצועי זה (ברירת מחדל - לא)</t>
  </si>
  <si>
    <t>שיעור התמיכה בשנת ההערכה</t>
  </si>
  <si>
    <t>שיעור תמיכה לאחר ייצוב</t>
  </si>
  <si>
    <t>שיעור יחסי לאחר ייצוב</t>
  </si>
  <si>
    <t>סכום יחסי לאחר ייצוב</t>
  </si>
  <si>
    <t>בקרת נתון שיעור יחסי לפני ייצוב</t>
  </si>
  <si>
    <t>בקרת נתון שיעור תמיכה שנה קודמת</t>
  </si>
  <si>
    <t>בקרת נתון זכאי להגנה</t>
  </si>
  <si>
    <t>בקרת נתונים</t>
  </si>
  <si>
    <t>בקרת סה"כ</t>
  </si>
  <si>
    <t>שיעור תמיכה לפני הגנה</t>
  </si>
  <si>
    <t>שיעור תמיכה יחסי בשנה קודמת</t>
  </si>
  <si>
    <t>זכאי להגנה</t>
  </si>
  <si>
    <t>זקוק להגנה</t>
  </si>
  <si>
    <t>אינדיקציית הגנה 1</t>
  </si>
  <si>
    <t>הגנה 1</t>
  </si>
  <si>
    <t>שיעור יחסי לאחר הגנה 1</t>
  </si>
  <si>
    <t>זקוק להגנה 2</t>
  </si>
  <si>
    <t>אינדיקציית הגנה 2</t>
  </si>
  <si>
    <t>הגנה 2</t>
  </si>
  <si>
    <t>שיעור יחסי לאחר הגנה 2</t>
  </si>
  <si>
    <t>זקוק להגנה 3</t>
  </si>
  <si>
    <t>אינדיקציית הגנה 3</t>
  </si>
  <si>
    <t>הגנה 3</t>
  </si>
  <si>
    <t>שיעור יחסי לאחר הגנה 3</t>
  </si>
  <si>
    <t>זקוק להגנה 4</t>
  </si>
  <si>
    <t>אינדיקציית הגנה 4</t>
  </si>
  <si>
    <t>הגנה 4</t>
  </si>
  <si>
    <t>שיעור יחסי לאחר הגנה 4</t>
  </si>
  <si>
    <t>זקוק להגנה 5</t>
  </si>
  <si>
    <t>אינדיקציית הגנה 5</t>
  </si>
  <si>
    <t>הגנה 5</t>
  </si>
  <si>
    <t>שיעור יחסי לאחר הגנה 5</t>
  </si>
  <si>
    <t>זקוק להגנה 6</t>
  </si>
  <si>
    <t>אינדיקציית הגנה 6</t>
  </si>
  <si>
    <t>הגנה 6</t>
  </si>
  <si>
    <t>שיעור יחסי לאחר הגנה 6</t>
  </si>
  <si>
    <t>זקוק להגנה 7</t>
  </si>
  <si>
    <t>אינדיקציית הגנה 7</t>
  </si>
  <si>
    <t>הגנה 7</t>
  </si>
  <si>
    <t>שיעור יחסי לאחר הגנה 7</t>
  </si>
  <si>
    <t>זקוק להגנה 8</t>
  </si>
  <si>
    <t>אינדיקציית הגנה 8</t>
  </si>
  <si>
    <t>הגנה 8</t>
  </si>
  <si>
    <t>שיעור יחסי לאחר הגנה 8</t>
  </si>
  <si>
    <t>זקוק להגנה 9</t>
  </si>
  <si>
    <t>אינדיקציית הגנה 9</t>
  </si>
  <si>
    <t>הגנה 9</t>
  </si>
  <si>
    <t>שיעור יחסי לאחר הגנה 9</t>
  </si>
  <si>
    <t>זקוק להגנה 10</t>
  </si>
  <si>
    <t>אינדיקציית הגנה 10</t>
  </si>
  <si>
    <t>הגנה 10</t>
  </si>
  <si>
    <t>שיעור יחסי לאחר הגנה</t>
  </si>
  <si>
    <t>שיעור תמיכה לאחר הגנה</t>
  </si>
  <si>
    <t>סכום תמיכה לאחר הגנה</t>
  </si>
  <si>
    <t>בקרת על</t>
  </si>
  <si>
    <t>שיעור תמיכה לפני הרכב חברי הוועדה</t>
  </si>
  <si>
    <t>מספר הנשים החברות בוועד המנהל</t>
  </si>
  <si>
    <t>מספר כלל חברי הוועד המנהל</t>
  </si>
  <si>
    <t>אחוז הנשים מכלל חברי הועד המנהל</t>
  </si>
  <si>
    <t>המוסד זכאי לתוספת בגין הרכב הועדה (0/1)</t>
  </si>
  <si>
    <t>שיעור תמיכה לאחר הרכב חברי הוועדה</t>
  </si>
  <si>
    <t>סכום תמיכה לאחר הרכב חברי הוועדה</t>
  </si>
  <si>
    <t>בקרץ מספר נשים בוועד</t>
  </si>
  <si>
    <t>בקרת שיעור תמיכה לפני הרכב חברי הוועדה</t>
  </si>
  <si>
    <t>בקרת מספר נשים כולל</t>
  </si>
  <si>
    <t>תוספת לחלוקה</t>
  </si>
  <si>
    <t>סכום תמיכה לפני בדיקת מינימום</t>
  </si>
  <si>
    <t>עובר סכום מינימום</t>
  </si>
  <si>
    <t>סכום לפסטיבלים מעל המינימום</t>
  </si>
  <si>
    <t>סכום שהופחת מאי עמידה במינימום</t>
  </si>
  <si>
    <t>תוספת לגופים מעל המינימום</t>
  </si>
  <si>
    <t>סכום חדש לאחר תוספת</t>
  </si>
  <si>
    <t>שיעור תמיכה לאחר בדיקת מינימום</t>
  </si>
  <si>
    <t>סכום תמיכה לאחר תמיכה מינימלית</t>
  </si>
  <si>
    <t>חסר נתון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</si>
  <si>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</si>
  <si>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</si>
  <si>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</si>
  <si>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</si>
  <si>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שיעור תמיכה לפני הגבלות לסכום מבוקש וקיזוזים</t>
  </si>
  <si>
    <t>תמיכה ע"פ המודל לפני הגבלות לסכום מבוקש וקיזוזים</t>
  </si>
  <si>
    <t>הגבלה לסכום מבוקש</t>
  </si>
  <si>
    <t>גובה תמיכה לאחר קיזוזים והגבלה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</si>
  <si>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</si>
  <si>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</si>
  <si>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</si>
  <si>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גובה תמיכה מומלצת</t>
  </si>
  <si>
    <t>האם קיימת הגבלה ראשונית?</t>
  </si>
  <si>
    <t xml:space="preserve">תמיכה מקסימאלית </t>
  </si>
  <si>
    <t>גובה תמיכה לאחר הגבלה לסכום מבוקש</t>
  </si>
  <si>
    <t>תמיכה יחסית לאחר הגבלה לסכום מבוקש</t>
  </si>
  <si>
    <t>שיעור תמיכה יחסי</t>
  </si>
  <si>
    <t>בקרת סכום התמיכה המבוקש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</si>
  <si>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</si>
  <si>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</si>
  <si>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</si>
  <si>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</si>
  <si>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</si>
  <si>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</si>
  <si>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</si>
  <si>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</si>
  <si>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</si>
  <si>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</si>
  <si>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</si>
  <si>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</si>
  <si>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</si>
  <si>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</si>
  <si>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</si>
  <si>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</si>
  <si>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</si>
  <si>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</si>
  <si>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</si>
  <si>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</si>
  <si>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</si>
  <si>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</si>
  <si>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</si>
  <si>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</si>
  <si>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</si>
  <si>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</si>
  <si>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ראשונית</t>
  </si>
  <si>
    <t>תמיכה לאחר הגבלה לסכום מבוקש (2)</t>
  </si>
  <si>
    <t>מס' בקשה</t>
  </si>
  <si>
    <t>מגיש בקשה</t>
  </si>
  <si>
    <t>מספר העמותה</t>
  </si>
  <si>
    <t>שם הגוף</t>
  </si>
  <si>
    <t>מהות הבקשה</t>
  </si>
  <si>
    <t>סה"כ תמיכה לאחר ועדה ממליצה בשנה הקודמת</t>
  </si>
  <si>
    <t>סה"כ תמיכה סופית בשנה הקודמת</t>
  </si>
  <si>
    <t>סיבות לשינויים ביחס לשנה קודמת</t>
  </si>
  <si>
    <t>רשות מקומית</t>
  </si>
  <si>
    <t xml:space="preserve">סיווג סוציואקונומי  </t>
  </si>
  <si>
    <t>סטאטוס התיק</t>
  </si>
  <si>
    <t>נימוקים</t>
  </si>
  <si>
    <t xml:space="preserve">סכום תמיכה מומלץ עפ"י מודל תמיכה
</t>
  </si>
  <si>
    <t>קיזוזים בגין ימי איחור</t>
  </si>
  <si>
    <t>קיזוזים בגין החלטות ועדה</t>
  </si>
  <si>
    <t>סכום התמיכה המומלץ אחרי קיזוז</t>
  </si>
  <si>
    <t>580147239</t>
  </si>
  <si>
    <t>איגוד הקומפוזיטורים בישראל</t>
  </si>
  <si>
    <t xml:space="preserve">לא </t>
  </si>
  <si>
    <t>580029379</t>
  </si>
  <si>
    <t>מכון למוסיקה ישראלית</t>
  </si>
  <si>
    <t>סכום מבוקש
במודל</t>
  </si>
  <si>
    <t>סכום תמיכה מומלץ עפ"י מודל תמיכה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</si>
  <si>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</si>
  <si>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</si>
  <si>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שורה</t>
  </si>
  <si>
    <t>י</t>
  </si>
  <si>
    <t>מספר סידורי של המוסד</t>
  </si>
  <si>
    <t>מספר אירועים מינימלי</t>
  </si>
  <si>
    <t>טבלת תוצאות ניקוד למוסד</t>
  </si>
  <si>
    <t>מספר דקות מינימלי לתנאי סף</t>
  </si>
  <si>
    <t>סה"כ אירועים ללא הקלות</t>
  </si>
  <si>
    <t>סה"כ אירועים נספרים לתנאי סף</t>
  </si>
  <si>
    <t>מספר דקות מינימלי למשתנה אירועים</t>
  </si>
  <si>
    <t>הקלה בצופים</t>
  </si>
  <si>
    <t>מספר דקות מינימלי למשתנה אירועים לאירועי ילדים</t>
  </si>
  <si>
    <t>הקלה באורך האירוע</t>
  </si>
  <si>
    <t>שיעור הקלה מותר</t>
  </si>
  <si>
    <t>צופים מינ'</t>
  </si>
  <si>
    <t>אורך מינ'</t>
  </si>
  <si>
    <t>אירועים למשתנה</t>
  </si>
  <si>
    <t>אירועי ילדים למשתנה</t>
  </si>
  <si>
    <t>שם אירוע</t>
  </si>
  <si>
    <t>מספר צופים</t>
  </si>
  <si>
    <t>אורך האירוע בדקות</t>
  </si>
  <si>
    <t>אירוע לילדים</t>
  </si>
  <si>
    <t>עומד בתנאי צופים ללא הקלות</t>
  </si>
  <si>
    <t>עומד בתנאי אורך ללא הקלות</t>
  </si>
  <si>
    <t>עומד בתנאי צופים עם הקלות</t>
  </si>
  <si>
    <t>עומד בתנאי אורך עם הקלות</t>
  </si>
  <si>
    <t>עובר תנאי סף ללא הקלות</t>
  </si>
  <si>
    <t>עובר תנאי סף עם הקלות</t>
  </si>
  <si>
    <t>האם להכליל את האירוע לצורך תנאי הסף</t>
  </si>
  <si>
    <t>נספר לתנאי סף</t>
  </si>
  <si>
    <t>עובר עם הקלה בצופים</t>
  </si>
  <si>
    <t>עובר עם הקלה באורך</t>
  </si>
  <si>
    <t>טבלת פרויקטים הפקתיים 140419.xlsx</t>
  </si>
  <si>
    <t>מוסיקה מוקדשת</t>
  </si>
  <si>
    <t>יצירות ישראליות לחלילית</t>
  </si>
  <si>
    <t>שעת סיפור עם פנינה גרוברמן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</si>
  <si>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</si>
  <si>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AllowFilterCheckBox</t>
  </si>
  <si>
    <t>AllowFormattingCheckBox</t>
  </si>
  <si>
    <t>AllowColumnFormattingCheckBox</t>
  </si>
  <si>
    <t>AllowRowFormattingCheckBox</t>
  </si>
  <si>
    <t>אירוע חשיפה בסל תרבות ארצי</t>
  </si>
  <si>
    <t>אוויר בתוך קופסה</t>
  </si>
  <si>
    <t>תערוכה בכנס המורים לפסנתר</t>
  </si>
  <si>
    <t>יום הולדת 80 ליואב תלמי</t>
  </si>
  <si>
    <t>קונצרט הזוכים בתחרות הקומפוזיציה</t>
  </si>
  <si>
    <t>מקהלת החלילים</t>
  </si>
  <si>
    <t>קונצרט בשיתוף בי'ס למוסיקה- "המצפן הפנימי" מיצירות בעז בן-משה, עמוס אלקנה, נדב לב</t>
  </si>
  <si>
    <t xml:space="preserve">תמיכה שוטפת </t>
  </si>
  <si>
    <t>תתמיכה בפעילות - קונצרטים, הקלטות, הוצאה לאור</t>
  </si>
  <si>
    <t>מפגש פורום תיאורטיקנים וסטודנטים לקומפוזיציה - טריו עתר</t>
  </si>
  <si>
    <t>מפגש פורום תיאורטיקנים וסטודנטים לקומפוזיציה - יורי ברנר</t>
  </si>
  <si>
    <t>מפגש פורום תיאורטיקנים וסטודנטים לקומפוזיציה - דר' קרל ווליאנסקי, דר' רוני רשף</t>
  </si>
  <si>
    <t>קונצרט בפסטיבל CEME-איל אדלר- hidden light, טליה עמר- labyrinth, אורי סלע-  mother nature, ויצירות נוספות</t>
  </si>
  <si>
    <t>איל אדלר, חנה אג'אשווילי</t>
  </si>
  <si>
    <t>טריפל הליקס ונגנים אורחים, קונצרט ברומניה באקדמיה של 
Cluj-Napoca, Romania בשיתוף האיגוד</t>
  </si>
  <si>
    <t xml:space="preserve">סדנה - "המצפן הפנימי עם המלחינים/מבצעים  בעז בן-משה, עמוס אלקנה, נדב לב
</t>
  </si>
  <si>
    <t>cont-comp - טריפל הליקס</t>
  </si>
  <si>
    <t>קונצרט בביה"ס למוסיקה מצפה רמון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</si>
</sst>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#,##0.0_ ;\-#,##0.0\ "/>
    <numFmt numFmtId="171" formatCode="_ &quot;₪&quot;\ * #,##0_ ;_ &quot;₪&quot;\ * \-#,##0_ ;_ &quot;₪&quot;\ * &quot;-&quot;??_ ;_ @_ "/>
    <numFmt numFmtId="172" formatCode="0.0%"/>
    <numFmt numFmtId="173" formatCode="#,##0.00_ ;\-#,##0.00\ "/>
    <numFmt numFmtId="174" formatCode="&quot;₪&quot;#,##0"/>
    <numFmt numFmtId="175" formatCode="[$₪-40D]\ #,##0"/>
  </numFmts>
  <fonts count="71" x14ac:knownFonts="1"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2"/>
      <name val="David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David"/>
      <family val="2"/>
      <charset val="177"/>
    </font>
    <font>
      <b/>
      <sz val="12"/>
      <color indexed="16"/>
      <name val="David"/>
      <family val="2"/>
      <charset val="177"/>
    </font>
    <font>
      <b/>
      <u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u/>
      <sz val="12"/>
      <color theme="1"/>
      <name val="Calibri"/>
      <family val="2"/>
      <scheme val="minor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b/>
      <sz val="16"/>
      <color rgb="FFFF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color rgb="FFFF0000"/>
      <name val="Calibri"/>
      <family val="2"/>
      <charset val="177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80">
    <xf numFmtId="175" fontId="0" fillId="0" borderId="0"/>
    <xf numFmtId="9" fontId="12" fillId="0" borderId="0" applyFont="0" applyFill="0" applyBorder="0" applyAlignment="0" applyProtection="0"/>
    <xf numFmtId="175" fontId="13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13" fillId="0" borderId="0"/>
    <xf numFmtId="166" fontId="12" fillId="0" borderId="0" applyFont="0" applyFill="0" applyBorder="0" applyAlignment="0" applyProtection="0"/>
    <xf numFmtId="175" fontId="12" fillId="0" borderId="0"/>
    <xf numFmtId="175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75" fontId="13" fillId="0" borderId="0"/>
    <xf numFmtId="166" fontId="13" fillId="0" borderId="0" applyFont="0" applyFill="0" applyBorder="0" applyAlignment="0" applyProtection="0"/>
    <xf numFmtId="175" fontId="12" fillId="0" borderId="0"/>
    <xf numFmtId="166" fontId="12" fillId="0" borderId="0" applyFont="0" applyFill="0" applyBorder="0" applyAlignment="0" applyProtection="0"/>
    <xf numFmtId="175" fontId="13" fillId="0" borderId="0"/>
    <xf numFmtId="175" fontId="16" fillId="10" borderId="0" applyNumberFormat="0" applyBorder="0" applyAlignment="0" applyProtection="0"/>
    <xf numFmtId="175" fontId="16" fillId="11" borderId="0" applyNumberFormat="0" applyBorder="0" applyAlignment="0" applyProtection="0"/>
    <xf numFmtId="175" fontId="16" fillId="12" borderId="0" applyNumberFormat="0" applyBorder="0" applyAlignment="0" applyProtection="0"/>
    <xf numFmtId="175" fontId="16" fillId="13" borderId="0" applyNumberFormat="0" applyBorder="0" applyAlignment="0" applyProtection="0"/>
    <xf numFmtId="175" fontId="16" fillId="14" borderId="0" applyNumberFormat="0" applyBorder="0" applyAlignment="0" applyProtection="0"/>
    <xf numFmtId="175" fontId="16" fillId="15" borderId="0" applyNumberFormat="0" applyBorder="0" applyAlignment="0" applyProtection="0"/>
    <xf numFmtId="175" fontId="16" fillId="16" borderId="0" applyNumberFormat="0" applyBorder="0" applyAlignment="0" applyProtection="0"/>
    <xf numFmtId="175" fontId="16" fillId="17" borderId="0" applyNumberFormat="0" applyBorder="0" applyAlignment="0" applyProtection="0"/>
    <xf numFmtId="175" fontId="16" fillId="18" borderId="0" applyNumberFormat="0" applyBorder="0" applyAlignment="0" applyProtection="0"/>
    <xf numFmtId="175" fontId="16" fillId="13" borderId="0" applyNumberFormat="0" applyBorder="0" applyAlignment="0" applyProtection="0"/>
    <xf numFmtId="175" fontId="16" fillId="16" borderId="0" applyNumberFormat="0" applyBorder="0" applyAlignment="0" applyProtection="0"/>
    <xf numFmtId="175" fontId="16" fillId="19" borderId="0" applyNumberFormat="0" applyBorder="0" applyAlignment="0" applyProtection="0"/>
    <xf numFmtId="175" fontId="17" fillId="20" borderId="0" applyNumberFormat="0" applyBorder="0" applyAlignment="0" applyProtection="0"/>
    <xf numFmtId="175" fontId="17" fillId="17" borderId="0" applyNumberFormat="0" applyBorder="0" applyAlignment="0" applyProtection="0"/>
    <xf numFmtId="175" fontId="17" fillId="18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3" borderId="0" applyNumberFormat="0" applyBorder="0" applyAlignment="0" applyProtection="0"/>
    <xf numFmtId="175" fontId="17" fillId="24" borderId="0" applyNumberFormat="0" applyBorder="0" applyAlignment="0" applyProtection="0"/>
    <xf numFmtId="175" fontId="17" fillId="25" borderId="0" applyNumberFormat="0" applyBorder="0" applyAlignment="0" applyProtection="0"/>
    <xf numFmtId="175" fontId="17" fillId="26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7" borderId="0" applyNumberFormat="0" applyBorder="0" applyAlignment="0" applyProtection="0"/>
    <xf numFmtId="175" fontId="18" fillId="11" borderId="0" applyNumberFormat="0" applyBorder="0" applyAlignment="0" applyProtection="0"/>
    <xf numFmtId="175" fontId="19" fillId="28" borderId="30" applyNumberFormat="0" applyAlignment="0" applyProtection="0"/>
    <xf numFmtId="175" fontId="20" fillId="29" borderId="31" applyNumberFormat="0" applyAlignment="0" applyProtection="0"/>
    <xf numFmtId="166" fontId="12" fillId="0" borderId="0" applyFont="0" applyFill="0" applyBorder="0" applyAlignment="0" applyProtection="0"/>
    <xf numFmtId="175" fontId="21" fillId="0" borderId="0" applyNumberFormat="0" applyFill="0" applyBorder="0" applyAlignment="0" applyProtection="0"/>
    <xf numFmtId="175" fontId="22" fillId="12" borderId="0" applyNumberFormat="0" applyBorder="0" applyAlignment="0" applyProtection="0"/>
    <xf numFmtId="175" fontId="23" fillId="0" borderId="32" applyNumberFormat="0" applyFill="0" applyAlignment="0" applyProtection="0"/>
    <xf numFmtId="175" fontId="24" fillId="0" borderId="33" applyNumberFormat="0" applyFill="0" applyAlignment="0" applyProtection="0"/>
    <xf numFmtId="175" fontId="25" fillId="0" borderId="34" applyNumberFormat="0" applyFill="0" applyAlignment="0" applyProtection="0"/>
    <xf numFmtId="175" fontId="25" fillId="0" borderId="0" applyNumberFormat="0" applyFill="0" applyBorder="0" applyAlignment="0" applyProtection="0"/>
    <xf numFmtId="175" fontId="26" fillId="15" borderId="30" applyNumberFormat="0" applyAlignment="0" applyProtection="0"/>
    <xf numFmtId="175" fontId="27" fillId="0" borderId="35" applyNumberFormat="0" applyFill="0" applyAlignment="0" applyProtection="0"/>
    <xf numFmtId="175" fontId="28" fillId="30" borderId="0" applyNumberFormat="0" applyBorder="0" applyAlignment="0" applyProtection="0"/>
    <xf numFmtId="175" fontId="12" fillId="0" borderId="0"/>
    <xf numFmtId="175" fontId="10" fillId="0" borderId="0"/>
    <xf numFmtId="175" fontId="10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3" fillId="0" borderId="0"/>
    <xf numFmtId="175" fontId="29" fillId="0" borderId="0"/>
    <xf numFmtId="175" fontId="13" fillId="31" borderId="36" applyNumberFormat="0" applyFont="0" applyAlignment="0" applyProtection="0"/>
    <xf numFmtId="175" fontId="30" fillId="28" borderId="37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75" fontId="31" fillId="0" borderId="0" applyNumberFormat="0" applyFill="0" applyBorder="0" applyAlignment="0" applyProtection="0"/>
    <xf numFmtId="175" fontId="32" fillId="0" borderId="38" applyNumberFormat="0" applyFill="0" applyAlignment="0" applyProtection="0"/>
    <xf numFmtId="175" fontId="33" fillId="0" borderId="0" applyNumberFormat="0" applyFill="0" applyBorder="0" applyAlignment="0" applyProtection="0"/>
    <xf numFmtId="175" fontId="12" fillId="0" borderId="0"/>
    <xf numFmtId="175" fontId="12" fillId="0" borderId="0"/>
    <xf numFmtId="175" fontId="13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5" fontId="13" fillId="0" borderId="0"/>
    <xf numFmtId="9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7" fillId="0" borderId="0"/>
    <xf numFmtId="9" fontId="7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2" fillId="0" borderId="0"/>
    <xf numFmtId="175" fontId="6" fillId="0" borderId="0"/>
    <xf numFmtId="175" fontId="6" fillId="0" borderId="0"/>
    <xf numFmtId="175" fontId="6" fillId="0" borderId="0"/>
    <xf numFmtId="175" fontId="12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13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13" fillId="31" borderId="73" applyNumberFormat="0" applyFont="0" applyAlignment="0" applyProtection="0"/>
    <xf numFmtId="175" fontId="30" fillId="28" borderId="74" applyNumberFormat="0" applyAlignment="0" applyProtection="0"/>
    <xf numFmtId="175" fontId="19" fillId="28" borderId="68" applyNumberFormat="0" applyAlignment="0" applyProtection="0"/>
    <xf numFmtId="175" fontId="26" fillId="15" borderId="72" applyNumberFormat="0" applyAlignment="0" applyProtection="0"/>
    <xf numFmtId="175" fontId="26" fillId="15" borderId="68" applyNumberFormat="0" applyAlignment="0" applyProtection="0"/>
    <xf numFmtId="175" fontId="4" fillId="0" borderId="0"/>
    <xf numFmtId="175" fontId="13" fillId="31" borderId="69" applyNumberFormat="0" applyFont="0" applyAlignment="0" applyProtection="0"/>
    <xf numFmtId="175" fontId="30" fillId="28" borderId="70" applyNumberFormat="0" applyAlignment="0" applyProtection="0"/>
    <xf numFmtId="175" fontId="32" fillId="0" borderId="71" applyNumberFormat="0" applyFill="0" applyAlignment="0" applyProtection="0"/>
    <xf numFmtId="175" fontId="4" fillId="0" borderId="0"/>
    <xf numFmtId="175" fontId="6" fillId="0" borderId="0"/>
    <xf numFmtId="175" fontId="6" fillId="0" borderId="0"/>
    <xf numFmtId="175" fontId="6" fillId="0" borderId="0"/>
    <xf numFmtId="175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6" fillId="0" borderId="0"/>
    <xf numFmtId="9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13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32" fillId="0" borderId="75" applyNumberFormat="0" applyFill="0" applyAlignment="0" applyProtection="0"/>
    <xf numFmtId="175" fontId="19" fillId="28" borderId="72" applyNumberFormat="0" applyAlignment="0" applyProtection="0"/>
    <xf numFmtId="175" fontId="13" fillId="0" borderId="0"/>
    <xf numFmtId="175" fontId="16" fillId="10" borderId="0" applyNumberFormat="0" applyBorder="0" applyAlignment="0" applyProtection="0"/>
    <xf numFmtId="175" fontId="16" fillId="11" borderId="0" applyNumberFormat="0" applyBorder="0" applyAlignment="0" applyProtection="0"/>
    <xf numFmtId="175" fontId="16" fillId="12" borderId="0" applyNumberFormat="0" applyBorder="0" applyAlignment="0" applyProtection="0"/>
    <xf numFmtId="175" fontId="16" fillId="13" borderId="0" applyNumberFormat="0" applyBorder="0" applyAlignment="0" applyProtection="0"/>
    <xf numFmtId="175" fontId="16" fillId="14" borderId="0" applyNumberFormat="0" applyBorder="0" applyAlignment="0" applyProtection="0"/>
    <xf numFmtId="175" fontId="16" fillId="15" borderId="0" applyNumberFormat="0" applyBorder="0" applyAlignment="0" applyProtection="0"/>
    <xf numFmtId="175" fontId="16" fillId="16" borderId="0" applyNumberFormat="0" applyBorder="0" applyAlignment="0" applyProtection="0"/>
    <xf numFmtId="175" fontId="16" fillId="17" borderId="0" applyNumberFormat="0" applyBorder="0" applyAlignment="0" applyProtection="0"/>
    <xf numFmtId="175" fontId="16" fillId="18" borderId="0" applyNumberFormat="0" applyBorder="0" applyAlignment="0" applyProtection="0"/>
    <xf numFmtId="175" fontId="16" fillId="13" borderId="0" applyNumberFormat="0" applyBorder="0" applyAlignment="0" applyProtection="0"/>
    <xf numFmtId="175" fontId="16" fillId="16" borderId="0" applyNumberFormat="0" applyBorder="0" applyAlignment="0" applyProtection="0"/>
    <xf numFmtId="175" fontId="16" fillId="19" borderId="0" applyNumberFormat="0" applyBorder="0" applyAlignment="0" applyProtection="0"/>
    <xf numFmtId="175" fontId="17" fillId="20" borderId="0" applyNumberFormat="0" applyBorder="0" applyAlignment="0" applyProtection="0"/>
    <xf numFmtId="175" fontId="17" fillId="17" borderId="0" applyNumberFormat="0" applyBorder="0" applyAlignment="0" applyProtection="0"/>
    <xf numFmtId="175" fontId="17" fillId="18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3" borderId="0" applyNumberFormat="0" applyBorder="0" applyAlignment="0" applyProtection="0"/>
    <xf numFmtId="175" fontId="17" fillId="24" borderId="0" applyNumberFormat="0" applyBorder="0" applyAlignment="0" applyProtection="0"/>
    <xf numFmtId="175" fontId="17" fillId="25" borderId="0" applyNumberFormat="0" applyBorder="0" applyAlignment="0" applyProtection="0"/>
    <xf numFmtId="175" fontId="17" fillId="26" borderId="0" applyNumberFormat="0" applyBorder="0" applyAlignment="0" applyProtection="0"/>
    <xf numFmtId="175" fontId="17" fillId="21" borderId="0" applyNumberFormat="0" applyBorder="0" applyAlignment="0" applyProtection="0"/>
    <xf numFmtId="175" fontId="17" fillId="22" borderId="0" applyNumberFormat="0" applyBorder="0" applyAlignment="0" applyProtection="0"/>
    <xf numFmtId="175" fontId="17" fillId="27" borderId="0" applyNumberFormat="0" applyBorder="0" applyAlignment="0" applyProtection="0"/>
    <xf numFmtId="175" fontId="18" fillId="11" borderId="0" applyNumberFormat="0" applyBorder="0" applyAlignment="0" applyProtection="0"/>
    <xf numFmtId="175" fontId="20" fillId="29" borderId="31" applyNumberFormat="0" applyAlignment="0" applyProtection="0"/>
    <xf numFmtId="175" fontId="21" fillId="0" borderId="0" applyNumberFormat="0" applyFill="0" applyBorder="0" applyAlignment="0" applyProtection="0"/>
    <xf numFmtId="175" fontId="22" fillId="12" borderId="0" applyNumberFormat="0" applyBorder="0" applyAlignment="0" applyProtection="0"/>
    <xf numFmtId="175" fontId="23" fillId="0" borderId="32" applyNumberFormat="0" applyFill="0" applyAlignment="0" applyProtection="0"/>
    <xf numFmtId="175" fontId="24" fillId="0" borderId="33" applyNumberFormat="0" applyFill="0" applyAlignment="0" applyProtection="0"/>
    <xf numFmtId="175" fontId="25" fillId="0" borderId="34" applyNumberFormat="0" applyFill="0" applyAlignment="0" applyProtection="0"/>
    <xf numFmtId="175" fontId="25" fillId="0" borderId="0" applyNumberFormat="0" applyFill="0" applyBorder="0" applyAlignment="0" applyProtection="0"/>
    <xf numFmtId="175" fontId="27" fillId="0" borderId="35" applyNumberFormat="0" applyFill="0" applyAlignment="0" applyProtection="0"/>
    <xf numFmtId="175" fontId="28" fillId="30" borderId="0" applyNumberFormat="0" applyBorder="0" applyAlignment="0" applyProtection="0"/>
    <xf numFmtId="175" fontId="12" fillId="0" borderId="0"/>
    <xf numFmtId="175" fontId="13" fillId="0" borderId="0"/>
    <xf numFmtId="175" fontId="13" fillId="0" borderId="0"/>
    <xf numFmtId="175" fontId="12" fillId="0" borderId="0"/>
    <xf numFmtId="175" fontId="12" fillId="0" borderId="0"/>
    <xf numFmtId="175" fontId="13" fillId="0" borderId="0"/>
    <xf numFmtId="175" fontId="13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3" fillId="0" borderId="0"/>
    <xf numFmtId="175" fontId="13" fillId="0" borderId="0"/>
    <xf numFmtId="175" fontId="12" fillId="0" borderId="0"/>
    <xf numFmtId="175" fontId="13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3" fillId="0" borderId="0"/>
    <xf numFmtId="175" fontId="31" fillId="0" borderId="0" applyNumberFormat="0" applyFill="0" applyBorder="0" applyAlignment="0" applyProtection="0"/>
    <xf numFmtId="175" fontId="33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6" fillId="0" borderId="0"/>
    <xf numFmtId="175" fontId="13" fillId="0" borderId="0"/>
    <xf numFmtId="175" fontId="50" fillId="0" borderId="0"/>
    <xf numFmtId="9" fontId="13" fillId="0" borderId="0" applyFont="0" applyFill="0" applyBorder="0" applyAlignment="0" applyProtection="0"/>
    <xf numFmtId="175" fontId="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175" fontId="3" fillId="0" borderId="0"/>
    <xf numFmtId="175" fontId="6" fillId="0" borderId="0"/>
    <xf numFmtId="175" fontId="13" fillId="0" borderId="0"/>
    <xf numFmtId="175" fontId="70" fillId="0" borderId="0" applyNumberFormat="0" applyFill="0" applyBorder="0" applyAlignment="0" applyProtection="0"/>
    <xf numFmtId="175" fontId="3" fillId="0" borderId="0"/>
    <xf numFmtId="175" fontId="19" fillId="28" borderId="76" applyNumberFormat="0" applyAlignment="0" applyProtection="0"/>
    <xf numFmtId="175" fontId="19" fillId="28" borderId="76" applyNumberFormat="0" applyAlignment="0" applyProtection="0"/>
    <xf numFmtId="175" fontId="26" fillId="15" borderId="76" applyNumberFormat="0" applyAlignment="0" applyProtection="0"/>
    <xf numFmtId="175" fontId="26" fillId="15" borderId="76" applyNumberFormat="0" applyAlignment="0" applyProtection="0"/>
    <xf numFmtId="175" fontId="6" fillId="0" borderId="0"/>
    <xf numFmtId="175" fontId="3" fillId="0" borderId="0"/>
    <xf numFmtId="175" fontId="3" fillId="0" borderId="0"/>
    <xf numFmtId="175" fontId="3" fillId="0" borderId="0"/>
    <xf numFmtId="175" fontId="13" fillId="31" borderId="36" applyNumberFormat="0" applyFont="0" applyAlignment="0" applyProtection="0"/>
    <xf numFmtId="175" fontId="13" fillId="31" borderId="36" applyNumberFormat="0" applyFont="0" applyAlignment="0" applyProtection="0"/>
    <xf numFmtId="175" fontId="30" fillId="28" borderId="37" applyNumberFormat="0" applyAlignment="0" applyProtection="0"/>
    <xf numFmtId="175" fontId="30" fillId="28" borderId="37" applyNumberFormat="0" applyAlignment="0" applyProtection="0"/>
    <xf numFmtId="175" fontId="32" fillId="0" borderId="38" applyNumberFormat="0" applyFill="0" applyAlignment="0" applyProtection="0"/>
    <xf numFmtId="175" fontId="32" fillId="0" borderId="38" applyNumberFormat="0" applyFill="0" applyAlignment="0" applyProtection="0"/>
    <xf numFmtId="175" fontId="19" fillId="28" borderId="76" applyNumberFormat="0" applyAlignment="0" applyProtection="0"/>
    <xf numFmtId="175" fontId="19" fillId="28" borderId="76" applyNumberFormat="0" applyAlignment="0" applyProtection="0"/>
    <xf numFmtId="175" fontId="19" fillId="28" borderId="76" applyNumberFormat="0" applyAlignment="0" applyProtection="0"/>
    <xf numFmtId="175" fontId="26" fillId="15" borderId="76" applyNumberFormat="0" applyAlignment="0" applyProtection="0"/>
    <xf numFmtId="175" fontId="26" fillId="15" borderId="76" applyNumberFormat="0" applyAlignment="0" applyProtection="0"/>
    <xf numFmtId="175" fontId="26" fillId="15" borderId="76" applyNumberFormat="0" applyAlignment="0" applyProtection="0"/>
    <xf numFmtId="175" fontId="66" fillId="0" borderId="0"/>
    <xf numFmtId="175" fontId="66" fillId="0" borderId="0"/>
    <xf numFmtId="175" fontId="66" fillId="0" borderId="0"/>
    <xf numFmtId="175" fontId="66" fillId="0" borderId="0"/>
    <xf numFmtId="175" fontId="66" fillId="0" borderId="0"/>
    <xf numFmtId="175" fontId="67" fillId="0" borderId="0"/>
    <xf numFmtId="175" fontId="67" fillId="0" borderId="0"/>
    <xf numFmtId="175" fontId="67" fillId="0" borderId="0"/>
    <xf numFmtId="175" fontId="16" fillId="0" borderId="0"/>
    <xf numFmtId="175" fontId="16" fillId="0" borderId="0"/>
    <xf numFmtId="175" fontId="67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67" fillId="0" borderId="0"/>
    <xf numFmtId="175" fontId="67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67" fillId="0" borderId="0"/>
    <xf numFmtId="175" fontId="16" fillId="0" borderId="0"/>
    <xf numFmtId="175" fontId="66" fillId="0" borderId="0"/>
    <xf numFmtId="175" fontId="67" fillId="0" borderId="0"/>
    <xf numFmtId="175" fontId="66" fillId="0" borderId="0"/>
    <xf numFmtId="175" fontId="67" fillId="0" borderId="0"/>
    <xf numFmtId="175" fontId="66" fillId="0" borderId="0"/>
    <xf numFmtId="175" fontId="67" fillId="0" borderId="0"/>
    <xf numFmtId="175" fontId="67" fillId="0" borderId="0"/>
    <xf numFmtId="175" fontId="67" fillId="0" borderId="0"/>
    <xf numFmtId="175" fontId="67" fillId="0" borderId="0"/>
    <xf numFmtId="175" fontId="67" fillId="0" borderId="0"/>
    <xf numFmtId="175" fontId="67" fillId="0" borderId="0"/>
    <xf numFmtId="175" fontId="16" fillId="0" borderId="0"/>
    <xf numFmtId="175" fontId="6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66" fillId="31" borderId="83" applyNumberFormat="0" applyFont="0" applyAlignment="0" applyProtection="0"/>
    <xf numFmtId="175" fontId="66" fillId="31" borderId="83" applyNumberFormat="0" applyFont="0" applyAlignment="0" applyProtection="0"/>
    <xf numFmtId="175" fontId="66" fillId="31" borderId="83" applyNumberFormat="0" applyFont="0" applyAlignment="0" applyProtection="0"/>
    <xf numFmtId="175" fontId="30" fillId="28" borderId="84" applyNumberFormat="0" applyAlignment="0" applyProtection="0"/>
    <xf numFmtId="175" fontId="30" fillId="28" borderId="84" applyNumberFormat="0" applyAlignment="0" applyProtection="0"/>
    <xf numFmtId="175" fontId="30" fillId="28" borderId="84" applyNumberFormat="0" applyAlignment="0" applyProtection="0"/>
    <xf numFmtId="175" fontId="32" fillId="0" borderId="85" applyNumberFormat="0" applyFill="0" applyAlignment="0" applyProtection="0"/>
    <xf numFmtId="175" fontId="32" fillId="0" borderId="85" applyNumberFormat="0" applyFill="0" applyAlignment="0" applyProtection="0"/>
    <xf numFmtId="175" fontId="32" fillId="0" borderId="85" applyNumberFormat="0" applyFill="0" applyAlignment="0" applyProtection="0"/>
    <xf numFmtId="0" fontId="12" fillId="0" borderId="0"/>
    <xf numFmtId="0" fontId="13" fillId="31" borderId="83" applyNumberFormat="0" applyFont="0" applyAlignment="0" applyProtection="0"/>
    <xf numFmtId="0" fontId="13" fillId="0" borderId="0"/>
    <xf numFmtId="0" fontId="13" fillId="0" borderId="0"/>
    <xf numFmtId="175" fontId="13" fillId="31" borderId="95" applyNumberFormat="0" applyFont="0" applyAlignment="0" applyProtection="0"/>
    <xf numFmtId="0" fontId="13" fillId="0" borderId="0"/>
    <xf numFmtId="0" fontId="12" fillId="0" borderId="0"/>
    <xf numFmtId="0" fontId="6" fillId="0" borderId="0"/>
    <xf numFmtId="0" fontId="13" fillId="0" borderId="0"/>
    <xf numFmtId="0" fontId="12" fillId="0" borderId="0"/>
    <xf numFmtId="0" fontId="13" fillId="0" borderId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8" fillId="11" borderId="0" applyNumberFormat="0" applyBorder="0" applyAlignment="0" applyProtection="0"/>
    <xf numFmtId="0" fontId="19" fillId="28" borderId="86" applyNumberFormat="0" applyAlignment="0" applyProtection="0"/>
    <xf numFmtId="0" fontId="20" fillId="29" borderId="31" applyNumberFormat="0" applyAlignment="0" applyProtection="0"/>
    <xf numFmtId="0" fontId="21" fillId="0" borderId="0" applyNumberFormat="0" applyFill="0" applyBorder="0" applyAlignment="0" applyProtection="0"/>
    <xf numFmtId="0" fontId="22" fillId="12" borderId="0" applyNumberFormat="0" applyBorder="0" applyAlignment="0" applyProtection="0"/>
    <xf numFmtId="0" fontId="23" fillId="0" borderId="32" applyNumberFormat="0" applyFill="0" applyAlignment="0" applyProtection="0"/>
    <xf numFmtId="0" fontId="24" fillId="0" borderId="33" applyNumberFormat="0" applyFill="0" applyAlignment="0" applyProtection="0"/>
    <xf numFmtId="0" fontId="25" fillId="0" borderId="34" applyNumberFormat="0" applyFill="0" applyAlignment="0" applyProtection="0"/>
    <xf numFmtId="0" fontId="25" fillId="0" borderId="0" applyNumberFormat="0" applyFill="0" applyBorder="0" applyAlignment="0" applyProtection="0"/>
    <xf numFmtId="0" fontId="26" fillId="15" borderId="86" applyNumberFormat="0" applyAlignment="0" applyProtection="0"/>
    <xf numFmtId="0" fontId="27" fillId="0" borderId="35" applyNumberFormat="0" applyFill="0" applyAlignment="0" applyProtection="0"/>
    <xf numFmtId="0" fontId="28" fillId="30" borderId="0" applyNumberFormat="0" applyBorder="0" applyAlignment="0" applyProtection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2" fillId="0" borderId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31" fillId="0" borderId="0" applyNumberFormat="0" applyFill="0" applyBorder="0" applyAlignment="0" applyProtection="0"/>
    <xf numFmtId="0" fontId="32" fillId="0" borderId="89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175" fontId="19" fillId="28" borderId="98" applyNumberFormat="0" applyAlignment="0" applyProtection="0"/>
    <xf numFmtId="0" fontId="13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19" fillId="28" borderId="86" applyNumberFormat="0" applyAlignment="0" applyProtection="0"/>
    <xf numFmtId="0" fontId="26" fillId="15" borderId="86" applyNumberFormat="0" applyAlignment="0" applyProtection="0"/>
    <xf numFmtId="0" fontId="26" fillId="15" borderId="86" applyNumberFormat="0" applyAlignment="0" applyProtection="0"/>
    <xf numFmtId="0" fontId="2" fillId="0" borderId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32" fillId="0" borderId="89" applyNumberFormat="0" applyFill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2" fillId="0" borderId="89" applyNumberFormat="0" applyFill="0" applyAlignment="0" applyProtection="0"/>
    <xf numFmtId="0" fontId="19" fillId="28" borderId="86" applyNumberFormat="0" applyAlignment="0" applyProtection="0"/>
    <xf numFmtId="0" fontId="13" fillId="0" borderId="0"/>
    <xf numFmtId="175" fontId="32" fillId="0" borderId="93" applyNumberFormat="0" applyFill="0" applyAlignment="0" applyProtection="0"/>
    <xf numFmtId="175" fontId="30" fillId="28" borderId="92" applyNumberFormat="0" applyAlignment="0" applyProtection="0"/>
    <xf numFmtId="175" fontId="13" fillId="31" borderId="91" applyNumberFormat="0" applyFont="0" applyAlignment="0" applyProtection="0"/>
    <xf numFmtId="175" fontId="2" fillId="0" borderId="0"/>
    <xf numFmtId="175" fontId="19" fillId="28" borderId="90" applyNumberFormat="0" applyAlignment="0" applyProtection="0"/>
    <xf numFmtId="0" fontId="13" fillId="31" borderId="83" applyNumberFormat="0" applyFont="0" applyAlignment="0" applyProtection="0"/>
    <xf numFmtId="0" fontId="26" fillId="15" borderId="76" applyNumberFormat="0" applyAlignment="0" applyProtection="0"/>
    <xf numFmtId="175" fontId="32" fillId="0" borderId="97" applyNumberFormat="0" applyFill="0" applyAlignment="0" applyProtection="0"/>
    <xf numFmtId="175" fontId="26" fillId="15" borderId="90" applyNumberFormat="0" applyAlignment="0" applyProtection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50" fillId="0" borderId="0"/>
    <xf numFmtId="175" fontId="6" fillId="0" borderId="0"/>
    <xf numFmtId="0" fontId="19" fillId="28" borderId="86" applyNumberFormat="0" applyAlignment="0" applyProtection="0"/>
    <xf numFmtId="0" fontId="19" fillId="28" borderId="86" applyNumberFormat="0" applyAlignment="0" applyProtection="0"/>
    <xf numFmtId="0" fontId="26" fillId="15" borderId="86" applyNumberFormat="0" applyAlignment="0" applyProtection="0"/>
    <xf numFmtId="0" fontId="26" fillId="15" borderId="86" applyNumberFormat="0" applyAlignment="0" applyProtection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31" borderId="87" applyNumberFormat="0" applyFont="0" applyAlignment="0" applyProtection="0"/>
    <xf numFmtId="0" fontId="13" fillId="31" borderId="87" applyNumberFormat="0" applyFont="0" applyAlignment="0" applyProtection="0"/>
    <xf numFmtId="0" fontId="30" fillId="28" borderId="88" applyNumberFormat="0" applyAlignment="0" applyProtection="0"/>
    <xf numFmtId="0" fontId="30" fillId="28" borderId="88" applyNumberFormat="0" applyAlignment="0" applyProtection="0"/>
    <xf numFmtId="0" fontId="32" fillId="0" borderId="89" applyNumberFormat="0" applyFill="0" applyAlignment="0" applyProtection="0"/>
    <xf numFmtId="0" fontId="32" fillId="0" borderId="89" applyNumberFormat="0" applyFill="0" applyAlignment="0" applyProtection="0"/>
    <xf numFmtId="0" fontId="70" fillId="0" borderId="0" applyNumberFormat="0" applyFill="0" applyBorder="0" applyAlignment="0" applyProtection="0"/>
    <xf numFmtId="175" fontId="32" fillId="0" borderId="97" applyNumberFormat="0" applyFill="0" applyAlignment="0" applyProtection="0"/>
    <xf numFmtId="175" fontId="2" fillId="0" borderId="0"/>
    <xf numFmtId="175" fontId="13" fillId="31" borderId="91" applyNumberFormat="0" applyFont="0" applyAlignment="0" applyProtection="0"/>
    <xf numFmtId="175" fontId="30" fillId="28" borderId="92" applyNumberFormat="0" applyAlignment="0" applyProtection="0"/>
    <xf numFmtId="175" fontId="19" fillId="28" borderId="90" applyNumberFormat="0" applyAlignment="0" applyProtection="0"/>
    <xf numFmtId="175" fontId="26" fillId="15" borderId="90" applyNumberFormat="0" applyAlignment="0" applyProtection="0"/>
    <xf numFmtId="175" fontId="26" fillId="15" borderId="90" applyNumberFormat="0" applyAlignment="0" applyProtection="0"/>
    <xf numFmtId="175" fontId="2" fillId="0" borderId="0"/>
    <xf numFmtId="175" fontId="13" fillId="31" borderId="91" applyNumberFormat="0" applyFont="0" applyAlignment="0" applyProtection="0"/>
    <xf numFmtId="175" fontId="30" fillId="28" borderId="92" applyNumberFormat="0" applyAlignment="0" applyProtection="0"/>
    <xf numFmtId="175" fontId="32" fillId="0" borderId="93" applyNumberFormat="0" applyFill="0" applyAlignment="0" applyProtection="0"/>
    <xf numFmtId="175" fontId="2" fillId="0" borderId="0"/>
    <xf numFmtId="175" fontId="2" fillId="0" borderId="0"/>
    <xf numFmtId="175" fontId="30" fillId="28" borderId="96" applyNumberFormat="0" applyAlignment="0" applyProtection="0"/>
    <xf numFmtId="175" fontId="2" fillId="0" borderId="0"/>
    <xf numFmtId="175" fontId="32" fillId="0" borderId="93" applyNumberFormat="0" applyFill="0" applyAlignment="0" applyProtection="0"/>
    <xf numFmtId="175" fontId="19" fillId="28" borderId="90" applyNumberFormat="0" applyAlignment="0" applyProtection="0"/>
    <xf numFmtId="0" fontId="32" fillId="0" borderId="85" applyNumberFormat="0" applyFill="0" applyAlignment="0" applyProtection="0"/>
    <xf numFmtId="0" fontId="19" fillId="28" borderId="76" applyNumberFormat="0" applyAlignment="0" applyProtection="0"/>
    <xf numFmtId="0" fontId="30" fillId="28" borderId="74" applyNumberFormat="0" applyAlignment="0" applyProtection="0"/>
    <xf numFmtId="0" fontId="19" fillId="28" borderId="76" applyNumberFormat="0" applyAlignment="0" applyProtection="0"/>
    <xf numFmtId="175" fontId="26" fillId="15" borderId="98" applyNumberFormat="0" applyAlignment="0" applyProtection="0"/>
    <xf numFmtId="175" fontId="30" fillId="28" borderId="96" applyNumberFormat="0" applyAlignment="0" applyProtection="0"/>
    <xf numFmtId="175" fontId="2" fillId="0" borderId="0"/>
    <xf numFmtId="175" fontId="2" fillId="0" borderId="0"/>
    <xf numFmtId="175" fontId="2" fillId="0" borderId="0"/>
    <xf numFmtId="175" fontId="19" fillId="28" borderId="94" applyNumberFormat="0" applyAlignment="0" applyProtection="0"/>
    <xf numFmtId="175" fontId="19" fillId="28" borderId="94" applyNumberFormat="0" applyAlignment="0" applyProtection="0"/>
    <xf numFmtId="175" fontId="26" fillId="15" borderId="94" applyNumberFormat="0" applyAlignment="0" applyProtection="0"/>
    <xf numFmtId="175" fontId="26" fillId="15" borderId="94" applyNumberFormat="0" applyAlignment="0" applyProtection="0"/>
    <xf numFmtId="175" fontId="2" fillId="0" borderId="0"/>
    <xf numFmtId="175" fontId="2" fillId="0" borderId="0"/>
    <xf numFmtId="175" fontId="2" fillId="0" borderId="0"/>
    <xf numFmtId="175" fontId="13" fillId="31" borderId="91" applyNumberFormat="0" applyFont="0" applyAlignment="0" applyProtection="0"/>
    <xf numFmtId="175" fontId="13" fillId="31" borderId="91" applyNumberFormat="0" applyFont="0" applyAlignment="0" applyProtection="0"/>
    <xf numFmtId="175" fontId="30" fillId="28" borderId="92" applyNumberFormat="0" applyAlignment="0" applyProtection="0"/>
    <xf numFmtId="175" fontId="30" fillId="28" borderId="92" applyNumberFormat="0" applyAlignment="0" applyProtection="0"/>
    <xf numFmtId="175" fontId="32" fillId="0" borderId="93" applyNumberFormat="0" applyFill="0" applyAlignment="0" applyProtection="0"/>
    <xf numFmtId="175" fontId="32" fillId="0" borderId="93" applyNumberFormat="0" applyFill="0" applyAlignment="0" applyProtection="0"/>
    <xf numFmtId="175" fontId="19" fillId="28" borderId="98" applyNumberFormat="0" applyAlignment="0" applyProtection="0"/>
    <xf numFmtId="175" fontId="13" fillId="31" borderId="95" applyNumberFormat="0" applyFont="0" applyAlignment="0" applyProtection="0"/>
    <xf numFmtId="175" fontId="32" fillId="0" borderId="97" applyNumberFormat="0" applyFill="0" applyAlignment="0" applyProtection="0"/>
    <xf numFmtId="175" fontId="30" fillId="28" borderId="96" applyNumberFormat="0" applyAlignment="0" applyProtection="0"/>
    <xf numFmtId="175" fontId="26" fillId="15" borderId="98" applyNumberFormat="0" applyAlignment="0" applyProtection="0"/>
    <xf numFmtId="0" fontId="30" fillId="28" borderId="74" applyNumberFormat="0" applyAlignment="0" applyProtection="0"/>
    <xf numFmtId="0" fontId="26" fillId="15" borderId="76" applyNumberFormat="0" applyAlignment="0" applyProtection="0"/>
    <xf numFmtId="0" fontId="30" fillId="28" borderId="74" applyNumberFormat="0" applyAlignment="0" applyProtection="0"/>
    <xf numFmtId="0" fontId="32" fillId="0" borderId="85" applyNumberFormat="0" applyFill="0" applyAlignment="0" applyProtection="0"/>
    <xf numFmtId="0" fontId="13" fillId="31" borderId="83" applyNumberFormat="0" applyFont="0" applyAlignment="0" applyProtection="0"/>
    <xf numFmtId="0" fontId="26" fillId="15" borderId="76" applyNumberFormat="0" applyAlignment="0" applyProtection="0"/>
    <xf numFmtId="175" fontId="13" fillId="31" borderId="95" applyNumberFormat="0" applyFont="0" applyAlignment="0" applyProtection="0"/>
    <xf numFmtId="175" fontId="13" fillId="31" borderId="95" applyNumberFormat="0" applyFont="0" applyAlignment="0" applyProtection="0"/>
    <xf numFmtId="175" fontId="13" fillId="31" borderId="95" applyNumberFormat="0" applyFont="0" applyAlignment="0" applyProtection="0"/>
    <xf numFmtId="175" fontId="30" fillId="28" borderId="96" applyNumberFormat="0" applyAlignment="0" applyProtection="0"/>
    <xf numFmtId="175" fontId="32" fillId="0" borderId="97" applyNumberFormat="0" applyFill="0" applyAlignment="0" applyProtection="0"/>
    <xf numFmtId="175" fontId="32" fillId="0" borderId="97" applyNumberFormat="0" applyFill="0" applyAlignment="0" applyProtection="0"/>
    <xf numFmtId="175" fontId="30" fillId="28" borderId="96" applyNumberFormat="0" applyAlignment="0" applyProtection="0"/>
    <xf numFmtId="0" fontId="32" fillId="0" borderId="85" applyNumberFormat="0" applyFill="0" applyAlignment="0" applyProtection="0"/>
    <xf numFmtId="0" fontId="19" fillId="28" borderId="76" applyNumberFormat="0" applyAlignment="0" applyProtection="0"/>
    <xf numFmtId="0" fontId="19" fillId="28" borderId="76" applyNumberFormat="0" applyAlignment="0" applyProtection="0"/>
    <xf numFmtId="0" fontId="19" fillId="28" borderId="76" applyNumberFormat="0" applyAlignment="0" applyProtection="0"/>
    <xf numFmtId="0" fontId="26" fillId="15" borderId="76" applyNumberFormat="0" applyAlignment="0" applyProtection="0"/>
    <xf numFmtId="0" fontId="26" fillId="15" borderId="76" applyNumberFormat="0" applyAlignment="0" applyProtection="0"/>
    <xf numFmtId="0" fontId="13" fillId="31" borderId="83" applyNumberFormat="0" applyFont="0" applyAlignment="0" applyProtection="0"/>
    <xf numFmtId="0" fontId="13" fillId="31" borderId="83" applyNumberFormat="0" applyFont="0" applyAlignment="0" applyProtection="0"/>
    <xf numFmtId="0" fontId="30" fillId="28" borderId="74" applyNumberFormat="0" applyAlignment="0" applyProtection="0"/>
    <xf numFmtId="0" fontId="30" fillId="28" borderId="74" applyNumberFormat="0" applyAlignment="0" applyProtection="0"/>
    <xf numFmtId="0" fontId="32" fillId="0" borderId="85" applyNumberFormat="0" applyFill="0" applyAlignment="0" applyProtection="0"/>
    <xf numFmtId="0" fontId="32" fillId="0" borderId="85" applyNumberFormat="0" applyFill="0" applyAlignment="0" applyProtection="0"/>
    <xf numFmtId="166" fontId="12" fillId="0" borderId="0" applyFont="0" applyFill="0" applyBorder="0" applyAlignment="0" applyProtection="0"/>
    <xf numFmtId="175" fontId="1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175" fontId="1" fillId="0" borderId="0"/>
    <xf numFmtId="9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75" fontId="1" fillId="0" borderId="0"/>
    <xf numFmtId="175" fontId="1" fillId="0" borderId="0"/>
    <xf numFmtId="175" fontId="19" fillId="28" borderId="100" applyNumberFormat="0" applyAlignment="0" applyProtection="0"/>
    <xf numFmtId="175" fontId="19" fillId="28" borderId="100" applyNumberFormat="0" applyAlignment="0" applyProtection="0"/>
    <xf numFmtId="175" fontId="26" fillId="15" borderId="100" applyNumberFormat="0" applyAlignment="0" applyProtection="0"/>
    <xf numFmtId="175" fontId="26" fillId="15" borderId="100" applyNumberFormat="0" applyAlignment="0" applyProtection="0"/>
    <xf numFmtId="175" fontId="1" fillId="0" borderId="0"/>
    <xf numFmtId="0" fontId="13" fillId="31" borderId="101" applyNumberFormat="0" applyFont="0" applyAlignment="0" applyProtection="0"/>
    <xf numFmtId="175" fontId="13" fillId="31" borderId="101" applyNumberFormat="0" applyFont="0" applyAlignment="0" applyProtection="0"/>
    <xf numFmtId="0" fontId="1" fillId="0" borderId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1" fillId="0" borderId="0"/>
    <xf numFmtId="0" fontId="1" fillId="0" borderId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32" fillId="0" borderId="103" applyNumberFormat="0" applyFill="0" applyAlignment="0" applyProtection="0"/>
    <xf numFmtId="175" fontId="19" fillId="28" borderId="10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26" fillId="15" borderId="100" applyNumberFormat="0" applyAlignment="0" applyProtection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32" fillId="0" borderId="10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103" applyNumberFormat="0" applyFill="0" applyAlignment="0" applyProtection="0"/>
    <xf numFmtId="0" fontId="19" fillId="28" borderId="100" applyNumberFormat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175" fontId="13" fillId="31" borderId="101" applyNumberFormat="0" applyFont="0" applyAlignment="0" applyProtection="0"/>
    <xf numFmtId="175" fontId="19" fillId="28" borderId="100" applyNumberFormat="0" applyAlignment="0" applyProtection="0"/>
    <xf numFmtId="0" fontId="13" fillId="31" borderId="101" applyNumberFormat="0" applyFont="0" applyAlignment="0" applyProtection="0"/>
    <xf numFmtId="0" fontId="26" fillId="15" borderId="100" applyNumberFormat="0" applyAlignment="0" applyProtection="0"/>
    <xf numFmtId="175" fontId="32" fillId="0" borderId="103" applyNumberFormat="0" applyFill="0" applyAlignment="0" applyProtection="0"/>
    <xf numFmtId="175" fontId="26" fillId="15" borderId="100" applyNumberFormat="0" applyAlignment="0" applyProtection="0"/>
    <xf numFmtId="0" fontId="1" fillId="0" borderId="0"/>
    <xf numFmtId="175" fontId="1" fillId="0" borderId="0"/>
    <xf numFmtId="0" fontId="19" fillId="28" borderId="100" applyNumberFormat="0" applyAlignment="0" applyProtection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26" fillId="15" borderId="100" applyNumberFormat="0" applyAlignment="0" applyProtection="0"/>
    <xf numFmtId="0" fontId="1" fillId="0" borderId="0"/>
    <xf numFmtId="0" fontId="1" fillId="0" borderId="0"/>
    <xf numFmtId="0" fontId="13" fillId="31" borderId="101" applyNumberFormat="0" applyFont="0" applyAlignment="0" applyProtection="0"/>
    <xf numFmtId="0" fontId="13" fillId="31" borderId="101" applyNumberFormat="0" applyFont="0" applyAlignment="0" applyProtection="0"/>
    <xf numFmtId="0" fontId="30" fillId="28" borderId="102" applyNumberFormat="0" applyAlignment="0" applyProtection="0"/>
    <xf numFmtId="0" fontId="30" fillId="28" borderId="102" applyNumberFormat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175" fontId="32" fillId="0" borderId="103" applyNumberFormat="0" applyFill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19" fillId="28" borderId="100" applyNumberFormat="0" applyAlignment="0" applyProtection="0"/>
    <xf numFmtId="175" fontId="26" fillId="15" borderId="100" applyNumberFormat="0" applyAlignment="0" applyProtection="0"/>
    <xf numFmtId="175" fontId="26" fillId="15" borderId="100" applyNumberFormat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19" fillId="28" borderId="100" applyNumberFormat="0" applyAlignment="0" applyProtection="0"/>
    <xf numFmtId="0" fontId="32" fillId="0" borderId="103" applyNumberFormat="0" applyFill="0" applyAlignment="0" applyProtection="0"/>
    <xf numFmtId="0" fontId="19" fillId="28" borderId="100" applyNumberFormat="0" applyAlignment="0" applyProtection="0"/>
    <xf numFmtId="0" fontId="30" fillId="28" borderId="96" applyNumberFormat="0" applyAlignment="0" applyProtection="0"/>
    <xf numFmtId="0" fontId="19" fillId="28" borderId="100" applyNumberFormat="0" applyAlignment="0" applyProtection="0"/>
    <xf numFmtId="175" fontId="26" fillId="15" borderId="100" applyNumberFormat="0" applyAlignment="0" applyProtection="0"/>
    <xf numFmtId="175" fontId="30" fillId="28" borderId="102" applyNumberFormat="0" applyAlignment="0" applyProtection="0"/>
    <xf numFmtId="175" fontId="19" fillId="28" borderId="100" applyNumberFormat="0" applyAlignment="0" applyProtection="0"/>
    <xf numFmtId="175" fontId="19" fillId="28" borderId="100" applyNumberFormat="0" applyAlignment="0" applyProtection="0"/>
    <xf numFmtId="175" fontId="26" fillId="15" borderId="100" applyNumberFormat="0" applyAlignment="0" applyProtection="0"/>
    <xf numFmtId="175" fontId="26" fillId="15" borderId="100" applyNumberFormat="0" applyAlignment="0" applyProtection="0"/>
    <xf numFmtId="175" fontId="13" fillId="31" borderId="101" applyNumberFormat="0" applyFont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32" fillId="0" borderId="103" applyNumberFormat="0" applyFill="0" applyAlignment="0" applyProtection="0"/>
    <xf numFmtId="175" fontId="19" fillId="28" borderId="100" applyNumberFormat="0" applyAlignment="0" applyProtection="0"/>
    <xf numFmtId="175" fontId="13" fillId="31" borderId="101" applyNumberFormat="0" applyFont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175" fontId="26" fillId="15" borderId="100" applyNumberFormat="0" applyAlignment="0" applyProtection="0"/>
    <xf numFmtId="0" fontId="30" fillId="28" borderId="96" applyNumberFormat="0" applyAlignment="0" applyProtection="0"/>
    <xf numFmtId="0" fontId="26" fillId="15" borderId="100" applyNumberFormat="0" applyAlignment="0" applyProtection="0"/>
    <xf numFmtId="0" fontId="30" fillId="28" borderId="96" applyNumberFormat="0" applyAlignment="0" applyProtection="0"/>
    <xf numFmtId="0" fontId="32" fillId="0" borderId="103" applyNumberFormat="0" applyFill="0" applyAlignment="0" applyProtection="0"/>
    <xf numFmtId="0" fontId="13" fillId="31" borderId="101" applyNumberFormat="0" applyFont="0" applyAlignment="0" applyProtection="0"/>
    <xf numFmtId="0" fontId="26" fillId="15" borderId="100" applyNumberFormat="0" applyAlignment="0" applyProtection="0"/>
    <xf numFmtId="175" fontId="13" fillId="31" borderId="101" applyNumberFormat="0" applyFont="0" applyAlignment="0" applyProtection="0"/>
    <xf numFmtId="175" fontId="13" fillId="31" borderId="101" applyNumberFormat="0" applyFont="0" applyAlignment="0" applyProtection="0"/>
    <xf numFmtId="175" fontId="13" fillId="31" borderId="101" applyNumberFormat="0" applyFont="0" applyAlignment="0" applyProtection="0"/>
    <xf numFmtId="175" fontId="30" fillId="28" borderId="102" applyNumberFormat="0" applyAlignment="0" applyProtection="0"/>
    <xf numFmtId="175" fontId="32" fillId="0" borderId="103" applyNumberFormat="0" applyFill="0" applyAlignment="0" applyProtection="0"/>
    <xf numFmtId="175" fontId="32" fillId="0" borderId="103" applyNumberFormat="0" applyFill="0" applyAlignment="0" applyProtection="0"/>
    <xf numFmtId="175" fontId="30" fillId="28" borderId="102" applyNumberFormat="0" applyAlignment="0" applyProtection="0"/>
    <xf numFmtId="0" fontId="32" fillId="0" borderId="103" applyNumberFormat="0" applyFill="0" applyAlignment="0" applyProtection="0"/>
    <xf numFmtId="0" fontId="19" fillId="28" borderId="100" applyNumberFormat="0" applyAlignment="0" applyProtection="0"/>
    <xf numFmtId="0" fontId="19" fillId="28" borderId="100" applyNumberFormat="0" applyAlignment="0" applyProtection="0"/>
    <xf numFmtId="0" fontId="19" fillId="28" borderId="100" applyNumberFormat="0" applyAlignment="0" applyProtection="0"/>
    <xf numFmtId="0" fontId="26" fillId="15" borderId="100" applyNumberFormat="0" applyAlignment="0" applyProtection="0"/>
    <xf numFmtId="0" fontId="26" fillId="15" borderId="100" applyNumberFormat="0" applyAlignment="0" applyProtection="0"/>
    <xf numFmtId="0" fontId="13" fillId="31" borderId="101" applyNumberFormat="0" applyFont="0" applyAlignment="0" applyProtection="0"/>
    <xf numFmtId="0" fontId="13" fillId="31" borderId="101" applyNumberFormat="0" applyFont="0" applyAlignment="0" applyProtection="0"/>
    <xf numFmtId="0" fontId="30" fillId="28" borderId="96" applyNumberFormat="0" applyAlignment="0" applyProtection="0"/>
    <xf numFmtId="0" fontId="30" fillId="28" borderId="96" applyNumberFormat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</cellStyleXfs>
  <cellXfs count="610">
    <xf numFmtId="175" fontId="0" fillId="0" borderId="0" xfId="0"/>
    <xf numFmtId="1" fontId="44" fillId="3" borderId="19" xfId="6" applyNumberFormat="1" applyFont="1" applyFill="1" applyBorder="1" applyAlignment="1">
      <alignment horizontal="center" vertical="center"/>
    </xf>
    <xf numFmtId="1" fontId="44" fillId="3" borderId="8" xfId="6" applyNumberFormat="1" applyFont="1" applyFill="1" applyBorder="1" applyAlignment="1">
      <alignment horizontal="center" vertical="center"/>
    </xf>
    <xf numFmtId="175" fontId="41" fillId="0" borderId="3" xfId="0" applyFont="1" applyBorder="1"/>
    <xf numFmtId="175" fontId="41" fillId="0" borderId="4" xfId="0" applyFont="1" applyBorder="1"/>
    <xf numFmtId="1" fontId="44" fillId="3" borderId="10" xfId="6" applyNumberFormat="1" applyFont="1" applyFill="1" applyBorder="1" applyAlignment="1">
      <alignment horizontal="center" vertical="center"/>
    </xf>
    <xf numFmtId="167" fontId="44" fillId="3" borderId="16" xfId="6" applyNumberFormat="1" applyFont="1" applyFill="1" applyBorder="1" applyAlignment="1">
      <alignment horizontal="center" vertical="center"/>
    </xf>
    <xf numFmtId="169" fontId="41" fillId="0" borderId="0" xfId="0" applyNumberFormat="1" applyFont="1"/>
    <xf numFmtId="49" fontId="46" fillId="4" borderId="43" xfId="83" applyNumberFormat="1" applyFont="1" applyFill="1" applyBorder="1" applyAlignment="1" applyProtection="1">
      <alignment horizontal="right" vertical="center" readingOrder="2"/>
    </xf>
    <xf numFmtId="4" fontId="46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6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6" fillId="4" borderId="43" xfId="83" applyNumberFormat="1" applyFont="1" applyFill="1" applyBorder="1" applyAlignment="1" applyProtection="1">
      <alignment horizontal="center" vertical="center" readingOrder="2"/>
    </xf>
    <xf numFmtId="4" fontId="46" fillId="4" borderId="43" xfId="83" applyNumberFormat="1" applyFont="1" applyFill="1" applyBorder="1" applyAlignment="1" applyProtection="1">
      <alignment horizontal="center" vertical="center" readingOrder="2"/>
    </xf>
    <xf numFmtId="3" fontId="44" fillId="7" borderId="26" xfId="10" applyNumberFormat="1" applyFont="1" applyFill="1" applyBorder="1" applyAlignment="1" applyProtection="1">
      <alignment horizontal="center" vertical="center"/>
    </xf>
    <xf numFmtId="1" fontId="46" fillId="4" borderId="43" xfId="83" applyNumberFormat="1" applyFont="1" applyFill="1" applyBorder="1" applyAlignment="1" applyProtection="1">
      <alignment horizontal="right" vertical="center" readingOrder="2"/>
    </xf>
    <xf numFmtId="167" fontId="44" fillId="3" borderId="0" xfId="6" applyNumberFormat="1" applyFont="1" applyFill="1" applyAlignment="1">
      <alignment horizontal="center" vertical="center"/>
    </xf>
    <xf numFmtId="3" fontId="46" fillId="0" borderId="0" xfId="6" applyNumberFormat="1" applyFont="1"/>
    <xf numFmtId="9" fontId="46" fillId="0" borderId="0" xfId="6" applyNumberFormat="1" applyFont="1"/>
    <xf numFmtId="1" fontId="44" fillId="4" borderId="20" xfId="6" applyNumberFormat="1" applyFont="1" applyFill="1" applyBorder="1" applyAlignment="1">
      <alignment horizontal="center" vertical="center"/>
    </xf>
    <xf numFmtId="1" fontId="44" fillId="4" borderId="21" xfId="6" applyNumberFormat="1" applyFont="1" applyFill="1" applyBorder="1" applyAlignment="1">
      <alignment horizontal="right" vertical="center"/>
    </xf>
    <xf numFmtId="168" fontId="44" fillId="4" borderId="21" xfId="14" applyNumberFormat="1" applyFont="1" applyFill="1" applyBorder="1" applyAlignment="1" applyProtection="1">
      <alignment horizontal="center" vertical="center"/>
    </xf>
    <xf numFmtId="9" fontId="44" fillId="4" borderId="21" xfId="6" applyNumberFormat="1" applyFont="1" applyFill="1" applyBorder="1" applyAlignment="1">
      <alignment horizontal="center" vertical="center"/>
    </xf>
    <xf numFmtId="3" fontId="44" fillId="4" borderId="21" xfId="6" applyNumberFormat="1" applyFont="1" applyFill="1" applyBorder="1" applyAlignment="1">
      <alignment horizontal="center" vertical="center"/>
    </xf>
    <xf numFmtId="168" fontId="46" fillId="0" borderId="0" xfId="6" applyNumberFormat="1" applyFont="1" applyAlignment="1">
      <alignment vertical="center"/>
    </xf>
    <xf numFmtId="10" fontId="46" fillId="0" borderId="0" xfId="1" applyNumberFormat="1" applyFont="1" applyAlignment="1" applyProtection="1">
      <alignment vertical="center"/>
    </xf>
    <xf numFmtId="9" fontId="46" fillId="0" borderId="0" xfId="1" applyFont="1" applyAlignment="1" applyProtection="1">
      <alignment vertical="center"/>
    </xf>
    <xf numFmtId="3" fontId="46" fillId="0" borderId="0" xfId="6" applyNumberFormat="1" applyFont="1" applyAlignment="1">
      <alignment vertical="center"/>
    </xf>
    <xf numFmtId="167" fontId="46" fillId="0" borderId="0" xfId="6" applyNumberFormat="1" applyFont="1" applyAlignment="1">
      <alignment vertical="center"/>
    </xf>
    <xf numFmtId="1" fontId="44" fillId="4" borderId="9" xfId="6" applyNumberFormat="1" applyFont="1" applyFill="1" applyBorder="1" applyAlignment="1">
      <alignment horizontal="center" vertical="center"/>
    </xf>
    <xf numFmtId="1" fontId="44" fillId="4" borderId="10" xfId="6" applyNumberFormat="1" applyFont="1" applyFill="1" applyBorder="1" applyAlignment="1">
      <alignment horizontal="right" vertical="center"/>
    </xf>
    <xf numFmtId="1" fontId="44" fillId="4" borderId="12" xfId="6" applyNumberFormat="1" applyFont="1" applyFill="1" applyBorder="1" applyAlignment="1">
      <alignment horizontal="center" vertical="center"/>
    </xf>
    <xf numFmtId="1" fontId="44" fillId="4" borderId="13" xfId="6" applyNumberFormat="1" applyFont="1" applyFill="1" applyBorder="1" applyAlignment="1">
      <alignment horizontal="right" vertical="center"/>
    </xf>
    <xf numFmtId="168" fontId="44" fillId="4" borderId="13" xfId="14" applyNumberFormat="1" applyFont="1" applyFill="1" applyBorder="1" applyAlignment="1" applyProtection="1">
      <alignment horizontal="center" vertical="center"/>
    </xf>
    <xf numFmtId="9" fontId="44" fillId="4" borderId="13" xfId="6" applyNumberFormat="1" applyFont="1" applyFill="1" applyBorder="1" applyAlignment="1">
      <alignment horizontal="center" vertical="center"/>
    </xf>
    <xf numFmtId="3" fontId="44" fillId="4" borderId="13" xfId="6" applyNumberFormat="1" applyFont="1" applyFill="1" applyBorder="1" applyAlignment="1">
      <alignment horizontal="center" vertical="center"/>
    </xf>
    <xf numFmtId="1" fontId="44" fillId="4" borderId="16" xfId="6" applyNumberFormat="1" applyFont="1" applyFill="1" applyBorder="1" applyAlignment="1">
      <alignment horizontal="right" vertical="center"/>
    </xf>
    <xf numFmtId="167" fontId="49" fillId="9" borderId="26" xfId="10" applyNumberFormat="1" applyFont="1" applyFill="1" applyBorder="1" applyAlignment="1" applyProtection="1">
      <alignment horizontal="center" vertical="center"/>
    </xf>
    <xf numFmtId="9" fontId="49" fillId="9" borderId="26" xfId="1" applyFont="1" applyFill="1" applyBorder="1" applyAlignment="1" applyProtection="1">
      <alignment horizontal="center" vertical="center"/>
    </xf>
    <xf numFmtId="1" fontId="44" fillId="4" borderId="57" xfId="6" applyNumberFormat="1" applyFont="1" applyFill="1" applyBorder="1" applyAlignment="1">
      <alignment horizontal="right" vertical="center"/>
    </xf>
    <xf numFmtId="1" fontId="44" fillId="4" borderId="44" xfId="6" applyNumberFormat="1" applyFont="1" applyFill="1" applyBorder="1" applyAlignment="1">
      <alignment horizontal="center" vertical="center"/>
    </xf>
    <xf numFmtId="1" fontId="44" fillId="4" borderId="1" xfId="6" applyNumberFormat="1" applyFont="1" applyFill="1" applyBorder="1" applyAlignment="1">
      <alignment horizontal="right" vertical="center"/>
    </xf>
    <xf numFmtId="167" fontId="46" fillId="0" borderId="43" xfId="16" applyNumberFormat="1" applyFont="1" applyFill="1" applyBorder="1" applyAlignment="1" applyProtection="1">
      <alignment horizontal="center" vertical="center" readingOrder="1"/>
      <protection locked="0"/>
    </xf>
    <xf numFmtId="167" fontId="44" fillId="4" borderId="1" xfId="10" applyNumberFormat="1" applyFont="1" applyFill="1" applyBorder="1" applyAlignment="1" applyProtection="1">
      <alignment horizontal="center" vertical="center"/>
    </xf>
    <xf numFmtId="172" fontId="44" fillId="4" borderId="1" xfId="10" applyNumberFormat="1" applyFont="1" applyFill="1" applyBorder="1" applyAlignment="1" applyProtection="1">
      <alignment horizontal="center" vertical="center"/>
    </xf>
    <xf numFmtId="167" fontId="44" fillId="3" borderId="1" xfId="10" applyNumberFormat="1" applyFont="1" applyFill="1" applyBorder="1" applyAlignment="1" applyProtection="1">
      <alignment horizontal="center" vertical="center"/>
    </xf>
    <xf numFmtId="167" fontId="49" fillId="9" borderId="53" xfId="10" applyNumberFormat="1" applyFont="1" applyFill="1" applyBorder="1" applyAlignment="1">
      <alignment horizontal="center" vertical="center"/>
    </xf>
    <xf numFmtId="167" fontId="49" fillId="9" borderId="52" xfId="10" applyNumberFormat="1" applyFont="1" applyFill="1" applyBorder="1" applyAlignment="1">
      <alignment horizontal="center" vertical="center"/>
    </xf>
    <xf numFmtId="167" fontId="49" fillId="9" borderId="51" xfId="10" applyNumberFormat="1" applyFont="1" applyFill="1" applyBorder="1" applyAlignment="1">
      <alignment horizontal="center" vertical="center"/>
    </xf>
    <xf numFmtId="1" fontId="44" fillId="3" borderId="0" xfId="6" applyNumberFormat="1" applyFont="1" applyFill="1" applyAlignment="1">
      <alignment horizontal="center" vertical="center"/>
    </xf>
    <xf numFmtId="1" fontId="44" fillId="4" borderId="44" xfId="6" applyNumberFormat="1" applyFont="1" applyFill="1" applyBorder="1" applyAlignment="1">
      <alignment horizontal="center"/>
    </xf>
    <xf numFmtId="167" fontId="46" fillId="37" borderId="1" xfId="10" applyNumberFormat="1" applyFont="1" applyFill="1" applyBorder="1" applyAlignment="1" applyProtection="1">
      <alignment horizontal="center"/>
    </xf>
    <xf numFmtId="1" fontId="46" fillId="37" borderId="1" xfId="10" applyNumberFormat="1" applyFont="1" applyFill="1" applyBorder="1" applyAlignment="1" applyProtection="1">
      <alignment horizontal="center"/>
    </xf>
    <xf numFmtId="167" fontId="44" fillId="4" borderId="1" xfId="66" applyNumberFormat="1" applyFont="1" applyFill="1" applyBorder="1" applyAlignment="1" applyProtection="1">
      <alignment horizontal="center"/>
    </xf>
    <xf numFmtId="9" fontId="46" fillId="37" borderId="1" xfId="96" applyFont="1" applyFill="1" applyBorder="1" applyAlignment="1" applyProtection="1">
      <alignment horizontal="center"/>
    </xf>
    <xf numFmtId="3" fontId="49" fillId="9" borderId="26" xfId="6" applyNumberFormat="1" applyFont="1" applyFill="1" applyBorder="1" applyAlignment="1">
      <alignment horizontal="center" vertical="center"/>
    </xf>
    <xf numFmtId="9" fontId="49" fillId="9" borderId="26" xfId="96" applyFont="1" applyFill="1" applyBorder="1" applyAlignment="1">
      <alignment horizontal="center" vertical="center"/>
    </xf>
    <xf numFmtId="1" fontId="44" fillId="4" borderId="9" xfId="6" applyNumberFormat="1" applyFont="1" applyFill="1" applyBorder="1" applyAlignment="1">
      <alignment horizontal="center"/>
    </xf>
    <xf numFmtId="3" fontId="46" fillId="0" borderId="1" xfId="16" applyNumberFormat="1" applyFont="1" applyFill="1" applyBorder="1" applyAlignment="1" applyProtection="1">
      <alignment horizontal="center" vertical="center" readingOrder="1"/>
      <protection locked="0"/>
    </xf>
    <xf numFmtId="1" fontId="44" fillId="4" borderId="40" xfId="6" applyNumberFormat="1" applyFont="1" applyFill="1" applyBorder="1" applyAlignment="1">
      <alignment horizontal="center"/>
    </xf>
    <xf numFmtId="167" fontId="46" fillId="0" borderId="1" xfId="16" applyNumberFormat="1" applyFont="1" applyFill="1" applyBorder="1" applyAlignment="1" applyProtection="1">
      <alignment horizontal="center" vertical="center" readingOrder="1"/>
      <protection locked="0"/>
    </xf>
    <xf numFmtId="167" fontId="44" fillId="4" borderId="1" xfId="78" applyNumberFormat="1" applyFont="1" applyFill="1" applyBorder="1" applyAlignment="1" applyProtection="1">
      <alignment horizontal="center"/>
    </xf>
    <xf numFmtId="167" fontId="44" fillId="3" borderId="1" xfId="6" applyNumberFormat="1" applyFont="1" applyFill="1" applyBorder="1" applyAlignment="1">
      <alignment horizontal="center"/>
    </xf>
    <xf numFmtId="10" fontId="44" fillId="3" borderId="1" xfId="10" applyNumberFormat="1" applyFont="1" applyFill="1" applyBorder="1" applyAlignment="1" applyProtection="1">
      <alignment horizontal="center"/>
    </xf>
    <xf numFmtId="9" fontId="49" fillId="9" borderId="26" xfId="66" applyFont="1" applyFill="1" applyBorder="1" applyAlignment="1">
      <alignment horizontal="center" vertical="center"/>
    </xf>
    <xf numFmtId="1" fontId="46" fillId="4" borderId="11" xfId="6" applyNumberFormat="1" applyFont="1" applyFill="1" applyBorder="1" applyAlignment="1">
      <alignment horizontal="center"/>
    </xf>
    <xf numFmtId="167" fontId="44" fillId="3" borderId="1" xfId="10" applyNumberFormat="1" applyFont="1" applyFill="1" applyBorder="1" applyAlignment="1" applyProtection="1">
      <alignment horizontal="center"/>
    </xf>
    <xf numFmtId="167" fontId="44" fillId="3" borderId="50" xfId="10" applyNumberFormat="1" applyFont="1" applyFill="1" applyBorder="1" applyAlignment="1" applyProtection="1">
      <alignment horizontal="center"/>
    </xf>
    <xf numFmtId="164" fontId="44" fillId="3" borderId="11" xfId="16" applyNumberFormat="1" applyFont="1" applyFill="1" applyBorder="1" applyAlignment="1" applyProtection="1">
      <alignment horizontal="center"/>
    </xf>
    <xf numFmtId="164" fontId="44" fillId="3" borderId="1" xfId="16" applyNumberFormat="1" applyFont="1" applyFill="1" applyBorder="1" applyAlignment="1" applyProtection="1">
      <alignment horizontal="center"/>
    </xf>
    <xf numFmtId="9" fontId="44" fillId="3" borderId="17" xfId="96" applyFont="1" applyFill="1" applyBorder="1" applyAlignment="1" applyProtection="1">
      <alignment horizontal="center"/>
    </xf>
    <xf numFmtId="1" fontId="46" fillId="4" borderId="9" xfId="6" applyNumberFormat="1" applyFont="1" applyFill="1" applyBorder="1" applyAlignment="1">
      <alignment horizontal="center"/>
    </xf>
    <xf numFmtId="164" fontId="44" fillId="3" borderId="9" xfId="16" applyNumberFormat="1" applyFont="1" applyFill="1" applyBorder="1" applyAlignment="1" applyProtection="1">
      <alignment horizontal="center"/>
    </xf>
    <xf numFmtId="9" fontId="44" fillId="3" borderId="10" xfId="96" applyFont="1" applyFill="1" applyBorder="1" applyAlignment="1" applyProtection="1">
      <alignment horizontal="center"/>
    </xf>
    <xf numFmtId="1" fontId="46" fillId="4" borderId="12" xfId="6" applyNumberFormat="1" applyFont="1" applyFill="1" applyBorder="1" applyAlignment="1">
      <alignment horizontal="center"/>
    </xf>
    <xf numFmtId="167" fontId="44" fillId="3" borderId="15" xfId="10" applyNumberFormat="1" applyFont="1" applyFill="1" applyBorder="1" applyAlignment="1" applyProtection="1">
      <alignment horizontal="center"/>
    </xf>
    <xf numFmtId="164" fontId="44" fillId="3" borderId="12" xfId="16" applyNumberFormat="1" applyFont="1" applyFill="1" applyBorder="1" applyAlignment="1" applyProtection="1">
      <alignment horizontal="center"/>
    </xf>
    <xf numFmtId="167" fontId="44" fillId="3" borderId="13" xfId="10" applyNumberFormat="1" applyFont="1" applyFill="1" applyBorder="1" applyAlignment="1" applyProtection="1">
      <alignment horizontal="center"/>
    </xf>
    <xf numFmtId="9" fontId="44" fillId="3" borderId="16" xfId="96" applyFont="1" applyFill="1" applyBorder="1" applyAlignment="1" applyProtection="1">
      <alignment horizontal="center"/>
    </xf>
    <xf numFmtId="9" fontId="49" fillId="9" borderId="14" xfId="6" applyNumberFormat="1" applyFont="1" applyFill="1" applyBorder="1" applyAlignment="1">
      <alignment horizontal="center" vertical="center"/>
    </xf>
    <xf numFmtId="167" fontId="49" fillId="9" borderId="14" xfId="6" applyNumberFormat="1" applyFont="1" applyFill="1" applyBorder="1" applyAlignment="1">
      <alignment horizontal="center" vertical="center"/>
    </xf>
    <xf numFmtId="167" fontId="49" fillId="9" borderId="14" xfId="10" applyNumberFormat="1" applyFont="1" applyFill="1" applyBorder="1" applyAlignment="1">
      <alignment horizontal="center" vertical="center"/>
    </xf>
    <xf numFmtId="167" fontId="49" fillId="9" borderId="55" xfId="10" applyNumberFormat="1" applyFont="1" applyFill="1" applyBorder="1" applyAlignment="1">
      <alignment horizontal="center" vertical="center"/>
    </xf>
    <xf numFmtId="9" fontId="49" fillId="9" borderId="18" xfId="10" applyFont="1" applyFill="1" applyBorder="1" applyAlignment="1">
      <alignment horizontal="center" vertical="center"/>
    </xf>
    <xf numFmtId="167" fontId="41" fillId="0" borderId="0" xfId="61" applyNumberFormat="1" applyFont="1"/>
    <xf numFmtId="3" fontId="41" fillId="0" borderId="0" xfId="61" applyNumberFormat="1" applyFont="1"/>
    <xf numFmtId="167" fontId="44" fillId="4" borderId="19" xfId="6" applyNumberFormat="1" applyFont="1" applyFill="1" applyBorder="1" applyAlignment="1">
      <alignment horizontal="center" vertical="center"/>
    </xf>
    <xf numFmtId="9" fontId="39" fillId="0" borderId="0" xfId="10" applyFont="1"/>
    <xf numFmtId="167" fontId="39" fillId="0" borderId="10" xfId="61" applyNumberFormat="1" applyFont="1" applyBorder="1"/>
    <xf numFmtId="167" fontId="39" fillId="0" borderId="0" xfId="61" applyNumberFormat="1" applyFont="1"/>
    <xf numFmtId="167" fontId="44" fillId="3" borderId="10" xfId="16" applyNumberFormat="1" applyFont="1" applyFill="1" applyBorder="1" applyAlignment="1" applyProtection="1">
      <alignment horizontal="center"/>
    </xf>
    <xf numFmtId="167" fontId="44" fillId="7" borderId="46" xfId="10" applyNumberFormat="1" applyFont="1" applyFill="1" applyBorder="1" applyAlignment="1" applyProtection="1">
      <alignment horizontal="center" vertical="center"/>
    </xf>
    <xf numFmtId="167" fontId="44" fillId="7" borderId="26" xfId="10" applyNumberFormat="1" applyFont="1" applyFill="1" applyBorder="1" applyAlignment="1" applyProtection="1">
      <alignment horizontal="center" vertical="center"/>
    </xf>
    <xf numFmtId="10" fontId="44" fillId="7" borderId="26" xfId="68" applyNumberFormat="1" applyFont="1" applyFill="1" applyBorder="1" applyAlignment="1" applyProtection="1">
      <alignment horizontal="center" vertical="center"/>
    </xf>
    <xf numFmtId="10" fontId="44" fillId="7" borderId="45" xfId="68" applyNumberFormat="1" applyFont="1" applyFill="1" applyBorder="1" applyAlignment="1" applyProtection="1">
      <alignment horizontal="center" vertical="center"/>
    </xf>
    <xf numFmtId="167" fontId="44" fillId="7" borderId="19" xfId="14" applyNumberFormat="1" applyFont="1" applyFill="1" applyBorder="1" applyAlignment="1">
      <alignment horizontal="center" vertical="center"/>
    </xf>
    <xf numFmtId="1" fontId="46" fillId="4" borderId="44" xfId="6" applyNumberFormat="1" applyFont="1" applyFill="1" applyBorder="1" applyAlignment="1">
      <alignment horizontal="center"/>
    </xf>
    <xf numFmtId="10" fontId="46" fillId="3" borderId="1" xfId="10" applyNumberFormat="1" applyFont="1" applyFill="1" applyBorder="1" applyAlignment="1" applyProtection="1">
      <alignment horizontal="center"/>
    </xf>
    <xf numFmtId="10" fontId="46" fillId="4" borderId="1" xfId="68" applyNumberFormat="1" applyFont="1" applyFill="1" applyBorder="1" applyAlignment="1" applyProtection="1">
      <alignment horizontal="center"/>
    </xf>
    <xf numFmtId="10" fontId="44" fillId="3" borderId="50" xfId="10" applyNumberFormat="1" applyFont="1" applyFill="1" applyBorder="1" applyAlignment="1" applyProtection="1">
      <alignment horizontal="center"/>
    </xf>
    <xf numFmtId="164" fontId="44" fillId="3" borderId="17" xfId="16" applyNumberFormat="1" applyFont="1" applyFill="1" applyBorder="1" applyAlignment="1" applyProtection="1">
      <alignment horizontal="center"/>
    </xf>
    <xf numFmtId="9" fontId="44" fillId="7" borderId="46" xfId="96" applyFont="1" applyFill="1" applyBorder="1" applyAlignment="1" applyProtection="1">
      <alignment horizontal="center" vertical="center"/>
    </xf>
    <xf numFmtId="9" fontId="44" fillId="7" borderId="26" xfId="96" applyFont="1" applyFill="1" applyBorder="1" applyAlignment="1" applyProtection="1">
      <alignment horizontal="center" vertical="center"/>
    </xf>
    <xf numFmtId="9" fontId="44" fillId="7" borderId="26" xfId="10" applyFont="1" applyFill="1" applyBorder="1" applyAlignment="1">
      <alignment horizontal="center" vertical="center"/>
    </xf>
    <xf numFmtId="9" fontId="44" fillId="7" borderId="45" xfId="10" applyFont="1" applyFill="1" applyBorder="1" applyAlignment="1">
      <alignment horizontal="center" vertical="center"/>
    </xf>
    <xf numFmtId="9" fontId="44" fillId="4" borderId="8" xfId="10" applyFont="1" applyFill="1" applyBorder="1" applyAlignment="1" applyProtection="1">
      <alignment horizontal="center" vertical="center" wrapText="1"/>
    </xf>
    <xf numFmtId="9" fontId="44" fillId="4" borderId="16" xfId="10" applyFont="1" applyFill="1" applyBorder="1" applyAlignment="1" applyProtection="1">
      <alignment horizontal="center" vertical="center" wrapText="1"/>
    </xf>
    <xf numFmtId="10" fontId="46" fillId="4" borderId="1" xfId="10" applyNumberFormat="1" applyFont="1" applyFill="1" applyBorder="1" applyAlignment="1" applyProtection="1">
      <alignment horizontal="center"/>
    </xf>
    <xf numFmtId="164" fontId="44" fillId="3" borderId="10" xfId="16" applyNumberFormat="1" applyFont="1" applyFill="1" applyBorder="1" applyAlignment="1" applyProtection="1">
      <alignment horizontal="center"/>
    </xf>
    <xf numFmtId="9" fontId="44" fillId="7" borderId="46" xfId="10" applyFont="1" applyFill="1" applyBorder="1" applyAlignment="1" applyProtection="1">
      <alignment horizontal="center" vertical="center"/>
    </xf>
    <xf numFmtId="9" fontId="44" fillId="7" borderId="26" xfId="10" applyFont="1" applyFill="1" applyBorder="1" applyAlignment="1" applyProtection="1">
      <alignment horizontal="center" vertical="center"/>
    </xf>
    <xf numFmtId="9" fontId="44" fillId="7" borderId="26" xfId="68" applyFont="1" applyFill="1" applyBorder="1" applyAlignment="1" applyProtection="1">
      <alignment horizontal="center" vertical="center"/>
    </xf>
    <xf numFmtId="171" fontId="44" fillId="7" borderId="19" xfId="14" applyNumberFormat="1" applyFont="1" applyFill="1" applyBorder="1" applyAlignment="1">
      <alignment horizontal="center" vertical="center"/>
    </xf>
    <xf numFmtId="1" fontId="44" fillId="4" borderId="0" xfId="6" applyNumberFormat="1" applyFont="1" applyFill="1" applyAlignment="1">
      <alignment horizontal="center" vertical="center" wrapText="1"/>
    </xf>
    <xf numFmtId="1" fontId="46" fillId="4" borderId="43" xfId="6" applyNumberFormat="1" applyFont="1" applyFill="1" applyBorder="1" applyAlignment="1">
      <alignment horizontal="center"/>
    </xf>
    <xf numFmtId="1" fontId="46" fillId="4" borderId="1" xfId="6" applyNumberFormat="1" applyFont="1" applyFill="1" applyBorder="1" applyAlignment="1">
      <alignment horizontal="right"/>
    </xf>
    <xf numFmtId="1" fontId="46" fillId="4" borderId="62" xfId="6" applyNumberFormat="1" applyFont="1" applyFill="1" applyBorder="1" applyAlignment="1">
      <alignment horizontal="center"/>
    </xf>
    <xf numFmtId="1" fontId="39" fillId="7" borderId="5" xfId="6" applyNumberFormat="1" applyFont="1" applyFill="1" applyBorder="1" applyAlignment="1">
      <alignment horizontal="center" vertical="center" wrapText="1"/>
    </xf>
    <xf numFmtId="1" fontId="39" fillId="7" borderId="25" xfId="6" applyNumberFormat="1" applyFont="1" applyFill="1" applyBorder="1" applyAlignment="1">
      <alignment horizontal="center" vertical="center" wrapText="1"/>
    </xf>
    <xf numFmtId="1" fontId="39" fillId="7" borderId="27" xfId="6" applyNumberFormat="1" applyFont="1" applyFill="1" applyBorder="1" applyAlignment="1">
      <alignment horizontal="center" vertical="center" wrapText="1"/>
    </xf>
    <xf numFmtId="1" fontId="44" fillId="4" borderId="20" xfId="6" applyNumberFormat="1" applyFont="1" applyFill="1" applyBorder="1" applyAlignment="1">
      <alignment horizontal="center" vertical="center" wrapText="1"/>
    </xf>
    <xf numFmtId="9" fontId="44" fillId="4" borderId="21" xfId="10" applyFont="1" applyFill="1" applyBorder="1" applyAlignment="1" applyProtection="1">
      <alignment horizontal="center" vertical="center" wrapText="1"/>
    </xf>
    <xf numFmtId="1" fontId="44" fillId="4" borderId="8" xfId="6" applyNumberFormat="1" applyFont="1" applyFill="1" applyBorder="1" applyAlignment="1">
      <alignment horizontal="center" vertical="center" wrapText="1"/>
    </xf>
    <xf numFmtId="1" fontId="44" fillId="4" borderId="25" xfId="6" applyNumberFormat="1" applyFont="1" applyFill="1" applyBorder="1" applyAlignment="1">
      <alignment horizontal="center" vertical="center" wrapText="1"/>
    </xf>
    <xf numFmtId="1" fontId="44" fillId="4" borderId="19" xfId="6" applyNumberFormat="1" applyFont="1" applyFill="1" applyBorder="1" applyAlignment="1">
      <alignment horizontal="center" vertical="center" wrapText="1"/>
    </xf>
    <xf numFmtId="1" fontId="44" fillId="4" borderId="12" xfId="6" applyNumberFormat="1" applyFont="1" applyFill="1" applyBorder="1" applyAlignment="1">
      <alignment horizontal="center" vertical="center" wrapText="1"/>
    </xf>
    <xf numFmtId="9" fontId="44" fillId="4" borderId="13" xfId="10" applyFont="1" applyFill="1" applyBorder="1" applyAlignment="1" applyProtection="1">
      <alignment horizontal="center" vertical="center" wrapText="1"/>
    </xf>
    <xf numFmtId="1" fontId="44" fillId="4" borderId="16" xfId="6" applyNumberFormat="1" applyFont="1" applyFill="1" applyBorder="1" applyAlignment="1">
      <alignment horizontal="center" vertical="center" wrapText="1"/>
    </xf>
    <xf numFmtId="1" fontId="44" fillId="9" borderId="25" xfId="74" applyNumberFormat="1" applyFont="1" applyFill="1" applyBorder="1" applyAlignment="1">
      <alignment horizontal="center" vertical="center"/>
    </xf>
    <xf numFmtId="1" fontId="44" fillId="9" borderId="19" xfId="74" applyNumberFormat="1" applyFont="1" applyFill="1" applyBorder="1" applyAlignment="1">
      <alignment horizontal="center" vertical="center"/>
    </xf>
    <xf numFmtId="1" fontId="44" fillId="4" borderId="11" xfId="6" applyNumberFormat="1" applyFont="1" applyFill="1" applyBorder="1" applyAlignment="1">
      <alignment horizontal="center" vertical="center" wrapText="1"/>
    </xf>
    <xf numFmtId="9" fontId="44" fillId="4" borderId="17" xfId="10" applyFont="1" applyFill="1" applyBorder="1" applyAlignment="1" applyProtection="1">
      <alignment horizontal="center" vertical="center" wrapText="1"/>
    </xf>
    <xf numFmtId="1" fontId="44" fillId="9" borderId="5" xfId="74" applyNumberFormat="1" applyFont="1" applyFill="1" applyBorder="1" applyAlignment="1">
      <alignment horizontal="center" vertical="center"/>
    </xf>
    <xf numFmtId="1" fontId="44" fillId="4" borderId="9" xfId="6" applyNumberFormat="1" applyFont="1" applyFill="1" applyBorder="1" applyAlignment="1">
      <alignment horizontal="center" vertical="center" wrapText="1"/>
    </xf>
    <xf numFmtId="9" fontId="39" fillId="4" borderId="20" xfId="75" applyNumberFormat="1" applyFont="1" applyFill="1" applyBorder="1" applyAlignment="1">
      <alignment horizontal="center" vertical="center" wrapText="1"/>
    </xf>
    <xf numFmtId="9" fontId="39" fillId="4" borderId="12" xfId="75" applyNumberFormat="1" applyFont="1" applyFill="1" applyBorder="1" applyAlignment="1">
      <alignment horizontal="center" vertical="center" wrapText="1"/>
    </xf>
    <xf numFmtId="9" fontId="50" fillId="0" borderId="0" xfId="10" applyFont="1"/>
    <xf numFmtId="175" fontId="39" fillId="6" borderId="21" xfId="13" applyFont="1" applyFill="1" applyBorder="1" applyAlignment="1">
      <alignment horizontal="center" vertical="center" wrapText="1"/>
    </xf>
    <xf numFmtId="3" fontId="46" fillId="3" borderId="1" xfId="10" applyNumberFormat="1" applyFont="1" applyFill="1" applyBorder="1" applyAlignment="1" applyProtection="1">
      <alignment horizontal="center"/>
    </xf>
    <xf numFmtId="9" fontId="46" fillId="4" borderId="43" xfId="83" applyNumberFormat="1" applyFont="1" applyFill="1" applyBorder="1" applyAlignment="1" applyProtection="1">
      <alignment horizontal="center" vertical="center" readingOrder="2"/>
    </xf>
    <xf numFmtId="9" fontId="44" fillId="7" borderId="26" xfId="1" applyFont="1" applyFill="1" applyBorder="1" applyAlignment="1" applyProtection="1">
      <alignment horizontal="center" vertical="center"/>
    </xf>
    <xf numFmtId="9" fontId="46" fillId="4" borderId="56" xfId="83" applyNumberFormat="1" applyFont="1" applyFill="1" applyBorder="1" applyAlignment="1" applyProtection="1">
      <alignment horizontal="center" vertical="center" readingOrder="2"/>
    </xf>
    <xf numFmtId="9" fontId="44" fillId="7" borderId="19" xfId="1" applyFont="1" applyFill="1" applyBorder="1" applyAlignment="1" applyProtection="1">
      <alignment horizontal="center" vertical="center"/>
    </xf>
    <xf numFmtId="1" fontId="44" fillId="9" borderId="5" xfId="13" applyNumberFormat="1" applyFont="1" applyFill="1" applyBorder="1" applyAlignment="1">
      <alignment horizontal="center" vertical="center" wrapText="1"/>
    </xf>
    <xf numFmtId="1" fontId="44" fillId="9" borderId="6" xfId="13" applyNumberFormat="1" applyFont="1" applyFill="1" applyBorder="1" applyAlignment="1">
      <alignment horizontal="center" vertical="center" wrapText="1"/>
    </xf>
    <xf numFmtId="9" fontId="41" fillId="4" borderId="20" xfId="1" applyFont="1" applyFill="1" applyBorder="1" applyAlignment="1" applyProtection="1">
      <alignment horizontal="center" vertical="center" wrapText="1" readingOrder="2"/>
    </xf>
    <xf numFmtId="3" fontId="46" fillId="3" borderId="6" xfId="2" applyNumberFormat="1" applyFont="1" applyFill="1" applyBorder="1" applyAlignment="1">
      <alignment horizontal="center" vertical="center"/>
    </xf>
    <xf numFmtId="1" fontId="46" fillId="3" borderId="21" xfId="2" applyNumberFormat="1" applyFont="1" applyFill="1" applyBorder="1" applyAlignment="1">
      <alignment horizontal="center" vertical="center" readingOrder="2"/>
    </xf>
    <xf numFmtId="1" fontId="46" fillId="3" borderId="21" xfId="2" applyNumberFormat="1" applyFont="1" applyFill="1" applyBorder="1" applyAlignment="1">
      <alignment horizontal="center" vertical="center"/>
    </xf>
    <xf numFmtId="173" fontId="46" fillId="3" borderId="8" xfId="83" applyNumberFormat="1" applyFont="1" applyFill="1" applyBorder="1" applyAlignment="1" applyProtection="1">
      <alignment horizontal="center" vertical="center"/>
    </xf>
    <xf numFmtId="9" fontId="41" fillId="4" borderId="9" xfId="1" applyFont="1" applyFill="1" applyBorder="1" applyAlignment="1" applyProtection="1">
      <alignment horizontal="center" vertical="center" wrapText="1" readingOrder="2"/>
    </xf>
    <xf numFmtId="173" fontId="46" fillId="3" borderId="10" xfId="83" applyNumberFormat="1" applyFont="1" applyFill="1" applyBorder="1" applyAlignment="1" applyProtection="1">
      <alignment horizontal="center" vertical="center"/>
    </xf>
    <xf numFmtId="9" fontId="41" fillId="4" borderId="12" xfId="1" applyFont="1" applyFill="1" applyBorder="1" applyAlignment="1" applyProtection="1">
      <alignment horizontal="center" vertical="center" wrapText="1" readingOrder="2"/>
    </xf>
    <xf numFmtId="3" fontId="46" fillId="3" borderId="14" xfId="2" applyNumberFormat="1" applyFont="1" applyFill="1" applyBorder="1" applyAlignment="1">
      <alignment horizontal="center" vertical="center"/>
    </xf>
    <xf numFmtId="1" fontId="46" fillId="3" borderId="13" xfId="2" applyNumberFormat="1" applyFont="1" applyFill="1" applyBorder="1" applyAlignment="1">
      <alignment horizontal="center" vertical="center" readingOrder="2"/>
    </xf>
    <xf numFmtId="1" fontId="46" fillId="3" borderId="13" xfId="2" applyNumberFormat="1" applyFont="1" applyFill="1" applyBorder="1" applyAlignment="1">
      <alignment horizontal="center" vertical="center"/>
    </xf>
    <xf numFmtId="173" fontId="46" fillId="3" borderId="16" xfId="83" applyNumberFormat="1" applyFont="1" applyFill="1" applyBorder="1" applyAlignment="1" applyProtection="1">
      <alignment horizontal="center" vertical="center"/>
    </xf>
    <xf numFmtId="1" fontId="49" fillId="5" borderId="8" xfId="0" applyNumberFormat="1" applyFont="1" applyFill="1" applyBorder="1" applyAlignment="1" applyProtection="1">
      <alignment horizontal="center" vertical="center"/>
      <protection locked="0"/>
    </xf>
    <xf numFmtId="167" fontId="49" fillId="5" borderId="16" xfId="0" applyNumberFormat="1" applyFont="1" applyFill="1" applyBorder="1" applyAlignment="1" applyProtection="1">
      <alignment horizontal="center" vertical="center"/>
      <protection locked="0"/>
    </xf>
    <xf numFmtId="1" fontId="44" fillId="9" borderId="5" xfId="13" applyNumberFormat="1" applyFont="1" applyFill="1" applyBorder="1" applyAlignment="1">
      <alignment horizontal="center" vertical="center"/>
    </xf>
    <xf numFmtId="1" fontId="44" fillId="9" borderId="24" xfId="13" applyNumberFormat="1" applyFont="1" applyFill="1" applyBorder="1" applyAlignment="1">
      <alignment horizontal="center" vertical="center"/>
    </xf>
    <xf numFmtId="9" fontId="41" fillId="3" borderId="8" xfId="1" applyFont="1" applyFill="1" applyBorder="1" applyAlignment="1" applyProtection="1">
      <alignment horizontal="center" vertical="center" wrapText="1"/>
    </xf>
    <xf numFmtId="9" fontId="41" fillId="3" borderId="10" xfId="1" applyFont="1" applyFill="1" applyBorder="1" applyAlignment="1" applyProtection="1">
      <alignment horizontal="center" vertical="center" wrapText="1"/>
    </xf>
    <xf numFmtId="9" fontId="41" fillId="3" borderId="16" xfId="1" applyFont="1" applyFill="1" applyBorder="1" applyAlignment="1" applyProtection="1">
      <alignment horizontal="center" vertical="center" wrapText="1"/>
    </xf>
    <xf numFmtId="9" fontId="39" fillId="3" borderId="19" xfId="1" applyFont="1" applyFill="1" applyBorder="1" applyAlignment="1" applyProtection="1">
      <alignment horizontal="center" vertical="center" wrapText="1"/>
    </xf>
    <xf numFmtId="1" fontId="44" fillId="9" borderId="24" xfId="13" applyNumberFormat="1" applyFont="1" applyFill="1" applyBorder="1" applyAlignment="1">
      <alignment horizontal="center" vertical="center" wrapText="1"/>
    </xf>
    <xf numFmtId="1" fontId="44" fillId="9" borderId="25" xfId="13" applyNumberFormat="1" applyFont="1" applyFill="1" applyBorder="1" applyAlignment="1">
      <alignment horizontal="center" vertical="center"/>
    </xf>
    <xf numFmtId="1" fontId="44" fillId="9" borderId="19" xfId="13" applyNumberFormat="1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/>
    </xf>
    <xf numFmtId="14" fontId="41" fillId="3" borderId="17" xfId="0" applyNumberFormat="1" applyFont="1" applyFill="1" applyBorder="1" applyAlignment="1">
      <alignment horizontal="center"/>
    </xf>
    <xf numFmtId="14" fontId="41" fillId="3" borderId="10" xfId="0" applyNumberFormat="1" applyFont="1" applyFill="1" applyBorder="1" applyAlignment="1">
      <alignment horizontal="center"/>
    </xf>
    <xf numFmtId="14" fontId="41" fillId="3" borderId="13" xfId="0" applyNumberFormat="1" applyFont="1" applyFill="1" applyBorder="1" applyAlignment="1">
      <alignment horizontal="center"/>
    </xf>
    <xf numFmtId="14" fontId="41" fillId="3" borderId="16" xfId="0" applyNumberFormat="1" applyFont="1" applyFill="1" applyBorder="1" applyAlignment="1">
      <alignment horizontal="center"/>
    </xf>
    <xf numFmtId="49" fontId="46" fillId="4" borderId="1" xfId="83" applyNumberFormat="1" applyFont="1" applyFill="1" applyBorder="1" applyAlignment="1" applyProtection="1">
      <alignment horizontal="right" vertical="center" readingOrder="2"/>
    </xf>
    <xf numFmtId="3" fontId="46" fillId="4" borderId="1" xfId="83" applyNumberFormat="1" applyFont="1" applyFill="1" applyBorder="1" applyAlignment="1" applyProtection="1">
      <alignment horizontal="center" vertical="center" readingOrder="2"/>
      <protection locked="0"/>
    </xf>
    <xf numFmtId="4" fontId="46" fillId="4" borderId="1" xfId="83" applyNumberFormat="1" applyFont="1" applyFill="1" applyBorder="1" applyAlignment="1" applyProtection="1">
      <alignment horizontal="center" vertical="center" readingOrder="2"/>
    </xf>
    <xf numFmtId="3" fontId="46" fillId="4" borderId="1" xfId="83" applyNumberFormat="1" applyFont="1" applyFill="1" applyBorder="1" applyAlignment="1" applyProtection="1">
      <alignment horizontal="center" vertical="center" readingOrder="2"/>
    </xf>
    <xf numFmtId="9" fontId="46" fillId="4" borderId="1" xfId="83" applyNumberFormat="1" applyFont="1" applyFill="1" applyBorder="1" applyAlignment="1" applyProtection="1">
      <alignment horizontal="center" vertical="center" readingOrder="2"/>
    </xf>
    <xf numFmtId="1" fontId="58" fillId="33" borderId="25" xfId="6" applyNumberFormat="1" applyFont="1" applyFill="1" applyBorder="1" applyAlignment="1">
      <alignment horizontal="center" vertical="center"/>
    </xf>
    <xf numFmtId="1" fontId="58" fillId="33" borderId="26" xfId="6" applyNumberFormat="1" applyFont="1" applyFill="1" applyBorder="1" applyAlignment="1">
      <alignment horizontal="center" vertical="center"/>
    </xf>
    <xf numFmtId="9" fontId="44" fillId="4" borderId="19" xfId="10" applyFont="1" applyFill="1" applyBorder="1" applyAlignment="1" applyProtection="1">
      <alignment horizontal="center" vertical="center" wrapText="1"/>
    </xf>
    <xf numFmtId="10" fontId="44" fillId="7" borderId="26" xfId="10" applyNumberFormat="1" applyFont="1" applyFill="1" applyBorder="1" applyAlignment="1" applyProtection="1">
      <alignment horizontal="center" vertical="center"/>
    </xf>
    <xf numFmtId="3" fontId="46" fillId="0" borderId="1" xfId="78" applyNumberFormat="1" applyFont="1" applyFill="1" applyBorder="1" applyAlignment="1" applyProtection="1">
      <alignment horizontal="center" vertical="center" readingOrder="1"/>
      <protection locked="0"/>
    </xf>
    <xf numFmtId="174" fontId="44" fillId="4" borderId="19" xfId="10" applyNumberFormat="1" applyFont="1" applyFill="1" applyBorder="1" applyAlignment="1" applyProtection="1">
      <alignment horizontal="center" vertical="center" wrapText="1"/>
    </xf>
    <xf numFmtId="169" fontId="41" fillId="0" borderId="0" xfId="0" applyNumberFormat="1" applyFont="1" applyAlignment="1">
      <alignment horizontal="center" vertical="center"/>
    </xf>
    <xf numFmtId="3" fontId="54" fillId="5" borderId="82" xfId="6" applyNumberFormat="1" applyFont="1" applyFill="1" applyBorder="1" applyAlignment="1" applyProtection="1">
      <alignment horizontal="center"/>
      <protection locked="0"/>
    </xf>
    <xf numFmtId="22" fontId="41" fillId="0" borderId="0" xfId="0" applyNumberFormat="1" applyFont="1"/>
    <xf numFmtId="1" fontId="41" fillId="4" borderId="20" xfId="1" applyNumberFormat="1" applyFont="1" applyFill="1" applyBorder="1" applyAlignment="1" applyProtection="1">
      <alignment horizontal="center" vertical="center" wrapText="1" readingOrder="2"/>
    </xf>
    <xf numFmtId="1" fontId="41" fillId="4" borderId="9" xfId="1" applyNumberFormat="1" applyFont="1" applyFill="1" applyBorder="1" applyAlignment="1" applyProtection="1">
      <alignment horizontal="center" vertical="center" wrapText="1" readingOrder="2"/>
    </xf>
    <xf numFmtId="1" fontId="41" fillId="4" borderId="22" xfId="1" applyNumberFormat="1" applyFont="1" applyFill="1" applyBorder="1" applyAlignment="1" applyProtection="1">
      <alignment horizontal="center" vertical="center" wrapText="1" readingOrder="2"/>
    </xf>
    <xf numFmtId="4" fontId="41" fillId="3" borderId="8" xfId="1" applyNumberFormat="1" applyFont="1" applyFill="1" applyBorder="1" applyAlignment="1" applyProtection="1">
      <alignment horizontal="center" vertical="center" wrapText="1"/>
    </xf>
    <xf numFmtId="4" fontId="41" fillId="3" borderId="10" xfId="1" applyNumberFormat="1" applyFont="1" applyFill="1" applyBorder="1" applyAlignment="1" applyProtection="1">
      <alignment horizontal="center" vertical="center" wrapText="1"/>
    </xf>
    <xf numFmtId="4" fontId="41" fillId="3" borderId="18" xfId="1" applyNumberFormat="1" applyFont="1" applyFill="1" applyBorder="1" applyAlignment="1" applyProtection="1">
      <alignment horizontal="center" vertical="center" wrapText="1"/>
    </xf>
    <xf numFmtId="175" fontId="42" fillId="6" borderId="4" xfId="13" applyFont="1" applyFill="1" applyBorder="1" applyAlignment="1">
      <alignment horizontal="centerContinuous" vertical="center" wrapText="1"/>
    </xf>
    <xf numFmtId="4" fontId="46" fillId="4" borderId="1" xfId="83" applyNumberFormat="1" applyFont="1" applyFill="1" applyBorder="1" applyAlignment="1" applyProtection="1">
      <alignment horizontal="center" vertical="center" readingOrder="2"/>
      <protection locked="0"/>
    </xf>
    <xf numFmtId="1" fontId="46" fillId="4" borderId="1" xfId="83" applyNumberFormat="1" applyFont="1" applyFill="1" applyBorder="1" applyAlignment="1" applyProtection="1">
      <alignment horizontal="center" vertical="center" readingOrder="2"/>
      <protection locked="0"/>
    </xf>
    <xf numFmtId="171" fontId="46" fillId="4" borderId="1" xfId="14" applyNumberFormat="1" applyFont="1" applyFill="1" applyBorder="1" applyAlignment="1" applyProtection="1">
      <alignment horizontal="center" vertical="center"/>
      <protection locked="0"/>
    </xf>
    <xf numFmtId="164" fontId="46" fillId="3" borderId="1" xfId="16" applyNumberFormat="1" applyFont="1" applyFill="1" applyBorder="1" applyAlignment="1" applyProtection="1">
      <alignment horizontal="center" vertical="center"/>
    </xf>
    <xf numFmtId="9" fontId="46" fillId="3" borderId="50" xfId="10" applyFont="1" applyFill="1" applyBorder="1" applyAlignment="1" applyProtection="1">
      <alignment horizontal="center" vertical="center"/>
    </xf>
    <xf numFmtId="164" fontId="44" fillId="3" borderId="17" xfId="16" applyNumberFormat="1" applyFont="1" applyFill="1" applyBorder="1" applyAlignment="1" applyProtection="1">
      <alignment horizontal="center" vertical="center"/>
    </xf>
    <xf numFmtId="164" fontId="44" fillId="3" borderId="10" xfId="16" applyNumberFormat="1" applyFont="1" applyFill="1" applyBorder="1" applyAlignment="1" applyProtection="1">
      <alignment horizontal="center" vertical="center"/>
    </xf>
    <xf numFmtId="9" fontId="46" fillId="3" borderId="54" xfId="10" applyFont="1" applyFill="1" applyBorder="1" applyAlignment="1" applyProtection="1">
      <alignment horizontal="center" vertical="center"/>
    </xf>
    <xf numFmtId="10" fontId="46" fillId="4" borderId="1" xfId="1" applyNumberFormat="1" applyFont="1" applyFill="1" applyBorder="1" applyAlignment="1" applyProtection="1">
      <alignment horizontal="center" vertical="center" readingOrder="1"/>
    </xf>
    <xf numFmtId="10" fontId="46" fillId="4" borderId="1" xfId="1" applyNumberFormat="1" applyFont="1" applyFill="1" applyBorder="1" applyAlignment="1" applyProtection="1">
      <alignment horizontal="center" vertical="center"/>
    </xf>
    <xf numFmtId="10" fontId="46" fillId="4" borderId="48" xfId="1" applyNumberFormat="1" applyFont="1" applyFill="1" applyBorder="1" applyAlignment="1" applyProtection="1">
      <alignment horizontal="center" vertical="center"/>
    </xf>
    <xf numFmtId="3" fontId="50" fillId="0" borderId="0" xfId="6" applyNumberFormat="1" applyFont="1"/>
    <xf numFmtId="3" fontId="54" fillId="0" borderId="0" xfId="6" applyNumberFormat="1" applyFont="1"/>
    <xf numFmtId="3" fontId="39" fillId="0" borderId="0" xfId="61" applyNumberFormat="1" applyFont="1"/>
    <xf numFmtId="3" fontId="39" fillId="0" borderId="0" xfId="75" applyNumberFormat="1" applyFont="1"/>
    <xf numFmtId="3" fontId="54" fillId="0" borderId="0" xfId="6" applyNumberFormat="1" applyFont="1" applyAlignment="1">
      <alignment horizontal="center" wrapText="1"/>
    </xf>
    <xf numFmtId="3" fontId="41" fillId="0" borderId="0" xfId="76" applyNumberFormat="1" applyFont="1"/>
    <xf numFmtId="3" fontId="41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42" fillId="0" borderId="0" xfId="0" applyNumberFormat="1" applyFont="1"/>
    <xf numFmtId="3" fontId="36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horizontal="center" vertical="center" wrapText="1"/>
    </xf>
    <xf numFmtId="3" fontId="41" fillId="2" borderId="0" xfId="0" applyNumberFormat="1" applyFont="1" applyFill="1"/>
    <xf numFmtId="3" fontId="42" fillId="6" borderId="20" xfId="13" applyNumberFormat="1" applyFont="1" applyFill="1" applyBorder="1" applyAlignment="1">
      <alignment horizontal="center" vertical="center" wrapText="1"/>
    </xf>
    <xf numFmtId="3" fontId="42" fillId="6" borderId="12" xfId="13" applyNumberFormat="1" applyFont="1" applyFill="1" applyBorder="1" applyAlignment="1">
      <alignment horizontal="center" vertical="center" wrapText="1"/>
    </xf>
    <xf numFmtId="3" fontId="41" fillId="4" borderId="11" xfId="0" applyNumberFormat="1" applyFont="1" applyFill="1" applyBorder="1" applyAlignment="1">
      <alignment horizontal="center" vertical="center" wrapText="1"/>
    </xf>
    <xf numFmtId="3" fontId="41" fillId="4" borderId="9" xfId="0" applyNumberFormat="1" applyFont="1" applyFill="1" applyBorder="1" applyAlignment="1">
      <alignment horizontal="center" vertical="center" wrapText="1"/>
    </xf>
    <xf numFmtId="3" fontId="41" fillId="4" borderId="12" xfId="0" applyNumberFormat="1" applyFont="1" applyFill="1" applyBorder="1" applyAlignment="1">
      <alignment horizontal="center" vertical="center" wrapText="1"/>
    </xf>
    <xf numFmtId="3" fontId="41" fillId="4" borderId="20" xfId="0" applyNumberFormat="1" applyFont="1" applyFill="1" applyBorder="1" applyAlignment="1">
      <alignment horizontal="center" vertical="center" wrapText="1"/>
    </xf>
    <xf numFmtId="3" fontId="41" fillId="3" borderId="60" xfId="1" applyNumberFormat="1" applyFont="1" applyFill="1" applyBorder="1" applyAlignment="1" applyProtection="1">
      <alignment horizontal="center" vertical="center" wrapText="1"/>
    </xf>
    <xf numFmtId="3" fontId="41" fillId="3" borderId="82" xfId="1" applyNumberFormat="1" applyFont="1" applyFill="1" applyBorder="1" applyAlignment="1" applyProtection="1">
      <alignment horizontal="center" vertical="center" wrapText="1"/>
    </xf>
    <xf numFmtId="3" fontId="39" fillId="4" borderId="25" xfId="0" applyNumberFormat="1" applyFont="1" applyFill="1" applyBorder="1" applyAlignment="1">
      <alignment horizontal="center" vertical="center" wrapText="1"/>
    </xf>
    <xf numFmtId="3" fontId="41" fillId="0" borderId="0" xfId="0" applyNumberFormat="1" applyFont="1" applyAlignment="1">
      <alignment horizontal="center" vertical="center" wrapText="1"/>
    </xf>
    <xf numFmtId="3" fontId="41" fillId="0" borderId="0" xfId="0" applyNumberFormat="1" applyFont="1" applyAlignment="1">
      <alignment wrapText="1"/>
    </xf>
    <xf numFmtId="3" fontId="41" fillId="0" borderId="2" xfId="0" applyNumberFormat="1" applyFont="1" applyBorder="1"/>
    <xf numFmtId="3" fontId="41" fillId="0" borderId="3" xfId="0" applyNumberFormat="1" applyFont="1" applyBorder="1"/>
    <xf numFmtId="3" fontId="41" fillId="0" borderId="4" xfId="0" applyNumberFormat="1" applyFont="1" applyBorder="1"/>
    <xf numFmtId="3" fontId="41" fillId="0" borderId="0" xfId="0" applyNumberFormat="1" applyFont="1" applyAlignment="1">
      <alignment horizontal="center" wrapText="1"/>
    </xf>
    <xf numFmtId="3" fontId="41" fillId="0" borderId="0" xfId="0" applyNumberFormat="1" applyFont="1" applyAlignment="1">
      <alignment horizontal="center"/>
    </xf>
    <xf numFmtId="3" fontId="56" fillId="0" borderId="20" xfId="0" applyNumberFormat="1" applyFont="1" applyBorder="1" applyAlignment="1">
      <alignment horizontal="center" wrapText="1"/>
    </xf>
    <xf numFmtId="3" fontId="39" fillId="0" borderId="21" xfId="0" applyNumberFormat="1" applyFont="1" applyBorder="1" applyAlignment="1">
      <alignment horizontal="center"/>
    </xf>
    <xf numFmtId="3" fontId="39" fillId="0" borderId="8" xfId="0" applyNumberFormat="1" applyFont="1" applyBorder="1" applyAlignment="1">
      <alignment horizontal="center"/>
    </xf>
    <xf numFmtId="3" fontId="41" fillId="0" borderId="12" xfId="0" applyNumberFormat="1" applyFont="1" applyBorder="1"/>
    <xf numFmtId="3" fontId="41" fillId="0" borderId="13" xfId="0" applyNumberFormat="1" applyFont="1" applyBorder="1" applyAlignment="1">
      <alignment horizontal="center"/>
    </xf>
    <xf numFmtId="3" fontId="41" fillId="0" borderId="16" xfId="0" applyNumberFormat="1" applyFont="1" applyBorder="1" applyAlignment="1">
      <alignment horizontal="center"/>
    </xf>
    <xf numFmtId="3" fontId="41" fillId="0" borderId="28" xfId="0" applyNumberFormat="1" applyFont="1" applyBorder="1"/>
    <xf numFmtId="3" fontId="39" fillId="6" borderId="6" xfId="13" applyNumberFormat="1" applyFont="1" applyFill="1" applyBorder="1" applyAlignment="1">
      <alignment horizontal="center" vertical="center" wrapText="1"/>
    </xf>
    <xf numFmtId="3" fontId="39" fillId="6" borderId="8" xfId="13" applyNumberFormat="1" applyFont="1" applyFill="1" applyBorder="1" applyAlignment="1">
      <alignment horizontal="center" vertical="center" wrapText="1"/>
    </xf>
    <xf numFmtId="3" fontId="39" fillId="6" borderId="0" xfId="13" applyNumberFormat="1" applyFont="1" applyFill="1" applyAlignment="1">
      <alignment horizontal="center" vertical="center" wrapText="1"/>
    </xf>
    <xf numFmtId="3" fontId="41" fillId="0" borderId="29" xfId="0" applyNumberFormat="1" applyFont="1" applyBorder="1"/>
    <xf numFmtId="3" fontId="45" fillId="6" borderId="13" xfId="13" applyNumberFormat="1" applyFont="1" applyFill="1" applyBorder="1" applyAlignment="1">
      <alignment horizontal="center" vertical="center" wrapText="1"/>
    </xf>
    <xf numFmtId="3" fontId="45" fillId="2" borderId="13" xfId="13" applyNumberFormat="1" applyFont="1" applyFill="1" applyBorder="1" applyAlignment="1">
      <alignment horizontal="center" vertical="center" wrapText="1"/>
    </xf>
    <xf numFmtId="3" fontId="39" fillId="6" borderId="16" xfId="13" applyNumberFormat="1" applyFont="1" applyFill="1" applyBorder="1" applyAlignment="1">
      <alignment horizontal="center" vertical="center" wrapText="1"/>
    </xf>
    <xf numFmtId="3" fontId="15" fillId="4" borderId="43" xfId="83" applyNumberFormat="1" applyFont="1" applyFill="1" applyBorder="1" applyAlignment="1" applyProtection="1">
      <alignment horizontal="center" vertical="center" readingOrder="2"/>
    </xf>
    <xf numFmtId="3" fontId="46" fillId="4" borderId="43" xfId="83" applyNumberFormat="1" applyFont="1" applyFill="1" applyBorder="1" applyAlignment="1" applyProtection="1">
      <alignment horizontal="right" vertical="center" readingOrder="2"/>
      <protection locked="0"/>
    </xf>
    <xf numFmtId="3" fontId="46" fillId="4" borderId="43" xfId="83" applyNumberFormat="1" applyFont="1" applyFill="1" applyBorder="1" applyAlignment="1" applyProtection="1">
      <alignment horizontal="right" vertical="center" readingOrder="2"/>
    </xf>
    <xf numFmtId="3" fontId="41" fillId="0" borderId="0" xfId="0" quotePrefix="1" applyNumberFormat="1" applyFont="1"/>
    <xf numFmtId="3" fontId="39" fillId="2" borderId="26" xfId="13" applyNumberFormat="1" applyFont="1" applyFill="1" applyBorder="1" applyAlignment="1">
      <alignment horizontal="center" vertical="center" wrapText="1"/>
    </xf>
    <xf numFmtId="3" fontId="45" fillId="2" borderId="14" xfId="13" applyNumberFormat="1" applyFont="1" applyFill="1" applyBorder="1" applyAlignment="1">
      <alignment horizontal="center" vertical="center" wrapText="1"/>
    </xf>
    <xf numFmtId="3" fontId="41" fillId="0" borderId="2" xfId="0" applyNumberFormat="1" applyFont="1" applyBorder="1" applyAlignment="1">
      <alignment horizontal="center" vertical="center"/>
    </xf>
    <xf numFmtId="3" fontId="41" fillId="0" borderId="3" xfId="0" applyNumberFormat="1" applyFont="1" applyBorder="1" applyAlignment="1">
      <alignment horizontal="center" vertical="center"/>
    </xf>
    <xf numFmtId="3" fontId="41" fillId="0" borderId="4" xfId="0" applyNumberFormat="1" applyFont="1" applyBorder="1" applyAlignment="1">
      <alignment horizontal="center" vertical="center"/>
    </xf>
    <xf numFmtId="3" fontId="41" fillId="0" borderId="41" xfId="0" applyNumberFormat="1" applyFont="1" applyBorder="1"/>
    <xf numFmtId="3" fontId="41" fillId="0" borderId="39" xfId="0" applyNumberFormat="1" applyFont="1" applyBorder="1"/>
    <xf numFmtId="3" fontId="39" fillId="6" borderId="26" xfId="13" applyNumberFormat="1" applyFont="1" applyFill="1" applyBorder="1" applyAlignment="1">
      <alignment horizontal="center" vertical="center" wrapText="1"/>
    </xf>
    <xf numFmtId="3" fontId="45" fillId="6" borderId="14" xfId="13" applyNumberFormat="1" applyFont="1" applyFill="1" applyBorder="1" applyAlignment="1">
      <alignment horizontal="center" vertical="center" wrapText="1"/>
    </xf>
    <xf numFmtId="3" fontId="46" fillId="4" borderId="1" xfId="83" applyNumberFormat="1" applyFont="1" applyFill="1" applyBorder="1" applyAlignment="1" applyProtection="1">
      <alignment horizontal="right" vertical="center" readingOrder="2"/>
    </xf>
    <xf numFmtId="3" fontId="46" fillId="4" borderId="11" xfId="83" applyNumberFormat="1" applyFont="1" applyFill="1" applyBorder="1" applyAlignment="1" applyProtection="1">
      <alignment horizontal="center" vertical="center" readingOrder="2"/>
    </xf>
    <xf numFmtId="3" fontId="46" fillId="4" borderId="9" xfId="83" applyNumberFormat="1" applyFont="1" applyFill="1" applyBorder="1" applyAlignment="1" applyProtection="1">
      <alignment horizontal="center" vertical="center" readingOrder="2"/>
    </xf>
    <xf numFmtId="3" fontId="50" fillId="0" borderId="0" xfId="13" applyNumberFormat="1" applyFont="1"/>
    <xf numFmtId="3" fontId="50" fillId="0" borderId="20" xfId="13" applyNumberFormat="1" applyFont="1" applyBorder="1"/>
    <xf numFmtId="3" fontId="39" fillId="6" borderId="21" xfId="13" applyNumberFormat="1" applyFont="1" applyFill="1" applyBorder="1" applyAlignment="1">
      <alignment horizontal="center" vertical="center" wrapText="1"/>
    </xf>
    <xf numFmtId="3" fontId="50" fillId="0" borderId="22" xfId="13" applyNumberFormat="1" applyFont="1" applyBorder="1"/>
    <xf numFmtId="3" fontId="50" fillId="0" borderId="0" xfId="74" applyNumberFormat="1" applyFont="1"/>
    <xf numFmtId="3" fontId="42" fillId="6" borderId="20" xfId="74" applyNumberFormat="1" applyFont="1" applyFill="1" applyBorder="1" applyAlignment="1">
      <alignment horizontal="center" vertical="center" wrapText="1"/>
    </xf>
    <xf numFmtId="3" fontId="42" fillId="6" borderId="9" xfId="74" applyNumberFormat="1" applyFont="1" applyFill="1" applyBorder="1" applyAlignment="1">
      <alignment horizontal="center" vertical="center" wrapText="1"/>
    </xf>
    <xf numFmtId="3" fontId="54" fillId="0" borderId="0" xfId="74" applyNumberFormat="1" applyFont="1"/>
    <xf numFmtId="3" fontId="39" fillId="6" borderId="2" xfId="60" applyNumberFormat="1" applyFont="1" applyFill="1" applyBorder="1" applyAlignment="1">
      <alignment horizontal="center" vertical="center" wrapText="1"/>
    </xf>
    <xf numFmtId="3" fontId="39" fillId="6" borderId="21" xfId="74" applyNumberFormat="1" applyFont="1" applyFill="1" applyBorder="1" applyAlignment="1">
      <alignment horizontal="center" vertical="center" wrapText="1"/>
    </xf>
    <xf numFmtId="3" fontId="39" fillId="2" borderId="21" xfId="74" applyNumberFormat="1" applyFont="1" applyFill="1" applyBorder="1" applyAlignment="1">
      <alignment horizontal="center" vertical="center" wrapText="1"/>
    </xf>
    <xf numFmtId="3" fontId="39" fillId="6" borderId="13" xfId="74" applyNumberFormat="1" applyFont="1" applyFill="1" applyBorder="1" applyAlignment="1">
      <alignment horizontal="center" vertical="center" wrapText="1"/>
    </xf>
    <xf numFmtId="3" fontId="42" fillId="6" borderId="12" xfId="74" applyNumberFormat="1" applyFont="1" applyFill="1" applyBorder="1" applyAlignment="1">
      <alignment horizontal="center" vertical="center" wrapText="1"/>
    </xf>
    <xf numFmtId="3" fontId="39" fillId="2" borderId="7" xfId="74" applyNumberFormat="1" applyFont="1" applyFill="1" applyBorder="1" applyAlignment="1">
      <alignment horizontal="center" vertical="center" wrapText="1"/>
    </xf>
    <xf numFmtId="3" fontId="39" fillId="2" borderId="15" xfId="74" applyNumberFormat="1" applyFont="1" applyFill="1" applyBorder="1" applyAlignment="1">
      <alignment horizontal="center" vertical="center" wrapText="1"/>
    </xf>
    <xf numFmtId="3" fontId="39" fillId="2" borderId="67" xfId="74" applyNumberFormat="1" applyFont="1" applyFill="1" applyBorder="1" applyAlignment="1">
      <alignment horizontal="center" vertical="center" wrapText="1"/>
    </xf>
    <xf numFmtId="3" fontId="39" fillId="6" borderId="82" xfId="74" applyNumberFormat="1" applyFont="1" applyFill="1" applyBorder="1" applyAlignment="1">
      <alignment horizontal="center" vertical="center" wrapText="1"/>
    </xf>
    <xf numFmtId="3" fontId="47" fillId="8" borderId="2" xfId="61" applyNumberFormat="1" applyFont="1" applyFill="1" applyBorder="1" applyAlignment="1">
      <alignment horizontal="centerContinuous" vertical="center" wrapText="1"/>
    </xf>
    <xf numFmtId="3" fontId="47" fillId="8" borderId="3" xfId="61" applyNumberFormat="1" applyFont="1" applyFill="1" applyBorder="1" applyAlignment="1">
      <alignment horizontal="centerContinuous" vertical="center" wrapText="1"/>
    </xf>
    <xf numFmtId="3" fontId="47" fillId="8" borderId="4" xfId="61" applyNumberFormat="1" applyFont="1" applyFill="1" applyBorder="1" applyAlignment="1">
      <alignment horizontal="centerContinuous" vertical="center" wrapText="1"/>
    </xf>
    <xf numFmtId="3" fontId="39" fillId="6" borderId="21" xfId="61" applyNumberFormat="1" applyFont="1" applyFill="1" applyBorder="1" applyAlignment="1">
      <alignment horizontal="center" vertical="center" wrapText="1"/>
    </xf>
    <xf numFmtId="3" fontId="39" fillId="6" borderId="13" xfId="61" applyNumberFormat="1" applyFont="1" applyFill="1" applyBorder="1" applyAlignment="1">
      <alignment horizontal="center" vertical="center" wrapText="1"/>
    </xf>
    <xf numFmtId="3" fontId="46" fillId="0" borderId="1" xfId="68" applyNumberFormat="1" applyFont="1" applyFill="1" applyBorder="1" applyAlignment="1" applyProtection="1">
      <alignment horizontal="center" vertical="center" readingOrder="1"/>
      <protection locked="0"/>
    </xf>
    <xf numFmtId="3" fontId="44" fillId="3" borderId="1" xfId="16" applyNumberFormat="1" applyFont="1" applyFill="1" applyBorder="1" applyAlignment="1" applyProtection="1">
      <alignment horizontal="center"/>
    </xf>
    <xf numFmtId="3" fontId="46" fillId="0" borderId="48" xfId="68" applyNumberFormat="1" applyFont="1" applyFill="1" applyBorder="1" applyAlignment="1" applyProtection="1">
      <alignment horizontal="center" vertical="center" readingOrder="1"/>
      <protection locked="0"/>
    </xf>
    <xf numFmtId="3" fontId="44" fillId="3" borderId="48" xfId="16" applyNumberFormat="1" applyFont="1" applyFill="1" applyBorder="1" applyAlignment="1" applyProtection="1">
      <alignment horizontal="center"/>
    </xf>
    <xf numFmtId="3" fontId="41" fillId="0" borderId="9" xfId="61" applyNumberFormat="1" applyFont="1" applyBorder="1"/>
    <xf numFmtId="3" fontId="41" fillId="0" borderId="10" xfId="61" applyNumberFormat="1" applyFont="1" applyBorder="1"/>
    <xf numFmtId="3" fontId="39" fillId="0" borderId="9" xfId="61" applyNumberFormat="1" applyFont="1" applyBorder="1"/>
    <xf numFmtId="3" fontId="39" fillId="0" borderId="10" xfId="61" applyNumberFormat="1" applyFont="1" applyBorder="1"/>
    <xf numFmtId="3" fontId="39" fillId="0" borderId="9" xfId="61" applyNumberFormat="1" applyFont="1" applyBorder="1" applyAlignment="1">
      <alignment horizontal="center" wrapText="1"/>
    </xf>
    <xf numFmtId="3" fontId="39" fillId="6" borderId="21" xfId="75" applyNumberFormat="1" applyFont="1" applyFill="1" applyBorder="1" applyAlignment="1">
      <alignment horizontal="center" vertical="center" wrapText="1"/>
    </xf>
    <xf numFmtId="3" fontId="39" fillId="6" borderId="6" xfId="75" applyNumberFormat="1" applyFont="1" applyFill="1" applyBorder="1" applyAlignment="1">
      <alignment horizontal="center" vertical="center" wrapText="1"/>
    </xf>
    <xf numFmtId="3" fontId="39" fillId="2" borderId="7" xfId="75" applyNumberFormat="1" applyFont="1" applyFill="1" applyBorder="1" applyAlignment="1">
      <alignment horizontal="center" vertical="center" wrapText="1"/>
    </xf>
    <xf numFmtId="3" fontId="39" fillId="6" borderId="13" xfId="75" applyNumberFormat="1" applyFont="1" applyFill="1" applyBorder="1" applyAlignment="1">
      <alignment horizontal="center" vertical="center" wrapText="1"/>
    </xf>
    <xf numFmtId="3" fontId="39" fillId="2" borderId="15" xfId="75" applyNumberFormat="1" applyFont="1" applyFill="1" applyBorder="1" applyAlignment="1">
      <alignment horizontal="center" vertical="center" wrapText="1"/>
    </xf>
    <xf numFmtId="3" fontId="46" fillId="4" borderId="1" xfId="68" applyNumberFormat="1" applyFont="1" applyFill="1" applyBorder="1" applyAlignment="1" applyProtection="1">
      <alignment horizontal="center"/>
    </xf>
    <xf numFmtId="3" fontId="39" fillId="2" borderId="21" xfId="61" applyNumberFormat="1" applyFont="1" applyFill="1" applyBorder="1" applyAlignment="1">
      <alignment horizontal="center" vertical="center" wrapText="1"/>
    </xf>
    <xf numFmtId="3" fontId="39" fillId="2" borderId="7" xfId="61" applyNumberFormat="1" applyFont="1" applyFill="1" applyBorder="1" applyAlignment="1">
      <alignment horizontal="center" vertical="center" wrapText="1"/>
    </xf>
    <xf numFmtId="3" fontId="39" fillId="2" borderId="45" xfId="61" applyNumberFormat="1" applyFont="1" applyFill="1" applyBorder="1" applyAlignment="1">
      <alignment horizontal="center" vertical="center" wrapText="1"/>
    </xf>
    <xf numFmtId="3" fontId="39" fillId="2" borderId="13" xfId="61" applyNumberFormat="1" applyFont="1" applyFill="1" applyBorder="1" applyAlignment="1">
      <alignment horizontal="center" vertical="center" wrapText="1"/>
    </xf>
    <xf numFmtId="3" fontId="39" fillId="2" borderId="15" xfId="61" applyNumberFormat="1" applyFont="1" applyFill="1" applyBorder="1" applyAlignment="1">
      <alignment horizontal="center" vertical="center" wrapText="1"/>
    </xf>
    <xf numFmtId="3" fontId="39" fillId="6" borderId="7" xfId="77" applyNumberFormat="1" applyFont="1" applyFill="1" applyBorder="1" applyAlignment="1">
      <alignment horizontal="center" vertical="center" wrapText="1"/>
    </xf>
    <xf numFmtId="3" fontId="39" fillId="0" borderId="0" xfId="76" applyNumberFormat="1" applyFont="1"/>
    <xf numFmtId="3" fontId="39" fillId="2" borderId="13" xfId="76" applyNumberFormat="1" applyFont="1" applyFill="1" applyBorder="1" applyAlignment="1">
      <alignment horizontal="center" vertical="center" wrapText="1"/>
    </xf>
    <xf numFmtId="3" fontId="39" fillId="6" borderId="15" xfId="77" applyNumberFormat="1" applyFont="1" applyFill="1" applyBorder="1" applyAlignment="1">
      <alignment horizontal="center" vertical="center" wrapText="1"/>
    </xf>
    <xf numFmtId="3" fontId="46" fillId="4" borderId="1" xfId="10" applyNumberFormat="1" applyFont="1" applyFill="1" applyBorder="1" applyAlignment="1" applyProtection="1">
      <alignment horizontal="center"/>
    </xf>
    <xf numFmtId="3" fontId="44" fillId="4" borderId="1" xfId="78" applyNumberFormat="1" applyFont="1" applyFill="1" applyBorder="1" applyAlignment="1" applyProtection="1">
      <alignment horizontal="center"/>
    </xf>
    <xf numFmtId="3" fontId="50" fillId="0" borderId="20" xfId="6" applyNumberFormat="1" applyFont="1" applyBorder="1"/>
    <xf numFmtId="3" fontId="50" fillId="0" borderId="12" xfId="6" applyNumberFormat="1" applyFont="1" applyBorder="1"/>
    <xf numFmtId="3" fontId="50" fillId="2" borderId="0" xfId="6" applyNumberFormat="1" applyFont="1" applyFill="1"/>
    <xf numFmtId="3" fontId="39" fillId="6" borderId="21" xfId="77" applyNumberFormat="1" applyFont="1" applyFill="1" applyBorder="1" applyAlignment="1">
      <alignment horizontal="center" vertical="center" wrapText="1"/>
    </xf>
    <xf numFmtId="3" fontId="47" fillId="8" borderId="21" xfId="76" applyNumberFormat="1" applyFont="1" applyFill="1" applyBorder="1" applyAlignment="1">
      <alignment horizontal="center" vertical="center" wrapText="1"/>
    </xf>
    <xf numFmtId="3" fontId="39" fillId="6" borderId="13" xfId="77" applyNumberFormat="1" applyFont="1" applyFill="1" applyBorder="1" applyAlignment="1">
      <alignment horizontal="center" vertical="center" wrapText="1"/>
    </xf>
    <xf numFmtId="3" fontId="68" fillId="0" borderId="0" xfId="76" applyNumberFormat="1" applyFont="1" applyAlignment="1">
      <alignment horizontal="right" vertical="center"/>
    </xf>
    <xf numFmtId="3" fontId="41" fillId="0" borderId="0" xfId="76" applyNumberFormat="1" applyFont="1" applyAlignment="1">
      <alignment horizontal="center" vertical="center"/>
    </xf>
    <xf numFmtId="3" fontId="41" fillId="0" borderId="48" xfId="76" applyNumberFormat="1" applyFont="1" applyBorder="1" applyAlignment="1">
      <alignment horizontal="center" vertical="center"/>
    </xf>
    <xf numFmtId="3" fontId="39" fillId="6" borderId="14" xfId="77" applyNumberFormat="1" applyFont="1" applyFill="1" applyBorder="1" applyAlignment="1">
      <alignment horizontal="center" vertical="center" wrapText="1"/>
    </xf>
    <xf numFmtId="3" fontId="51" fillId="0" borderId="0" xfId="76" applyNumberFormat="1" applyFont="1"/>
    <xf numFmtId="3" fontId="51" fillId="0" borderId="1" xfId="76" applyNumberFormat="1" applyFont="1" applyBorder="1"/>
    <xf numFmtId="3" fontId="41" fillId="0" borderId="0" xfId="55" applyNumberFormat="1" applyFont="1"/>
    <xf numFmtId="3" fontId="47" fillId="8" borderId="21" xfId="55" applyNumberFormat="1" applyFont="1" applyFill="1" applyBorder="1" applyAlignment="1">
      <alignment horizontal="center" vertical="center" wrapText="1"/>
    </xf>
    <xf numFmtId="3" fontId="39" fillId="0" borderId="0" xfId="55" applyNumberFormat="1" applyFont="1"/>
    <xf numFmtId="3" fontId="39" fillId="2" borderId="13" xfId="55" applyNumberFormat="1" applyFont="1" applyFill="1" applyBorder="1" applyAlignment="1">
      <alignment horizontal="center" vertical="center" wrapText="1"/>
    </xf>
    <xf numFmtId="3" fontId="44" fillId="4" borderId="1" xfId="66" applyNumberFormat="1" applyFont="1" applyFill="1" applyBorder="1" applyAlignment="1" applyProtection="1">
      <alignment horizontal="center"/>
    </xf>
    <xf numFmtId="3" fontId="46" fillId="0" borderId="21" xfId="6" applyNumberFormat="1" applyFont="1" applyBorder="1"/>
    <xf numFmtId="3" fontId="39" fillId="2" borderId="13" xfId="77" applyNumberFormat="1" applyFont="1" applyFill="1" applyBorder="1" applyAlignment="1">
      <alignment horizontal="center" vertical="center" wrapText="1"/>
    </xf>
    <xf numFmtId="3" fontId="46" fillId="0" borderId="43" xfId="16" applyNumberFormat="1" applyFont="1" applyFill="1" applyBorder="1" applyAlignment="1" applyProtection="1">
      <alignment horizontal="center" vertical="center" wrapText="1" readingOrder="1"/>
      <protection locked="0"/>
    </xf>
    <xf numFmtId="3" fontId="46" fillId="0" borderId="43" xfId="16" applyNumberFormat="1" applyFont="1" applyFill="1" applyBorder="1" applyAlignment="1" applyProtection="1">
      <alignment horizontal="center" vertical="center" readingOrder="1"/>
      <protection locked="0"/>
    </xf>
    <xf numFmtId="3" fontId="39" fillId="6" borderId="28" xfId="77" applyNumberFormat="1" applyFont="1" applyFill="1" applyBorder="1" applyAlignment="1">
      <alignment horizontal="center" vertical="center" wrapText="1"/>
    </xf>
    <xf numFmtId="3" fontId="39" fillId="6" borderId="49" xfId="74" applyNumberFormat="1" applyFont="1" applyFill="1" applyBorder="1" applyAlignment="1">
      <alignment horizontal="center" vertical="center" wrapText="1"/>
    </xf>
    <xf numFmtId="3" fontId="39" fillId="6" borderId="49" xfId="77" applyNumberFormat="1" applyFont="1" applyFill="1" applyBorder="1" applyAlignment="1">
      <alignment horizontal="center" vertical="center" wrapText="1"/>
    </xf>
    <xf numFmtId="3" fontId="39" fillId="6" borderId="24" xfId="77" applyNumberFormat="1" applyFont="1" applyFill="1" applyBorder="1" applyAlignment="1">
      <alignment horizontal="center" vertical="center" wrapText="1"/>
    </xf>
    <xf numFmtId="3" fontId="46" fillId="0" borderId="26" xfId="6" applyNumberFormat="1" applyFont="1" applyBorder="1"/>
    <xf numFmtId="3" fontId="46" fillId="0" borderId="19" xfId="6" applyNumberFormat="1" applyFont="1" applyBorder="1"/>
    <xf numFmtId="3" fontId="42" fillId="6" borderId="25" xfId="13" applyNumberFormat="1" applyFont="1" applyFill="1" applyBorder="1" applyAlignment="1">
      <alignment horizontal="center" vertical="center" wrapText="1"/>
    </xf>
    <xf numFmtId="3" fontId="41" fillId="0" borderId="26" xfId="0" applyNumberFormat="1" applyFont="1" applyBorder="1"/>
    <xf numFmtId="3" fontId="42" fillId="6" borderId="9" xfId="13" applyNumberFormat="1" applyFont="1" applyFill="1" applyBorder="1" applyAlignment="1">
      <alignment horizontal="center" vertical="center" wrapText="1"/>
    </xf>
    <xf numFmtId="3" fontId="46" fillId="5" borderId="43" xfId="83" applyNumberFormat="1" applyFont="1" applyFill="1" applyBorder="1" applyAlignment="1" applyProtection="1">
      <alignment horizontal="right" vertical="center" readingOrder="2"/>
      <protection locked="0"/>
    </xf>
    <xf numFmtId="3" fontId="47" fillId="8" borderId="2" xfId="6" applyNumberFormat="1" applyFont="1" applyFill="1" applyBorder="1" applyAlignment="1">
      <alignment horizontal="centerContinuous"/>
    </xf>
    <xf numFmtId="3" fontId="47" fillId="8" borderId="3" xfId="6" applyNumberFormat="1" applyFont="1" applyFill="1" applyBorder="1" applyAlignment="1">
      <alignment horizontal="centerContinuous"/>
    </xf>
    <xf numFmtId="3" fontId="47" fillId="8" borderId="46" xfId="6" applyNumberFormat="1" applyFont="1" applyFill="1" applyBorder="1" applyAlignment="1">
      <alignment horizontal="centerContinuous"/>
    </xf>
    <xf numFmtId="9" fontId="41" fillId="0" borderId="0" xfId="0" applyNumberFormat="1" applyFont="1"/>
    <xf numFmtId="164" fontId="46" fillId="3" borderId="14" xfId="16" applyNumberFormat="1" applyFont="1" applyFill="1" applyBorder="1" applyAlignment="1" applyProtection="1">
      <alignment horizontal="center"/>
    </xf>
    <xf numFmtId="3" fontId="39" fillId="2" borderId="24" xfId="13" applyNumberFormat="1" applyFont="1" applyFill="1" applyBorder="1" applyAlignment="1">
      <alignment horizontal="center" vertical="center" wrapText="1"/>
    </xf>
    <xf numFmtId="3" fontId="41" fillId="3" borderId="80" xfId="1" applyNumberFormat="1" applyFont="1" applyFill="1" applyBorder="1" applyAlignment="1" applyProtection="1">
      <alignment horizontal="center" vertical="center" wrapText="1"/>
    </xf>
    <xf numFmtId="164" fontId="46" fillId="3" borderId="21" xfId="16" applyNumberFormat="1" applyFont="1" applyFill="1" applyBorder="1" applyAlignment="1" applyProtection="1">
      <alignment horizontal="center"/>
    </xf>
    <xf numFmtId="167" fontId="46" fillId="0" borderId="43" xfId="7" applyNumberFormat="1" applyFont="1" applyFill="1" applyBorder="1" applyAlignment="1" applyProtection="1">
      <alignment horizontal="center" vertical="center" readingOrder="1"/>
      <protection locked="0"/>
    </xf>
    <xf numFmtId="0" fontId="12" fillId="0" borderId="0" xfId="322"/>
    <xf numFmtId="0" fontId="41" fillId="0" borderId="0" xfId="322" applyFont="1"/>
    <xf numFmtId="164" fontId="46" fillId="3" borderId="1" xfId="16" applyNumberFormat="1" applyFont="1" applyFill="1" applyBorder="1" applyAlignment="1" applyProtection="1">
      <alignment horizontal="center"/>
    </xf>
    <xf numFmtId="0" fontId="41" fillId="0" borderId="0" xfId="322" applyFont="1" applyAlignment="1">
      <alignment horizontal="center" vertical="center" wrapText="1"/>
    </xf>
    <xf numFmtId="1" fontId="44" fillId="9" borderId="25" xfId="13" applyNumberFormat="1" applyFont="1" applyFill="1" applyBorder="1" applyAlignment="1">
      <alignment horizontal="center" vertical="center" wrapText="1"/>
    </xf>
    <xf numFmtId="1" fontId="44" fillId="9" borderId="19" xfId="13" applyNumberFormat="1" applyFont="1" applyFill="1" applyBorder="1" applyAlignment="1">
      <alignment horizontal="center" vertical="center" wrapText="1"/>
    </xf>
    <xf numFmtId="9" fontId="41" fillId="4" borderId="22" xfId="1" applyFont="1" applyFill="1" applyBorder="1" applyAlignment="1" applyProtection="1">
      <alignment horizontal="center" vertical="center" wrapText="1" readingOrder="2"/>
    </xf>
    <xf numFmtId="3" fontId="42" fillId="6" borderId="2" xfId="13" applyNumberFormat="1" applyFont="1" applyFill="1" applyBorder="1" applyAlignment="1">
      <alignment horizontal="centerContinuous" vertical="center" wrapText="1"/>
    </xf>
    <xf numFmtId="4" fontId="41" fillId="0" borderId="0" xfId="0" applyNumberFormat="1" applyFont="1"/>
    <xf numFmtId="1" fontId="46" fillId="5" borderId="43" xfId="83" applyNumberFormat="1" applyFont="1" applyFill="1" applyBorder="1" applyAlignment="1" applyProtection="1">
      <alignment horizontal="right" vertical="center" readingOrder="2"/>
    </xf>
    <xf numFmtId="3" fontId="46" fillId="5" borderId="43" xfId="83" applyNumberFormat="1" applyFont="1" applyFill="1" applyBorder="1" applyAlignment="1" applyProtection="1">
      <alignment horizontal="right" vertical="center" readingOrder="2"/>
    </xf>
    <xf numFmtId="10" fontId="46" fillId="4" borderId="1" xfId="83" applyNumberFormat="1" applyFont="1" applyFill="1" applyBorder="1" applyAlignment="1" applyProtection="1">
      <alignment horizontal="center" vertical="center" readingOrder="2"/>
    </xf>
    <xf numFmtId="10" fontId="46" fillId="4" borderId="1" xfId="14" applyNumberFormat="1" applyFont="1" applyFill="1" applyBorder="1" applyAlignment="1" applyProtection="1">
      <alignment horizontal="center" vertical="center"/>
    </xf>
    <xf numFmtId="10" fontId="44" fillId="3" borderId="50" xfId="10" applyNumberFormat="1" applyFont="1" applyFill="1" applyBorder="1" applyAlignment="1" applyProtection="1">
      <alignment horizontal="center" vertical="center"/>
    </xf>
    <xf numFmtId="3" fontId="46" fillId="0" borderId="1" xfId="68" applyNumberFormat="1" applyFont="1" applyFill="1" applyBorder="1" applyAlignment="1" applyProtection="1">
      <alignment horizontal="center" vertical="center" readingOrder="1"/>
    </xf>
    <xf numFmtId="10" fontId="46" fillId="4" borderId="43" xfId="83" applyNumberFormat="1" applyFont="1" applyFill="1" applyBorder="1" applyAlignment="1" applyProtection="1">
      <alignment horizontal="center" vertical="center" readingOrder="2"/>
    </xf>
    <xf numFmtId="10" fontId="41" fillId="0" borderId="13" xfId="0" applyNumberFormat="1" applyFont="1" applyBorder="1" applyAlignment="1">
      <alignment horizontal="center"/>
    </xf>
    <xf numFmtId="0" fontId="41" fillId="0" borderId="0" xfId="322" applyFont="1" applyAlignment="1">
      <alignment wrapText="1"/>
    </xf>
    <xf numFmtId="1" fontId="41" fillId="4" borderId="11" xfId="1" applyNumberFormat="1" applyFont="1" applyFill="1" applyBorder="1" applyAlignment="1" applyProtection="1">
      <alignment horizontal="center" vertical="center" wrapText="1" readingOrder="2"/>
    </xf>
    <xf numFmtId="2" fontId="44" fillId="3" borderId="8" xfId="6" applyNumberFormat="1" applyFont="1" applyFill="1" applyBorder="1" applyAlignment="1">
      <alignment horizontal="center" vertical="center"/>
    </xf>
    <xf numFmtId="3" fontId="42" fillId="6" borderId="28" xfId="13" applyNumberFormat="1" applyFont="1" applyFill="1" applyBorder="1" applyAlignment="1">
      <alignment horizontal="centerContinuous" vertical="center" wrapText="1"/>
    </xf>
    <xf numFmtId="3" fontId="42" fillId="6" borderId="99" xfId="13" applyNumberFormat="1" applyFont="1" applyFill="1" applyBorder="1" applyAlignment="1">
      <alignment horizontal="centerContinuous" vertical="center" wrapText="1"/>
    </xf>
    <xf numFmtId="3" fontId="42" fillId="6" borderId="22" xfId="13" applyNumberFormat="1" applyFont="1" applyFill="1" applyBorder="1" applyAlignment="1">
      <alignment horizontal="center" vertical="center" wrapText="1"/>
    </xf>
    <xf numFmtId="2" fontId="44" fillId="3" borderId="18" xfId="6" applyNumberFormat="1" applyFont="1" applyFill="1" applyBorder="1" applyAlignment="1">
      <alignment horizontal="center" vertical="center"/>
    </xf>
    <xf numFmtId="2" fontId="44" fillId="3" borderId="10" xfId="6" applyNumberFormat="1" applyFont="1" applyFill="1" applyBorder="1" applyAlignment="1">
      <alignment horizontal="center" vertical="center"/>
    </xf>
    <xf numFmtId="3" fontId="42" fillId="6" borderId="11" xfId="13" applyNumberFormat="1" applyFont="1" applyFill="1" applyBorder="1" applyAlignment="1">
      <alignment horizontal="center" vertical="center" wrapText="1"/>
    </xf>
    <xf numFmtId="1" fontId="46" fillId="5" borderId="43" xfId="83" applyNumberFormat="1" applyFont="1" applyFill="1" applyBorder="1" applyAlignment="1" applyProtection="1">
      <alignment horizontal="right" vertical="center" readingOrder="2"/>
      <protection locked="0"/>
    </xf>
    <xf numFmtId="3" fontId="53" fillId="0" borderId="0" xfId="0" applyNumberFormat="1" applyFont="1"/>
    <xf numFmtId="3" fontId="42" fillId="6" borderId="104" xfId="0" applyNumberFormat="1" applyFont="1" applyFill="1" applyBorder="1"/>
    <xf numFmtId="17" fontId="42" fillId="35" borderId="104" xfId="0" applyNumberFormat="1" applyFont="1" applyFill="1" applyBorder="1" applyAlignment="1">
      <alignment horizontal="center" vertical="center"/>
    </xf>
    <xf numFmtId="3" fontId="42" fillId="38" borderId="104" xfId="0" applyNumberFormat="1" applyFont="1" applyFill="1" applyBorder="1"/>
    <xf numFmtId="3" fontId="42" fillId="38" borderId="104" xfId="0" applyNumberFormat="1" applyFont="1" applyFill="1" applyBorder="1" applyAlignment="1">
      <alignment horizontal="center"/>
    </xf>
    <xf numFmtId="3" fontId="42" fillId="7" borderId="104" xfId="0" applyNumberFormat="1" applyFont="1" applyFill="1" applyBorder="1" applyAlignment="1">
      <alignment horizontal="center"/>
    </xf>
    <xf numFmtId="3" fontId="41" fillId="5" borderId="104" xfId="0" applyNumberFormat="1" applyFont="1" applyFill="1" applyBorder="1" applyAlignment="1">
      <alignment horizontal="center" vertical="center"/>
    </xf>
    <xf numFmtId="3" fontId="41" fillId="0" borderId="104" xfId="0" applyNumberFormat="1" applyFont="1" applyBorder="1" applyAlignment="1">
      <alignment horizontal="center" vertical="center"/>
    </xf>
    <xf numFmtId="3" fontId="41" fillId="35" borderId="104" xfId="0" applyNumberFormat="1" applyFont="1" applyFill="1" applyBorder="1" applyAlignment="1">
      <alignment horizontal="center" vertical="center"/>
    </xf>
    <xf numFmtId="3" fontId="41" fillId="34" borderId="104" xfId="0" applyNumberFormat="1" applyFont="1" applyFill="1" applyBorder="1" applyAlignment="1">
      <alignment horizontal="center" vertical="center"/>
    </xf>
    <xf numFmtId="3" fontId="41" fillId="0" borderId="108" xfId="0" applyNumberFormat="1" applyFont="1" applyBorder="1" applyAlignment="1">
      <alignment horizontal="center"/>
    </xf>
    <xf numFmtId="3" fontId="41" fillId="0" borderId="108" xfId="0" applyNumberFormat="1" applyFont="1" applyBorder="1" applyAlignment="1">
      <alignment horizontal="right"/>
    </xf>
    <xf numFmtId="3" fontId="36" fillId="0" borderId="108" xfId="0" applyNumberFormat="1" applyFont="1" applyBorder="1" applyAlignment="1">
      <alignment horizontal="centerContinuous" vertical="center" wrapText="1"/>
    </xf>
    <xf numFmtId="3" fontId="39" fillId="0" borderId="104" xfId="0" applyNumberFormat="1" applyFont="1" applyBorder="1" applyAlignment="1">
      <alignment horizontal="center"/>
    </xf>
    <xf numFmtId="49" fontId="46" fillId="4" borderId="107" xfId="83" applyNumberFormat="1" applyFont="1" applyFill="1" applyBorder="1" applyAlignment="1" applyProtection="1">
      <alignment horizontal="right" vertical="center" readingOrder="2"/>
    </xf>
    <xf numFmtId="3" fontId="46" fillId="4" borderId="107" xfId="83" applyNumberFormat="1" applyFont="1" applyFill="1" applyBorder="1" applyAlignment="1" applyProtection="1">
      <alignment horizontal="right" vertical="center" readingOrder="2"/>
    </xf>
    <xf numFmtId="3" fontId="46" fillId="4" borderId="107" xfId="83" applyNumberFormat="1" applyFont="1" applyFill="1" applyBorder="1" applyAlignment="1" applyProtection="1">
      <alignment horizontal="center" vertical="center" readingOrder="2"/>
      <protection locked="0"/>
    </xf>
    <xf numFmtId="4" fontId="46" fillId="4" borderId="107" xfId="83" applyNumberFormat="1" applyFont="1" applyFill="1" applyBorder="1" applyAlignment="1" applyProtection="1">
      <alignment horizontal="center" vertical="center" readingOrder="2"/>
      <protection locked="0"/>
    </xf>
    <xf numFmtId="4" fontId="46" fillId="4" borderId="107" xfId="83" applyNumberFormat="1" applyFont="1" applyFill="1" applyBorder="1" applyAlignment="1" applyProtection="1">
      <alignment horizontal="center" vertical="center" readingOrder="2"/>
    </xf>
    <xf numFmtId="9" fontId="46" fillId="4" borderId="110" xfId="83" applyNumberFormat="1" applyFont="1" applyFill="1" applyBorder="1" applyAlignment="1" applyProtection="1">
      <alignment horizontal="center" vertical="center" readingOrder="2"/>
    </xf>
    <xf numFmtId="3" fontId="50" fillId="0" borderId="111" xfId="13" applyNumberFormat="1" applyFont="1" applyBorder="1"/>
    <xf numFmtId="9" fontId="39" fillId="6" borderId="112" xfId="10" applyFont="1" applyFill="1" applyBorder="1" applyAlignment="1" applyProtection="1">
      <alignment horizontal="center" vertical="center" wrapText="1"/>
    </xf>
    <xf numFmtId="167" fontId="39" fillId="6" borderId="113" xfId="10" applyNumberFormat="1" applyFont="1" applyFill="1" applyBorder="1" applyAlignment="1" applyProtection="1">
      <alignment horizontal="center" vertical="center" wrapText="1"/>
    </xf>
    <xf numFmtId="3" fontId="46" fillId="0" borderId="112" xfId="16" applyNumberFormat="1" applyFont="1" applyFill="1" applyBorder="1" applyAlignment="1" applyProtection="1">
      <alignment horizontal="center" vertical="center" readingOrder="1"/>
      <protection locked="0"/>
    </xf>
    <xf numFmtId="164" fontId="46" fillId="3" borderId="112" xfId="16" applyNumberFormat="1" applyFont="1" applyFill="1" applyBorder="1" applyAlignment="1" applyProtection="1">
      <alignment horizontal="center" vertical="center"/>
    </xf>
    <xf numFmtId="1" fontId="46" fillId="4" borderId="111" xfId="6" applyNumberFormat="1" applyFont="1" applyFill="1" applyBorder="1" applyAlignment="1">
      <alignment horizontal="center"/>
    </xf>
    <xf numFmtId="3" fontId="44" fillId="4" borderId="112" xfId="10" applyNumberFormat="1" applyFont="1" applyFill="1" applyBorder="1" applyAlignment="1" applyProtection="1">
      <alignment horizontal="center"/>
    </xf>
    <xf numFmtId="10" fontId="44" fillId="4" borderId="112" xfId="10" applyNumberFormat="1" applyFont="1" applyFill="1" applyBorder="1" applyAlignment="1" applyProtection="1">
      <alignment horizontal="center"/>
    </xf>
    <xf numFmtId="3" fontId="40" fillId="4" borderId="112" xfId="68" applyNumberFormat="1" applyFont="1" applyFill="1" applyBorder="1" applyAlignment="1" applyProtection="1">
      <alignment horizontal="center"/>
    </xf>
    <xf numFmtId="10" fontId="40" fillId="4" borderId="112" xfId="68" applyNumberFormat="1" applyFont="1" applyFill="1" applyBorder="1" applyAlignment="1" applyProtection="1">
      <alignment horizontal="center"/>
    </xf>
    <xf numFmtId="10" fontId="44" fillId="3" borderId="112" xfId="10" applyNumberFormat="1" applyFont="1" applyFill="1" applyBorder="1" applyAlignment="1" applyProtection="1">
      <alignment horizontal="center"/>
    </xf>
    <xf numFmtId="164" fontId="44" fillId="3" borderId="113" xfId="16" applyNumberFormat="1" applyFont="1" applyFill="1" applyBorder="1" applyAlignment="1" applyProtection="1">
      <alignment horizontal="center"/>
    </xf>
    <xf numFmtId="10" fontId="44" fillId="3" borderId="105" xfId="10" applyNumberFormat="1" applyFont="1" applyFill="1" applyBorder="1" applyAlignment="1" applyProtection="1">
      <alignment horizontal="center"/>
    </xf>
    <xf numFmtId="167" fontId="44" fillId="3" borderId="105" xfId="10" applyNumberFormat="1" applyFont="1" applyFill="1" applyBorder="1" applyAlignment="1" applyProtection="1">
      <alignment horizontal="center"/>
    </xf>
    <xf numFmtId="3" fontId="38" fillId="0" borderId="112" xfId="0" applyNumberFormat="1" applyFont="1" applyBorder="1" applyAlignment="1">
      <alignment horizontal="center" vertical="center" wrapText="1"/>
    </xf>
    <xf numFmtId="14" fontId="41" fillId="3" borderId="104" xfId="0" applyNumberFormat="1" applyFont="1" applyFill="1" applyBorder="1" applyAlignment="1">
      <alignment horizontal="center"/>
    </xf>
    <xf numFmtId="3" fontId="46" fillId="3" borderId="104" xfId="2" applyNumberFormat="1" applyFont="1" applyFill="1" applyBorder="1" applyAlignment="1">
      <alignment horizontal="center" vertical="center"/>
    </xf>
    <xf numFmtId="1" fontId="46" fillId="3" borderId="104" xfId="2" applyNumberFormat="1" applyFont="1" applyFill="1" applyBorder="1" applyAlignment="1">
      <alignment horizontal="center" vertical="center" readingOrder="2"/>
    </xf>
    <xf numFmtId="1" fontId="46" fillId="3" borderId="104" xfId="2" applyNumberFormat="1" applyFont="1" applyFill="1" applyBorder="1" applyAlignment="1">
      <alignment horizontal="center" vertical="center"/>
    </xf>
    <xf numFmtId="3" fontId="41" fillId="0" borderId="104" xfId="0" applyNumberFormat="1" applyFont="1" applyBorder="1" applyAlignment="1">
      <alignment horizontal="center" vertical="center" wrapText="1"/>
    </xf>
    <xf numFmtId="1" fontId="41" fillId="0" borderId="104" xfId="0" applyNumberFormat="1" applyFont="1" applyBorder="1"/>
    <xf numFmtId="9" fontId="41" fillId="0" borderId="104" xfId="0" applyNumberFormat="1" applyFont="1" applyBorder="1" applyAlignment="1">
      <alignment horizontal="center" vertical="center"/>
    </xf>
    <xf numFmtId="9" fontId="41" fillId="0" borderId="104" xfId="0" applyNumberFormat="1" applyFont="1" applyBorder="1"/>
    <xf numFmtId="1" fontId="44" fillId="9" borderId="104" xfId="13" applyNumberFormat="1" applyFont="1" applyFill="1" applyBorder="1" applyAlignment="1">
      <alignment horizontal="center" vertical="center" wrapText="1"/>
    </xf>
    <xf numFmtId="1" fontId="41" fillId="4" borderId="104" xfId="1" applyNumberFormat="1" applyFont="1" applyFill="1" applyBorder="1" applyAlignment="1" applyProtection="1">
      <alignment horizontal="center" vertical="center" wrapText="1" readingOrder="2"/>
    </xf>
    <xf numFmtId="4" fontId="41" fillId="3" borderId="104" xfId="1" applyNumberFormat="1" applyFont="1" applyFill="1" applyBorder="1" applyAlignment="1" applyProtection="1">
      <alignment horizontal="center" vertical="center" wrapText="1"/>
    </xf>
    <xf numFmtId="9" fontId="41" fillId="4" borderId="104" xfId="1" applyFont="1" applyFill="1" applyBorder="1" applyAlignment="1" applyProtection="1">
      <alignment horizontal="center" vertical="center" wrapText="1" readingOrder="2"/>
    </xf>
    <xf numFmtId="3" fontId="41" fillId="3" borderId="104" xfId="1" applyNumberFormat="1" applyFont="1" applyFill="1" applyBorder="1" applyAlignment="1" applyProtection="1">
      <alignment horizontal="center" vertical="center" wrapText="1"/>
    </xf>
    <xf numFmtId="3" fontId="46" fillId="4" borderId="104" xfId="83" applyNumberFormat="1" applyFont="1" applyFill="1" applyBorder="1" applyAlignment="1" applyProtection="1">
      <alignment horizontal="center" vertical="center" readingOrder="2"/>
      <protection locked="0"/>
    </xf>
    <xf numFmtId="1" fontId="46" fillId="4" borderId="104" xfId="83" applyNumberFormat="1" applyFont="1" applyFill="1" applyBorder="1" applyAlignment="1" applyProtection="1">
      <alignment horizontal="center" vertical="center" readingOrder="2"/>
      <protection locked="0"/>
    </xf>
    <xf numFmtId="10" fontId="41" fillId="4" borderId="104" xfId="1" applyNumberFormat="1" applyFont="1" applyFill="1" applyBorder="1" applyAlignment="1" applyProtection="1">
      <alignment horizontal="center" vertical="center" wrapText="1" readingOrder="2"/>
    </xf>
    <xf numFmtId="3" fontId="50" fillId="0" borderId="104" xfId="13" applyNumberFormat="1" applyFont="1" applyBorder="1"/>
    <xf numFmtId="1" fontId="44" fillId="4" borderId="104" xfId="6" applyNumberFormat="1" applyFont="1" applyFill="1" applyBorder="1" applyAlignment="1">
      <alignment horizontal="center"/>
    </xf>
    <xf numFmtId="1" fontId="44" fillId="4" borderId="104" xfId="6" applyNumberFormat="1" applyFont="1" applyFill="1" applyBorder="1" applyAlignment="1">
      <alignment horizontal="right"/>
    </xf>
    <xf numFmtId="10" fontId="46" fillId="3" borderId="104" xfId="10" applyNumberFormat="1" applyFont="1" applyFill="1" applyBorder="1" applyAlignment="1" applyProtection="1">
      <alignment horizontal="center"/>
    </xf>
    <xf numFmtId="10" fontId="44" fillId="3" borderId="104" xfId="10" applyNumberFormat="1" applyFont="1" applyFill="1" applyBorder="1" applyAlignment="1" applyProtection="1">
      <alignment horizontal="center"/>
    </xf>
    <xf numFmtId="167" fontId="44" fillId="3" borderId="104" xfId="14" applyNumberFormat="1" applyFont="1" applyFill="1" applyBorder="1" applyAlignment="1" applyProtection="1">
      <alignment horizontal="center"/>
    </xf>
    <xf numFmtId="3" fontId="39" fillId="6" borderId="104" xfId="74" applyNumberFormat="1" applyFont="1" applyFill="1" applyBorder="1" applyAlignment="1">
      <alignment horizontal="center" vertical="center" wrapText="1"/>
    </xf>
    <xf numFmtId="3" fontId="54" fillId="5" borderId="104" xfId="6" applyNumberFormat="1" applyFont="1" applyFill="1" applyBorder="1" applyAlignment="1" applyProtection="1">
      <alignment horizontal="center"/>
      <protection locked="0"/>
    </xf>
    <xf numFmtId="10" fontId="46" fillId="4" borderId="104" xfId="1" applyNumberFormat="1" applyFont="1" applyFill="1" applyBorder="1" applyAlignment="1" applyProtection="1">
      <alignment horizontal="center" vertical="center" readingOrder="1"/>
    </xf>
    <xf numFmtId="164" fontId="46" fillId="3" borderId="104" xfId="16" applyNumberFormat="1" applyFont="1" applyFill="1" applyBorder="1" applyAlignment="1" applyProtection="1">
      <alignment horizontal="center" vertical="center"/>
    </xf>
    <xf numFmtId="3" fontId="46" fillId="0" borderId="104" xfId="16" applyNumberFormat="1" applyFont="1" applyFill="1" applyBorder="1" applyAlignment="1" applyProtection="1">
      <alignment horizontal="center" vertical="center" readingOrder="1"/>
      <protection locked="0"/>
    </xf>
    <xf numFmtId="3" fontId="44" fillId="4" borderId="104" xfId="10" applyNumberFormat="1" applyFont="1" applyFill="1" applyBorder="1" applyAlignment="1" applyProtection="1">
      <alignment horizontal="center"/>
    </xf>
    <xf numFmtId="10" fontId="44" fillId="4" borderId="104" xfId="10" applyNumberFormat="1" applyFont="1" applyFill="1" applyBorder="1" applyAlignment="1" applyProtection="1">
      <alignment horizontal="center"/>
    </xf>
    <xf numFmtId="3" fontId="40" fillId="4" borderId="104" xfId="68" applyNumberFormat="1" applyFont="1" applyFill="1" applyBorder="1" applyAlignment="1" applyProtection="1">
      <alignment horizontal="center"/>
    </xf>
    <xf numFmtId="10" fontId="40" fillId="4" borderId="104" xfId="68" applyNumberFormat="1" applyFont="1" applyFill="1" applyBorder="1" applyAlignment="1" applyProtection="1">
      <alignment horizontal="center"/>
    </xf>
    <xf numFmtId="9" fontId="39" fillId="4" borderId="104" xfId="75" applyNumberFormat="1" applyFont="1" applyFill="1" applyBorder="1" applyAlignment="1">
      <alignment horizontal="center" vertical="center" wrapText="1"/>
    </xf>
    <xf numFmtId="167" fontId="44" fillId="3" borderId="104" xfId="10" applyNumberFormat="1" applyFont="1" applyFill="1" applyBorder="1" applyAlignment="1" applyProtection="1">
      <alignment horizontal="center"/>
    </xf>
    <xf numFmtId="3" fontId="63" fillId="0" borderId="104" xfId="55" applyNumberFormat="1" applyFont="1" applyBorder="1" applyAlignment="1">
      <alignment horizontal="center" vertical="center"/>
    </xf>
    <xf numFmtId="2" fontId="63" fillId="0" borderId="104" xfId="55" applyNumberFormat="1" applyFont="1" applyBorder="1" applyAlignment="1">
      <alignment horizontal="center"/>
    </xf>
    <xf numFmtId="167" fontId="46" fillId="37" borderId="104" xfId="10" applyNumberFormat="1" applyFont="1" applyFill="1" applyBorder="1" applyAlignment="1" applyProtection="1">
      <alignment horizontal="center"/>
    </xf>
    <xf numFmtId="167" fontId="46" fillId="4" borderId="104" xfId="10" applyNumberFormat="1" applyFont="1" applyFill="1" applyBorder="1" applyAlignment="1" applyProtection="1">
      <alignment horizontal="center"/>
    </xf>
    <xf numFmtId="3" fontId="64" fillId="0" borderId="104" xfId="55" applyNumberFormat="1" applyFont="1" applyBorder="1" applyAlignment="1">
      <alignment horizontal="center" vertical="center"/>
    </xf>
    <xf numFmtId="1" fontId="46" fillId="37" borderId="104" xfId="10" applyNumberFormat="1" applyFont="1" applyFill="1" applyBorder="1" applyAlignment="1" applyProtection="1">
      <alignment horizontal="center"/>
    </xf>
    <xf numFmtId="3" fontId="44" fillId="4" borderId="104" xfId="66" applyNumberFormat="1" applyFont="1" applyFill="1" applyBorder="1" applyAlignment="1" applyProtection="1">
      <alignment horizontal="center"/>
    </xf>
    <xf numFmtId="167" fontId="44" fillId="4" borderId="104" xfId="66" applyNumberFormat="1" applyFont="1" applyFill="1" applyBorder="1" applyAlignment="1" applyProtection="1">
      <alignment horizontal="center"/>
    </xf>
    <xf numFmtId="1" fontId="44" fillId="4" borderId="104" xfId="6" applyNumberFormat="1" applyFont="1" applyFill="1" applyBorder="1" applyAlignment="1">
      <alignment horizontal="right" vertical="center"/>
    </xf>
    <xf numFmtId="168" fontId="44" fillId="4" borderId="104" xfId="14" applyNumberFormat="1" applyFont="1" applyFill="1" applyBorder="1" applyAlignment="1" applyProtection="1">
      <alignment horizontal="center" vertical="center"/>
    </xf>
    <xf numFmtId="9" fontId="44" fillId="4" borderId="104" xfId="6" applyNumberFormat="1" applyFont="1" applyFill="1" applyBorder="1" applyAlignment="1">
      <alignment horizontal="center" vertical="center"/>
    </xf>
    <xf numFmtId="3" fontId="44" fillId="4" borderId="104" xfId="6" applyNumberFormat="1" applyFont="1" applyFill="1" applyBorder="1" applyAlignment="1">
      <alignment horizontal="center" vertical="center"/>
    </xf>
    <xf numFmtId="170" fontId="41" fillId="3" borderId="104" xfId="83" applyNumberFormat="1" applyFont="1" applyFill="1" applyBorder="1" applyAlignment="1" applyProtection="1">
      <alignment horizontal="center" vertical="center" wrapText="1"/>
    </xf>
    <xf numFmtId="0" fontId="46" fillId="0" borderId="43" xfId="16" applyNumberFormat="1" applyFont="1" applyFill="1" applyBorder="1" applyAlignment="1" applyProtection="1">
      <alignment horizontal="center" vertical="center" readingOrder="1"/>
      <protection locked="0"/>
    </xf>
    <xf numFmtId="0" fontId="46" fillId="0" borderId="43" xfId="16" applyNumberFormat="1" applyFont="1" applyFill="1" applyBorder="1" applyAlignment="1" applyProtection="1">
      <alignment horizontal="center" vertical="center" wrapText="1" readingOrder="1"/>
      <protection locked="0"/>
    </xf>
    <xf numFmtId="0" fontId="46" fillId="4" borderId="1" xfId="14" applyNumberFormat="1" applyFont="1" applyFill="1" applyBorder="1" applyAlignment="1" applyProtection="1">
      <alignment horizontal="center" vertical="center"/>
      <protection locked="0"/>
    </xf>
    <xf numFmtId="1" fontId="44" fillId="4" borderId="8" xfId="6" applyNumberFormat="1" applyFont="1" applyFill="1" applyBorder="1" applyAlignment="1">
      <alignment horizontal="right" vertical="center" wrapText="1"/>
    </xf>
    <xf numFmtId="1" fontId="44" fillId="4" borderId="10" xfId="6" applyNumberFormat="1" applyFont="1" applyFill="1" applyBorder="1" applyAlignment="1">
      <alignment horizontal="right" vertical="center" wrapText="1"/>
    </xf>
    <xf numFmtId="3" fontId="46" fillId="5" borderId="43" xfId="83" applyNumberFormat="1" applyFont="1" applyFill="1" applyBorder="1" applyAlignment="1" applyProtection="1">
      <alignment horizontal="right" vertical="center" wrapText="1" readingOrder="2"/>
      <protection locked="0"/>
    </xf>
    <xf numFmtId="3" fontId="42" fillId="6" borderId="65" xfId="13" applyNumberFormat="1" applyFont="1" applyFill="1" applyBorder="1" applyAlignment="1">
      <alignment horizontal="center" vertical="center" wrapText="1"/>
    </xf>
    <xf numFmtId="175" fontId="42" fillId="6" borderId="77" xfId="13" applyFont="1" applyFill="1" applyBorder="1" applyAlignment="1">
      <alignment horizontal="center" vertical="center" wrapText="1"/>
    </xf>
    <xf numFmtId="175" fontId="42" fillId="6" borderId="78" xfId="13" applyFont="1" applyFill="1" applyBorder="1" applyAlignment="1">
      <alignment horizontal="center" vertical="center" wrapText="1"/>
    </xf>
    <xf numFmtId="3" fontId="39" fillId="0" borderId="105" xfId="0" applyNumberFormat="1" applyFont="1" applyBorder="1" applyAlignment="1">
      <alignment horizontal="center"/>
    </xf>
    <xf numFmtId="175" fontId="39" fillId="0" borderId="106" xfId="0" applyFont="1" applyBorder="1" applyAlignment="1">
      <alignment horizontal="center"/>
    </xf>
    <xf numFmtId="175" fontId="39" fillId="0" borderId="107" xfId="0" applyFont="1" applyBorder="1" applyAlignment="1">
      <alignment horizontal="center"/>
    </xf>
    <xf numFmtId="3" fontId="35" fillId="6" borderId="2" xfId="13" applyNumberFormat="1" applyFont="1" applyFill="1" applyBorder="1" applyAlignment="1">
      <alignment horizontal="center" vertical="center" wrapText="1"/>
    </xf>
    <xf numFmtId="175" fontId="35" fillId="6" borderId="3" xfId="13" applyFont="1" applyFill="1" applyBorder="1" applyAlignment="1">
      <alignment horizontal="center" vertical="center" wrapText="1"/>
    </xf>
    <xf numFmtId="175" fontId="35" fillId="6" borderId="4" xfId="13" applyFont="1" applyFill="1" applyBorder="1" applyAlignment="1">
      <alignment horizontal="center" vertical="center" wrapText="1"/>
    </xf>
    <xf numFmtId="3" fontId="41" fillId="0" borderId="105" xfId="0" applyNumberFormat="1" applyFont="1" applyBorder="1" applyAlignment="1">
      <alignment horizontal="right"/>
    </xf>
    <xf numFmtId="175" fontId="41" fillId="0" borderId="106" xfId="0" applyFont="1" applyBorder="1" applyAlignment="1">
      <alignment horizontal="right"/>
    </xf>
    <xf numFmtId="175" fontId="41" fillId="0" borderId="107" xfId="0" applyFont="1" applyBorder="1" applyAlignment="1">
      <alignment horizontal="right"/>
    </xf>
    <xf numFmtId="3" fontId="37" fillId="34" borderId="2" xfId="0" applyNumberFormat="1" applyFont="1" applyFill="1" applyBorder="1" applyAlignment="1">
      <alignment horizontal="center" vertical="center" wrapText="1"/>
    </xf>
    <xf numFmtId="175" fontId="37" fillId="34" borderId="3" xfId="0" applyFont="1" applyFill="1" applyBorder="1" applyAlignment="1">
      <alignment horizontal="center" vertical="center" wrapText="1"/>
    </xf>
    <xf numFmtId="175" fontId="37" fillId="34" borderId="4" xfId="0" applyFont="1" applyFill="1" applyBorder="1" applyAlignment="1">
      <alignment horizontal="center" vertical="center" wrapText="1"/>
    </xf>
    <xf numFmtId="3" fontId="43" fillId="6" borderId="79" xfId="0" applyNumberFormat="1" applyFont="1" applyFill="1" applyBorder="1" applyAlignment="1">
      <alignment horizontal="center"/>
    </xf>
    <xf numFmtId="175" fontId="43" fillId="6" borderId="79" xfId="0" applyFont="1" applyFill="1" applyBorder="1" applyAlignment="1">
      <alignment horizontal="center"/>
    </xf>
    <xf numFmtId="3" fontId="42" fillId="7" borderId="105" xfId="0" applyNumberFormat="1" applyFont="1" applyFill="1" applyBorder="1" applyAlignment="1">
      <alignment horizontal="center"/>
    </xf>
    <xf numFmtId="175" fontId="42" fillId="7" borderId="106" xfId="0" applyFont="1" applyFill="1" applyBorder="1" applyAlignment="1">
      <alignment horizontal="center"/>
    </xf>
    <xf numFmtId="175" fontId="42" fillId="7" borderId="107" xfId="0" applyFont="1" applyFill="1" applyBorder="1" applyAlignment="1">
      <alignment horizontal="center"/>
    </xf>
    <xf numFmtId="3" fontId="41" fillId="0" borderId="105" xfId="0" applyNumberFormat="1" applyFont="1" applyBorder="1" applyAlignment="1">
      <alignment horizontal="right" wrapText="1"/>
    </xf>
    <xf numFmtId="175" fontId="41" fillId="0" borderId="106" xfId="0" applyFont="1" applyBorder="1" applyAlignment="1">
      <alignment horizontal="right" wrapText="1"/>
    </xf>
    <xf numFmtId="175" fontId="41" fillId="0" borderId="107" xfId="0" applyFont="1" applyBorder="1" applyAlignment="1">
      <alignment horizontal="right" wrapText="1"/>
    </xf>
    <xf numFmtId="1" fontId="44" fillId="9" borderId="64" xfId="13" applyNumberFormat="1" applyFont="1" applyFill="1" applyBorder="1" applyAlignment="1">
      <alignment horizontal="center" vertical="center"/>
    </xf>
    <xf numFmtId="1" fontId="44" fillId="9" borderId="61" xfId="13" applyNumberFormat="1" applyFont="1" applyFill="1" applyBorder="1" applyAlignment="1">
      <alignment horizontal="center" vertical="center"/>
    </xf>
    <xf numFmtId="3" fontId="42" fillId="6" borderId="2" xfId="13" applyNumberFormat="1" applyFont="1" applyFill="1" applyBorder="1" applyAlignment="1">
      <alignment horizontal="center" vertical="center" wrapText="1"/>
    </xf>
    <xf numFmtId="175" fontId="42" fillId="6" borderId="4" xfId="13" applyFont="1" applyFill="1" applyBorder="1" applyAlignment="1">
      <alignment horizontal="center" vertical="center" wrapText="1"/>
    </xf>
    <xf numFmtId="175" fontId="42" fillId="6" borderId="3" xfId="13" applyFont="1" applyFill="1" applyBorder="1" applyAlignment="1">
      <alignment horizontal="center" vertical="center" wrapText="1"/>
    </xf>
    <xf numFmtId="3" fontId="39" fillId="0" borderId="105" xfId="0" applyNumberFormat="1" applyFont="1" applyBorder="1" applyAlignment="1">
      <alignment horizontal="center" vertical="center"/>
    </xf>
    <xf numFmtId="175" fontId="39" fillId="0" borderId="108" xfId="0" applyFont="1" applyBorder="1" applyAlignment="1">
      <alignment horizontal="center" vertical="center"/>
    </xf>
    <xf numFmtId="175" fontId="39" fillId="0" borderId="109" xfId="0" applyFont="1" applyBorder="1" applyAlignment="1">
      <alignment horizontal="center" vertical="center"/>
    </xf>
    <xf numFmtId="3" fontId="39" fillId="6" borderId="6" xfId="13" applyNumberFormat="1" applyFont="1" applyFill="1" applyBorder="1" applyAlignment="1">
      <alignment horizontal="center" vertical="center" wrapText="1"/>
    </xf>
    <xf numFmtId="175" fontId="39" fillId="6" borderId="14" xfId="13" applyFont="1" applyFill="1" applyBorder="1" applyAlignment="1">
      <alignment horizontal="center" vertical="center" wrapText="1"/>
    </xf>
    <xf numFmtId="3" fontId="39" fillId="6" borderId="5" xfId="13" applyNumberFormat="1" applyFont="1" applyFill="1" applyBorder="1" applyAlignment="1">
      <alignment horizontal="center" vertical="center" wrapText="1"/>
    </xf>
    <xf numFmtId="175" fontId="39" fillId="6" borderId="22" xfId="13" applyFont="1" applyFill="1" applyBorder="1" applyAlignment="1">
      <alignment horizontal="center" vertical="center" wrapText="1"/>
    </xf>
    <xf numFmtId="3" fontId="39" fillId="2" borderId="6" xfId="13" applyNumberFormat="1" applyFont="1" applyFill="1" applyBorder="1" applyAlignment="1">
      <alignment horizontal="center" vertical="center" wrapText="1"/>
    </xf>
    <xf numFmtId="175" fontId="39" fillId="2" borderId="14" xfId="13" applyFont="1" applyFill="1" applyBorder="1" applyAlignment="1">
      <alignment horizontal="center" vertical="center" wrapText="1"/>
    </xf>
    <xf numFmtId="3" fontId="39" fillId="2" borderId="47" xfId="13" applyNumberFormat="1" applyFont="1" applyFill="1" applyBorder="1" applyAlignment="1">
      <alignment horizontal="center" vertical="center" wrapText="1"/>
    </xf>
    <xf numFmtId="175" fontId="39" fillId="2" borderId="42" xfId="13" applyFont="1" applyFill="1" applyBorder="1" applyAlignment="1">
      <alignment horizontal="center" vertical="center" wrapText="1"/>
    </xf>
    <xf numFmtId="3" fontId="39" fillId="6" borderId="14" xfId="13" applyNumberFormat="1" applyFont="1" applyFill="1" applyBorder="1" applyAlignment="1">
      <alignment horizontal="center" vertical="center" wrapText="1"/>
    </xf>
    <xf numFmtId="3" fontId="39" fillId="6" borderId="24" xfId="13" applyNumberFormat="1" applyFont="1" applyFill="1" applyBorder="1" applyAlignment="1">
      <alignment horizontal="center" vertical="center" wrapText="1"/>
    </xf>
    <xf numFmtId="175" fontId="39" fillId="6" borderId="18" xfId="13" applyFont="1" applyFill="1" applyBorder="1" applyAlignment="1">
      <alignment horizontal="center" vertical="center" wrapText="1"/>
    </xf>
    <xf numFmtId="3" fontId="47" fillId="8" borderId="2" xfId="6" applyNumberFormat="1" applyFont="1" applyFill="1" applyBorder="1" applyAlignment="1">
      <alignment horizontal="center"/>
    </xf>
    <xf numFmtId="175" fontId="47" fillId="8" borderId="3" xfId="6" applyFont="1" applyFill="1" applyBorder="1" applyAlignment="1">
      <alignment horizontal="center"/>
    </xf>
    <xf numFmtId="175" fontId="47" fillId="8" borderId="46" xfId="6" applyFont="1" applyFill="1" applyBorder="1" applyAlignment="1">
      <alignment horizontal="center"/>
    </xf>
    <xf numFmtId="175" fontId="39" fillId="6" borderId="1" xfId="13" applyFont="1" applyFill="1" applyBorder="1" applyAlignment="1">
      <alignment horizontal="center" vertical="center" wrapText="1"/>
    </xf>
    <xf numFmtId="3" fontId="52" fillId="8" borderId="66" xfId="6" applyNumberFormat="1" applyFont="1" applyFill="1" applyBorder="1" applyAlignment="1">
      <alignment horizontal="center"/>
    </xf>
    <xf numFmtId="175" fontId="52" fillId="8" borderId="63" xfId="6" applyFont="1" applyFill="1" applyBorder="1" applyAlignment="1">
      <alignment horizontal="center"/>
    </xf>
    <xf numFmtId="3" fontId="42" fillId="6" borderId="2" xfId="74" applyNumberFormat="1" applyFont="1" applyFill="1" applyBorder="1" applyAlignment="1">
      <alignment horizontal="center" vertical="center" wrapText="1"/>
    </xf>
    <xf numFmtId="175" fontId="42" fillId="6" borderId="4" xfId="74" applyFont="1" applyFill="1" applyBorder="1" applyAlignment="1">
      <alignment horizontal="center" vertical="center" wrapText="1"/>
    </xf>
    <xf numFmtId="175" fontId="42" fillId="6" borderId="3" xfId="74" applyFont="1" applyFill="1" applyBorder="1" applyAlignment="1">
      <alignment horizontal="center" vertical="center" wrapText="1"/>
    </xf>
    <xf numFmtId="1" fontId="39" fillId="7" borderId="2" xfId="6" applyNumberFormat="1" applyFont="1" applyFill="1" applyBorder="1" applyAlignment="1">
      <alignment horizontal="center" vertical="center" wrapText="1"/>
    </xf>
    <xf numFmtId="1" fontId="39" fillId="7" borderId="3" xfId="6" applyNumberFormat="1" applyFont="1" applyFill="1" applyBorder="1" applyAlignment="1">
      <alignment horizontal="center" vertical="center" wrapText="1"/>
    </xf>
    <xf numFmtId="1" fontId="39" fillId="7" borderId="4" xfId="6" applyNumberFormat="1" applyFont="1" applyFill="1" applyBorder="1" applyAlignment="1">
      <alignment horizontal="center" vertical="center" wrapText="1"/>
    </xf>
    <xf numFmtId="3" fontId="57" fillId="32" borderId="2" xfId="6" applyNumberFormat="1" applyFont="1" applyFill="1" applyBorder="1" applyAlignment="1">
      <alignment horizontal="center"/>
    </xf>
    <xf numFmtId="175" fontId="57" fillId="32" borderId="3" xfId="6" applyFont="1" applyFill="1" applyBorder="1" applyAlignment="1">
      <alignment horizontal="center"/>
    </xf>
    <xf numFmtId="175" fontId="57" fillId="32" borderId="4" xfId="6" applyFont="1" applyFill="1" applyBorder="1" applyAlignment="1">
      <alignment horizontal="center"/>
    </xf>
    <xf numFmtId="1" fontId="58" fillId="33" borderId="45" xfId="6" applyNumberFormat="1" applyFont="1" applyFill="1" applyBorder="1" applyAlignment="1">
      <alignment horizontal="center" vertical="center"/>
    </xf>
    <xf numFmtId="1" fontId="58" fillId="33" borderId="4" xfId="6" applyNumberFormat="1" applyFont="1" applyFill="1" applyBorder="1" applyAlignment="1">
      <alignment horizontal="center" vertical="center"/>
    </xf>
    <xf numFmtId="1" fontId="39" fillId="7" borderId="2" xfId="6" applyNumberFormat="1" applyFont="1" applyFill="1" applyBorder="1" applyAlignment="1">
      <alignment horizontal="center" vertical="center"/>
    </xf>
    <xf numFmtId="1" fontId="39" fillId="7" borderId="4" xfId="6" applyNumberFormat="1" applyFont="1" applyFill="1" applyBorder="1" applyAlignment="1">
      <alignment horizontal="center" vertical="center"/>
    </xf>
    <xf numFmtId="1" fontId="39" fillId="7" borderId="2" xfId="61" applyNumberFormat="1" applyFont="1" applyFill="1" applyBorder="1" applyAlignment="1">
      <alignment horizontal="center" vertical="center" wrapText="1"/>
    </xf>
    <xf numFmtId="1" fontId="39" fillId="7" borderId="4" xfId="61" applyNumberFormat="1" applyFont="1" applyFill="1" applyBorder="1" applyAlignment="1">
      <alignment horizontal="center" vertical="center" wrapText="1"/>
    </xf>
    <xf numFmtId="3" fontId="54" fillId="0" borderId="0" xfId="6" applyNumberFormat="1" applyFont="1" applyAlignment="1">
      <alignment horizontal="center" wrapText="1"/>
    </xf>
    <xf numFmtId="175" fontId="54" fillId="0" borderId="0" xfId="6" applyFont="1" applyAlignment="1">
      <alignment horizontal="center" wrapText="1"/>
    </xf>
    <xf numFmtId="3" fontId="52" fillId="8" borderId="2" xfId="6" applyNumberFormat="1" applyFont="1" applyFill="1" applyBorder="1" applyAlignment="1">
      <alignment horizontal="center"/>
    </xf>
    <xf numFmtId="175" fontId="52" fillId="8" borderId="46" xfId="6" applyFont="1" applyFill="1" applyBorder="1" applyAlignment="1">
      <alignment horizontal="center"/>
    </xf>
    <xf numFmtId="3" fontId="55" fillId="0" borderId="58" xfId="6" applyNumberFormat="1" applyFont="1" applyBorder="1" applyAlignment="1">
      <alignment horizontal="center" vertical="center" wrapText="1"/>
    </xf>
    <xf numFmtId="175" fontId="55" fillId="0" borderId="0" xfId="6" applyFont="1" applyAlignment="1">
      <alignment horizontal="center" vertical="center" wrapText="1"/>
    </xf>
    <xf numFmtId="175" fontId="55" fillId="0" borderId="58" xfId="6" applyFont="1" applyBorder="1" applyAlignment="1">
      <alignment horizontal="center" vertical="center" wrapText="1"/>
    </xf>
    <xf numFmtId="3" fontId="39" fillId="6" borderId="6" xfId="72" applyNumberFormat="1" applyFont="1" applyFill="1" applyBorder="1" applyAlignment="1">
      <alignment horizontal="center" vertical="center" wrapText="1"/>
    </xf>
    <xf numFmtId="175" fontId="39" fillId="6" borderId="14" xfId="72" applyFont="1" applyFill="1" applyBorder="1" applyAlignment="1">
      <alignment horizontal="center" vertical="center" wrapText="1"/>
    </xf>
    <xf numFmtId="3" fontId="39" fillId="6" borderId="6" xfId="74" applyNumberFormat="1" applyFont="1" applyFill="1" applyBorder="1" applyAlignment="1">
      <alignment horizontal="center" vertical="center" wrapText="1"/>
    </xf>
    <xf numFmtId="175" fontId="39" fillId="6" borderId="14" xfId="74" applyFont="1" applyFill="1" applyBorder="1" applyAlignment="1">
      <alignment horizontal="center" vertical="center" wrapText="1"/>
    </xf>
    <xf numFmtId="3" fontId="39" fillId="6" borderId="24" xfId="74" applyNumberFormat="1" applyFont="1" applyFill="1" applyBorder="1" applyAlignment="1">
      <alignment horizontal="center" vertical="center" wrapText="1"/>
    </xf>
    <xf numFmtId="175" fontId="39" fillId="6" borderId="18" xfId="74" applyFont="1" applyFill="1" applyBorder="1" applyAlignment="1">
      <alignment horizontal="center" vertical="center" wrapText="1"/>
    </xf>
    <xf numFmtId="1" fontId="44" fillId="4" borderId="77" xfId="6" applyNumberFormat="1" applyFont="1" applyFill="1" applyBorder="1" applyAlignment="1">
      <alignment horizontal="center" vertical="center" wrapText="1"/>
    </xf>
    <xf numFmtId="1" fontId="44" fillId="4" borderId="23" xfId="6" applyNumberFormat="1" applyFont="1" applyFill="1" applyBorder="1" applyAlignment="1">
      <alignment horizontal="center" vertical="center" wrapText="1"/>
    </xf>
    <xf numFmtId="1" fontId="44" fillId="4" borderId="59" xfId="6" applyNumberFormat="1" applyFont="1" applyFill="1" applyBorder="1" applyAlignment="1">
      <alignment horizontal="center" vertical="center" wrapText="1"/>
    </xf>
    <xf numFmtId="1" fontId="44" fillId="4" borderId="63" xfId="6" applyNumberFormat="1" applyFont="1" applyFill="1" applyBorder="1" applyAlignment="1">
      <alignment horizontal="center" vertical="center" wrapText="1"/>
    </xf>
    <xf numFmtId="3" fontId="39" fillId="6" borderId="5" xfId="61" applyNumberFormat="1" applyFont="1" applyFill="1" applyBorder="1" applyAlignment="1">
      <alignment horizontal="center" vertical="center" wrapText="1"/>
    </xf>
    <xf numFmtId="175" fontId="39" fillId="6" borderId="22" xfId="61" applyFont="1" applyFill="1" applyBorder="1" applyAlignment="1">
      <alignment horizontal="center" vertical="center" wrapText="1"/>
    </xf>
    <xf numFmtId="3" fontId="39" fillId="6" borderId="6" xfId="61" applyNumberFormat="1" applyFont="1" applyFill="1" applyBorder="1" applyAlignment="1">
      <alignment horizontal="center" vertical="center" wrapText="1"/>
    </xf>
    <xf numFmtId="175" fontId="39" fillId="6" borderId="14" xfId="61" applyFont="1" applyFill="1" applyBorder="1" applyAlignment="1">
      <alignment horizontal="center" vertical="center" wrapText="1"/>
    </xf>
    <xf numFmtId="3" fontId="39" fillId="2" borderId="6" xfId="61" applyNumberFormat="1" applyFont="1" applyFill="1" applyBorder="1" applyAlignment="1">
      <alignment horizontal="center" vertical="center" wrapText="1"/>
    </xf>
    <xf numFmtId="175" fontId="39" fillId="2" borderId="14" xfId="61" applyFont="1" applyFill="1" applyBorder="1" applyAlignment="1">
      <alignment horizontal="center" vertical="center" wrapText="1"/>
    </xf>
    <xf numFmtId="3" fontId="39" fillId="6" borderId="24" xfId="61" applyNumberFormat="1" applyFont="1" applyFill="1" applyBorder="1" applyAlignment="1">
      <alignment horizontal="center" vertical="center" wrapText="1"/>
    </xf>
    <xf numFmtId="175" fontId="39" fillId="6" borderId="18" xfId="61" applyFont="1" applyFill="1" applyBorder="1" applyAlignment="1">
      <alignment horizontal="center" vertical="center" wrapText="1"/>
    </xf>
    <xf numFmtId="175" fontId="52" fillId="8" borderId="4" xfId="6" applyFont="1" applyFill="1" applyBorder="1" applyAlignment="1">
      <alignment horizontal="center"/>
    </xf>
    <xf numFmtId="1" fontId="39" fillId="7" borderId="105" xfId="6" applyNumberFormat="1" applyFont="1" applyFill="1" applyBorder="1" applyAlignment="1">
      <alignment horizontal="center" vertical="center"/>
    </xf>
    <xf numFmtId="1" fontId="39" fillId="7" borderId="107" xfId="6" applyNumberFormat="1" applyFont="1" applyFill="1" applyBorder="1" applyAlignment="1">
      <alignment horizontal="center" vertical="center"/>
    </xf>
    <xf numFmtId="3" fontId="47" fillId="8" borderId="2" xfId="75" applyNumberFormat="1" applyFont="1" applyFill="1" applyBorder="1" applyAlignment="1">
      <alignment horizontal="center" vertical="center" wrapText="1"/>
    </xf>
    <xf numFmtId="175" fontId="47" fillId="8" borderId="3" xfId="75" applyFont="1" applyFill="1" applyBorder="1" applyAlignment="1">
      <alignment horizontal="center" vertical="center" wrapText="1"/>
    </xf>
    <xf numFmtId="175" fontId="47" fillId="8" borderId="4" xfId="75" applyFont="1" applyFill="1" applyBorder="1" applyAlignment="1">
      <alignment horizontal="center" vertical="center" wrapText="1"/>
    </xf>
    <xf numFmtId="3" fontId="39" fillId="6" borderId="5" xfId="75" applyNumberFormat="1" applyFont="1" applyFill="1" applyBorder="1" applyAlignment="1">
      <alignment horizontal="center" vertical="center" wrapText="1"/>
    </xf>
    <xf numFmtId="175" fontId="39" fillId="6" borderId="22" xfId="75" applyFont="1" applyFill="1" applyBorder="1" applyAlignment="1">
      <alignment horizontal="center" vertical="center" wrapText="1"/>
    </xf>
    <xf numFmtId="3" fontId="39" fillId="6" borderId="6" xfId="75" applyNumberFormat="1" applyFont="1" applyFill="1" applyBorder="1" applyAlignment="1">
      <alignment horizontal="center" vertical="center" wrapText="1"/>
    </xf>
    <xf numFmtId="175" fontId="39" fillId="6" borderId="14" xfId="75" applyFont="1" applyFill="1" applyBorder="1" applyAlignment="1">
      <alignment horizontal="center" vertical="center" wrapText="1"/>
    </xf>
    <xf numFmtId="3" fontId="39" fillId="6" borderId="24" xfId="75" applyNumberFormat="1" applyFont="1" applyFill="1" applyBorder="1" applyAlignment="1">
      <alignment horizontal="center" vertical="center" wrapText="1"/>
    </xf>
    <xf numFmtId="175" fontId="39" fillId="6" borderId="18" xfId="75" applyFont="1" applyFill="1" applyBorder="1" applyAlignment="1">
      <alignment horizontal="center" vertical="center" wrapText="1"/>
    </xf>
    <xf numFmtId="3" fontId="39" fillId="36" borderId="6" xfId="61" applyNumberFormat="1" applyFont="1" applyFill="1" applyBorder="1" applyAlignment="1">
      <alignment horizontal="center" vertical="center" wrapText="1"/>
    </xf>
    <xf numFmtId="175" fontId="39" fillId="36" borderId="14" xfId="61" applyFont="1" applyFill="1" applyBorder="1" applyAlignment="1">
      <alignment horizontal="center" vertical="center" wrapText="1"/>
    </xf>
    <xf numFmtId="3" fontId="39" fillId="6" borderId="2" xfId="74" applyNumberFormat="1" applyFont="1" applyFill="1" applyBorder="1" applyAlignment="1">
      <alignment horizontal="center" vertical="center" wrapText="1"/>
    </xf>
    <xf numFmtId="175" fontId="39" fillId="6" borderId="4" xfId="74" applyFont="1" applyFill="1" applyBorder="1" applyAlignment="1">
      <alignment horizontal="center" vertical="center" wrapText="1"/>
    </xf>
    <xf numFmtId="3" fontId="47" fillId="8" borderId="2" xfId="61" applyNumberFormat="1" applyFont="1" applyFill="1" applyBorder="1" applyAlignment="1">
      <alignment horizontal="center" vertical="center" wrapText="1"/>
    </xf>
    <xf numFmtId="175" fontId="47" fillId="8" borderId="3" xfId="61" applyFont="1" applyFill="1" applyBorder="1" applyAlignment="1">
      <alignment horizontal="center" vertical="center" wrapText="1"/>
    </xf>
    <xf numFmtId="175" fontId="47" fillId="8" borderId="4" xfId="61" applyFont="1" applyFill="1" applyBorder="1" applyAlignment="1">
      <alignment horizontal="center" vertical="center" wrapText="1"/>
    </xf>
    <xf numFmtId="1" fontId="44" fillId="4" borderId="65" xfId="6" applyNumberFormat="1" applyFont="1" applyFill="1" applyBorder="1" applyAlignment="1">
      <alignment horizontal="center" vertical="center" wrapText="1"/>
    </xf>
    <xf numFmtId="1" fontId="44" fillId="4" borderId="66" xfId="6" applyNumberFormat="1" applyFont="1" applyFill="1" applyBorder="1" applyAlignment="1">
      <alignment horizontal="center" vertical="center" wrapText="1"/>
    </xf>
    <xf numFmtId="3" fontId="47" fillId="8" borderId="29" xfId="6" applyNumberFormat="1" applyFont="1" applyFill="1" applyBorder="1" applyAlignment="1">
      <alignment horizontal="center"/>
    </xf>
    <xf numFmtId="175" fontId="47" fillId="8" borderId="42" xfId="6" applyFont="1" applyFill="1" applyBorder="1" applyAlignment="1">
      <alignment horizontal="center"/>
    </xf>
    <xf numFmtId="3" fontId="47" fillId="8" borderId="81" xfId="6" applyNumberFormat="1" applyFont="1" applyFill="1" applyBorder="1" applyAlignment="1">
      <alignment horizontal="center"/>
    </xf>
    <xf numFmtId="175" fontId="47" fillId="8" borderId="39" xfId="6" applyFont="1" applyFill="1" applyBorder="1" applyAlignment="1">
      <alignment horizontal="center"/>
    </xf>
    <xf numFmtId="3" fontId="53" fillId="0" borderId="0" xfId="76" applyNumberFormat="1" applyFont="1" applyAlignment="1">
      <alignment horizontal="center"/>
    </xf>
    <xf numFmtId="175" fontId="53" fillId="0" borderId="0" xfId="76" applyFont="1" applyAlignment="1">
      <alignment horizontal="center"/>
    </xf>
    <xf numFmtId="3" fontId="47" fillId="8" borderId="45" xfId="6" applyNumberFormat="1" applyFont="1" applyFill="1" applyBorder="1" applyAlignment="1">
      <alignment horizontal="center"/>
    </xf>
    <xf numFmtId="3" fontId="47" fillId="8" borderId="2" xfId="76" applyNumberFormat="1" applyFont="1" applyFill="1" applyBorder="1" applyAlignment="1">
      <alignment horizontal="center" vertical="center" wrapText="1"/>
    </xf>
    <xf numFmtId="175" fontId="47" fillId="8" borderId="3" xfId="76" applyFont="1" applyFill="1" applyBorder="1" applyAlignment="1">
      <alignment horizontal="center" vertical="center" wrapText="1"/>
    </xf>
    <xf numFmtId="175" fontId="47" fillId="8" borderId="4" xfId="76" applyFont="1" applyFill="1" applyBorder="1" applyAlignment="1">
      <alignment horizontal="center" vertical="center" wrapText="1"/>
    </xf>
    <xf numFmtId="3" fontId="39" fillId="6" borderId="5" xfId="77" applyNumberFormat="1" applyFont="1" applyFill="1" applyBorder="1" applyAlignment="1">
      <alignment horizontal="center" vertical="center" wrapText="1"/>
    </xf>
    <xf numFmtId="175" fontId="39" fillId="6" borderId="22" xfId="77" applyFont="1" applyFill="1" applyBorder="1" applyAlignment="1">
      <alignment horizontal="center" vertical="center" wrapText="1"/>
    </xf>
    <xf numFmtId="3" fontId="39" fillId="6" borderId="6" xfId="77" applyNumberFormat="1" applyFont="1" applyFill="1" applyBorder="1" applyAlignment="1">
      <alignment horizontal="center" vertical="center" wrapText="1"/>
    </xf>
    <xf numFmtId="175" fontId="39" fillId="6" borderId="14" xfId="77" applyFont="1" applyFill="1" applyBorder="1" applyAlignment="1">
      <alignment horizontal="center" vertical="center" wrapText="1"/>
    </xf>
    <xf numFmtId="3" fontId="39" fillId="6" borderId="24" xfId="77" applyNumberFormat="1" applyFont="1" applyFill="1" applyBorder="1" applyAlignment="1">
      <alignment horizontal="center" vertical="center" wrapText="1"/>
    </xf>
    <xf numFmtId="175" fontId="39" fillId="6" borderId="18" xfId="77" applyFont="1" applyFill="1" applyBorder="1" applyAlignment="1">
      <alignment horizontal="center" vertical="center" wrapText="1"/>
    </xf>
    <xf numFmtId="3" fontId="52" fillId="8" borderId="2" xfId="76" applyNumberFormat="1" applyFont="1" applyFill="1" applyBorder="1" applyAlignment="1">
      <alignment horizontal="center" vertical="center" wrapText="1"/>
    </xf>
    <xf numFmtId="175" fontId="52" fillId="8" borderId="3" xfId="76" applyFont="1" applyFill="1" applyBorder="1" applyAlignment="1">
      <alignment horizontal="center" vertical="center" wrapText="1"/>
    </xf>
    <xf numFmtId="175" fontId="52" fillId="8" borderId="4" xfId="76" applyFont="1" applyFill="1" applyBorder="1" applyAlignment="1">
      <alignment horizontal="center" vertical="center" wrapText="1"/>
    </xf>
    <xf numFmtId="3" fontId="38" fillId="0" borderId="112" xfId="0" applyNumberFormat="1" applyFont="1" applyBorder="1" applyAlignment="1">
      <alignment horizontal="center" vertical="center" wrapText="1"/>
    </xf>
    <xf numFmtId="175" fontId="38" fillId="0" borderId="1" xfId="0" applyFont="1" applyBorder="1" applyAlignment="1">
      <alignment horizontal="center" vertical="center" wrapText="1"/>
    </xf>
    <xf numFmtId="3" fontId="39" fillId="6" borderId="6" xfId="73" applyNumberFormat="1" applyFont="1" applyFill="1" applyBorder="1" applyAlignment="1">
      <alignment horizontal="center" vertical="center" wrapText="1"/>
    </xf>
    <xf numFmtId="175" fontId="39" fillId="6" borderId="14" xfId="73" applyFont="1" applyFill="1" applyBorder="1" applyAlignment="1">
      <alignment horizontal="center" vertical="center" wrapText="1"/>
    </xf>
    <xf numFmtId="3" fontId="39" fillId="6" borderId="24" xfId="73" applyNumberFormat="1" applyFont="1" applyFill="1" applyBorder="1" applyAlignment="1">
      <alignment horizontal="center" vertical="center" wrapText="1"/>
    </xf>
    <xf numFmtId="175" fontId="39" fillId="6" borderId="18" xfId="73" applyFont="1" applyFill="1" applyBorder="1" applyAlignment="1">
      <alignment horizontal="center" vertical="center" wrapText="1"/>
    </xf>
    <xf numFmtId="3" fontId="47" fillId="8" borderId="2" xfId="55" applyNumberFormat="1" applyFont="1" applyFill="1" applyBorder="1" applyAlignment="1">
      <alignment horizontal="center" vertical="center" wrapText="1"/>
    </xf>
    <xf numFmtId="175" fontId="47" fillId="8" borderId="3" xfId="55" applyFont="1" applyFill="1" applyBorder="1" applyAlignment="1">
      <alignment horizontal="center" vertical="center" wrapText="1"/>
    </xf>
    <xf numFmtId="175" fontId="47" fillId="8" borderId="4" xfId="55" applyFont="1" applyFill="1" applyBorder="1" applyAlignment="1">
      <alignment horizontal="center" vertical="center" wrapText="1"/>
    </xf>
    <xf numFmtId="3" fontId="48" fillId="8" borderId="108" xfId="6" applyNumberFormat="1" applyFont="1" applyFill="1" applyBorder="1" applyAlignment="1">
      <alignment horizontal="center"/>
    </xf>
    <xf numFmtId="175" fontId="48" fillId="8" borderId="108" xfId="6" applyFont="1" applyFill="1" applyBorder="1" applyAlignment="1">
      <alignment horizontal="center"/>
    </xf>
    <xf numFmtId="3" fontId="48" fillId="8" borderId="41" xfId="6" applyNumberFormat="1" applyFont="1" applyFill="1" applyBorder="1" applyAlignment="1">
      <alignment horizontal="center"/>
    </xf>
    <xf numFmtId="175" fontId="48" fillId="8" borderId="47" xfId="6" applyFont="1" applyFill="1" applyBorder="1" applyAlignment="1">
      <alignment horizontal="center"/>
    </xf>
    <xf numFmtId="3" fontId="42" fillId="6" borderId="0" xfId="13" applyNumberFormat="1" applyFont="1" applyFill="1" applyAlignment="1">
      <alignment horizontal="center" vertical="center" wrapText="1"/>
    </xf>
    <xf numFmtId="175" fontId="42" fillId="6" borderId="0" xfId="13" applyFont="1" applyFill="1" applyAlignment="1">
      <alignment horizontal="center" vertical="center" wrapText="1"/>
    </xf>
    <xf numFmtId="3" fontId="41" fillId="0" borderId="0" xfId="0" applyNumberFormat="1" applyFont="1" applyAlignment="1">
      <alignment horizontal="center" vertical="top" wrapText="1"/>
    </xf>
    <xf numFmtId="1" fontId="44" fillId="9" borderId="105" xfId="13" applyNumberFormat="1" applyFont="1" applyFill="1" applyBorder="1" applyAlignment="1">
      <alignment horizontal="center" vertical="center" wrapText="1"/>
    </xf>
    <xf numFmtId="1" fontId="44" fillId="9" borderId="107" xfId="13" applyNumberFormat="1" applyFont="1" applyFill="1" applyBorder="1" applyAlignment="1">
      <alignment horizontal="center" vertical="center" wrapText="1"/>
    </xf>
  </cellXfs>
  <cellStyles count="780">
    <cellStyle name="20% - Accent1" xfId="18" xr:uid="{00000000-0005-0000-0000-000000000000}"/>
    <cellStyle name="20% - Accent1 2" xfId="162" xr:uid="{00000000-0005-0000-0000-000001000000}"/>
    <cellStyle name="20% - Accent1 3" xfId="333" xr:uid="{00000000-0005-0000-0000-000002000000}"/>
    <cellStyle name="20% - Accent2" xfId="19" xr:uid="{00000000-0005-0000-0000-000003000000}"/>
    <cellStyle name="20% - Accent2 2" xfId="163" xr:uid="{00000000-0005-0000-0000-000004000000}"/>
    <cellStyle name="20% - Accent2 3" xfId="334" xr:uid="{00000000-0005-0000-0000-000005000000}"/>
    <cellStyle name="20% - Accent3" xfId="20" xr:uid="{00000000-0005-0000-0000-000006000000}"/>
    <cellStyle name="20% - Accent3 2" xfId="164" xr:uid="{00000000-0005-0000-0000-000007000000}"/>
    <cellStyle name="20% - Accent3 3" xfId="335" xr:uid="{00000000-0005-0000-0000-000008000000}"/>
    <cellStyle name="20% - Accent4" xfId="21" xr:uid="{00000000-0005-0000-0000-000009000000}"/>
    <cellStyle name="20% - Accent4 2" xfId="165" xr:uid="{00000000-0005-0000-0000-00000A000000}"/>
    <cellStyle name="20% - Accent4 3" xfId="336" xr:uid="{00000000-0005-0000-0000-00000B000000}"/>
    <cellStyle name="20% - Accent5" xfId="22" xr:uid="{00000000-0005-0000-0000-00000C000000}"/>
    <cellStyle name="20% - Accent5 2" xfId="166" xr:uid="{00000000-0005-0000-0000-00000D000000}"/>
    <cellStyle name="20% - Accent5 3" xfId="337" xr:uid="{00000000-0005-0000-0000-00000E000000}"/>
    <cellStyle name="20% - Accent6" xfId="23" xr:uid="{00000000-0005-0000-0000-00000F000000}"/>
    <cellStyle name="20% - Accent6 2" xfId="167" xr:uid="{00000000-0005-0000-0000-000010000000}"/>
    <cellStyle name="20% - Accent6 3" xfId="338" xr:uid="{00000000-0005-0000-0000-000011000000}"/>
    <cellStyle name="40% - Accent1" xfId="24" xr:uid="{00000000-0005-0000-0000-000012000000}"/>
    <cellStyle name="40% - Accent1 2" xfId="168" xr:uid="{00000000-0005-0000-0000-000013000000}"/>
    <cellStyle name="40% - Accent1 3" xfId="339" xr:uid="{00000000-0005-0000-0000-000014000000}"/>
    <cellStyle name="40% - Accent2" xfId="25" xr:uid="{00000000-0005-0000-0000-000015000000}"/>
    <cellStyle name="40% - Accent2 2" xfId="169" xr:uid="{00000000-0005-0000-0000-000016000000}"/>
    <cellStyle name="40% - Accent2 3" xfId="340" xr:uid="{00000000-0005-0000-0000-000017000000}"/>
    <cellStyle name="40% - Accent3" xfId="26" xr:uid="{00000000-0005-0000-0000-000018000000}"/>
    <cellStyle name="40% - Accent3 2" xfId="170" xr:uid="{00000000-0005-0000-0000-000019000000}"/>
    <cellStyle name="40% - Accent3 3" xfId="341" xr:uid="{00000000-0005-0000-0000-00001A000000}"/>
    <cellStyle name="40% - Accent4" xfId="27" xr:uid="{00000000-0005-0000-0000-00001B000000}"/>
    <cellStyle name="40% - Accent4 2" xfId="171" xr:uid="{00000000-0005-0000-0000-00001C000000}"/>
    <cellStyle name="40% - Accent4 3" xfId="342" xr:uid="{00000000-0005-0000-0000-00001D000000}"/>
    <cellStyle name="40% - Accent5" xfId="28" xr:uid="{00000000-0005-0000-0000-00001E000000}"/>
    <cellStyle name="40% - Accent5 2" xfId="172" xr:uid="{00000000-0005-0000-0000-00001F000000}"/>
    <cellStyle name="40% - Accent5 3" xfId="343" xr:uid="{00000000-0005-0000-0000-000020000000}"/>
    <cellStyle name="40% - Accent6" xfId="29" xr:uid="{00000000-0005-0000-0000-000021000000}"/>
    <cellStyle name="40% - Accent6 2" xfId="173" xr:uid="{00000000-0005-0000-0000-000022000000}"/>
    <cellStyle name="40% - Accent6 3" xfId="344" xr:uid="{00000000-0005-0000-0000-000023000000}"/>
    <cellStyle name="60% - Accent1" xfId="30" xr:uid="{00000000-0005-0000-0000-000024000000}"/>
    <cellStyle name="60% - Accent1 2" xfId="174" xr:uid="{00000000-0005-0000-0000-000025000000}"/>
    <cellStyle name="60% - Accent1 3" xfId="345" xr:uid="{00000000-0005-0000-0000-000026000000}"/>
    <cellStyle name="60% - Accent2" xfId="31" xr:uid="{00000000-0005-0000-0000-000027000000}"/>
    <cellStyle name="60% - Accent2 2" xfId="175" xr:uid="{00000000-0005-0000-0000-000028000000}"/>
    <cellStyle name="60% - Accent2 3" xfId="346" xr:uid="{00000000-0005-0000-0000-000029000000}"/>
    <cellStyle name="60% - Accent3" xfId="32" xr:uid="{00000000-0005-0000-0000-00002A000000}"/>
    <cellStyle name="60% - Accent3 2" xfId="176" xr:uid="{00000000-0005-0000-0000-00002B000000}"/>
    <cellStyle name="60% - Accent3 3" xfId="347" xr:uid="{00000000-0005-0000-0000-00002C000000}"/>
    <cellStyle name="60% - Accent4" xfId="33" xr:uid="{00000000-0005-0000-0000-00002D000000}"/>
    <cellStyle name="60% - Accent4 2" xfId="177" xr:uid="{00000000-0005-0000-0000-00002E000000}"/>
    <cellStyle name="60% - Accent4 3" xfId="348" xr:uid="{00000000-0005-0000-0000-00002F000000}"/>
    <cellStyle name="60% - Accent5" xfId="34" xr:uid="{00000000-0005-0000-0000-000030000000}"/>
    <cellStyle name="60% - Accent5 2" xfId="178" xr:uid="{00000000-0005-0000-0000-000031000000}"/>
    <cellStyle name="60% - Accent5 3" xfId="349" xr:uid="{00000000-0005-0000-0000-000032000000}"/>
    <cellStyle name="60% - Accent6" xfId="35" xr:uid="{00000000-0005-0000-0000-000033000000}"/>
    <cellStyle name="60% - Accent6 2" xfId="179" xr:uid="{00000000-0005-0000-0000-000034000000}"/>
    <cellStyle name="60% - Accent6 3" xfId="350" xr:uid="{00000000-0005-0000-0000-000035000000}"/>
    <cellStyle name="Accent1" xfId="36" xr:uid="{00000000-0005-0000-0000-000036000000}"/>
    <cellStyle name="Accent1 2" xfId="180" xr:uid="{00000000-0005-0000-0000-000037000000}"/>
    <cellStyle name="Accent1 3" xfId="351" xr:uid="{00000000-0005-0000-0000-000038000000}"/>
    <cellStyle name="Accent2" xfId="37" xr:uid="{00000000-0005-0000-0000-000039000000}"/>
    <cellStyle name="Accent2 2" xfId="181" xr:uid="{00000000-0005-0000-0000-00003A000000}"/>
    <cellStyle name="Accent2 3" xfId="352" xr:uid="{00000000-0005-0000-0000-00003B000000}"/>
    <cellStyle name="Accent3" xfId="38" xr:uid="{00000000-0005-0000-0000-00003C000000}"/>
    <cellStyle name="Accent3 2" xfId="182" xr:uid="{00000000-0005-0000-0000-00003D000000}"/>
    <cellStyle name="Accent3 3" xfId="353" xr:uid="{00000000-0005-0000-0000-00003E000000}"/>
    <cellStyle name="Accent4" xfId="39" xr:uid="{00000000-0005-0000-0000-00003F000000}"/>
    <cellStyle name="Accent4 2" xfId="183" xr:uid="{00000000-0005-0000-0000-000040000000}"/>
    <cellStyle name="Accent4 3" xfId="354" xr:uid="{00000000-0005-0000-0000-000041000000}"/>
    <cellStyle name="Accent5" xfId="40" xr:uid="{00000000-0005-0000-0000-000042000000}"/>
    <cellStyle name="Accent5 2" xfId="184" xr:uid="{00000000-0005-0000-0000-000043000000}"/>
    <cellStyle name="Accent5 3" xfId="355" xr:uid="{00000000-0005-0000-0000-000044000000}"/>
    <cellStyle name="Accent6" xfId="41" xr:uid="{00000000-0005-0000-0000-000045000000}"/>
    <cellStyle name="Accent6 2" xfId="185" xr:uid="{00000000-0005-0000-0000-000046000000}"/>
    <cellStyle name="Accent6 3" xfId="356" xr:uid="{00000000-0005-0000-0000-000047000000}"/>
    <cellStyle name="Bad" xfId="42" xr:uid="{00000000-0005-0000-0000-000048000000}"/>
    <cellStyle name="Bad 2" xfId="186" xr:uid="{00000000-0005-0000-0000-000049000000}"/>
    <cellStyle name="Bad 3" xfId="357" xr:uid="{00000000-0005-0000-0000-00004A000000}"/>
    <cellStyle name="Calculation" xfId="43" xr:uid="{00000000-0005-0000-0000-00004B000000}"/>
    <cellStyle name="Calculation 2" xfId="117" xr:uid="{00000000-0005-0000-0000-00004C000000}"/>
    <cellStyle name="Calculation 2 2" xfId="241" xr:uid="{00000000-0005-0000-0000-00004D000000}"/>
    <cellStyle name="Calculation 2 2 2" xfId="468" xr:uid="{00000000-0005-0000-0000-00004E000000}"/>
    <cellStyle name="Calculation 2 2 2 2" xfId="549" xr:uid="{00000000-0005-0000-0000-00004F000000}"/>
    <cellStyle name="Calculation 2 2 2 2 2" xfId="770" xr:uid="{00000000-0005-0000-0000-000050000000}"/>
    <cellStyle name="Calculation 2 2 2 3" xfId="710" xr:uid="{00000000-0005-0000-0000-000051000000}"/>
    <cellStyle name="Calculation 2 2 3" xfId="517" xr:uid="{00000000-0005-0000-0000-000052000000}"/>
    <cellStyle name="Calculation 2 2 3 2" xfId="741" xr:uid="{00000000-0005-0000-0000-000053000000}"/>
    <cellStyle name="Calculation 2 2 4" xfId="529" xr:uid="{00000000-0005-0000-0000-000054000000}"/>
    <cellStyle name="Calculation 2 2 4 2" xfId="750" xr:uid="{00000000-0005-0000-0000-000055000000}"/>
    <cellStyle name="Calculation 2 2 5" xfId="634" xr:uid="{00000000-0005-0000-0000-000056000000}"/>
    <cellStyle name="Calculation 2 3" xfId="416" xr:uid="{00000000-0005-0000-0000-000057000000}"/>
    <cellStyle name="Calculation 2 3 2" xfId="508" xr:uid="{00000000-0005-0000-0000-000058000000}"/>
    <cellStyle name="Calculation 2 3 2 2" xfId="735" xr:uid="{00000000-0005-0000-0000-000059000000}"/>
    <cellStyle name="Calculation 2 3 3" xfId="670" xr:uid="{00000000-0005-0000-0000-00005A000000}"/>
    <cellStyle name="Calculation 2 4" xfId="494" xr:uid="{00000000-0005-0000-0000-00005B000000}"/>
    <cellStyle name="Calculation 2 4 2" xfId="725" xr:uid="{00000000-0005-0000-0000-00005C000000}"/>
    <cellStyle name="Calculation 2_בחירה מרשימה" xfId="255" xr:uid="{00000000-0005-0000-0000-00005D000000}"/>
    <cellStyle name="Calculation 3" xfId="160" xr:uid="{00000000-0005-0000-0000-00005E000000}"/>
    <cellStyle name="Calculation 3 2" xfId="240" xr:uid="{00000000-0005-0000-0000-00005F000000}"/>
    <cellStyle name="Calculation 3 2 2" xfId="469" xr:uid="{00000000-0005-0000-0000-000060000000}"/>
    <cellStyle name="Calculation 3 2 2 2" xfId="550" xr:uid="{00000000-0005-0000-0000-000061000000}"/>
    <cellStyle name="Calculation 3 2 2 2 2" xfId="771" xr:uid="{00000000-0005-0000-0000-000062000000}"/>
    <cellStyle name="Calculation 3 2 2 3" xfId="711" xr:uid="{00000000-0005-0000-0000-000063000000}"/>
    <cellStyle name="Calculation 3 2 3" xfId="516" xr:uid="{00000000-0005-0000-0000-000064000000}"/>
    <cellStyle name="Calculation 3 2 3 2" xfId="740" xr:uid="{00000000-0005-0000-0000-000065000000}"/>
    <cellStyle name="Calculation 3 2 4" xfId="389" xr:uid="{00000000-0005-0000-0000-000066000000}"/>
    <cellStyle name="Calculation 3 2 4 2" xfId="648" xr:uid="{00000000-0005-0000-0000-000067000000}"/>
    <cellStyle name="Calculation 3 2 5" xfId="633" xr:uid="{00000000-0005-0000-0000-000068000000}"/>
    <cellStyle name="Calculation 3 3" xfId="450" xr:uid="{00000000-0005-0000-0000-000069000000}"/>
    <cellStyle name="Calculation 3 3 2" xfId="548" xr:uid="{00000000-0005-0000-0000-00006A000000}"/>
    <cellStyle name="Calculation 3 3 2 2" xfId="769" xr:uid="{00000000-0005-0000-0000-00006B000000}"/>
    <cellStyle name="Calculation 3 3 3" xfId="699" xr:uid="{00000000-0005-0000-0000-00006C000000}"/>
    <cellStyle name="Calculation 3 4" xfId="506" xr:uid="{00000000-0005-0000-0000-00006D000000}"/>
    <cellStyle name="Calculation 3 4 2" xfId="733" xr:uid="{00000000-0005-0000-0000-00006E000000}"/>
    <cellStyle name="Calculation 3_בחירה מרשימה" xfId="256" xr:uid="{00000000-0005-0000-0000-00006F000000}"/>
    <cellStyle name="Calculation 4" xfId="358" xr:uid="{00000000-0005-0000-0000-000070000000}"/>
    <cellStyle name="Calculation 4 2" xfId="510" xr:uid="{00000000-0005-0000-0000-000071000000}"/>
    <cellStyle name="Calculation 4 2 2" xfId="737" xr:uid="{00000000-0005-0000-0000-000072000000}"/>
    <cellStyle name="Calculation 4 3" xfId="641" xr:uid="{00000000-0005-0000-0000-000073000000}"/>
    <cellStyle name="Calculation 5" xfId="456" xr:uid="{00000000-0005-0000-0000-000074000000}"/>
    <cellStyle name="Calculation 5 2" xfId="703" xr:uid="{00000000-0005-0000-0000-000075000000}"/>
    <cellStyle name="Calculation_בחירה מרשימה" xfId="254" xr:uid="{00000000-0005-0000-0000-000076000000}"/>
    <cellStyle name="Check Cell" xfId="44" xr:uid="{00000000-0005-0000-0000-000077000000}"/>
    <cellStyle name="Check Cell 2" xfId="187" xr:uid="{00000000-0005-0000-0000-000078000000}"/>
    <cellStyle name="Check Cell 3" xfId="359" xr:uid="{00000000-0005-0000-0000-000079000000}"/>
    <cellStyle name="Comma" xfId="83" builtinId="3"/>
    <cellStyle name="Comma 2" xfId="7" xr:uid="{00000000-0005-0000-0000-00007B000000}"/>
    <cellStyle name="Comma 2 2" xfId="45" xr:uid="{00000000-0005-0000-0000-00007C000000}"/>
    <cellStyle name="Comma 2 2 2" xfId="563" xr:uid="{00000000-0005-0000-0000-00007D000000}"/>
    <cellStyle name="Comma 2 3" xfId="16" xr:uid="{00000000-0005-0000-0000-00007E000000}"/>
    <cellStyle name="Comma 2 3 2" xfId="562" xr:uid="{00000000-0005-0000-0000-00007F000000}"/>
    <cellStyle name="Comma 2 4" xfId="220" xr:uid="{00000000-0005-0000-0000-000080000000}"/>
    <cellStyle name="Comma 2 4 2" xfId="627" xr:uid="{00000000-0005-0000-0000-000081000000}"/>
    <cellStyle name="Comma 2 5" xfId="559" xr:uid="{00000000-0005-0000-0000-000082000000}"/>
    <cellStyle name="Comma 3" xfId="14" xr:uid="{00000000-0005-0000-0000-000083000000}"/>
    <cellStyle name="Comma 3 2" xfId="221" xr:uid="{00000000-0005-0000-0000-000084000000}"/>
    <cellStyle name="Comma 3 2 2" xfId="628" xr:uid="{00000000-0005-0000-0000-000085000000}"/>
    <cellStyle name="Comma 3 3" xfId="561" xr:uid="{00000000-0005-0000-0000-000086000000}"/>
    <cellStyle name="Comma 4" xfId="86" xr:uid="{00000000-0005-0000-0000-000087000000}"/>
    <cellStyle name="Comma 4 2" xfId="571" xr:uid="{00000000-0005-0000-0000-000088000000}"/>
    <cellStyle name="Comma 5" xfId="568" xr:uid="{00000000-0005-0000-0000-000089000000}"/>
    <cellStyle name="Currency 2" xfId="222" xr:uid="{00000000-0005-0000-0000-00008A000000}"/>
    <cellStyle name="Currency 2 2" xfId="629" xr:uid="{00000000-0005-0000-0000-00008B000000}"/>
    <cellStyle name="Currency 3" xfId="223" xr:uid="{00000000-0005-0000-0000-00008C000000}"/>
    <cellStyle name="Currency 3 2" xfId="630" xr:uid="{00000000-0005-0000-0000-00008D000000}"/>
    <cellStyle name="Explanatory Text" xfId="46" xr:uid="{00000000-0005-0000-0000-00008E000000}"/>
    <cellStyle name="Explanatory Text 2" xfId="188" xr:uid="{00000000-0005-0000-0000-00008F000000}"/>
    <cellStyle name="Explanatory Text 3" xfId="360" xr:uid="{00000000-0005-0000-0000-000090000000}"/>
    <cellStyle name="Good" xfId="47" xr:uid="{00000000-0005-0000-0000-000091000000}"/>
    <cellStyle name="Good 2" xfId="189" xr:uid="{00000000-0005-0000-0000-000092000000}"/>
    <cellStyle name="Good 3" xfId="361" xr:uid="{00000000-0005-0000-0000-000093000000}"/>
    <cellStyle name="Heading 1" xfId="48" xr:uid="{00000000-0005-0000-0000-000094000000}"/>
    <cellStyle name="Heading 1 2" xfId="190" xr:uid="{00000000-0005-0000-0000-000095000000}"/>
    <cellStyle name="Heading 1 3" xfId="362" xr:uid="{00000000-0005-0000-0000-000096000000}"/>
    <cellStyle name="Heading 2" xfId="49" xr:uid="{00000000-0005-0000-0000-000097000000}"/>
    <cellStyle name="Heading 2 2" xfId="191" xr:uid="{00000000-0005-0000-0000-000098000000}"/>
    <cellStyle name="Heading 2 3" xfId="363" xr:uid="{00000000-0005-0000-0000-000099000000}"/>
    <cellStyle name="Heading 3" xfId="50" xr:uid="{00000000-0005-0000-0000-00009A000000}"/>
    <cellStyle name="Heading 3 2" xfId="192" xr:uid="{00000000-0005-0000-0000-00009B000000}"/>
    <cellStyle name="Heading 3 3" xfId="364" xr:uid="{00000000-0005-0000-0000-00009C000000}"/>
    <cellStyle name="Heading 4" xfId="51" xr:uid="{00000000-0005-0000-0000-00009D000000}"/>
    <cellStyle name="Heading 4 2" xfId="193" xr:uid="{00000000-0005-0000-0000-00009E000000}"/>
    <cellStyle name="Heading 4 3" xfId="365" xr:uid="{00000000-0005-0000-0000-00009F000000}"/>
    <cellStyle name="Input" xfId="52" xr:uid="{00000000-0005-0000-0000-0000A0000000}"/>
    <cellStyle name="Input 2" xfId="119" xr:uid="{00000000-0005-0000-0000-0000A1000000}"/>
    <cellStyle name="Input 2 2" xfId="242" xr:uid="{00000000-0005-0000-0000-0000A2000000}"/>
    <cellStyle name="Input 2 2 2" xfId="470" xr:uid="{00000000-0005-0000-0000-0000A3000000}"/>
    <cellStyle name="Input 2 2 2 2" xfId="551" xr:uid="{00000000-0005-0000-0000-0000A4000000}"/>
    <cellStyle name="Input 2 2 2 2 2" xfId="772" xr:uid="{00000000-0005-0000-0000-0000A5000000}"/>
    <cellStyle name="Input 2 2 2 3" xfId="712" xr:uid="{00000000-0005-0000-0000-0000A6000000}"/>
    <cellStyle name="Input 2 2 3" xfId="518" xr:uid="{00000000-0005-0000-0000-0000A7000000}"/>
    <cellStyle name="Input 2 2 3 2" xfId="742" xr:uid="{00000000-0005-0000-0000-0000A8000000}"/>
    <cellStyle name="Input 2 2 4" xfId="533" xr:uid="{00000000-0005-0000-0000-0000A9000000}"/>
    <cellStyle name="Input 2 2 4 2" xfId="754" xr:uid="{00000000-0005-0000-0000-0000AA000000}"/>
    <cellStyle name="Input 2 2 5" xfId="635" xr:uid="{00000000-0005-0000-0000-0000AB000000}"/>
    <cellStyle name="Input 2 3" xfId="418" xr:uid="{00000000-0005-0000-0000-0000AC000000}"/>
    <cellStyle name="Input 2 3 2" xfId="535" xr:uid="{00000000-0005-0000-0000-0000AD000000}"/>
    <cellStyle name="Input 2 3 2 2" xfId="756" xr:uid="{00000000-0005-0000-0000-0000AE000000}"/>
    <cellStyle name="Input 2 3 3" xfId="672" xr:uid="{00000000-0005-0000-0000-0000AF000000}"/>
    <cellStyle name="Input 2 4" xfId="496" xr:uid="{00000000-0005-0000-0000-0000B0000000}"/>
    <cellStyle name="Input 2 4 2" xfId="727" xr:uid="{00000000-0005-0000-0000-0000B1000000}"/>
    <cellStyle name="Input 2_בחירה מרשימה" xfId="258" xr:uid="{00000000-0005-0000-0000-0000B2000000}"/>
    <cellStyle name="Input 3" xfId="118" xr:uid="{00000000-0005-0000-0000-0000B3000000}"/>
    <cellStyle name="Input 3 2" xfId="243" xr:uid="{00000000-0005-0000-0000-0000B4000000}"/>
    <cellStyle name="Input 3 2 2" xfId="471" xr:uid="{00000000-0005-0000-0000-0000B5000000}"/>
    <cellStyle name="Input 3 2 2 2" xfId="552" xr:uid="{00000000-0005-0000-0000-0000B6000000}"/>
    <cellStyle name="Input 3 2 2 2 2" xfId="773" xr:uid="{00000000-0005-0000-0000-0000B7000000}"/>
    <cellStyle name="Input 3 2 2 3" xfId="713" xr:uid="{00000000-0005-0000-0000-0000B8000000}"/>
    <cellStyle name="Input 3 2 3" xfId="519" xr:uid="{00000000-0005-0000-0000-0000B9000000}"/>
    <cellStyle name="Input 3 2 3 2" xfId="743" xr:uid="{00000000-0005-0000-0000-0000BA000000}"/>
    <cellStyle name="Input 3 2 4" xfId="511" xr:uid="{00000000-0005-0000-0000-0000BB000000}"/>
    <cellStyle name="Input 3 2 4 2" xfId="738" xr:uid="{00000000-0005-0000-0000-0000BC000000}"/>
    <cellStyle name="Input 3 2 5" xfId="636" xr:uid="{00000000-0005-0000-0000-0000BD000000}"/>
    <cellStyle name="Input 3 3" xfId="417" xr:uid="{00000000-0005-0000-0000-0000BE000000}"/>
    <cellStyle name="Input 3 3 2" xfId="458" xr:uid="{00000000-0005-0000-0000-0000BF000000}"/>
    <cellStyle name="Input 3 3 2 2" xfId="705" xr:uid="{00000000-0005-0000-0000-0000C0000000}"/>
    <cellStyle name="Input 3 3 3" xfId="671" xr:uid="{00000000-0005-0000-0000-0000C1000000}"/>
    <cellStyle name="Input 3 4" xfId="495" xr:uid="{00000000-0005-0000-0000-0000C2000000}"/>
    <cellStyle name="Input 3 4 2" xfId="726" xr:uid="{00000000-0005-0000-0000-0000C3000000}"/>
    <cellStyle name="Input 3_בחירה מרשימה" xfId="259" xr:uid="{00000000-0005-0000-0000-0000C4000000}"/>
    <cellStyle name="Input 4" xfId="366" xr:uid="{00000000-0005-0000-0000-0000C5000000}"/>
    <cellStyle name="Input 4 2" xfId="539" xr:uid="{00000000-0005-0000-0000-0000C6000000}"/>
    <cellStyle name="Input 4 2 2" xfId="760" xr:uid="{00000000-0005-0000-0000-0000C7000000}"/>
    <cellStyle name="Input 4 3" xfId="642" xr:uid="{00000000-0005-0000-0000-0000C8000000}"/>
    <cellStyle name="Input 5" xfId="460" xr:uid="{00000000-0005-0000-0000-0000C9000000}"/>
    <cellStyle name="Input 5 2" xfId="707" xr:uid="{00000000-0005-0000-0000-0000CA000000}"/>
    <cellStyle name="Input_בחירה מרשימה" xfId="257" xr:uid="{00000000-0005-0000-0000-0000CB000000}"/>
    <cellStyle name="Linked Cell" xfId="53" xr:uid="{00000000-0005-0000-0000-0000CC000000}"/>
    <cellStyle name="Linked Cell 2" xfId="194" xr:uid="{00000000-0005-0000-0000-0000CD000000}"/>
    <cellStyle name="Linked Cell 3" xfId="367" xr:uid="{00000000-0005-0000-0000-0000CE000000}"/>
    <cellStyle name="Neutral" xfId="54" xr:uid="{00000000-0005-0000-0000-0000CF000000}"/>
    <cellStyle name="Neutral 2" xfId="195" xr:uid="{00000000-0005-0000-0000-0000D0000000}"/>
    <cellStyle name="Neutral 3" xfId="368" xr:uid="{00000000-0005-0000-0000-0000D1000000}"/>
    <cellStyle name="Normal" xfId="0" builtinId="0"/>
    <cellStyle name="Normal 10" xfId="98" xr:uid="{00000000-0005-0000-0000-0000D3000000}"/>
    <cellStyle name="Normal 10 2" xfId="142" xr:uid="{00000000-0005-0000-0000-0000D4000000}"/>
    <cellStyle name="Normal 10 2 2" xfId="436" xr:uid="{00000000-0005-0000-0000-0000D5000000}"/>
    <cellStyle name="Normal 10 3" xfId="401" xr:uid="{00000000-0005-0000-0000-0000D6000000}"/>
    <cellStyle name="Normal 10_בחירה מרשימה" xfId="260" xr:uid="{00000000-0005-0000-0000-0000D7000000}"/>
    <cellStyle name="Normal 11" xfId="196" xr:uid="{00000000-0005-0000-0000-0000D8000000}"/>
    <cellStyle name="Normal 12" xfId="224" xr:uid="{00000000-0005-0000-0000-0000D9000000}"/>
    <cellStyle name="Normal 12 2" xfId="461" xr:uid="{00000000-0005-0000-0000-0000DA000000}"/>
    <cellStyle name="Normal 13" xfId="225" xr:uid="{00000000-0005-0000-0000-0000DB000000}"/>
    <cellStyle name="Normal 13 2" xfId="462" xr:uid="{00000000-0005-0000-0000-0000DC000000}"/>
    <cellStyle name="Normal 14" xfId="226" xr:uid="{00000000-0005-0000-0000-0000DD000000}"/>
    <cellStyle name="Normal 14 2" xfId="463" xr:uid="{00000000-0005-0000-0000-0000DE000000}"/>
    <cellStyle name="Normal 15" xfId="227" xr:uid="{00000000-0005-0000-0000-0000DF000000}"/>
    <cellStyle name="Normal 15 2" xfId="464" xr:uid="{00000000-0005-0000-0000-0000E0000000}"/>
    <cellStyle name="Normal 15 2 2" xfId="708" xr:uid="{00000000-0005-0000-0000-0000E1000000}"/>
    <cellStyle name="Normal 15 3" xfId="631" xr:uid="{00000000-0005-0000-0000-0000E2000000}"/>
    <cellStyle name="Normal 16" xfId="228" xr:uid="{00000000-0005-0000-0000-0000E3000000}"/>
    <cellStyle name="Normal 16 2" xfId="465" xr:uid="{00000000-0005-0000-0000-0000E4000000}"/>
    <cellStyle name="Normal 17" xfId="322" xr:uid="{00000000-0005-0000-0000-0000E5000000}"/>
    <cellStyle name="Normal 2" xfId="3" xr:uid="{00000000-0005-0000-0000-0000E6000000}"/>
    <cellStyle name="Normal 2 2" xfId="6" xr:uid="{00000000-0005-0000-0000-0000E7000000}"/>
    <cellStyle name="Normal 2 2 2" xfId="197" xr:uid="{00000000-0005-0000-0000-0000E8000000}"/>
    <cellStyle name="Normal 2 2 3" xfId="327" xr:uid="{00000000-0005-0000-0000-0000E9000000}"/>
    <cellStyle name="Normal 2 2_בחירה מרשימה" xfId="262" xr:uid="{00000000-0005-0000-0000-0000EA000000}"/>
    <cellStyle name="Normal 2 3" xfId="198" xr:uid="{00000000-0005-0000-0000-0000EB000000}"/>
    <cellStyle name="Normal 2 4" xfId="325" xr:uid="{00000000-0005-0000-0000-0000EC000000}"/>
    <cellStyle name="Normal 2 5" xfId="229" xr:uid="{00000000-0005-0000-0000-0000ED000000}"/>
    <cellStyle name="Normal 2 5 2" xfId="466" xr:uid="{00000000-0005-0000-0000-0000EE000000}"/>
    <cellStyle name="Normal 2_בחירה מרשימה" xfId="261" xr:uid="{00000000-0005-0000-0000-0000EF000000}"/>
    <cellStyle name="Normal 3" xfId="2" xr:uid="{00000000-0005-0000-0000-0000F0000000}"/>
    <cellStyle name="Normal 3 2" xfId="17" xr:uid="{00000000-0005-0000-0000-0000F1000000}"/>
    <cellStyle name="Normal 3 2 2" xfId="55" xr:uid="{00000000-0005-0000-0000-0000F2000000}"/>
    <cellStyle name="Normal 3 2 2 2" xfId="76" xr:uid="{00000000-0005-0000-0000-0000F3000000}"/>
    <cellStyle name="Normal 3 2 2 2 2" xfId="199" xr:uid="{00000000-0005-0000-0000-0000F4000000}"/>
    <cellStyle name="Normal 3 2 2 2 3" xfId="387" xr:uid="{00000000-0005-0000-0000-0000F5000000}"/>
    <cellStyle name="Normal 3 2 2 2_בחירה מרשימה" xfId="266" xr:uid="{00000000-0005-0000-0000-0000F6000000}"/>
    <cellStyle name="Normal 3 2 2 3" xfId="161" xr:uid="{00000000-0005-0000-0000-0000F7000000}"/>
    <cellStyle name="Normal 3 2 2 3 2" xfId="451" xr:uid="{00000000-0005-0000-0000-0000F8000000}"/>
    <cellStyle name="Normal 3 2 2 4" xfId="232" xr:uid="{00000000-0005-0000-0000-0000F9000000}"/>
    <cellStyle name="Normal 3 2 2 4 2" xfId="472" xr:uid="{00000000-0005-0000-0000-0000FA000000}"/>
    <cellStyle name="Normal 3 2 2 5" xfId="369" xr:uid="{00000000-0005-0000-0000-0000FB000000}"/>
    <cellStyle name="Normal 3 2 2_בחירה מרשימה" xfId="265" xr:uid="{00000000-0005-0000-0000-0000FC000000}"/>
    <cellStyle name="Normal 3 2 3" xfId="87" xr:uid="{00000000-0005-0000-0000-0000FD000000}"/>
    <cellStyle name="Normal 3 2 3 2" xfId="200" xr:uid="{00000000-0005-0000-0000-0000FE000000}"/>
    <cellStyle name="Normal 3 2 3 3" xfId="392" xr:uid="{00000000-0005-0000-0000-0000FF000000}"/>
    <cellStyle name="Normal 3 2 3_בחירה מרשימה" xfId="267" xr:uid="{00000000-0005-0000-0000-000000010000}"/>
    <cellStyle name="Normal 3 2 4" xfId="201" xr:uid="{00000000-0005-0000-0000-000001010000}"/>
    <cellStyle name="Normal 3 2 5" xfId="332" xr:uid="{00000000-0005-0000-0000-000002010000}"/>
    <cellStyle name="Normal 3 2_בחירה מרשימה" xfId="264" xr:uid="{00000000-0005-0000-0000-000003010000}"/>
    <cellStyle name="Normal 3 3" xfId="56" xr:uid="{00000000-0005-0000-0000-000004010000}"/>
    <cellStyle name="Normal 3 3 2" xfId="99" xr:uid="{00000000-0005-0000-0000-000005010000}"/>
    <cellStyle name="Normal 3 3 2 2" xfId="143" xr:uid="{00000000-0005-0000-0000-000006010000}"/>
    <cellStyle name="Normal 3 3 2 2 2" xfId="437" xr:uid="{00000000-0005-0000-0000-000007010000}"/>
    <cellStyle name="Normal 3 3 2 2 2 2" xfId="687" xr:uid="{00000000-0005-0000-0000-000008010000}"/>
    <cellStyle name="Normal 3 3 2 2 3" xfId="612" xr:uid="{00000000-0005-0000-0000-000009010000}"/>
    <cellStyle name="Normal 3 3 2 3" xfId="402" xr:uid="{00000000-0005-0000-0000-00000A010000}"/>
    <cellStyle name="Normal 3 3 2 3 2" xfId="657" xr:uid="{00000000-0005-0000-0000-00000B010000}"/>
    <cellStyle name="Normal 3 3 2 4" xfId="581" xr:uid="{00000000-0005-0000-0000-00000C010000}"/>
    <cellStyle name="Normal 3 3 2_בחירה מרשימה" xfId="269" xr:uid="{00000000-0005-0000-0000-00000D010000}"/>
    <cellStyle name="Normal 3 3 3" xfId="126" xr:uid="{00000000-0005-0000-0000-00000E010000}"/>
    <cellStyle name="Normal 3 3 3 2" xfId="425" xr:uid="{00000000-0005-0000-0000-00000F010000}"/>
    <cellStyle name="Normal 3 3 3 2 2" xfId="677" xr:uid="{00000000-0005-0000-0000-000010010000}"/>
    <cellStyle name="Normal 3 3 3 3" xfId="597" xr:uid="{00000000-0005-0000-0000-000011010000}"/>
    <cellStyle name="Normal 3 3 4" xfId="370" xr:uid="{00000000-0005-0000-0000-000012010000}"/>
    <cellStyle name="Normal 3 3 4 2" xfId="643" xr:uid="{00000000-0005-0000-0000-000013010000}"/>
    <cellStyle name="Normal 3 3 5" xfId="564" xr:uid="{00000000-0005-0000-0000-000014010000}"/>
    <cellStyle name="Normal 3 3_בחירה מרשימה" xfId="268" xr:uid="{00000000-0005-0000-0000-000015010000}"/>
    <cellStyle name="Normal 3 4" xfId="202" xr:uid="{00000000-0005-0000-0000-000016010000}"/>
    <cellStyle name="Normal 3 5" xfId="324" xr:uid="{00000000-0005-0000-0000-000017010000}"/>
    <cellStyle name="Normal 3_בחירה מרשימה" xfId="263" xr:uid="{00000000-0005-0000-0000-000018010000}"/>
    <cellStyle name="Normal 4" xfId="8" xr:uid="{00000000-0005-0000-0000-000019010000}"/>
    <cellStyle name="Normal 4 2" xfId="57" xr:uid="{00000000-0005-0000-0000-00001A010000}"/>
    <cellStyle name="Normal 4 2 2" xfId="88" xr:uid="{00000000-0005-0000-0000-00001B010000}"/>
    <cellStyle name="Normal 4 2 2 2" xfId="89" xr:uid="{00000000-0005-0000-0000-00001C010000}"/>
    <cellStyle name="Normal 4 2 2 2 2" xfId="100" xr:uid="{00000000-0005-0000-0000-00001D010000}"/>
    <cellStyle name="Normal 4 2 2 2 2 2" xfId="144" xr:uid="{00000000-0005-0000-0000-00001E010000}"/>
    <cellStyle name="Normal 4 2 2 2 2 2 2" xfId="438" xr:uid="{00000000-0005-0000-0000-00001F010000}"/>
    <cellStyle name="Normal 4 2 2 2 2 2 2 2" xfId="688" xr:uid="{00000000-0005-0000-0000-000020010000}"/>
    <cellStyle name="Normal 4 2 2 2 2 2 3" xfId="613" xr:uid="{00000000-0005-0000-0000-000021010000}"/>
    <cellStyle name="Normal 4 2 2 2 2 3" xfId="403" xr:uid="{00000000-0005-0000-0000-000022010000}"/>
    <cellStyle name="Normal 4 2 2 2 2 3 2" xfId="658" xr:uid="{00000000-0005-0000-0000-000023010000}"/>
    <cellStyle name="Normal 4 2 2 2 2 4" xfId="582" xr:uid="{00000000-0005-0000-0000-000024010000}"/>
    <cellStyle name="Normal 4 2 2 2 2_בחירה מרשימה" xfId="274" xr:uid="{00000000-0005-0000-0000-000025010000}"/>
    <cellStyle name="Normal 4 2 2 2 3" xfId="134" xr:uid="{00000000-0005-0000-0000-000026010000}"/>
    <cellStyle name="Normal 4 2 2 2 3 2" xfId="430" xr:uid="{00000000-0005-0000-0000-000027010000}"/>
    <cellStyle name="Normal 4 2 2 2 3 2 2" xfId="681" xr:uid="{00000000-0005-0000-0000-000028010000}"/>
    <cellStyle name="Normal 4 2 2 2 3 3" xfId="604" xr:uid="{00000000-0005-0000-0000-000029010000}"/>
    <cellStyle name="Normal 4 2 2 2 4" xfId="394" xr:uid="{00000000-0005-0000-0000-00002A010000}"/>
    <cellStyle name="Normal 4 2 2 2 4 2" xfId="651" xr:uid="{00000000-0005-0000-0000-00002B010000}"/>
    <cellStyle name="Normal 4 2 2 2 5" xfId="573" xr:uid="{00000000-0005-0000-0000-00002C010000}"/>
    <cellStyle name="Normal 4 2 2 2_בחירה מרשימה" xfId="273" xr:uid="{00000000-0005-0000-0000-00002D010000}"/>
    <cellStyle name="Normal 4 2 2 3" xfId="101" xr:uid="{00000000-0005-0000-0000-00002E010000}"/>
    <cellStyle name="Normal 4 2 2 3 2" xfId="145" xr:uid="{00000000-0005-0000-0000-00002F010000}"/>
    <cellStyle name="Normal 4 2 2 3 2 2" xfId="439" xr:uid="{00000000-0005-0000-0000-000030010000}"/>
    <cellStyle name="Normal 4 2 2 3 2 2 2" xfId="689" xr:uid="{00000000-0005-0000-0000-000031010000}"/>
    <cellStyle name="Normal 4 2 2 3 2 3" xfId="614" xr:uid="{00000000-0005-0000-0000-000032010000}"/>
    <cellStyle name="Normal 4 2 2 3 3" xfId="404" xr:uid="{00000000-0005-0000-0000-000033010000}"/>
    <cellStyle name="Normal 4 2 2 3 3 2" xfId="659" xr:uid="{00000000-0005-0000-0000-000034010000}"/>
    <cellStyle name="Normal 4 2 2 3 4" xfId="583" xr:uid="{00000000-0005-0000-0000-000035010000}"/>
    <cellStyle name="Normal 4 2 2 3_בחירה מרשימה" xfId="275" xr:uid="{00000000-0005-0000-0000-000036010000}"/>
    <cellStyle name="Normal 4 2 2 4" xfId="133" xr:uid="{00000000-0005-0000-0000-000037010000}"/>
    <cellStyle name="Normal 4 2 2 4 2" xfId="429" xr:uid="{00000000-0005-0000-0000-000038010000}"/>
    <cellStyle name="Normal 4 2 2 4 2 2" xfId="680" xr:uid="{00000000-0005-0000-0000-000039010000}"/>
    <cellStyle name="Normal 4 2 2 4 3" xfId="603" xr:uid="{00000000-0005-0000-0000-00003A010000}"/>
    <cellStyle name="Normal 4 2 2 5" xfId="393" xr:uid="{00000000-0005-0000-0000-00003B010000}"/>
    <cellStyle name="Normal 4 2 2 5 2" xfId="650" xr:uid="{00000000-0005-0000-0000-00003C010000}"/>
    <cellStyle name="Normal 4 2 2 6" xfId="572" xr:uid="{00000000-0005-0000-0000-00003D010000}"/>
    <cellStyle name="Normal 4 2 2_בחירה מרשימה" xfId="272" xr:uid="{00000000-0005-0000-0000-00003E010000}"/>
    <cellStyle name="Normal 4 2 3" xfId="90" xr:uid="{00000000-0005-0000-0000-00003F010000}"/>
    <cellStyle name="Normal 4 2 3 2" xfId="102" xr:uid="{00000000-0005-0000-0000-000040010000}"/>
    <cellStyle name="Normal 4 2 3 2 2" xfId="146" xr:uid="{00000000-0005-0000-0000-000041010000}"/>
    <cellStyle name="Normal 4 2 3 2 2 2" xfId="440" xr:uid="{00000000-0005-0000-0000-000042010000}"/>
    <cellStyle name="Normal 4 2 3 2 2 2 2" xfId="690" xr:uid="{00000000-0005-0000-0000-000043010000}"/>
    <cellStyle name="Normal 4 2 3 2 2 3" xfId="615" xr:uid="{00000000-0005-0000-0000-000044010000}"/>
    <cellStyle name="Normal 4 2 3 2 3" xfId="405" xr:uid="{00000000-0005-0000-0000-000045010000}"/>
    <cellStyle name="Normal 4 2 3 2 3 2" xfId="660" xr:uid="{00000000-0005-0000-0000-000046010000}"/>
    <cellStyle name="Normal 4 2 3 2 4" xfId="584" xr:uid="{00000000-0005-0000-0000-000047010000}"/>
    <cellStyle name="Normal 4 2 3 2_בחירה מרשימה" xfId="277" xr:uid="{00000000-0005-0000-0000-000048010000}"/>
    <cellStyle name="Normal 4 2 3 3" xfId="135" xr:uid="{00000000-0005-0000-0000-000049010000}"/>
    <cellStyle name="Normal 4 2 3 3 2" xfId="431" xr:uid="{00000000-0005-0000-0000-00004A010000}"/>
    <cellStyle name="Normal 4 2 3 3 2 2" xfId="682" xr:uid="{00000000-0005-0000-0000-00004B010000}"/>
    <cellStyle name="Normal 4 2 3 3 3" xfId="605" xr:uid="{00000000-0005-0000-0000-00004C010000}"/>
    <cellStyle name="Normal 4 2 3 4" xfId="395" xr:uid="{00000000-0005-0000-0000-00004D010000}"/>
    <cellStyle name="Normal 4 2 3 4 2" xfId="652" xr:uid="{00000000-0005-0000-0000-00004E010000}"/>
    <cellStyle name="Normal 4 2 3 5" xfId="574" xr:uid="{00000000-0005-0000-0000-00004F010000}"/>
    <cellStyle name="Normal 4 2 3_בחירה מרשימה" xfId="276" xr:uid="{00000000-0005-0000-0000-000050010000}"/>
    <cellStyle name="Normal 4 2 4" xfId="103" xr:uid="{00000000-0005-0000-0000-000051010000}"/>
    <cellStyle name="Normal 4 2 4 2" xfId="147" xr:uid="{00000000-0005-0000-0000-000052010000}"/>
    <cellStyle name="Normal 4 2 4 2 2" xfId="441" xr:uid="{00000000-0005-0000-0000-000053010000}"/>
    <cellStyle name="Normal 4 2 4 2 2 2" xfId="691" xr:uid="{00000000-0005-0000-0000-000054010000}"/>
    <cellStyle name="Normal 4 2 4 2 3" xfId="616" xr:uid="{00000000-0005-0000-0000-000055010000}"/>
    <cellStyle name="Normal 4 2 4 3" xfId="406" xr:uid="{00000000-0005-0000-0000-000056010000}"/>
    <cellStyle name="Normal 4 2 4 3 2" xfId="661" xr:uid="{00000000-0005-0000-0000-000057010000}"/>
    <cellStyle name="Normal 4 2 4 4" xfId="585" xr:uid="{00000000-0005-0000-0000-000058010000}"/>
    <cellStyle name="Normal 4 2 4_בחירה מרשימה" xfId="278" xr:uid="{00000000-0005-0000-0000-000059010000}"/>
    <cellStyle name="Normal 4 2 5" xfId="127" xr:uid="{00000000-0005-0000-0000-00005A010000}"/>
    <cellStyle name="Normal 4 2 5 2" xfId="426" xr:uid="{00000000-0005-0000-0000-00005B010000}"/>
    <cellStyle name="Normal 4 2 5 2 2" xfId="678" xr:uid="{00000000-0005-0000-0000-00005C010000}"/>
    <cellStyle name="Normal 4 2 5 3" xfId="598" xr:uid="{00000000-0005-0000-0000-00005D010000}"/>
    <cellStyle name="Normal 4 2 6" xfId="371" xr:uid="{00000000-0005-0000-0000-00005E010000}"/>
    <cellStyle name="Normal 4 2 6 2" xfId="644" xr:uid="{00000000-0005-0000-0000-00005F010000}"/>
    <cellStyle name="Normal 4 2 7" xfId="565" xr:uid="{00000000-0005-0000-0000-000060010000}"/>
    <cellStyle name="Normal 4 2_בחירה מרשימה" xfId="271" xr:uid="{00000000-0005-0000-0000-000061010000}"/>
    <cellStyle name="Normal 4 3" xfId="58" xr:uid="{00000000-0005-0000-0000-000062010000}"/>
    <cellStyle name="Normal 4 3 2" xfId="91" xr:uid="{00000000-0005-0000-0000-000063010000}"/>
    <cellStyle name="Normal 4 3 2 2" xfId="203" xr:uid="{00000000-0005-0000-0000-000064010000}"/>
    <cellStyle name="Normal 4 3 2 3" xfId="396" xr:uid="{00000000-0005-0000-0000-000065010000}"/>
    <cellStyle name="Normal 4 3 2_בחירה מרשימה" xfId="280" xr:uid="{00000000-0005-0000-0000-000066010000}"/>
    <cellStyle name="Normal 4 3 3" xfId="204" xr:uid="{00000000-0005-0000-0000-000067010000}"/>
    <cellStyle name="Normal 4 3 4" xfId="372" xr:uid="{00000000-0005-0000-0000-000068010000}"/>
    <cellStyle name="Normal 4 3_בחירה מרשימה" xfId="279" xr:uid="{00000000-0005-0000-0000-000069010000}"/>
    <cellStyle name="Normal 4 4" xfId="92" xr:uid="{00000000-0005-0000-0000-00006A010000}"/>
    <cellStyle name="Normal 4 4 2" xfId="93" xr:uid="{00000000-0005-0000-0000-00006B010000}"/>
    <cellStyle name="Normal 4 4 2 2" xfId="104" xr:uid="{00000000-0005-0000-0000-00006C010000}"/>
    <cellStyle name="Normal 4 4 2 2 2" xfId="148" xr:uid="{00000000-0005-0000-0000-00006D010000}"/>
    <cellStyle name="Normal 4 4 2 2 2 2" xfId="442" xr:uid="{00000000-0005-0000-0000-00006E010000}"/>
    <cellStyle name="Normal 4 4 2 2 2 2 2" xfId="692" xr:uid="{00000000-0005-0000-0000-00006F010000}"/>
    <cellStyle name="Normal 4 4 2 2 2 3" xfId="617" xr:uid="{00000000-0005-0000-0000-000070010000}"/>
    <cellStyle name="Normal 4 4 2 2 3" xfId="407" xr:uid="{00000000-0005-0000-0000-000071010000}"/>
    <cellStyle name="Normal 4 4 2 2 3 2" xfId="662" xr:uid="{00000000-0005-0000-0000-000072010000}"/>
    <cellStyle name="Normal 4 4 2 2 4" xfId="586" xr:uid="{00000000-0005-0000-0000-000073010000}"/>
    <cellStyle name="Normal 4 4 2 2_בחירה מרשימה" xfId="283" xr:uid="{00000000-0005-0000-0000-000074010000}"/>
    <cellStyle name="Normal 4 4 2 3" xfId="137" xr:uid="{00000000-0005-0000-0000-000075010000}"/>
    <cellStyle name="Normal 4 4 2 3 2" xfId="433" xr:uid="{00000000-0005-0000-0000-000076010000}"/>
    <cellStyle name="Normal 4 4 2 3 2 2" xfId="684" xr:uid="{00000000-0005-0000-0000-000077010000}"/>
    <cellStyle name="Normal 4 4 2 3 3" xfId="607" xr:uid="{00000000-0005-0000-0000-000078010000}"/>
    <cellStyle name="Normal 4 4 2 4" xfId="398" xr:uid="{00000000-0005-0000-0000-000079010000}"/>
    <cellStyle name="Normal 4 4 2 4 2" xfId="654" xr:uid="{00000000-0005-0000-0000-00007A010000}"/>
    <cellStyle name="Normal 4 4 2 5" xfId="576" xr:uid="{00000000-0005-0000-0000-00007B010000}"/>
    <cellStyle name="Normal 4 4 2_בחירה מרשימה" xfId="282" xr:uid="{00000000-0005-0000-0000-00007C010000}"/>
    <cellStyle name="Normal 4 4 3" xfId="105" xr:uid="{00000000-0005-0000-0000-00007D010000}"/>
    <cellStyle name="Normal 4 4 3 2" xfId="149" xr:uid="{00000000-0005-0000-0000-00007E010000}"/>
    <cellStyle name="Normal 4 4 3 2 2" xfId="443" xr:uid="{00000000-0005-0000-0000-00007F010000}"/>
    <cellStyle name="Normal 4 4 3 2 2 2" xfId="693" xr:uid="{00000000-0005-0000-0000-000080010000}"/>
    <cellStyle name="Normal 4 4 3 2 3" xfId="618" xr:uid="{00000000-0005-0000-0000-000081010000}"/>
    <cellStyle name="Normal 4 4 3 3" xfId="408" xr:uid="{00000000-0005-0000-0000-000082010000}"/>
    <cellStyle name="Normal 4 4 3 3 2" xfId="663" xr:uid="{00000000-0005-0000-0000-000083010000}"/>
    <cellStyle name="Normal 4 4 3 4" xfId="587" xr:uid="{00000000-0005-0000-0000-000084010000}"/>
    <cellStyle name="Normal 4 4 3_בחירה מרשימה" xfId="284" xr:uid="{00000000-0005-0000-0000-000085010000}"/>
    <cellStyle name="Normal 4 4 4" xfId="136" xr:uid="{00000000-0005-0000-0000-000086010000}"/>
    <cellStyle name="Normal 4 4 4 2" xfId="432" xr:uid="{00000000-0005-0000-0000-000087010000}"/>
    <cellStyle name="Normal 4 4 4 2 2" xfId="683" xr:uid="{00000000-0005-0000-0000-000088010000}"/>
    <cellStyle name="Normal 4 4 4 3" xfId="606" xr:uid="{00000000-0005-0000-0000-000089010000}"/>
    <cellStyle name="Normal 4 4 5" xfId="397" xr:uid="{00000000-0005-0000-0000-00008A010000}"/>
    <cellStyle name="Normal 4 4 5 2" xfId="653" xr:uid="{00000000-0005-0000-0000-00008B010000}"/>
    <cellStyle name="Normal 4 4 6" xfId="575" xr:uid="{00000000-0005-0000-0000-00008C010000}"/>
    <cellStyle name="Normal 4 4_בחירה מרשימה" xfId="281" xr:uid="{00000000-0005-0000-0000-00008D010000}"/>
    <cellStyle name="Normal 4 5" xfId="94" xr:uid="{00000000-0005-0000-0000-00008E010000}"/>
    <cellStyle name="Normal 4 5 2" xfId="106" xr:uid="{00000000-0005-0000-0000-00008F010000}"/>
    <cellStyle name="Normal 4 5 2 2" xfId="150" xr:uid="{00000000-0005-0000-0000-000090010000}"/>
    <cellStyle name="Normal 4 5 2 2 2" xfId="444" xr:uid="{00000000-0005-0000-0000-000091010000}"/>
    <cellStyle name="Normal 4 5 2 2 2 2" xfId="694" xr:uid="{00000000-0005-0000-0000-000092010000}"/>
    <cellStyle name="Normal 4 5 2 2 3" xfId="619" xr:uid="{00000000-0005-0000-0000-000093010000}"/>
    <cellStyle name="Normal 4 5 2 3" xfId="409" xr:uid="{00000000-0005-0000-0000-000094010000}"/>
    <cellStyle name="Normal 4 5 2 3 2" xfId="664" xr:uid="{00000000-0005-0000-0000-000095010000}"/>
    <cellStyle name="Normal 4 5 2 4" xfId="588" xr:uid="{00000000-0005-0000-0000-000096010000}"/>
    <cellStyle name="Normal 4 5 2_בחירה מרשימה" xfId="286" xr:uid="{00000000-0005-0000-0000-000097010000}"/>
    <cellStyle name="Normal 4 5 3" xfId="138" xr:uid="{00000000-0005-0000-0000-000098010000}"/>
    <cellStyle name="Normal 4 5 3 2" xfId="434" xr:uid="{00000000-0005-0000-0000-000099010000}"/>
    <cellStyle name="Normal 4 5 3 2 2" xfId="685" xr:uid="{00000000-0005-0000-0000-00009A010000}"/>
    <cellStyle name="Normal 4 5 3 3" xfId="608" xr:uid="{00000000-0005-0000-0000-00009B010000}"/>
    <cellStyle name="Normal 4 5 4" xfId="399" xr:uid="{00000000-0005-0000-0000-00009C010000}"/>
    <cellStyle name="Normal 4 5 4 2" xfId="655" xr:uid="{00000000-0005-0000-0000-00009D010000}"/>
    <cellStyle name="Normal 4 5 5" xfId="577" xr:uid="{00000000-0005-0000-0000-00009E010000}"/>
    <cellStyle name="Normal 4 5_בחירה מרשימה" xfId="285" xr:uid="{00000000-0005-0000-0000-00009F010000}"/>
    <cellStyle name="Normal 4 6" xfId="205" xr:uid="{00000000-0005-0000-0000-0000A0010000}"/>
    <cellStyle name="Normal 4 6 2" xfId="236" xr:uid="{00000000-0005-0000-0000-0000A1010000}"/>
    <cellStyle name="Normal 4 6 2 2" xfId="473" xr:uid="{00000000-0005-0000-0000-0000A2010000}"/>
    <cellStyle name="Normal 4 6 2 2 2" xfId="714" xr:uid="{00000000-0005-0000-0000-0000A3010000}"/>
    <cellStyle name="Normal 4 6 2 3" xfId="632" xr:uid="{00000000-0005-0000-0000-0000A4010000}"/>
    <cellStyle name="Normal 4 6_בחירה מרשימה" xfId="287" xr:uid="{00000000-0005-0000-0000-0000A5010000}"/>
    <cellStyle name="Normal 4 7" xfId="328" xr:uid="{00000000-0005-0000-0000-0000A6010000}"/>
    <cellStyle name="Normal 4_בחירה מרשימה" xfId="270" xr:uid="{00000000-0005-0000-0000-0000A7010000}"/>
    <cellStyle name="Normal 5" xfId="9" xr:uid="{00000000-0005-0000-0000-0000A8010000}"/>
    <cellStyle name="Normal 5 10" xfId="467" xr:uid="{00000000-0005-0000-0000-0000A9010000}"/>
    <cellStyle name="Normal 5 10 2" xfId="709" xr:uid="{00000000-0005-0000-0000-0000AA010000}"/>
    <cellStyle name="Normal 5 11" xfId="560" xr:uid="{00000000-0005-0000-0000-0000AB010000}"/>
    <cellStyle name="Normal 5 2" xfId="13" xr:uid="{00000000-0005-0000-0000-0000AC010000}"/>
    <cellStyle name="Normal 5 2 2" xfId="73" xr:uid="{00000000-0005-0000-0000-0000AD010000}"/>
    <cellStyle name="Normal 5 2 2 2" xfId="74" xr:uid="{00000000-0005-0000-0000-0000AE010000}"/>
    <cellStyle name="Normal 5 2 2 2 2" xfId="77" xr:uid="{00000000-0005-0000-0000-0000AF010000}"/>
    <cellStyle name="Normal 5 2 2 2 2 2" xfId="206" xr:uid="{00000000-0005-0000-0000-0000B0010000}"/>
    <cellStyle name="Normal 5 2 2 2 2 3" xfId="388" xr:uid="{00000000-0005-0000-0000-0000B1010000}"/>
    <cellStyle name="Normal 5 2 2 2 2_בחירה מרשימה" xfId="292" xr:uid="{00000000-0005-0000-0000-0000B2010000}"/>
    <cellStyle name="Normal 5 2 2 2 3" xfId="207" xr:uid="{00000000-0005-0000-0000-0000B3010000}"/>
    <cellStyle name="Normal 5 2 2 2 4" xfId="385" xr:uid="{00000000-0005-0000-0000-0000B4010000}"/>
    <cellStyle name="Normal 5 2 2 2_בחירה מרשימה" xfId="291" xr:uid="{00000000-0005-0000-0000-0000B5010000}"/>
    <cellStyle name="Normal 5 2 2 3" xfId="81" xr:uid="{00000000-0005-0000-0000-0000B6010000}"/>
    <cellStyle name="Normal 5 2 2 3 2" xfId="208" xr:uid="{00000000-0005-0000-0000-0000B7010000}"/>
    <cellStyle name="Normal 5 2 2 3 3" xfId="390" xr:uid="{00000000-0005-0000-0000-0000B8010000}"/>
    <cellStyle name="Normal 5 2 2 3_בחירה מרשימה" xfId="293" xr:uid="{00000000-0005-0000-0000-0000B9010000}"/>
    <cellStyle name="Normal 5 2 2 4" xfId="209" xr:uid="{00000000-0005-0000-0000-0000BA010000}"/>
    <cellStyle name="Normal 5 2 2 5" xfId="384" xr:uid="{00000000-0005-0000-0000-0000BB010000}"/>
    <cellStyle name="Normal 5 2 2_בחירה מרשימה" xfId="290" xr:uid="{00000000-0005-0000-0000-0000BC010000}"/>
    <cellStyle name="Normal 5 2 3" xfId="210" xr:uid="{00000000-0005-0000-0000-0000BD010000}"/>
    <cellStyle name="Normal 5 2 4" xfId="330" xr:uid="{00000000-0005-0000-0000-0000BE010000}"/>
    <cellStyle name="Normal 5 2_בחירה מרשימה" xfId="289" xr:uid="{00000000-0005-0000-0000-0000BF010000}"/>
    <cellStyle name="Normal 5 3" xfId="59" xr:uid="{00000000-0005-0000-0000-0000C0010000}"/>
    <cellStyle name="Normal 5 3 2" xfId="75" xr:uid="{00000000-0005-0000-0000-0000C1010000}"/>
    <cellStyle name="Normal 5 3 2 2" xfId="211" xr:uid="{00000000-0005-0000-0000-0000C2010000}"/>
    <cellStyle name="Normal 5 3 2 3" xfId="386" xr:uid="{00000000-0005-0000-0000-0000C3010000}"/>
    <cellStyle name="Normal 5 3 2_בחירה מרשימה" xfId="295" xr:uid="{00000000-0005-0000-0000-0000C4010000}"/>
    <cellStyle name="Normal 5 3 3" xfId="212" xr:uid="{00000000-0005-0000-0000-0000C5010000}"/>
    <cellStyle name="Normal 5 3 4" xfId="373" xr:uid="{00000000-0005-0000-0000-0000C6010000}"/>
    <cellStyle name="Normal 5 3_בחירה מרשימה" xfId="294" xr:uid="{00000000-0005-0000-0000-0000C7010000}"/>
    <cellStyle name="Normal 5 4" xfId="60" xr:uid="{00000000-0005-0000-0000-0000C8010000}"/>
    <cellStyle name="Normal 5 4 2" xfId="72" xr:uid="{00000000-0005-0000-0000-0000C9010000}"/>
    <cellStyle name="Normal 5 4 2 2" xfId="213" xr:uid="{00000000-0005-0000-0000-0000CA010000}"/>
    <cellStyle name="Normal 5 4 2 3" xfId="383" xr:uid="{00000000-0005-0000-0000-0000CB010000}"/>
    <cellStyle name="Normal 5 4 2_בחירה מרשימה" xfId="297" xr:uid="{00000000-0005-0000-0000-0000CC010000}"/>
    <cellStyle name="Normal 5 4 3" xfId="214" xr:uid="{00000000-0005-0000-0000-0000CD010000}"/>
    <cellStyle name="Normal 5 4 4" xfId="374" xr:uid="{00000000-0005-0000-0000-0000CE010000}"/>
    <cellStyle name="Normal 5 4_בחירה מרשימה" xfId="296" xr:uid="{00000000-0005-0000-0000-0000CF010000}"/>
    <cellStyle name="Normal 5 5" xfId="61" xr:uid="{00000000-0005-0000-0000-0000D0010000}"/>
    <cellStyle name="Normal 5 5 2" xfId="215" xr:uid="{00000000-0005-0000-0000-0000D1010000}"/>
    <cellStyle name="Normal 5 5 3" xfId="375" xr:uid="{00000000-0005-0000-0000-0000D2010000}"/>
    <cellStyle name="Normal 5 5_בחירה מרשימה" xfId="298" xr:uid="{00000000-0005-0000-0000-0000D3010000}"/>
    <cellStyle name="Normal 5 6" xfId="15" xr:uid="{00000000-0005-0000-0000-0000D4010000}"/>
    <cellStyle name="Normal 5 6 2" xfId="216" xr:uid="{00000000-0005-0000-0000-0000D5010000}"/>
    <cellStyle name="Normal 5 6 3" xfId="331" xr:uid="{00000000-0005-0000-0000-0000D6010000}"/>
    <cellStyle name="Normal 5 6_בחירה מרשימה" xfId="299" xr:uid="{00000000-0005-0000-0000-0000D7010000}"/>
    <cellStyle name="Normal 5 7" xfId="107" xr:uid="{00000000-0005-0000-0000-0000D8010000}"/>
    <cellStyle name="Normal 5 7 2" xfId="151" xr:uid="{00000000-0005-0000-0000-0000D9010000}"/>
    <cellStyle name="Normal 5 7 2 2" xfId="445" xr:uid="{00000000-0005-0000-0000-0000DA010000}"/>
    <cellStyle name="Normal 5 7 2 2 2" xfId="695" xr:uid="{00000000-0005-0000-0000-0000DB010000}"/>
    <cellStyle name="Normal 5 7 2 3" xfId="620" xr:uid="{00000000-0005-0000-0000-0000DC010000}"/>
    <cellStyle name="Normal 5 7 3" xfId="410" xr:uid="{00000000-0005-0000-0000-0000DD010000}"/>
    <cellStyle name="Normal 5 7 3 2" xfId="665" xr:uid="{00000000-0005-0000-0000-0000DE010000}"/>
    <cellStyle name="Normal 5 7 4" xfId="589" xr:uid="{00000000-0005-0000-0000-0000DF010000}"/>
    <cellStyle name="Normal 5 7_בחירה מרשימה" xfId="300" xr:uid="{00000000-0005-0000-0000-0000E0010000}"/>
    <cellStyle name="Normal 5 8" xfId="125" xr:uid="{00000000-0005-0000-0000-0000E1010000}"/>
    <cellStyle name="Normal 5 8 2" xfId="424" xr:uid="{00000000-0005-0000-0000-0000E2010000}"/>
    <cellStyle name="Normal 5 8 2 2" xfId="676" xr:uid="{00000000-0005-0000-0000-0000E3010000}"/>
    <cellStyle name="Normal 5 8 3" xfId="596" xr:uid="{00000000-0005-0000-0000-0000E4010000}"/>
    <cellStyle name="Normal 5 9" xfId="329" xr:uid="{00000000-0005-0000-0000-0000E5010000}"/>
    <cellStyle name="Normal 5 9 2" xfId="640" xr:uid="{00000000-0005-0000-0000-0000E6010000}"/>
    <cellStyle name="Normal 5_בחירה מרשימה" xfId="288" xr:uid="{00000000-0005-0000-0000-0000E7010000}"/>
    <cellStyle name="Normal 6" xfId="62" xr:uid="{00000000-0005-0000-0000-0000E8010000}"/>
    <cellStyle name="Normal 6 2" xfId="217" xr:uid="{00000000-0005-0000-0000-0000E9010000}"/>
    <cellStyle name="Normal 6 3" xfId="376" xr:uid="{00000000-0005-0000-0000-0000EA010000}"/>
    <cellStyle name="Normal 6_בחירה מרשימה" xfId="301" xr:uid="{00000000-0005-0000-0000-0000EB010000}"/>
    <cellStyle name="Normal 7" xfId="84" xr:uid="{00000000-0005-0000-0000-0000EC010000}"/>
    <cellStyle name="Normal 7 2" xfId="108" xr:uid="{00000000-0005-0000-0000-0000ED010000}"/>
    <cellStyle name="Normal 7 2 2" xfId="152" xr:uid="{00000000-0005-0000-0000-0000EE010000}"/>
    <cellStyle name="Normal 7 2 2 2" xfId="446" xr:uid="{00000000-0005-0000-0000-0000EF010000}"/>
    <cellStyle name="Normal 7 2 2 2 2" xfId="696" xr:uid="{00000000-0005-0000-0000-0000F0010000}"/>
    <cellStyle name="Normal 7 2 2 3" xfId="621" xr:uid="{00000000-0005-0000-0000-0000F1010000}"/>
    <cellStyle name="Normal 7 2 3" xfId="411" xr:uid="{00000000-0005-0000-0000-0000F2010000}"/>
    <cellStyle name="Normal 7 2 3 2" xfId="666" xr:uid="{00000000-0005-0000-0000-0000F3010000}"/>
    <cellStyle name="Normal 7 2 4" xfId="590" xr:uid="{00000000-0005-0000-0000-0000F4010000}"/>
    <cellStyle name="Normal 7 2_בחירה מרשימה" xfId="303" xr:uid="{00000000-0005-0000-0000-0000F5010000}"/>
    <cellStyle name="Normal 7 3" xfId="131" xr:uid="{00000000-0005-0000-0000-0000F6010000}"/>
    <cellStyle name="Normal 7 3 2" xfId="237" xr:uid="{00000000-0005-0000-0000-0000F7010000}"/>
    <cellStyle name="Normal 7 3 2 2" xfId="474" xr:uid="{00000000-0005-0000-0000-0000F8010000}"/>
    <cellStyle name="Normal 7 3 3" xfId="428" xr:uid="{00000000-0005-0000-0000-0000F9010000}"/>
    <cellStyle name="Normal 7 3 3 2" xfId="679" xr:uid="{00000000-0005-0000-0000-0000FA010000}"/>
    <cellStyle name="Normal 7 3 4" xfId="601" xr:uid="{00000000-0005-0000-0000-0000FB010000}"/>
    <cellStyle name="Normal 7 3_בחירה מרשימה" xfId="304" xr:uid="{00000000-0005-0000-0000-0000FC010000}"/>
    <cellStyle name="Normal 7 4" xfId="244" xr:uid="{00000000-0005-0000-0000-0000FD010000}"/>
    <cellStyle name="Normal 7 4 2" xfId="475" xr:uid="{00000000-0005-0000-0000-0000FE010000}"/>
    <cellStyle name="Normal 7 4 2 2" xfId="715" xr:uid="{00000000-0005-0000-0000-0000FF010000}"/>
    <cellStyle name="Normal 7 4 3" xfId="637" xr:uid="{00000000-0005-0000-0000-000000020000}"/>
    <cellStyle name="Normal 7 5" xfId="233" xr:uid="{00000000-0005-0000-0000-000001020000}"/>
    <cellStyle name="Normal 7 5 2" xfId="476" xr:uid="{00000000-0005-0000-0000-000002020000}"/>
    <cellStyle name="Normal 7 6" xfId="391" xr:uid="{00000000-0005-0000-0000-000003020000}"/>
    <cellStyle name="Normal 7 6 2" xfId="649" xr:uid="{00000000-0005-0000-0000-000004020000}"/>
    <cellStyle name="Normal 7 7" xfId="569" xr:uid="{00000000-0005-0000-0000-000005020000}"/>
    <cellStyle name="Normal 7_בחירה מרשימה" xfId="302" xr:uid="{00000000-0005-0000-0000-000006020000}"/>
    <cellStyle name="Normal 8" xfId="95" xr:uid="{00000000-0005-0000-0000-000007020000}"/>
    <cellStyle name="Normal 8 2" xfId="109" xr:uid="{00000000-0005-0000-0000-000008020000}"/>
    <cellStyle name="Normal 8 2 2" xfId="153" xr:uid="{00000000-0005-0000-0000-000009020000}"/>
    <cellStyle name="Normal 8 2 2 2" xfId="447" xr:uid="{00000000-0005-0000-0000-00000A020000}"/>
    <cellStyle name="Normal 8 2 2 2 2" xfId="697" xr:uid="{00000000-0005-0000-0000-00000B020000}"/>
    <cellStyle name="Normal 8 2 2 3" xfId="622" xr:uid="{00000000-0005-0000-0000-00000C020000}"/>
    <cellStyle name="Normal 8 2 3" xfId="412" xr:uid="{00000000-0005-0000-0000-00000D020000}"/>
    <cellStyle name="Normal 8 2 3 2" xfId="667" xr:uid="{00000000-0005-0000-0000-00000E020000}"/>
    <cellStyle name="Normal 8 2 4" xfId="591" xr:uid="{00000000-0005-0000-0000-00000F020000}"/>
    <cellStyle name="Normal 8 2_בחירה מרשימה" xfId="306" xr:uid="{00000000-0005-0000-0000-000010020000}"/>
    <cellStyle name="Normal 8 3" xfId="139" xr:uid="{00000000-0005-0000-0000-000011020000}"/>
    <cellStyle name="Normal 8 3 2" xfId="435" xr:uid="{00000000-0005-0000-0000-000012020000}"/>
    <cellStyle name="Normal 8 3 2 2" xfId="686" xr:uid="{00000000-0005-0000-0000-000013020000}"/>
    <cellStyle name="Normal 8 3 3" xfId="609" xr:uid="{00000000-0005-0000-0000-000014020000}"/>
    <cellStyle name="Normal 8 4" xfId="400" xr:uid="{00000000-0005-0000-0000-000015020000}"/>
    <cellStyle name="Normal 8 4 2" xfId="656" xr:uid="{00000000-0005-0000-0000-000016020000}"/>
    <cellStyle name="Normal 8 5" xfId="578" xr:uid="{00000000-0005-0000-0000-000017020000}"/>
    <cellStyle name="Normal 8_בחירה מרשימה" xfId="305" xr:uid="{00000000-0005-0000-0000-000018020000}"/>
    <cellStyle name="Normal 9" xfId="63" xr:uid="{00000000-0005-0000-0000-000019020000}"/>
    <cellStyle name="Normal 9 2" xfId="110" xr:uid="{00000000-0005-0000-0000-00001A020000}"/>
    <cellStyle name="Normal 9 2 2" xfId="154" xr:uid="{00000000-0005-0000-0000-00001B020000}"/>
    <cellStyle name="Normal 9 2 2 2" xfId="245" xr:uid="{00000000-0005-0000-0000-00001C020000}"/>
    <cellStyle name="Normal 9 2 2 2 2" xfId="477" xr:uid="{00000000-0005-0000-0000-00001D020000}"/>
    <cellStyle name="Normal 9 2 2 2 3" xfId="520" xr:uid="{00000000-0005-0000-0000-00001E020000}"/>
    <cellStyle name="Normal 9 2 2 3" xfId="448" xr:uid="{00000000-0005-0000-0000-00001F020000}"/>
    <cellStyle name="Normal 9 2 2 4" xfId="504" xr:uid="{00000000-0005-0000-0000-000020020000}"/>
    <cellStyle name="Normal 9 2 2_בחירה מרשימה" xfId="309" xr:uid="{00000000-0005-0000-0000-000021020000}"/>
    <cellStyle name="Normal 9 2 3" xfId="124" xr:uid="{00000000-0005-0000-0000-000022020000}"/>
    <cellStyle name="Normal 9 2 3 2" xfId="246" xr:uid="{00000000-0005-0000-0000-000023020000}"/>
    <cellStyle name="Normal 9 2 3 2 2" xfId="478" xr:uid="{00000000-0005-0000-0000-000024020000}"/>
    <cellStyle name="Normal 9 2 3 2 3" xfId="521" xr:uid="{00000000-0005-0000-0000-000025020000}"/>
    <cellStyle name="Normal 9 2 3 3" xfId="423" xr:uid="{00000000-0005-0000-0000-000026020000}"/>
    <cellStyle name="Normal 9 2 3 4" xfId="501" xr:uid="{00000000-0005-0000-0000-000027020000}"/>
    <cellStyle name="Normal 9 2 3_בחירה מרשימה" xfId="310" xr:uid="{00000000-0005-0000-0000-000028020000}"/>
    <cellStyle name="Normal 9 2 4" xfId="235" xr:uid="{00000000-0005-0000-0000-000029020000}"/>
    <cellStyle name="Normal 9 2 4 2" xfId="479" xr:uid="{00000000-0005-0000-0000-00002A020000}"/>
    <cellStyle name="Normal 9 2 4 3" xfId="514" xr:uid="{00000000-0005-0000-0000-00002B020000}"/>
    <cellStyle name="Normal 9 2 5" xfId="413" xr:uid="{00000000-0005-0000-0000-00002C020000}"/>
    <cellStyle name="Normal 9 2 6" xfId="491" xr:uid="{00000000-0005-0000-0000-00002D020000}"/>
    <cellStyle name="Normal 9 2_בחירה מרשימה" xfId="308" xr:uid="{00000000-0005-0000-0000-00002E020000}"/>
    <cellStyle name="Normal 9 3" xfId="128" xr:uid="{00000000-0005-0000-0000-00002F020000}"/>
    <cellStyle name="Normal 9 3 2" xfId="239" xr:uid="{00000000-0005-0000-0000-000030020000}"/>
    <cellStyle name="Normal 9 3 2 2" xfId="480" xr:uid="{00000000-0005-0000-0000-000031020000}"/>
    <cellStyle name="Normal 9 3 2 3" xfId="515" xr:uid="{00000000-0005-0000-0000-000032020000}"/>
    <cellStyle name="Normal 9 3 3" xfId="427" xr:uid="{00000000-0005-0000-0000-000033020000}"/>
    <cellStyle name="Normal 9 3 4" xfId="502" xr:uid="{00000000-0005-0000-0000-000034020000}"/>
    <cellStyle name="Normal 9 3_בחירה מרשימה" xfId="311" xr:uid="{00000000-0005-0000-0000-000035020000}"/>
    <cellStyle name="Normal 9 4" xfId="120" xr:uid="{00000000-0005-0000-0000-000036020000}"/>
    <cellStyle name="Normal 9 4 2" xfId="247" xr:uid="{00000000-0005-0000-0000-000037020000}"/>
    <cellStyle name="Normal 9 4 2 2" xfId="481" xr:uid="{00000000-0005-0000-0000-000038020000}"/>
    <cellStyle name="Normal 9 4 2 3" xfId="522" xr:uid="{00000000-0005-0000-0000-000039020000}"/>
    <cellStyle name="Normal 9 4 3" xfId="419" xr:uid="{00000000-0005-0000-0000-00003A020000}"/>
    <cellStyle name="Normal 9 4 4" xfId="497" xr:uid="{00000000-0005-0000-0000-00003B020000}"/>
    <cellStyle name="Normal 9 4_בחירה מרשימה" xfId="312" xr:uid="{00000000-0005-0000-0000-00003C020000}"/>
    <cellStyle name="Normal 9 5" xfId="231" xr:uid="{00000000-0005-0000-0000-00003D020000}"/>
    <cellStyle name="Normal 9 5 2" xfId="482" xr:uid="{00000000-0005-0000-0000-00003E020000}"/>
    <cellStyle name="Normal 9 5 3" xfId="513" xr:uid="{00000000-0005-0000-0000-00003F020000}"/>
    <cellStyle name="Normal 9 6" xfId="377" xr:uid="{00000000-0005-0000-0000-000040020000}"/>
    <cellStyle name="Normal 9 7" xfId="455" xr:uid="{00000000-0005-0000-0000-000041020000}"/>
    <cellStyle name="Normal 9_בחירה מרשימה" xfId="307" xr:uid="{00000000-0005-0000-0000-000042020000}"/>
    <cellStyle name="Note" xfId="64" xr:uid="{00000000-0005-0000-0000-000043020000}"/>
    <cellStyle name="Note 2" xfId="121" xr:uid="{00000000-0005-0000-0000-000044020000}"/>
    <cellStyle name="Note 2 2" xfId="248" xr:uid="{00000000-0005-0000-0000-000045020000}"/>
    <cellStyle name="Note 2 2 2" xfId="483" xr:uid="{00000000-0005-0000-0000-000046020000}"/>
    <cellStyle name="Note 2 2 2 2" xfId="553" xr:uid="{00000000-0005-0000-0000-000047020000}"/>
    <cellStyle name="Note 2 2 2 2 2" xfId="774" xr:uid="{00000000-0005-0000-0000-000048020000}"/>
    <cellStyle name="Note 2 2 2 3" xfId="716" xr:uid="{00000000-0005-0000-0000-000049020000}"/>
    <cellStyle name="Note 2 2 3" xfId="523" xr:uid="{00000000-0005-0000-0000-00004A020000}"/>
    <cellStyle name="Note 2 2 3 2" xfId="744" xr:uid="{00000000-0005-0000-0000-00004B020000}"/>
    <cellStyle name="Note 2 2 4" xfId="530" xr:uid="{00000000-0005-0000-0000-00004C020000}"/>
    <cellStyle name="Note 2 2 4 2" xfId="751" xr:uid="{00000000-0005-0000-0000-00004D020000}"/>
    <cellStyle name="Note 2 3" xfId="420" xr:uid="{00000000-0005-0000-0000-00004E020000}"/>
    <cellStyle name="Note 2 3 2" xfId="323" xr:uid="{00000000-0005-0000-0000-00004F020000}"/>
    <cellStyle name="Note 2 3 2 2" xfId="638" xr:uid="{00000000-0005-0000-0000-000050020000}"/>
    <cellStyle name="Note 2 3 3" xfId="673" xr:uid="{00000000-0005-0000-0000-000051020000}"/>
    <cellStyle name="Note 2 4" xfId="498" xr:uid="{00000000-0005-0000-0000-000052020000}"/>
    <cellStyle name="Note 2 4 2" xfId="728" xr:uid="{00000000-0005-0000-0000-000053020000}"/>
    <cellStyle name="Note 2 5" xfId="540" xr:uid="{00000000-0005-0000-0000-000054020000}"/>
    <cellStyle name="Note 2 5 2" xfId="761" xr:uid="{00000000-0005-0000-0000-000055020000}"/>
    <cellStyle name="Note 2_בחירה מרשימה" xfId="314" xr:uid="{00000000-0005-0000-0000-000056020000}"/>
    <cellStyle name="Note 3" xfId="115" xr:uid="{00000000-0005-0000-0000-000057020000}"/>
    <cellStyle name="Note 3 2" xfId="249" xr:uid="{00000000-0005-0000-0000-000058020000}"/>
    <cellStyle name="Note 3 2 2" xfId="484" xr:uid="{00000000-0005-0000-0000-000059020000}"/>
    <cellStyle name="Note 3 2 2 2" xfId="554" xr:uid="{00000000-0005-0000-0000-00005A020000}"/>
    <cellStyle name="Note 3 2 2 2 2" xfId="775" xr:uid="{00000000-0005-0000-0000-00005B020000}"/>
    <cellStyle name="Note 3 2 2 3" xfId="717" xr:uid="{00000000-0005-0000-0000-00005C020000}"/>
    <cellStyle name="Note 3 2 3" xfId="524" xr:uid="{00000000-0005-0000-0000-00005D020000}"/>
    <cellStyle name="Note 3 2 3 2" xfId="745" xr:uid="{00000000-0005-0000-0000-00005E020000}"/>
    <cellStyle name="Note 3 2 4" xfId="541" xr:uid="{00000000-0005-0000-0000-00005F020000}"/>
    <cellStyle name="Note 3 2 4 2" xfId="762" xr:uid="{00000000-0005-0000-0000-000060020000}"/>
    <cellStyle name="Note 3 3" xfId="414" xr:uid="{00000000-0005-0000-0000-000061020000}"/>
    <cellStyle name="Note 3 3 2" xfId="457" xr:uid="{00000000-0005-0000-0000-000062020000}"/>
    <cellStyle name="Note 3 3 2 2" xfId="704" xr:uid="{00000000-0005-0000-0000-000063020000}"/>
    <cellStyle name="Note 3 3 3" xfId="668" xr:uid="{00000000-0005-0000-0000-000064020000}"/>
    <cellStyle name="Note 3 4" xfId="492" xr:uid="{00000000-0005-0000-0000-000065020000}"/>
    <cellStyle name="Note 3 4 2" xfId="723" xr:uid="{00000000-0005-0000-0000-000066020000}"/>
    <cellStyle name="Note 3 5" xfId="326" xr:uid="{00000000-0005-0000-0000-000067020000}"/>
    <cellStyle name="Note 3 5 2" xfId="639" xr:uid="{00000000-0005-0000-0000-000068020000}"/>
    <cellStyle name="Note 3_בחירה מרשימה" xfId="315" xr:uid="{00000000-0005-0000-0000-000069020000}"/>
    <cellStyle name="Note 4" xfId="378" xr:uid="{00000000-0005-0000-0000-00006A020000}"/>
    <cellStyle name="Note 4 2" xfId="538" xr:uid="{00000000-0005-0000-0000-00006B020000}"/>
    <cellStyle name="Note 4 2 2" xfId="759" xr:uid="{00000000-0005-0000-0000-00006C020000}"/>
    <cellStyle name="Note 4 3" xfId="645" xr:uid="{00000000-0005-0000-0000-00006D020000}"/>
    <cellStyle name="Note 5" xfId="454" xr:uid="{00000000-0005-0000-0000-00006E020000}"/>
    <cellStyle name="Note 5 2" xfId="702" xr:uid="{00000000-0005-0000-0000-00006F020000}"/>
    <cellStyle name="Note 6" xfId="542" xr:uid="{00000000-0005-0000-0000-000070020000}"/>
    <cellStyle name="Note 6 2" xfId="763" xr:uid="{00000000-0005-0000-0000-000071020000}"/>
    <cellStyle name="Note_בחירה מרשימה" xfId="313" xr:uid="{00000000-0005-0000-0000-000072020000}"/>
    <cellStyle name="Output" xfId="65" xr:uid="{00000000-0005-0000-0000-000073020000}"/>
    <cellStyle name="Output 2" xfId="122" xr:uid="{00000000-0005-0000-0000-000074020000}"/>
    <cellStyle name="Output 2 2" xfId="250" xr:uid="{00000000-0005-0000-0000-000075020000}"/>
    <cellStyle name="Output 2 2 2" xfId="485" xr:uid="{00000000-0005-0000-0000-000076020000}"/>
    <cellStyle name="Output 2 2 2 2" xfId="555" xr:uid="{00000000-0005-0000-0000-000077020000}"/>
    <cellStyle name="Output 2 2 2 2 2" xfId="776" xr:uid="{00000000-0005-0000-0000-000078020000}"/>
    <cellStyle name="Output 2 2 2 3" xfId="718" xr:uid="{00000000-0005-0000-0000-000079020000}"/>
    <cellStyle name="Output 2 2 3" xfId="525" xr:uid="{00000000-0005-0000-0000-00007A020000}"/>
    <cellStyle name="Output 2 2 3 2" xfId="746" xr:uid="{00000000-0005-0000-0000-00007B020000}"/>
    <cellStyle name="Output 2 2 4" xfId="543" xr:uid="{00000000-0005-0000-0000-00007C020000}"/>
    <cellStyle name="Output 2 2 4 2" xfId="764" xr:uid="{00000000-0005-0000-0000-00007D020000}"/>
    <cellStyle name="Output 2 3" xfId="421" xr:uid="{00000000-0005-0000-0000-00007E020000}"/>
    <cellStyle name="Output 2 3 2" xfId="534" xr:uid="{00000000-0005-0000-0000-00007F020000}"/>
    <cellStyle name="Output 2 3 2 2" xfId="755" xr:uid="{00000000-0005-0000-0000-000080020000}"/>
    <cellStyle name="Output 2 3 3" xfId="674" xr:uid="{00000000-0005-0000-0000-000081020000}"/>
    <cellStyle name="Output 2 4" xfId="499" xr:uid="{00000000-0005-0000-0000-000082020000}"/>
    <cellStyle name="Output 2 4 2" xfId="729" xr:uid="{00000000-0005-0000-0000-000083020000}"/>
    <cellStyle name="Output 2 5" xfId="512" xr:uid="{00000000-0005-0000-0000-000084020000}"/>
    <cellStyle name="Output 2 5 2" xfId="739" xr:uid="{00000000-0005-0000-0000-000085020000}"/>
    <cellStyle name="Output 2_בחירה מרשימה" xfId="317" xr:uid="{00000000-0005-0000-0000-000086020000}"/>
    <cellStyle name="Output 3" xfId="116" xr:uid="{00000000-0005-0000-0000-000087020000}"/>
    <cellStyle name="Output 3 2" xfId="251" xr:uid="{00000000-0005-0000-0000-000088020000}"/>
    <cellStyle name="Output 3 2 2" xfId="486" xr:uid="{00000000-0005-0000-0000-000089020000}"/>
    <cellStyle name="Output 3 2 2 2" xfId="556" xr:uid="{00000000-0005-0000-0000-00008A020000}"/>
    <cellStyle name="Output 3 2 2 2 2" xfId="777" xr:uid="{00000000-0005-0000-0000-00008B020000}"/>
    <cellStyle name="Output 3 2 2 3" xfId="719" xr:uid="{00000000-0005-0000-0000-00008C020000}"/>
    <cellStyle name="Output 3 2 3" xfId="526" xr:uid="{00000000-0005-0000-0000-00008D020000}"/>
    <cellStyle name="Output 3 2 3 2" xfId="747" xr:uid="{00000000-0005-0000-0000-00008E020000}"/>
    <cellStyle name="Output 3 2 4" xfId="503" xr:uid="{00000000-0005-0000-0000-00008F020000}"/>
    <cellStyle name="Output 3 2 4 2" xfId="731" xr:uid="{00000000-0005-0000-0000-000090020000}"/>
    <cellStyle name="Output 3 3" xfId="415" xr:uid="{00000000-0005-0000-0000-000091020000}"/>
    <cellStyle name="Output 3 3 2" xfId="536" xr:uid="{00000000-0005-0000-0000-000092020000}"/>
    <cellStyle name="Output 3 3 2 2" xfId="757" xr:uid="{00000000-0005-0000-0000-000093020000}"/>
    <cellStyle name="Output 3 3 3" xfId="669" xr:uid="{00000000-0005-0000-0000-000094020000}"/>
    <cellStyle name="Output 3 4" xfId="493" xr:uid="{00000000-0005-0000-0000-000095020000}"/>
    <cellStyle name="Output 3 4 2" xfId="724" xr:uid="{00000000-0005-0000-0000-000096020000}"/>
    <cellStyle name="Output 3 5" xfId="532" xr:uid="{00000000-0005-0000-0000-000097020000}"/>
    <cellStyle name="Output 3 5 2" xfId="753" xr:uid="{00000000-0005-0000-0000-000098020000}"/>
    <cellStyle name="Output 3_בחירה מרשימה" xfId="318" xr:uid="{00000000-0005-0000-0000-000099020000}"/>
    <cellStyle name="Output 4" xfId="379" xr:uid="{00000000-0005-0000-0000-00009A020000}"/>
    <cellStyle name="Output 4 2" xfId="509" xr:uid="{00000000-0005-0000-0000-00009B020000}"/>
    <cellStyle name="Output 4 2 2" xfId="736" xr:uid="{00000000-0005-0000-0000-00009C020000}"/>
    <cellStyle name="Output 4 3" xfId="646" xr:uid="{00000000-0005-0000-0000-00009D020000}"/>
    <cellStyle name="Output 5" xfId="453" xr:uid="{00000000-0005-0000-0000-00009E020000}"/>
    <cellStyle name="Output 5 2" xfId="701" xr:uid="{00000000-0005-0000-0000-00009F020000}"/>
    <cellStyle name="Output 6" xfId="546" xr:uid="{00000000-0005-0000-0000-0000A0020000}"/>
    <cellStyle name="Output 6 2" xfId="767" xr:uid="{00000000-0005-0000-0000-0000A1020000}"/>
    <cellStyle name="Output_בחירה מרשימה" xfId="316" xr:uid="{00000000-0005-0000-0000-0000A2020000}"/>
    <cellStyle name="Percent" xfId="1" builtinId="5"/>
    <cellStyle name="Percent 2" xfId="5" xr:uid="{00000000-0005-0000-0000-0000A4020000}"/>
    <cellStyle name="Percent 2 2" xfId="10" xr:uid="{00000000-0005-0000-0000-0000A5020000}"/>
    <cellStyle name="Percent 2 3" xfId="66" xr:uid="{00000000-0005-0000-0000-0000A6020000}"/>
    <cellStyle name="Percent 2 3 2" xfId="78" xr:uid="{00000000-0005-0000-0000-0000A7020000}"/>
    <cellStyle name="Percent 3" xfId="4" xr:uid="{00000000-0005-0000-0000-0000A8020000}"/>
    <cellStyle name="Percent 3 2" xfId="11" xr:uid="{00000000-0005-0000-0000-0000A9020000}"/>
    <cellStyle name="Percent 4" xfId="12" xr:uid="{00000000-0005-0000-0000-0000AA020000}"/>
    <cellStyle name="Percent 4 2" xfId="67" xr:uid="{00000000-0005-0000-0000-0000AB020000}"/>
    <cellStyle name="Percent 4 2 2" xfId="79" xr:uid="{00000000-0005-0000-0000-0000AC020000}"/>
    <cellStyle name="Percent 4 3" xfId="68" xr:uid="{00000000-0005-0000-0000-0000AD020000}"/>
    <cellStyle name="Percent 4 4" xfId="230" xr:uid="{00000000-0005-0000-0000-0000AE020000}"/>
    <cellStyle name="Percent 5" xfId="80" xr:uid="{00000000-0005-0000-0000-0000AF020000}"/>
    <cellStyle name="Percent 5 2" xfId="111" xr:uid="{00000000-0005-0000-0000-0000B0020000}"/>
    <cellStyle name="Percent 5 2 2" xfId="155" xr:uid="{00000000-0005-0000-0000-0000B1020000}"/>
    <cellStyle name="Percent 5 2 2 2" xfId="623" xr:uid="{00000000-0005-0000-0000-0000B2020000}"/>
    <cellStyle name="Percent 5 2 3" xfId="592" xr:uid="{00000000-0005-0000-0000-0000B3020000}"/>
    <cellStyle name="Percent 5 3" xfId="129" xr:uid="{00000000-0005-0000-0000-0000B4020000}"/>
    <cellStyle name="Percent 5 3 2" xfId="599" xr:uid="{00000000-0005-0000-0000-0000B5020000}"/>
    <cellStyle name="Percent 5 4" xfId="234" xr:uid="{00000000-0005-0000-0000-0000B6020000}"/>
    <cellStyle name="Percent 5 5" xfId="566" xr:uid="{00000000-0005-0000-0000-0000B7020000}"/>
    <cellStyle name="Percent 6" xfId="82" xr:uid="{00000000-0005-0000-0000-0000B8020000}"/>
    <cellStyle name="Percent 6 2" xfId="112" xr:uid="{00000000-0005-0000-0000-0000B9020000}"/>
    <cellStyle name="Percent 6 2 2" xfId="156" xr:uid="{00000000-0005-0000-0000-0000BA020000}"/>
    <cellStyle name="Percent 6 2 2 2" xfId="624" xr:uid="{00000000-0005-0000-0000-0000BB020000}"/>
    <cellStyle name="Percent 6 2 3" xfId="593" xr:uid="{00000000-0005-0000-0000-0000BC020000}"/>
    <cellStyle name="Percent 6 3" xfId="130" xr:uid="{00000000-0005-0000-0000-0000BD020000}"/>
    <cellStyle name="Percent 6 3 2" xfId="600" xr:uid="{00000000-0005-0000-0000-0000BE020000}"/>
    <cellStyle name="Percent 6 4" xfId="567" xr:uid="{00000000-0005-0000-0000-0000BF020000}"/>
    <cellStyle name="Percent 7" xfId="85" xr:uid="{00000000-0005-0000-0000-0000C0020000}"/>
    <cellStyle name="Percent 7 2" xfId="113" xr:uid="{00000000-0005-0000-0000-0000C1020000}"/>
    <cellStyle name="Percent 7 2 2" xfId="157" xr:uid="{00000000-0005-0000-0000-0000C2020000}"/>
    <cellStyle name="Percent 7 2 2 2" xfId="625" xr:uid="{00000000-0005-0000-0000-0000C3020000}"/>
    <cellStyle name="Percent 7 2 3" xfId="594" xr:uid="{00000000-0005-0000-0000-0000C4020000}"/>
    <cellStyle name="Percent 7 3" xfId="132" xr:uid="{00000000-0005-0000-0000-0000C5020000}"/>
    <cellStyle name="Percent 7 3 2" xfId="602" xr:uid="{00000000-0005-0000-0000-0000C6020000}"/>
    <cellStyle name="Percent 7 4" xfId="570" xr:uid="{00000000-0005-0000-0000-0000C7020000}"/>
    <cellStyle name="Percent 8" xfId="96" xr:uid="{00000000-0005-0000-0000-0000C8020000}"/>
    <cellStyle name="Percent 8 2" xfId="114" xr:uid="{00000000-0005-0000-0000-0000C9020000}"/>
    <cellStyle name="Percent 8 2 2" xfId="158" xr:uid="{00000000-0005-0000-0000-0000CA020000}"/>
    <cellStyle name="Percent 8 2 2 2" xfId="626" xr:uid="{00000000-0005-0000-0000-0000CB020000}"/>
    <cellStyle name="Percent 8 2 3" xfId="595" xr:uid="{00000000-0005-0000-0000-0000CC020000}"/>
    <cellStyle name="Percent 8 3" xfId="140" xr:uid="{00000000-0005-0000-0000-0000CD020000}"/>
    <cellStyle name="Percent 8 3 2" xfId="610" xr:uid="{00000000-0005-0000-0000-0000CE020000}"/>
    <cellStyle name="Percent 8 4" xfId="579" xr:uid="{00000000-0005-0000-0000-0000CF020000}"/>
    <cellStyle name="Percent 9" xfId="97" xr:uid="{00000000-0005-0000-0000-0000D0020000}"/>
    <cellStyle name="Percent 9 2" xfId="141" xr:uid="{00000000-0005-0000-0000-0000D1020000}"/>
    <cellStyle name="Percent 9 2 2" xfId="611" xr:uid="{00000000-0005-0000-0000-0000D2020000}"/>
    <cellStyle name="Percent 9 3" xfId="580" xr:uid="{00000000-0005-0000-0000-0000D3020000}"/>
    <cellStyle name="Title" xfId="69" xr:uid="{00000000-0005-0000-0000-0000D4020000}"/>
    <cellStyle name="Title 2" xfId="218" xr:uid="{00000000-0005-0000-0000-0000D5020000}"/>
    <cellStyle name="Title 3" xfId="380" xr:uid="{00000000-0005-0000-0000-0000D6020000}"/>
    <cellStyle name="Total" xfId="70" xr:uid="{00000000-0005-0000-0000-0000D7020000}"/>
    <cellStyle name="Total 2" xfId="123" xr:uid="{00000000-0005-0000-0000-0000D8020000}"/>
    <cellStyle name="Total 2 2" xfId="252" xr:uid="{00000000-0005-0000-0000-0000D9020000}"/>
    <cellStyle name="Total 2 2 2" xfId="487" xr:uid="{00000000-0005-0000-0000-0000DA020000}"/>
    <cellStyle name="Total 2 2 2 2" xfId="557" xr:uid="{00000000-0005-0000-0000-0000DB020000}"/>
    <cellStyle name="Total 2 2 2 2 2" xfId="778" xr:uid="{00000000-0005-0000-0000-0000DC020000}"/>
    <cellStyle name="Total 2 2 2 3" xfId="720" xr:uid="{00000000-0005-0000-0000-0000DD020000}"/>
    <cellStyle name="Total 2 2 3" xfId="527" xr:uid="{00000000-0005-0000-0000-0000DE020000}"/>
    <cellStyle name="Total 2 2 3 2" xfId="748" xr:uid="{00000000-0005-0000-0000-0000DF020000}"/>
    <cellStyle name="Total 2 2 4" xfId="490" xr:uid="{00000000-0005-0000-0000-0000E0020000}"/>
    <cellStyle name="Total 2 2 4 2" xfId="722" xr:uid="{00000000-0005-0000-0000-0000E1020000}"/>
    <cellStyle name="Total 2 3" xfId="422" xr:uid="{00000000-0005-0000-0000-0000E2020000}"/>
    <cellStyle name="Total 2 3 2" xfId="507" xr:uid="{00000000-0005-0000-0000-0000E3020000}"/>
    <cellStyle name="Total 2 3 2 2" xfId="734" xr:uid="{00000000-0005-0000-0000-0000E4020000}"/>
    <cellStyle name="Total 2 3 3" xfId="675" xr:uid="{00000000-0005-0000-0000-0000E5020000}"/>
    <cellStyle name="Total 2 4" xfId="500" xr:uid="{00000000-0005-0000-0000-0000E6020000}"/>
    <cellStyle name="Total 2 4 2" xfId="730" xr:uid="{00000000-0005-0000-0000-0000E7020000}"/>
    <cellStyle name="Total 2 5" xfId="531" xr:uid="{00000000-0005-0000-0000-0000E8020000}"/>
    <cellStyle name="Total 2 5 2" xfId="752" xr:uid="{00000000-0005-0000-0000-0000E9020000}"/>
    <cellStyle name="Total 2_בחירה מרשימה" xfId="320" xr:uid="{00000000-0005-0000-0000-0000EA020000}"/>
    <cellStyle name="Total 3" xfId="159" xr:uid="{00000000-0005-0000-0000-0000EB020000}"/>
    <cellStyle name="Total 3 2" xfId="253" xr:uid="{00000000-0005-0000-0000-0000EC020000}"/>
    <cellStyle name="Total 3 2 2" xfId="488" xr:uid="{00000000-0005-0000-0000-0000ED020000}"/>
    <cellStyle name="Total 3 2 2 2" xfId="558" xr:uid="{00000000-0005-0000-0000-0000EE020000}"/>
    <cellStyle name="Total 3 2 2 2 2" xfId="779" xr:uid="{00000000-0005-0000-0000-0000EF020000}"/>
    <cellStyle name="Total 3 2 2 3" xfId="721" xr:uid="{00000000-0005-0000-0000-0000F0020000}"/>
    <cellStyle name="Total 3 2 3" xfId="528" xr:uid="{00000000-0005-0000-0000-0000F1020000}"/>
    <cellStyle name="Total 3 2 3 2" xfId="749" xr:uid="{00000000-0005-0000-0000-0000F2020000}"/>
    <cellStyle name="Total 3 2 4" xfId="459" xr:uid="{00000000-0005-0000-0000-0000F3020000}"/>
    <cellStyle name="Total 3 2 4 2" xfId="706" xr:uid="{00000000-0005-0000-0000-0000F4020000}"/>
    <cellStyle name="Total 3 3" xfId="449" xr:uid="{00000000-0005-0000-0000-0000F5020000}"/>
    <cellStyle name="Total 3 3 2" xfId="547" xr:uid="{00000000-0005-0000-0000-0000F6020000}"/>
    <cellStyle name="Total 3 3 2 2" xfId="768" xr:uid="{00000000-0005-0000-0000-0000F7020000}"/>
    <cellStyle name="Total 3 3 3" xfId="698" xr:uid="{00000000-0005-0000-0000-0000F8020000}"/>
    <cellStyle name="Total 3 4" xfId="505" xr:uid="{00000000-0005-0000-0000-0000F9020000}"/>
    <cellStyle name="Total 3 4 2" xfId="732" xr:uid="{00000000-0005-0000-0000-0000FA020000}"/>
    <cellStyle name="Total 3 5" xfId="545" xr:uid="{00000000-0005-0000-0000-0000FB020000}"/>
    <cellStyle name="Total 3 5 2" xfId="766" xr:uid="{00000000-0005-0000-0000-0000FC020000}"/>
    <cellStyle name="Total 3_בחירה מרשימה" xfId="321" xr:uid="{00000000-0005-0000-0000-0000FD020000}"/>
    <cellStyle name="Total 4" xfId="381" xr:uid="{00000000-0005-0000-0000-0000FE020000}"/>
    <cellStyle name="Total 4 2" xfId="537" xr:uid="{00000000-0005-0000-0000-0000FF020000}"/>
    <cellStyle name="Total 4 2 2" xfId="758" xr:uid="{00000000-0005-0000-0000-000000030000}"/>
    <cellStyle name="Total 4 3" xfId="647" xr:uid="{00000000-0005-0000-0000-000001030000}"/>
    <cellStyle name="Total 5" xfId="452" xr:uid="{00000000-0005-0000-0000-000002030000}"/>
    <cellStyle name="Total 5 2" xfId="700" xr:uid="{00000000-0005-0000-0000-000003030000}"/>
    <cellStyle name="Total 6" xfId="544" xr:uid="{00000000-0005-0000-0000-000004030000}"/>
    <cellStyle name="Total 6 2" xfId="765" xr:uid="{00000000-0005-0000-0000-000005030000}"/>
    <cellStyle name="Total_בחירה מרשימה" xfId="319" xr:uid="{00000000-0005-0000-0000-000006030000}"/>
    <cellStyle name="Warning Text" xfId="71" xr:uid="{00000000-0005-0000-0000-000007030000}"/>
    <cellStyle name="Warning Text 2" xfId="219" xr:uid="{00000000-0005-0000-0000-000008030000}"/>
    <cellStyle name="Warning Text 2 2" xfId="238" xr:uid="{00000000-0005-0000-0000-000009030000}"/>
    <cellStyle name="Warning Text 2 2 2" xfId="489" xr:uid="{00000000-0005-0000-0000-00000A030000}"/>
    <cellStyle name="Warning Text 3" xfId="382" xr:uid="{00000000-0005-0000-0000-00000B030000}"/>
  </cellStyles>
  <dxfs count="4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412"/>
      <tableStyleElement type="headerRow" dxfId="411"/>
      <tableStyleElement type="totalRow" dxfId="410"/>
      <tableStyleElement type="firstRowSubheading" dxfId="409"/>
      <tableStyleElement type="secondRowSubheading" dxfId="408"/>
      <tableStyleElement type="thirdRowSubheading" dxfId="407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9"/>
  <sheetViews>
    <sheetView rightToLeft="1" workbookViewId="0"/>
  </sheetViews>
  <sheetFormatPr defaultColWidth="9" defaultRowHeight="15.75" x14ac:dyDescent="0.25"/>
  <sheetData>
    <row r="1" spans="1:2" x14ac:dyDescent="0.25">
      <c r="B1">
        <v>0.1425287127494812</v>
      </c>
    </row>
    <row r="2" spans="1:2" x14ac:dyDescent="0.25">
      <c r="B2">
        <v>45509.398553240739</v>
      </c>
    </row>
    <row r="6" spans="1:2" x14ac:dyDescent="0.25">
      <c r="A6" t="s">
        <v>368</v>
      </c>
    </row>
    <row r="7" spans="1:2" x14ac:dyDescent="0.25">
      <c r="A7" t="s">
        <v>369</v>
      </c>
    </row>
    <row r="8" spans="1:2" x14ac:dyDescent="0.25">
      <c r="A8" t="s">
        <v>370</v>
      </c>
      <c r="B8" t="b">
        <v>1</v>
      </c>
    </row>
    <row r="9" spans="1:2" x14ac:dyDescent="0.25">
      <c r="A9" t="s">
        <v>371</v>
      </c>
      <c r="B9" t="b">
        <v>1</v>
      </c>
    </row>
  </sheetData>
  <sheetProtection algorithmName="SHA-512" hashValue="omkDcZflC4BE6GiCwWtVysp8tm7oFSKPR9BNs4sZoJ2sbR/UGWFxaqjf1Zca0mL7UOmUbYLpVs8GZx9UbZMIkQ==" saltValue="sn0zpkTGyHTPm/zCTun7c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34"/>
  <sheetViews>
    <sheetView rightToLeft="1" view="pageBreakPreview" topLeftCell="B1" zoomScaleNormal="100" zoomScaleSheetLayoutView="100" workbookViewId="0"/>
  </sheetViews>
  <sheetFormatPr defaultColWidth="9.140625" defaultRowHeight="15.75" x14ac:dyDescent="0.25"/>
  <cols>
    <col min="1" max="1" width="2.42578125" style="211" hidden="1" customWidth="1"/>
    <col min="2" max="2" width="20.42578125" style="211" customWidth="1"/>
    <col min="3" max="3" width="21.42578125" style="211" customWidth="1"/>
    <col min="4" max="4" width="41.140625" style="211" customWidth="1"/>
    <col min="5" max="7" width="16.85546875" style="211" customWidth="1"/>
    <col min="8" max="8" width="23.5703125" style="215" customWidth="1"/>
    <col min="9" max="10" width="9.140625" style="211"/>
    <col min="11" max="11" width="32.85546875" style="211" customWidth="1"/>
    <col min="12" max="16384" width="9.140625" style="211"/>
  </cols>
  <sheetData>
    <row r="1" spans="1:8" ht="16.5" thickBot="1" x14ac:dyDescent="0.3">
      <c r="H1" s="211"/>
    </row>
    <row r="2" spans="1:8" ht="30.75" customHeight="1" thickBot="1" x14ac:dyDescent="0.3">
      <c r="B2" s="470" t="s">
        <v>0</v>
      </c>
      <c r="C2" s="471"/>
      <c r="D2" s="471"/>
      <c r="E2" s="471"/>
      <c r="F2" s="471"/>
      <c r="G2" s="471"/>
      <c r="H2" s="472"/>
    </row>
    <row r="3" spans="1:8" ht="15.75" customHeight="1" x14ac:dyDescent="0.25">
      <c r="H3" s="211"/>
    </row>
    <row r="4" spans="1:8" ht="15.75" customHeight="1" x14ac:dyDescent="0.3">
      <c r="B4" s="378" t="s">
        <v>1</v>
      </c>
      <c r="C4" s="379">
        <v>43615</v>
      </c>
      <c r="D4" s="212"/>
      <c r="E4" s="212"/>
      <c r="F4" s="212"/>
      <c r="G4" s="212"/>
      <c r="H4" s="212"/>
    </row>
    <row r="5" spans="1:8" ht="15.75" customHeight="1" x14ac:dyDescent="0.3">
      <c r="B5" s="378" t="s">
        <v>2</v>
      </c>
      <c r="C5" s="379"/>
      <c r="D5" s="212"/>
      <c r="E5" s="212"/>
      <c r="F5" s="212"/>
      <c r="G5" s="212"/>
      <c r="H5" s="212"/>
    </row>
    <row r="6" spans="1:8" ht="15.75" customHeight="1" thickBot="1" x14ac:dyDescent="0.35">
      <c r="A6" s="212"/>
      <c r="B6" s="212"/>
      <c r="C6" s="212"/>
      <c r="D6" s="212"/>
      <c r="E6" s="212"/>
      <c r="F6" s="212"/>
      <c r="G6" s="212"/>
      <c r="H6" s="212"/>
    </row>
    <row r="7" spans="1:8" ht="95.25" customHeight="1" thickBot="1" x14ac:dyDescent="0.3">
      <c r="B7" s="476" t="s">
        <v>3</v>
      </c>
      <c r="C7" s="477"/>
      <c r="D7" s="477"/>
      <c r="E7" s="477"/>
      <c r="F7" s="477"/>
      <c r="G7" s="477"/>
      <c r="H7" s="478"/>
    </row>
    <row r="8" spans="1:8" ht="15.75" customHeight="1" x14ac:dyDescent="0.25">
      <c r="H8" s="211"/>
    </row>
    <row r="9" spans="1:8" ht="15.75" customHeight="1" x14ac:dyDescent="0.3">
      <c r="B9" s="380" t="s">
        <v>4</v>
      </c>
      <c r="C9" s="381"/>
      <c r="H9" s="211"/>
    </row>
    <row r="10" spans="1:8" ht="15.75" customHeight="1" x14ac:dyDescent="0.25">
      <c r="H10" s="211"/>
    </row>
    <row r="11" spans="1:8" ht="23.25" x14ac:dyDescent="0.35">
      <c r="B11" s="479" t="s">
        <v>5</v>
      </c>
      <c r="C11" s="480"/>
      <c r="D11" s="480"/>
      <c r="E11" s="480"/>
      <c r="F11" s="480"/>
      <c r="G11" s="480"/>
      <c r="H11" s="480"/>
    </row>
    <row r="12" spans="1:8" ht="18.75" x14ac:dyDescent="0.3">
      <c r="B12" s="382" t="s">
        <v>6</v>
      </c>
      <c r="C12" s="382" t="s">
        <v>7</v>
      </c>
      <c r="D12" s="481" t="s">
        <v>8</v>
      </c>
      <c r="E12" s="482"/>
      <c r="F12" s="482"/>
      <c r="G12" s="482"/>
      <c r="H12" s="483"/>
    </row>
    <row r="13" spans="1:8" ht="27.75" customHeight="1" x14ac:dyDescent="0.25">
      <c r="B13" s="383" t="s">
        <v>9</v>
      </c>
      <c r="C13" s="384" t="s">
        <v>10</v>
      </c>
      <c r="D13" s="484" t="s">
        <v>11</v>
      </c>
      <c r="E13" s="485"/>
      <c r="F13" s="485"/>
      <c r="G13" s="485"/>
      <c r="H13" s="486"/>
    </row>
    <row r="14" spans="1:8" x14ac:dyDescent="0.25">
      <c r="B14" s="385" t="s">
        <v>12</v>
      </c>
      <c r="C14" s="384" t="s">
        <v>13</v>
      </c>
      <c r="D14" s="473" t="s">
        <v>14</v>
      </c>
      <c r="E14" s="474"/>
      <c r="F14" s="474"/>
      <c r="G14" s="474"/>
      <c r="H14" s="475"/>
    </row>
    <row r="15" spans="1:8" x14ac:dyDescent="0.25">
      <c r="B15" s="386" t="s">
        <v>15</v>
      </c>
      <c r="C15" s="384" t="s">
        <v>16</v>
      </c>
      <c r="D15" s="473" t="s">
        <v>17</v>
      </c>
      <c r="E15" s="474"/>
      <c r="F15" s="474"/>
      <c r="G15" s="474"/>
      <c r="H15" s="475"/>
    </row>
    <row r="16" spans="1:8" x14ac:dyDescent="0.25">
      <c r="B16" s="387"/>
      <c r="C16" s="387"/>
      <c r="D16" s="388"/>
      <c r="E16" s="388"/>
      <c r="F16" s="388"/>
      <c r="G16" s="388"/>
      <c r="H16" s="388"/>
    </row>
    <row r="17" spans="2:8" ht="69.75" x14ac:dyDescent="0.25">
      <c r="B17" s="389" t="s">
        <v>18</v>
      </c>
      <c r="C17" s="389"/>
      <c r="D17" s="389"/>
      <c r="E17" s="389"/>
      <c r="F17" s="389"/>
      <c r="G17" s="389"/>
      <c r="H17" s="389"/>
    </row>
    <row r="18" spans="2:8" ht="63" customHeight="1" x14ac:dyDescent="0.25">
      <c r="B18" s="213"/>
      <c r="C18" s="213"/>
      <c r="D18" s="213"/>
      <c r="E18" s="213"/>
      <c r="F18" s="213"/>
      <c r="G18" s="213"/>
      <c r="H18" s="213"/>
    </row>
    <row r="19" spans="2:8" ht="23.25" x14ac:dyDescent="0.25">
      <c r="B19" s="389"/>
      <c r="C19" s="389"/>
      <c r="D19" s="389"/>
      <c r="E19" s="389"/>
      <c r="F19" s="389"/>
      <c r="G19" s="389"/>
      <c r="H19" s="389"/>
    </row>
    <row r="20" spans="2:8" ht="23.25" x14ac:dyDescent="0.25">
      <c r="B20" s="214"/>
      <c r="C20" s="214"/>
      <c r="D20" s="214"/>
      <c r="E20" s="214"/>
      <c r="F20" s="214"/>
      <c r="G20" s="214"/>
      <c r="H20" s="214"/>
    </row>
    <row r="21" spans="2:8" ht="23.25" x14ac:dyDescent="0.25">
      <c r="B21" s="214"/>
      <c r="C21" s="214"/>
      <c r="D21" s="214"/>
      <c r="E21" s="214"/>
      <c r="F21" s="214"/>
      <c r="G21" s="214"/>
      <c r="H21" s="214"/>
    </row>
    <row r="22" spans="2:8" ht="23.25" x14ac:dyDescent="0.25">
      <c r="B22" s="214"/>
      <c r="C22" s="214"/>
      <c r="D22" s="214"/>
      <c r="E22" s="214"/>
      <c r="F22" s="214"/>
      <c r="G22" s="214"/>
      <c r="H22" s="214"/>
    </row>
    <row r="23" spans="2:8" ht="23.25" x14ac:dyDescent="0.25">
      <c r="B23" s="214"/>
      <c r="C23" s="214"/>
      <c r="D23" s="214"/>
      <c r="E23" s="214"/>
      <c r="F23" s="214"/>
      <c r="G23" s="214"/>
      <c r="H23" s="214"/>
    </row>
    <row r="24" spans="2:8" ht="23.25" x14ac:dyDescent="0.25">
      <c r="B24" s="214"/>
      <c r="C24" s="214"/>
      <c r="D24" s="214"/>
      <c r="E24" s="214"/>
      <c r="F24" s="214"/>
      <c r="G24" s="214"/>
      <c r="H24" s="214"/>
    </row>
    <row r="25" spans="2:8" ht="23.25" x14ac:dyDescent="0.25">
      <c r="B25" s="214"/>
      <c r="C25" s="214"/>
      <c r="D25" s="214"/>
      <c r="E25" s="214"/>
      <c r="F25" s="214"/>
      <c r="G25" s="214"/>
      <c r="H25" s="214"/>
    </row>
    <row r="26" spans="2:8" ht="23.25" x14ac:dyDescent="0.25">
      <c r="B26" s="214"/>
      <c r="C26" s="214"/>
      <c r="D26" s="214"/>
      <c r="E26" s="214"/>
      <c r="F26" s="214"/>
      <c r="G26" s="214"/>
      <c r="H26" s="214"/>
    </row>
    <row r="27" spans="2:8" ht="23.25" x14ac:dyDescent="0.25">
      <c r="B27" s="214"/>
      <c r="C27" s="214"/>
      <c r="D27" s="214"/>
      <c r="E27" s="214"/>
      <c r="F27" s="214"/>
      <c r="G27" s="214"/>
      <c r="H27" s="214"/>
    </row>
    <row r="28" spans="2:8" ht="23.25" x14ac:dyDescent="0.25">
      <c r="B28" s="214"/>
      <c r="C28" s="214"/>
      <c r="D28" s="214"/>
      <c r="E28" s="214"/>
      <c r="F28" s="214"/>
      <c r="G28" s="214"/>
      <c r="H28" s="214"/>
    </row>
    <row r="29" spans="2:8" ht="23.25" x14ac:dyDescent="0.25">
      <c r="B29" s="214"/>
      <c r="C29" s="214"/>
      <c r="D29" s="214"/>
      <c r="E29" s="214"/>
      <c r="F29" s="214"/>
      <c r="G29" s="214"/>
      <c r="H29" s="214"/>
    </row>
    <row r="30" spans="2:8" ht="23.25" x14ac:dyDescent="0.25">
      <c r="B30" s="214"/>
      <c r="C30" s="214"/>
      <c r="D30" s="214"/>
      <c r="E30" s="214"/>
      <c r="F30" s="214"/>
      <c r="G30" s="214"/>
      <c r="H30" s="214"/>
    </row>
    <row r="31" spans="2:8" ht="23.25" x14ac:dyDescent="0.25">
      <c r="B31" s="214"/>
      <c r="C31" s="214"/>
      <c r="D31" s="214"/>
      <c r="E31" s="214"/>
      <c r="F31" s="214"/>
      <c r="G31" s="214"/>
      <c r="H31" s="214"/>
    </row>
    <row r="32" spans="2:8" ht="23.25" x14ac:dyDescent="0.25">
      <c r="B32" s="214"/>
      <c r="C32" s="214"/>
      <c r="D32" s="214"/>
      <c r="E32" s="214"/>
      <c r="F32" s="214"/>
      <c r="G32" s="214"/>
      <c r="H32" s="214"/>
    </row>
    <row r="33" spans="2:8" ht="18" hidden="1" customHeight="1" x14ac:dyDescent="0.25">
      <c r="B33" s="464" t="s">
        <v>19</v>
      </c>
      <c r="C33" s="465"/>
      <c r="D33" s="465"/>
      <c r="E33" s="465"/>
      <c r="F33" s="465"/>
      <c r="G33" s="465"/>
      <c r="H33" s="466"/>
    </row>
    <row r="34" spans="2:8" ht="15.75" hidden="1" customHeight="1" x14ac:dyDescent="0.25">
      <c r="B34" s="390" t="s">
        <v>20</v>
      </c>
      <c r="C34" s="390" t="s">
        <v>21</v>
      </c>
      <c r="D34" s="390" t="s">
        <v>22</v>
      </c>
      <c r="E34" s="467" t="s">
        <v>23</v>
      </c>
      <c r="F34" s="468"/>
      <c r="G34" s="468"/>
      <c r="H34" s="469"/>
    </row>
  </sheetData>
  <sheetProtection algorithmName="SHA-512" hashValue="kgKYBd3XXDQhttgl5TWwmCSmvoRu5DEtoyjqcDDAZxmB5g/QGx3CxUnTJwq4vsuOuC3Y3rydUJ4UEytVOtI4Pg==" saltValue="ZJzv+PEdsOiMixVBqP3ohw==" spinCount="100000" sheet="1" scenarios="1" formatColumns="0" formatRows="0"/>
  <mergeCells count="9">
    <mergeCell ref="B33:H33"/>
    <mergeCell ref="E34:H34"/>
    <mergeCell ref="B2:H2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I339"/>
  <sheetViews>
    <sheetView rightToLeft="1" view="pageBreakPreview" topLeftCell="B1" zoomScale="90" zoomScaleNormal="100" zoomScaleSheetLayoutView="90" workbookViewId="0">
      <selection activeCell="C14" sqref="C14"/>
    </sheetView>
  </sheetViews>
  <sheetFormatPr defaultColWidth="9.140625" defaultRowHeight="15.75" x14ac:dyDescent="0.25"/>
  <cols>
    <col min="1" max="1" width="2.42578125" style="211" hidden="1" customWidth="1"/>
    <col min="2" max="2" width="26.140625" style="211" customWidth="1"/>
    <col min="3" max="3" width="21.42578125" style="211" customWidth="1"/>
    <col min="4" max="4" width="18.5703125" style="211" customWidth="1"/>
    <col min="5" max="5" width="18.140625" style="211" hidden="1" customWidth="1"/>
    <col min="6" max="6" width="11.85546875" style="211" hidden="1" customWidth="1"/>
    <col min="7" max="7" width="16.85546875" style="211" hidden="1" customWidth="1"/>
    <col min="8" max="8" width="10.85546875" style="211" hidden="1" customWidth="1"/>
    <col min="9" max="9" width="33" style="211" bestFit="1" customWidth="1"/>
    <col min="10" max="10" width="9.140625" style="211"/>
    <col min="11" max="11" width="32.85546875" style="211" customWidth="1"/>
    <col min="12" max="16384" width="9.140625" style="211"/>
  </cols>
  <sheetData>
    <row r="1" spans="2:9" ht="16.5" thickBot="1" x14ac:dyDescent="0.3"/>
    <row r="2" spans="2:9" ht="28.5" customHeight="1" thickBot="1" x14ac:dyDescent="0.3">
      <c r="B2" s="470" t="s">
        <v>24</v>
      </c>
      <c r="C2" s="471"/>
      <c r="D2" s="471"/>
      <c r="E2" s="471"/>
      <c r="F2" s="471"/>
      <c r="G2" s="471"/>
      <c r="H2" s="472"/>
    </row>
    <row r="3" spans="2:9" ht="16.5" thickBot="1" x14ac:dyDescent="0.3"/>
    <row r="4" spans="2:9" ht="18.75" x14ac:dyDescent="0.25">
      <c r="B4" s="216" t="s">
        <v>25</v>
      </c>
      <c r="C4" s="156">
        <v>2025</v>
      </c>
    </row>
    <row r="5" spans="2:9" ht="19.5" thickBot="1" x14ac:dyDescent="0.3">
      <c r="B5" s="217" t="s">
        <v>26</v>
      </c>
      <c r="C5" s="157">
        <v>1538184</v>
      </c>
    </row>
    <row r="6" spans="2:9" ht="36" customHeight="1" thickBot="1" x14ac:dyDescent="0.3"/>
    <row r="7" spans="2:9" hidden="1" x14ac:dyDescent="0.25"/>
    <row r="8" spans="2:9" ht="16.5" hidden="1" thickBot="1" x14ac:dyDescent="0.3"/>
    <row r="9" spans="2:9" ht="19.5" thickBot="1" x14ac:dyDescent="0.3">
      <c r="B9" s="489" t="s">
        <v>27</v>
      </c>
      <c r="C9" s="491"/>
      <c r="D9" s="490"/>
    </row>
    <row r="10" spans="2:9" ht="16.5" thickBot="1" x14ac:dyDescent="0.3">
      <c r="B10" s="165" t="s">
        <v>28</v>
      </c>
      <c r="C10" s="165" t="s">
        <v>29</v>
      </c>
      <c r="D10" s="166" t="s">
        <v>30</v>
      </c>
    </row>
    <row r="11" spans="2:9" x14ac:dyDescent="0.25">
      <c r="B11" s="218" t="s">
        <v>31</v>
      </c>
      <c r="C11" s="167">
        <f>DATE($C$4,1,1)</f>
        <v>45658</v>
      </c>
      <c r="D11" s="168">
        <f>DATE($C$4,12,31)</f>
        <v>46022</v>
      </c>
    </row>
    <row r="12" spans="2:9" x14ac:dyDescent="0.25">
      <c r="B12" s="219" t="s">
        <v>32</v>
      </c>
      <c r="C12" s="412">
        <f>DATE($C$4-3,10,1)</f>
        <v>44835</v>
      </c>
      <c r="D12" s="169">
        <f>DATE($C$4-2,9,30)</f>
        <v>45199</v>
      </c>
      <c r="I12" s="377"/>
    </row>
    <row r="13" spans="2:9" x14ac:dyDescent="0.25">
      <c r="B13" s="219" t="s">
        <v>33</v>
      </c>
      <c r="C13" s="412">
        <f>DATE($C$4-3,1,1)</f>
        <v>44562</v>
      </c>
      <c r="D13" s="169">
        <f>DATE($C$4-3,12,31)</f>
        <v>44926</v>
      </c>
      <c r="I13" s="377"/>
    </row>
    <row r="14" spans="2:9" ht="16.5" thickBot="1" x14ac:dyDescent="0.3">
      <c r="B14" s="220" t="s">
        <v>34</v>
      </c>
      <c r="C14" s="170">
        <f>DATE($C$4-1,1,1)</f>
        <v>45292</v>
      </c>
      <c r="D14" s="171">
        <f>DATE($C$4-1,12,31)</f>
        <v>45657</v>
      </c>
    </row>
    <row r="15" spans="2:9" ht="16.5" thickBot="1" x14ac:dyDescent="0.3"/>
    <row r="16" spans="2:9" hidden="1" x14ac:dyDescent="0.25"/>
    <row r="17" spans="2:9" hidden="1" x14ac:dyDescent="0.25"/>
    <row r="18" spans="2:9" hidden="1" x14ac:dyDescent="0.25"/>
    <row r="19" spans="2:9" hidden="1" x14ac:dyDescent="0.25"/>
    <row r="20" spans="2:9" hidden="1" x14ac:dyDescent="0.25"/>
    <row r="21" spans="2:9" hidden="1" x14ac:dyDescent="0.25"/>
    <row r="22" spans="2:9" hidden="1" x14ac:dyDescent="0.25"/>
    <row r="23" spans="2:9" ht="16.5" hidden="1" thickBot="1" x14ac:dyDescent="0.3"/>
    <row r="24" spans="2:9" ht="19.5" hidden="1" thickBot="1" x14ac:dyDescent="0.3">
      <c r="B24" s="489" t="s">
        <v>35</v>
      </c>
      <c r="C24" s="491"/>
      <c r="D24" s="491"/>
      <c r="E24" s="491"/>
      <c r="F24" s="491"/>
      <c r="G24" s="491"/>
      <c r="H24" s="490"/>
      <c r="I24" s="487" t="s">
        <v>36</v>
      </c>
    </row>
    <row r="25" spans="2:9" ht="16.5" hidden="1" thickBot="1" x14ac:dyDescent="0.3">
      <c r="B25" s="142" t="s">
        <v>35</v>
      </c>
      <c r="C25" s="143" t="s">
        <v>37</v>
      </c>
      <c r="D25" s="143" t="s">
        <v>38</v>
      </c>
      <c r="E25" s="143"/>
      <c r="F25" s="143"/>
      <c r="G25" s="143"/>
      <c r="H25" s="143"/>
      <c r="I25" s="488"/>
    </row>
    <row r="26" spans="2:9" hidden="1" x14ac:dyDescent="0.25">
      <c r="B26" s="144"/>
      <c r="C26" s="145"/>
      <c r="D26" s="146"/>
      <c r="E26" s="146"/>
      <c r="F26" s="147"/>
      <c r="G26" s="147"/>
      <c r="H26" s="147"/>
      <c r="I26" s="148"/>
    </row>
    <row r="27" spans="2:9" hidden="1" x14ac:dyDescent="0.25">
      <c r="B27" s="149"/>
      <c r="C27" s="413"/>
      <c r="D27" s="414"/>
      <c r="E27" s="414"/>
      <c r="F27" s="415"/>
      <c r="G27" s="415"/>
      <c r="H27" s="415"/>
      <c r="I27" s="150"/>
    </row>
    <row r="28" spans="2:9" ht="16.5" hidden="1" thickBot="1" x14ac:dyDescent="0.3">
      <c r="B28" s="151"/>
      <c r="C28" s="152"/>
      <c r="D28" s="153"/>
      <c r="E28" s="153"/>
      <c r="F28" s="154"/>
      <c r="G28" s="154"/>
      <c r="H28" s="154"/>
      <c r="I28" s="155"/>
    </row>
    <row r="29" spans="2:9" ht="16.5" hidden="1" thickBot="1" x14ac:dyDescent="0.3"/>
    <row r="30" spans="2:9" ht="19.5" thickBot="1" x14ac:dyDescent="0.3">
      <c r="B30" s="489" t="s">
        <v>39</v>
      </c>
      <c r="C30" s="490"/>
    </row>
    <row r="31" spans="2:9" ht="16.5" thickBot="1" x14ac:dyDescent="0.3">
      <c r="B31" s="158" t="s">
        <v>40</v>
      </c>
      <c r="C31" s="159" t="s">
        <v>41</v>
      </c>
    </row>
    <row r="32" spans="2:9" x14ac:dyDescent="0.25">
      <c r="B32" s="221" t="s">
        <v>42</v>
      </c>
      <c r="C32" s="160">
        <v>0.35</v>
      </c>
    </row>
    <row r="33" spans="2:4" x14ac:dyDescent="0.25">
      <c r="B33" s="219" t="s">
        <v>43</v>
      </c>
      <c r="C33" s="161">
        <v>0.2</v>
      </c>
    </row>
    <row r="34" spans="2:4" hidden="1" x14ac:dyDescent="0.25">
      <c r="B34" s="219"/>
      <c r="C34" s="161"/>
    </row>
    <row r="35" spans="2:4" x14ac:dyDescent="0.25">
      <c r="B35" s="219" t="s">
        <v>44</v>
      </c>
      <c r="C35" s="161">
        <v>0.2</v>
      </c>
    </row>
    <row r="36" spans="2:4" hidden="1" x14ac:dyDescent="0.25">
      <c r="B36" s="219"/>
      <c r="C36" s="161"/>
    </row>
    <row r="37" spans="2:4" x14ac:dyDescent="0.25">
      <c r="B37" s="219" t="s">
        <v>45</v>
      </c>
      <c r="C37" s="161">
        <v>0.15</v>
      </c>
    </row>
    <row r="38" spans="2:4" ht="16.5" thickBot="1" x14ac:dyDescent="0.3">
      <c r="B38" s="219" t="s">
        <v>46</v>
      </c>
      <c r="C38" s="161">
        <v>0.1</v>
      </c>
    </row>
    <row r="39" spans="2:4" ht="16.5" hidden="1" thickBot="1" x14ac:dyDescent="0.3">
      <c r="B39" s="219"/>
      <c r="C39" s="161"/>
    </row>
    <row r="40" spans="2:4" hidden="1" x14ac:dyDescent="0.25">
      <c r="B40" s="219"/>
      <c r="C40" s="161"/>
      <c r="D40" s="347">
        <v>0</v>
      </c>
    </row>
    <row r="41" spans="2:4" hidden="1" x14ac:dyDescent="0.25">
      <c r="B41" s="219"/>
      <c r="C41" s="161"/>
      <c r="D41" s="222">
        <v>0</v>
      </c>
    </row>
    <row r="42" spans="2:4" hidden="1" x14ac:dyDescent="0.25">
      <c r="B42" s="219"/>
      <c r="C42" s="161"/>
      <c r="D42" s="222">
        <v>0</v>
      </c>
    </row>
    <row r="43" spans="2:4" hidden="1" x14ac:dyDescent="0.25">
      <c r="B43" s="219"/>
      <c r="C43" s="161"/>
      <c r="D43" s="222">
        <v>0</v>
      </c>
    </row>
    <row r="44" spans="2:4" hidden="1" x14ac:dyDescent="0.25">
      <c r="B44" s="219"/>
      <c r="C44" s="161"/>
      <c r="D44" s="222">
        <v>0</v>
      </c>
    </row>
    <row r="45" spans="2:4" ht="16.5" hidden="1" thickBot="1" x14ac:dyDescent="0.3">
      <c r="B45" s="220"/>
      <c r="C45" s="162"/>
      <c r="D45" s="223">
        <v>0</v>
      </c>
    </row>
    <row r="46" spans="2:4" hidden="1" x14ac:dyDescent="0.25"/>
    <row r="47" spans="2:4" hidden="1" x14ac:dyDescent="0.25"/>
    <row r="48" spans="2:4" hidden="1" x14ac:dyDescent="0.25"/>
    <row r="49" spans="2:3" hidden="1" x14ac:dyDescent="0.25"/>
    <row r="50" spans="2:3" hidden="1" x14ac:dyDescent="0.25"/>
    <row r="51" spans="2:3" hidden="1" x14ac:dyDescent="0.25"/>
    <row r="52" spans="2:3" hidden="1" x14ac:dyDescent="0.25"/>
    <row r="53" spans="2:3" hidden="1" x14ac:dyDescent="0.25"/>
    <row r="54" spans="2:3" hidden="1" x14ac:dyDescent="0.25"/>
    <row r="55" spans="2:3" hidden="1" x14ac:dyDescent="0.25"/>
    <row r="56" spans="2:3" hidden="1" x14ac:dyDescent="0.25"/>
    <row r="57" spans="2:3" ht="16.5" hidden="1" thickBot="1" x14ac:dyDescent="0.3"/>
    <row r="58" spans="2:3" ht="16.5" thickBot="1" x14ac:dyDescent="0.3">
      <c r="B58" s="224" t="s">
        <v>47</v>
      </c>
      <c r="C58" s="163">
        <f>SUM(C32:C57)</f>
        <v>1</v>
      </c>
    </row>
    <row r="59" spans="2:3" ht="16.5" thickBot="1" x14ac:dyDescent="0.3"/>
    <row r="60" spans="2:3" ht="57" customHeight="1" thickBot="1" x14ac:dyDescent="0.3">
      <c r="B60" s="489" t="str">
        <f>"פרמטרים לחישוב ניקוד משתנה "&amp;$B$32</f>
        <v>פרמטרים לחישוב ניקוד משתנה מספר פרסומים</v>
      </c>
      <c r="C60" s="490"/>
    </row>
    <row r="61" spans="2:3" ht="16.5" thickBot="1" x14ac:dyDescent="0.3">
      <c r="B61" s="354" t="s">
        <v>40</v>
      </c>
      <c r="C61" s="355" t="s">
        <v>48</v>
      </c>
    </row>
    <row r="62" spans="2:3" ht="32.25" thickBot="1" x14ac:dyDescent="0.3">
      <c r="B62" s="188" t="s">
        <v>49</v>
      </c>
      <c r="C62" s="191">
        <v>1</v>
      </c>
    </row>
    <row r="63" spans="2:3" hidden="1" x14ac:dyDescent="0.25"/>
    <row r="64" spans="2:3" ht="16.5" thickBot="1" x14ac:dyDescent="0.3"/>
    <row r="65" spans="2:3" hidden="1" x14ac:dyDescent="0.25"/>
    <row r="66" spans="2:3" hidden="1" x14ac:dyDescent="0.25"/>
    <row r="67" spans="2:3" ht="16.5" hidden="1" thickBot="1" x14ac:dyDescent="0.3"/>
    <row r="68" spans="2:3" hidden="1" x14ac:dyDescent="0.25"/>
    <row r="69" spans="2:3" hidden="1" x14ac:dyDescent="0.25"/>
    <row r="70" spans="2:3" hidden="1" x14ac:dyDescent="0.25"/>
    <row r="71" spans="2:3" hidden="1" x14ac:dyDescent="0.25"/>
    <row r="72" spans="2:3" hidden="1" x14ac:dyDescent="0.25"/>
    <row r="73" spans="2:3" hidden="1" x14ac:dyDescent="0.25"/>
    <row r="74" spans="2:3" hidden="1" x14ac:dyDescent="0.25"/>
    <row r="75" spans="2:3" hidden="1" x14ac:dyDescent="0.25"/>
    <row r="76" spans="2:3" hidden="1" x14ac:dyDescent="0.25"/>
    <row r="77" spans="2:3" hidden="1" x14ac:dyDescent="0.25"/>
    <row r="78" spans="2:3" hidden="1" x14ac:dyDescent="0.25"/>
    <row r="79" spans="2:3" ht="16.5" hidden="1" thickBot="1" x14ac:dyDescent="0.3"/>
    <row r="80" spans="2:3" ht="45" customHeight="1" thickBot="1" x14ac:dyDescent="0.3">
      <c r="B80" s="489" t="str">
        <f>"פרמטרים לחישוב ניקוד משתנה "&amp;$B$33</f>
        <v>פרמטרים לחישוב ניקוד משתנה תקציב</v>
      </c>
      <c r="C80" s="490"/>
    </row>
    <row r="81" spans="2:3" ht="16.5" customHeight="1" thickBot="1" x14ac:dyDescent="0.3">
      <c r="B81" s="354" t="s">
        <v>40</v>
      </c>
      <c r="C81" s="355" t="s">
        <v>48</v>
      </c>
    </row>
    <row r="82" spans="2:3" ht="16.5" thickBot="1" x14ac:dyDescent="0.3">
      <c r="B82" s="188" t="s">
        <v>50</v>
      </c>
      <c r="C82" s="191">
        <v>1</v>
      </c>
    </row>
    <row r="83" spans="2:3" ht="16.5" thickBot="1" x14ac:dyDescent="0.3"/>
    <row r="84" spans="2:3" hidden="1" x14ac:dyDescent="0.25"/>
    <row r="85" spans="2:3" ht="16.5" hidden="1" thickBot="1" x14ac:dyDescent="0.3"/>
    <row r="86" spans="2:3" hidden="1" x14ac:dyDescent="0.25"/>
    <row r="87" spans="2:3" ht="16.5" hidden="1" thickBot="1" x14ac:dyDescent="0.3"/>
    <row r="88" spans="2:3" hidden="1" x14ac:dyDescent="0.25"/>
    <row r="89" spans="2:3" hidden="1" x14ac:dyDescent="0.25"/>
    <row r="90" spans="2:3" ht="18.75" hidden="1" customHeight="1" x14ac:dyDescent="0.25"/>
    <row r="91" spans="2:3" hidden="1" x14ac:dyDescent="0.25"/>
    <row r="92" spans="2:3" hidden="1" x14ac:dyDescent="0.25"/>
    <row r="93" spans="2:3" hidden="1" x14ac:dyDescent="0.25"/>
    <row r="94" spans="2:3" hidden="1" x14ac:dyDescent="0.25"/>
    <row r="95" spans="2:3" hidden="1" x14ac:dyDescent="0.25"/>
    <row r="96" spans="2:3" hidden="1" x14ac:dyDescent="0.25"/>
    <row r="97" spans="2:4" hidden="1" x14ac:dyDescent="0.25"/>
    <row r="98" spans="2:4" hidden="1" x14ac:dyDescent="0.25"/>
    <row r="99" spans="2:4" ht="16.5" hidden="1" thickBot="1" x14ac:dyDescent="0.3"/>
    <row r="100" spans="2:4" ht="42.75" hidden="1" customHeight="1" thickBot="1" x14ac:dyDescent="0.3">
      <c r="B100" s="357" t="str">
        <f>"פרמטרים לחישוב ניקוד משתנה "&amp;$B$34</f>
        <v xml:space="preserve">פרמטרים לחישוב ניקוד משתנה </v>
      </c>
      <c r="C100" s="192"/>
      <c r="D100" s="192"/>
    </row>
    <row r="101" spans="2:4" ht="16.5" hidden="1" thickBot="1" x14ac:dyDescent="0.3">
      <c r="B101" s="142"/>
      <c r="C101" s="164"/>
      <c r="D101" s="164"/>
    </row>
    <row r="102" spans="2:4" hidden="1" x14ac:dyDescent="0.25">
      <c r="B102" s="186"/>
      <c r="C102" s="189"/>
      <c r="D102" s="189"/>
    </row>
    <row r="103" spans="2:4" hidden="1" x14ac:dyDescent="0.25">
      <c r="B103" s="187"/>
      <c r="C103" s="190"/>
      <c r="D103" s="190"/>
    </row>
    <row r="104" spans="2:4" hidden="1" x14ac:dyDescent="0.25">
      <c r="B104" s="187"/>
      <c r="C104" s="190"/>
      <c r="D104" s="190"/>
    </row>
    <row r="105" spans="2:4" ht="16.5" hidden="1" thickBot="1" x14ac:dyDescent="0.3">
      <c r="B105" s="188"/>
      <c r="C105" s="191"/>
      <c r="D105" s="191"/>
    </row>
    <row r="106" spans="2:4" hidden="1" x14ac:dyDescent="0.25"/>
    <row r="107" spans="2:4" ht="16.5" hidden="1" thickBot="1" x14ac:dyDescent="0.3"/>
    <row r="108" spans="2:4" hidden="1" x14ac:dyDescent="0.25"/>
    <row r="109" spans="2:4" hidden="1" x14ac:dyDescent="0.25"/>
    <row r="110" spans="2:4" hidden="1" x14ac:dyDescent="0.25"/>
    <row r="111" spans="2:4" hidden="1" x14ac:dyDescent="0.25"/>
    <row r="112" spans="2:4" hidden="1" x14ac:dyDescent="0.25"/>
    <row r="113" spans="2:4" ht="15" hidden="1" customHeight="1" x14ac:dyDescent="0.25"/>
    <row r="114" spans="2:4" ht="15" hidden="1" customHeight="1" x14ac:dyDescent="0.25"/>
    <row r="115" spans="2:4" ht="15" hidden="1" customHeight="1" x14ac:dyDescent="0.25"/>
    <row r="116" spans="2:4" ht="15" hidden="1" customHeight="1" x14ac:dyDescent="0.25"/>
    <row r="117" spans="2:4" ht="15" hidden="1" customHeight="1" x14ac:dyDescent="0.25"/>
    <row r="118" spans="2:4" ht="15" hidden="1" customHeight="1" x14ac:dyDescent="0.25"/>
    <row r="119" spans="2:4" ht="15" hidden="1" customHeight="1" thickBot="1" x14ac:dyDescent="0.3"/>
    <row r="120" spans="2:4" ht="35.25" customHeight="1" thickBot="1" x14ac:dyDescent="0.3">
      <c r="B120" s="489" t="str">
        <f>"פרמטרים לחישוב ניקוד משתנה "&amp;$B$35</f>
        <v>פרמטרים לחישוב ניקוד משתנה מספר אירועים</v>
      </c>
      <c r="C120" s="490"/>
    </row>
    <row r="121" spans="2:4" ht="16.5" thickBot="1" x14ac:dyDescent="0.3">
      <c r="B121" s="354" t="s">
        <v>40</v>
      </c>
      <c r="C121" s="355" t="s">
        <v>48</v>
      </c>
    </row>
    <row r="122" spans="2:4" x14ac:dyDescent="0.25">
      <c r="B122" s="186" t="s">
        <v>51</v>
      </c>
      <c r="C122" s="189">
        <v>50</v>
      </c>
    </row>
    <row r="123" spans="2:4" x14ac:dyDescent="0.25">
      <c r="B123" s="368" t="s">
        <v>52</v>
      </c>
      <c r="C123" s="190">
        <v>50</v>
      </c>
    </row>
    <row r="124" spans="2:4" ht="31.5" x14ac:dyDescent="0.25">
      <c r="B124" s="368" t="s">
        <v>53</v>
      </c>
      <c r="C124" s="190">
        <v>35</v>
      </c>
      <c r="D124" s="211" t="s">
        <v>54</v>
      </c>
    </row>
    <row r="125" spans="2:4" ht="16.5" thickBot="1" x14ac:dyDescent="0.3">
      <c r="B125" s="188" t="s">
        <v>55</v>
      </c>
      <c r="C125" s="191">
        <v>1</v>
      </c>
    </row>
    <row r="126" spans="2:4" ht="16.5" thickBot="1" x14ac:dyDescent="0.3"/>
    <row r="127" spans="2:4" hidden="1" x14ac:dyDescent="0.25"/>
    <row r="128" spans="2:4" hidden="1" x14ac:dyDescent="0.25"/>
    <row r="129" spans="2:3" hidden="1" x14ac:dyDescent="0.25"/>
    <row r="130" spans="2:3" hidden="1" x14ac:dyDescent="0.25"/>
    <row r="131" spans="2:3" hidden="1" x14ac:dyDescent="0.25"/>
    <row r="132" spans="2:3" hidden="1" x14ac:dyDescent="0.25"/>
    <row r="133" spans="2:3" hidden="1" x14ac:dyDescent="0.25"/>
    <row r="134" spans="2:3" hidden="1" x14ac:dyDescent="0.25"/>
    <row r="135" spans="2:3" hidden="1" x14ac:dyDescent="0.25"/>
    <row r="136" spans="2:3" hidden="1" x14ac:dyDescent="0.25"/>
    <row r="137" spans="2:3" hidden="1" x14ac:dyDescent="0.25"/>
    <row r="138" spans="2:3" hidden="1" x14ac:dyDescent="0.25"/>
    <row r="139" spans="2:3" ht="16.5" hidden="1" thickBot="1" x14ac:dyDescent="0.3"/>
    <row r="140" spans="2:3" ht="48.75" hidden="1" customHeight="1" thickBot="1" x14ac:dyDescent="0.3">
      <c r="B140" s="464" t="str">
        <f>"פרמטרים לחישוב ניקוד משתנה "&amp;$B$36</f>
        <v xml:space="preserve">פרמטרים לחישוב ניקוד משתנה </v>
      </c>
      <c r="C140" s="466"/>
    </row>
    <row r="141" spans="2:3" ht="16.5" hidden="1" thickBot="1" x14ac:dyDescent="0.3">
      <c r="B141" s="142" t="s">
        <v>56</v>
      </c>
      <c r="C141" s="164" t="s">
        <v>48</v>
      </c>
    </row>
    <row r="142" spans="2:3" hidden="1" x14ac:dyDescent="0.25">
      <c r="B142" s="186"/>
      <c r="C142" s="189"/>
    </row>
    <row r="143" spans="2:3" hidden="1" x14ac:dyDescent="0.25">
      <c r="B143" s="187"/>
      <c r="C143" s="190"/>
    </row>
    <row r="144" spans="2:3" hidden="1" x14ac:dyDescent="0.25">
      <c r="B144" s="187"/>
      <c r="C144" s="190"/>
    </row>
    <row r="145" spans="2:3" hidden="1" x14ac:dyDescent="0.25">
      <c r="B145" s="187"/>
      <c r="C145" s="190"/>
    </row>
    <row r="146" spans="2:3" ht="16.5" hidden="1" thickBot="1" x14ac:dyDescent="0.3">
      <c r="B146" s="188"/>
      <c r="C146" s="191"/>
    </row>
    <row r="147" spans="2:3" ht="16.5" hidden="1" thickBot="1" x14ac:dyDescent="0.3"/>
    <row r="148" spans="2:3" hidden="1" x14ac:dyDescent="0.25"/>
    <row r="149" spans="2:3" hidden="1" x14ac:dyDescent="0.25"/>
    <row r="150" spans="2:3" hidden="1" x14ac:dyDescent="0.25"/>
    <row r="151" spans="2:3" hidden="1" x14ac:dyDescent="0.25"/>
    <row r="152" spans="2:3" hidden="1" x14ac:dyDescent="0.25"/>
    <row r="153" spans="2:3" hidden="1" x14ac:dyDescent="0.25"/>
    <row r="154" spans="2:3" hidden="1" x14ac:dyDescent="0.25"/>
    <row r="155" spans="2:3" hidden="1" x14ac:dyDescent="0.25"/>
    <row r="156" spans="2:3" hidden="1" x14ac:dyDescent="0.25"/>
    <row r="157" spans="2:3" hidden="1" x14ac:dyDescent="0.25"/>
    <row r="158" spans="2:3" hidden="1" x14ac:dyDescent="0.25"/>
    <row r="159" spans="2:3" ht="16.5" hidden="1" thickBot="1" x14ac:dyDescent="0.3"/>
    <row r="160" spans="2:3" ht="54.75" customHeight="1" thickBot="1" x14ac:dyDescent="0.3">
      <c r="B160" s="464" t="str">
        <f>"פרמטרים לחישוב ניקוד משתנה "&amp;$B$37</f>
        <v>פרמטרים לחישוב ניקוד משתנה מלחינים בראשית דרכם</v>
      </c>
      <c r="C160" s="466"/>
    </row>
    <row r="161" spans="2:3" ht="16.5" thickBot="1" x14ac:dyDescent="0.3">
      <c r="B161" s="354" t="s">
        <v>40</v>
      </c>
      <c r="C161" s="355" t="s">
        <v>48</v>
      </c>
    </row>
    <row r="162" spans="2:3" ht="63.75" thickBot="1" x14ac:dyDescent="0.3">
      <c r="B162" s="356" t="s">
        <v>57</v>
      </c>
      <c r="C162" s="191">
        <v>1</v>
      </c>
    </row>
    <row r="163" spans="2:3" hidden="1" x14ac:dyDescent="0.25"/>
    <row r="164" spans="2:3" hidden="1" x14ac:dyDescent="0.25"/>
    <row r="165" spans="2:3" hidden="1" x14ac:dyDescent="0.25"/>
    <row r="166" spans="2:3" hidden="1" x14ac:dyDescent="0.25"/>
    <row r="167" spans="2:3" ht="16.5" thickBot="1" x14ac:dyDescent="0.3"/>
    <row r="168" spans="2:3" hidden="1" x14ac:dyDescent="0.25"/>
    <row r="169" spans="2:3" hidden="1" x14ac:dyDescent="0.25"/>
    <row r="170" spans="2:3" hidden="1" x14ac:dyDescent="0.25"/>
    <row r="171" spans="2:3" hidden="1" x14ac:dyDescent="0.25"/>
    <row r="172" spans="2:3" hidden="1" x14ac:dyDescent="0.25"/>
    <row r="173" spans="2:3" hidden="1" x14ac:dyDescent="0.25"/>
    <row r="174" spans="2:3" hidden="1" x14ac:dyDescent="0.25"/>
    <row r="175" spans="2:3" hidden="1" x14ac:dyDescent="0.25"/>
    <row r="176" spans="2:3" hidden="1" x14ac:dyDescent="0.25"/>
    <row r="177" spans="2:3" hidden="1" x14ac:dyDescent="0.25"/>
    <row r="178" spans="2:3" hidden="1" x14ac:dyDescent="0.25"/>
    <row r="179" spans="2:3" ht="16.5" hidden="1" thickBot="1" x14ac:dyDescent="0.3"/>
    <row r="180" spans="2:3" ht="48" customHeight="1" thickBot="1" x14ac:dyDescent="0.3">
      <c r="B180" s="464" t="str">
        <f>"פרמטרים לחישוב ניקוד משתנה "&amp;$B$38</f>
        <v>פרמטרים לחישוב ניקוד משתנה עובדים מקצועיים</v>
      </c>
      <c r="C180" s="466"/>
    </row>
    <row r="181" spans="2:3" ht="16.5" thickBot="1" x14ac:dyDescent="0.3">
      <c r="B181" s="354" t="s">
        <v>40</v>
      </c>
      <c r="C181" s="355" t="s">
        <v>48</v>
      </c>
    </row>
    <row r="182" spans="2:3" ht="63.75" thickBot="1" x14ac:dyDescent="0.3">
      <c r="B182" s="188" t="s">
        <v>58</v>
      </c>
      <c r="C182" s="191">
        <v>1</v>
      </c>
    </row>
    <row r="183" spans="2:3" hidden="1" x14ac:dyDescent="0.25"/>
    <row r="184" spans="2:3" hidden="1" x14ac:dyDescent="0.25"/>
    <row r="185" spans="2:3" hidden="1" x14ac:dyDescent="0.25"/>
    <row r="186" spans="2:3" hidden="1" x14ac:dyDescent="0.25"/>
    <row r="188" spans="2:3" hidden="1" x14ac:dyDescent="0.25"/>
    <row r="189" spans="2:3" hidden="1" x14ac:dyDescent="0.25"/>
    <row r="190" spans="2:3" hidden="1" x14ac:dyDescent="0.25"/>
    <row r="191" spans="2:3" hidden="1" x14ac:dyDescent="0.25"/>
    <row r="192" spans="2:3" hidden="1" x14ac:dyDescent="0.25"/>
    <row r="193" spans="2:3" hidden="1" x14ac:dyDescent="0.25"/>
    <row r="194" spans="2:3" hidden="1" x14ac:dyDescent="0.25"/>
    <row r="195" spans="2:3" hidden="1" x14ac:dyDescent="0.25"/>
    <row r="196" spans="2:3" hidden="1" x14ac:dyDescent="0.25"/>
    <row r="197" spans="2:3" hidden="1" x14ac:dyDescent="0.25"/>
    <row r="198" spans="2:3" hidden="1" x14ac:dyDescent="0.25"/>
    <row r="199" spans="2:3" ht="16.5" hidden="1" thickBot="1" x14ac:dyDescent="0.3"/>
    <row r="200" spans="2:3" ht="55.5" hidden="1" customHeight="1" thickBot="1" x14ac:dyDescent="0.3">
      <c r="B200" s="489" t="str">
        <f>"פרמטרים לחישוב ניקוד משתנה "&amp;$B$39</f>
        <v xml:space="preserve">פרמטרים לחישוב ניקוד משתנה </v>
      </c>
      <c r="C200" s="490"/>
    </row>
    <row r="201" spans="2:3" ht="18.75" hidden="1" customHeight="1" thickBot="1" x14ac:dyDescent="0.3">
      <c r="B201" s="354" t="s">
        <v>40</v>
      </c>
      <c r="C201" s="355" t="s">
        <v>48</v>
      </c>
    </row>
    <row r="202" spans="2:3" hidden="1" x14ac:dyDescent="0.25">
      <c r="B202" s="186"/>
      <c r="C202" s="189"/>
    </row>
    <row r="203" spans="2:3" ht="16.5" hidden="1" thickBot="1" x14ac:dyDescent="0.3">
      <c r="B203" s="188"/>
      <c r="C203" s="191"/>
    </row>
    <row r="204" spans="2:3" hidden="1" x14ac:dyDescent="0.25"/>
    <row r="206" spans="2:3" hidden="1" x14ac:dyDescent="0.25"/>
    <row r="207" spans="2:3" hidden="1" x14ac:dyDescent="0.25"/>
    <row r="208" spans="2:3" hidden="1" x14ac:dyDescent="0.25"/>
    <row r="209" spans="2:3" hidden="1" x14ac:dyDescent="0.25"/>
    <row r="210" spans="2:3" hidden="1" x14ac:dyDescent="0.25"/>
    <row r="211" spans="2:3" hidden="1" x14ac:dyDescent="0.25"/>
    <row r="212" spans="2:3" hidden="1" x14ac:dyDescent="0.25"/>
    <row r="213" spans="2:3" hidden="1" x14ac:dyDescent="0.25"/>
    <row r="214" spans="2:3" hidden="1" x14ac:dyDescent="0.25"/>
    <row r="215" spans="2:3" hidden="1" x14ac:dyDescent="0.25"/>
    <row r="216" spans="2:3" hidden="1" x14ac:dyDescent="0.25"/>
    <row r="217" spans="2:3" hidden="1" x14ac:dyDescent="0.25"/>
    <row r="218" spans="2:3" hidden="1" x14ac:dyDescent="0.25"/>
    <row r="219" spans="2:3" hidden="1" x14ac:dyDescent="0.25"/>
    <row r="220" spans="2:3" ht="42.75" hidden="1" customHeight="1" thickBot="1" x14ac:dyDescent="0.3">
      <c r="B220" s="489" t="str">
        <f>"פרמטרים לחישוב ניקוד משתנה "&amp;$B$40</f>
        <v xml:space="preserve">פרמטרים לחישוב ניקוד משתנה </v>
      </c>
      <c r="C220" s="490"/>
    </row>
    <row r="221" spans="2:3" ht="19.5" hidden="1" customHeight="1" thickBot="1" x14ac:dyDescent="0.3">
      <c r="B221" s="142" t="s">
        <v>40</v>
      </c>
      <c r="C221" s="164" t="s">
        <v>48</v>
      </c>
    </row>
    <row r="222" spans="2:3" hidden="1" x14ac:dyDescent="0.25">
      <c r="B222" s="186" t="s">
        <v>59</v>
      </c>
      <c r="C222" s="189">
        <v>1</v>
      </c>
    </row>
    <row r="223" spans="2:3" hidden="1" x14ac:dyDescent="0.25">
      <c r="B223" s="187" t="s">
        <v>60</v>
      </c>
      <c r="C223" s="190">
        <v>2</v>
      </c>
    </row>
    <row r="224" spans="2:3" hidden="1" x14ac:dyDescent="0.25">
      <c r="B224" s="187" t="s">
        <v>61</v>
      </c>
      <c r="C224" s="190">
        <v>3</v>
      </c>
    </row>
    <row r="225" spans="2:3" hidden="1" x14ac:dyDescent="0.25">
      <c r="B225" s="187" t="s">
        <v>62</v>
      </c>
      <c r="C225" s="190">
        <v>4</v>
      </c>
    </row>
    <row r="226" spans="2:3" ht="16.5" hidden="1" thickBot="1" x14ac:dyDescent="0.3">
      <c r="B226" s="188" t="s">
        <v>63</v>
      </c>
      <c r="C226" s="191">
        <v>5</v>
      </c>
    </row>
    <row r="227" spans="2:3" hidden="1" x14ac:dyDescent="0.25"/>
    <row r="228" spans="2:3" hidden="1" x14ac:dyDescent="0.25"/>
    <row r="229" spans="2:3" hidden="1" x14ac:dyDescent="0.25"/>
    <row r="230" spans="2:3" hidden="1" x14ac:dyDescent="0.25"/>
    <row r="231" spans="2:3" hidden="1" x14ac:dyDescent="0.25"/>
    <row r="232" spans="2:3" hidden="1" x14ac:dyDescent="0.25"/>
    <row r="233" spans="2:3" hidden="1" x14ac:dyDescent="0.25"/>
    <row r="234" spans="2:3" hidden="1" x14ac:dyDescent="0.25"/>
    <row r="235" spans="2:3" hidden="1" x14ac:dyDescent="0.25"/>
    <row r="236" spans="2:3" hidden="1" x14ac:dyDescent="0.25"/>
    <row r="237" spans="2:3" hidden="1" x14ac:dyDescent="0.25"/>
    <row r="238" spans="2:3" hidden="1" x14ac:dyDescent="0.25"/>
    <row r="239" spans="2:3" ht="16.5" hidden="1" thickBot="1" x14ac:dyDescent="0.3"/>
    <row r="240" spans="2:3" ht="18.75" hidden="1" customHeight="1" thickBot="1" x14ac:dyDescent="0.3">
      <c r="B240" s="489" t="str">
        <f>"פרמטרים לחישוב ניקוד משתנה "&amp;$B$41</f>
        <v xml:space="preserve">פרמטרים לחישוב ניקוד משתנה </v>
      </c>
      <c r="C240" s="490"/>
    </row>
    <row r="241" spans="2:3" ht="16.5" hidden="1" thickBot="1" x14ac:dyDescent="0.3">
      <c r="B241" s="142" t="s">
        <v>40</v>
      </c>
      <c r="C241" s="164" t="s">
        <v>48</v>
      </c>
    </row>
    <row r="242" spans="2:3" hidden="1" x14ac:dyDescent="0.25">
      <c r="B242" s="186" t="s">
        <v>59</v>
      </c>
      <c r="C242" s="189">
        <v>1</v>
      </c>
    </row>
    <row r="243" spans="2:3" hidden="1" x14ac:dyDescent="0.25">
      <c r="B243" s="187" t="s">
        <v>60</v>
      </c>
      <c r="C243" s="190">
        <v>2</v>
      </c>
    </row>
    <row r="244" spans="2:3" hidden="1" x14ac:dyDescent="0.25">
      <c r="B244" s="187" t="s">
        <v>61</v>
      </c>
      <c r="C244" s="190">
        <v>3</v>
      </c>
    </row>
    <row r="245" spans="2:3" hidden="1" x14ac:dyDescent="0.25">
      <c r="B245" s="187" t="s">
        <v>62</v>
      </c>
      <c r="C245" s="190">
        <v>4</v>
      </c>
    </row>
    <row r="246" spans="2:3" ht="16.5" hidden="1" thickBot="1" x14ac:dyDescent="0.3">
      <c r="B246" s="188" t="s">
        <v>63</v>
      </c>
      <c r="C246" s="191">
        <v>5</v>
      </c>
    </row>
    <row r="247" spans="2:3" hidden="1" x14ac:dyDescent="0.25"/>
    <row r="248" spans="2:3" hidden="1" x14ac:dyDescent="0.25"/>
    <row r="249" spans="2:3" hidden="1" x14ac:dyDescent="0.25"/>
    <row r="250" spans="2:3" hidden="1" x14ac:dyDescent="0.25"/>
    <row r="251" spans="2:3" hidden="1" x14ac:dyDescent="0.25"/>
    <row r="252" spans="2:3" hidden="1" x14ac:dyDescent="0.25"/>
    <row r="253" spans="2:3" hidden="1" x14ac:dyDescent="0.25"/>
    <row r="254" spans="2:3" hidden="1" x14ac:dyDescent="0.25"/>
    <row r="255" spans="2:3" hidden="1" x14ac:dyDescent="0.25"/>
    <row r="256" spans="2:3" hidden="1" x14ac:dyDescent="0.25"/>
    <row r="257" spans="2:3" hidden="1" x14ac:dyDescent="0.25"/>
    <row r="258" spans="2:3" hidden="1" x14ac:dyDescent="0.25"/>
    <row r="259" spans="2:3" ht="16.5" hidden="1" thickBot="1" x14ac:dyDescent="0.3"/>
    <row r="260" spans="2:3" ht="19.5" hidden="1" thickBot="1" x14ac:dyDescent="0.3">
      <c r="B260" s="489" t="str">
        <f>"פרמטרים לחישוב ניקוד משתנה "&amp;$B$42</f>
        <v xml:space="preserve">פרמטרים לחישוב ניקוד משתנה </v>
      </c>
      <c r="C260" s="490"/>
    </row>
    <row r="261" spans="2:3" ht="16.5" hidden="1" thickBot="1" x14ac:dyDescent="0.3">
      <c r="B261" s="142" t="s">
        <v>40</v>
      </c>
      <c r="C261" s="164" t="s">
        <v>48</v>
      </c>
    </row>
    <row r="262" spans="2:3" hidden="1" x14ac:dyDescent="0.25">
      <c r="B262" s="186" t="s">
        <v>59</v>
      </c>
      <c r="C262" s="189">
        <v>1</v>
      </c>
    </row>
    <row r="263" spans="2:3" hidden="1" x14ac:dyDescent="0.25">
      <c r="B263" s="187" t="s">
        <v>60</v>
      </c>
      <c r="C263" s="190">
        <v>2</v>
      </c>
    </row>
    <row r="264" spans="2:3" hidden="1" x14ac:dyDescent="0.25">
      <c r="B264" s="187" t="s">
        <v>61</v>
      </c>
      <c r="C264" s="190">
        <v>3</v>
      </c>
    </row>
    <row r="265" spans="2:3" hidden="1" x14ac:dyDescent="0.25">
      <c r="B265" s="187" t="s">
        <v>62</v>
      </c>
      <c r="C265" s="190">
        <v>4</v>
      </c>
    </row>
    <row r="266" spans="2:3" ht="16.5" hidden="1" thickBot="1" x14ac:dyDescent="0.3">
      <c r="B266" s="188" t="s">
        <v>63</v>
      </c>
      <c r="C266" s="191">
        <v>5</v>
      </c>
    </row>
    <row r="267" spans="2:3" hidden="1" x14ac:dyDescent="0.25"/>
    <row r="268" spans="2:3" hidden="1" x14ac:dyDescent="0.25"/>
    <row r="269" spans="2:3" hidden="1" x14ac:dyDescent="0.25"/>
    <row r="270" spans="2:3" hidden="1" x14ac:dyDescent="0.25"/>
    <row r="271" spans="2:3" hidden="1" x14ac:dyDescent="0.25"/>
    <row r="272" spans="2:3" hidden="1" x14ac:dyDescent="0.25"/>
    <row r="273" spans="2:3" hidden="1" x14ac:dyDescent="0.25"/>
    <row r="274" spans="2:3" hidden="1" x14ac:dyDescent="0.25"/>
    <row r="275" spans="2:3" hidden="1" x14ac:dyDescent="0.25"/>
    <row r="276" spans="2:3" hidden="1" x14ac:dyDescent="0.25"/>
    <row r="277" spans="2:3" hidden="1" x14ac:dyDescent="0.25"/>
    <row r="278" spans="2:3" hidden="1" x14ac:dyDescent="0.25"/>
    <row r="279" spans="2:3" ht="16.5" hidden="1" thickBot="1" x14ac:dyDescent="0.3"/>
    <row r="280" spans="2:3" ht="19.5" hidden="1" thickBot="1" x14ac:dyDescent="0.3">
      <c r="B280" s="489" t="str">
        <f>"פרמטרים לחישוב ניקוד משתנה "&amp;$B$43</f>
        <v xml:space="preserve">פרמטרים לחישוב ניקוד משתנה </v>
      </c>
      <c r="C280" s="490"/>
    </row>
    <row r="281" spans="2:3" ht="16.5" hidden="1" thickBot="1" x14ac:dyDescent="0.3">
      <c r="B281" s="142" t="s">
        <v>40</v>
      </c>
      <c r="C281" s="164" t="s">
        <v>48</v>
      </c>
    </row>
    <row r="282" spans="2:3" hidden="1" x14ac:dyDescent="0.25">
      <c r="B282" s="186" t="s">
        <v>59</v>
      </c>
      <c r="C282" s="189">
        <v>1</v>
      </c>
    </row>
    <row r="283" spans="2:3" hidden="1" x14ac:dyDescent="0.25">
      <c r="B283" s="187" t="s">
        <v>60</v>
      </c>
      <c r="C283" s="190">
        <v>2</v>
      </c>
    </row>
    <row r="284" spans="2:3" hidden="1" x14ac:dyDescent="0.25">
      <c r="B284" s="187" t="s">
        <v>61</v>
      </c>
      <c r="C284" s="190">
        <v>3</v>
      </c>
    </row>
    <row r="285" spans="2:3" hidden="1" x14ac:dyDescent="0.25">
      <c r="B285" s="187" t="s">
        <v>62</v>
      </c>
      <c r="C285" s="190">
        <v>4</v>
      </c>
    </row>
    <row r="286" spans="2:3" ht="16.5" hidden="1" thickBot="1" x14ac:dyDescent="0.3">
      <c r="B286" s="188" t="s">
        <v>63</v>
      </c>
      <c r="C286" s="191">
        <v>5</v>
      </c>
    </row>
    <row r="287" spans="2:3" hidden="1" x14ac:dyDescent="0.25"/>
    <row r="288" spans="2:3" hidden="1" x14ac:dyDescent="0.25"/>
    <row r="289" spans="2:3" hidden="1" x14ac:dyDescent="0.25"/>
    <row r="290" spans="2:3" hidden="1" x14ac:dyDescent="0.25"/>
    <row r="291" spans="2:3" hidden="1" x14ac:dyDescent="0.25"/>
    <row r="292" spans="2:3" hidden="1" x14ac:dyDescent="0.25"/>
    <row r="293" spans="2:3" hidden="1" x14ac:dyDescent="0.25"/>
    <row r="294" spans="2:3" hidden="1" x14ac:dyDescent="0.25"/>
    <row r="295" spans="2:3" hidden="1" x14ac:dyDescent="0.25"/>
    <row r="296" spans="2:3" hidden="1" x14ac:dyDescent="0.25"/>
    <row r="297" spans="2:3" hidden="1" x14ac:dyDescent="0.25"/>
    <row r="298" spans="2:3" hidden="1" x14ac:dyDescent="0.25"/>
    <row r="299" spans="2:3" ht="16.5" hidden="1" thickBot="1" x14ac:dyDescent="0.3"/>
    <row r="300" spans="2:3" ht="19.5" hidden="1" thickBot="1" x14ac:dyDescent="0.3">
      <c r="B300" s="489" t="str">
        <f>"פרמטרים לחישוב ניקוד משתנה "&amp;$B$44</f>
        <v xml:space="preserve">פרמטרים לחישוב ניקוד משתנה </v>
      </c>
      <c r="C300" s="490"/>
    </row>
    <row r="301" spans="2:3" ht="16.5" hidden="1" thickBot="1" x14ac:dyDescent="0.3">
      <c r="B301" s="142" t="s">
        <v>40</v>
      </c>
      <c r="C301" s="164" t="s">
        <v>48</v>
      </c>
    </row>
    <row r="302" spans="2:3" hidden="1" x14ac:dyDescent="0.25">
      <c r="B302" s="186" t="s">
        <v>59</v>
      </c>
      <c r="C302" s="189">
        <v>1</v>
      </c>
    </row>
    <row r="303" spans="2:3" hidden="1" x14ac:dyDescent="0.25">
      <c r="B303" s="187" t="s">
        <v>60</v>
      </c>
      <c r="C303" s="190">
        <v>2</v>
      </c>
    </row>
    <row r="304" spans="2:3" hidden="1" x14ac:dyDescent="0.25">
      <c r="B304" s="187" t="s">
        <v>61</v>
      </c>
      <c r="C304" s="190">
        <v>3</v>
      </c>
    </row>
    <row r="305" spans="2:3" hidden="1" x14ac:dyDescent="0.25">
      <c r="B305" s="187" t="s">
        <v>62</v>
      </c>
      <c r="C305" s="190">
        <v>4</v>
      </c>
    </row>
    <row r="306" spans="2:3" ht="16.5" hidden="1" thickBot="1" x14ac:dyDescent="0.3">
      <c r="B306" s="188" t="s">
        <v>63</v>
      </c>
      <c r="C306" s="191">
        <v>5</v>
      </c>
    </row>
    <row r="307" spans="2:3" hidden="1" x14ac:dyDescent="0.25"/>
    <row r="308" spans="2:3" hidden="1" x14ac:dyDescent="0.25"/>
    <row r="309" spans="2:3" hidden="1" x14ac:dyDescent="0.25"/>
    <row r="310" spans="2:3" hidden="1" x14ac:dyDescent="0.25"/>
    <row r="311" spans="2:3" hidden="1" x14ac:dyDescent="0.25"/>
    <row r="312" spans="2:3" hidden="1" x14ac:dyDescent="0.25"/>
    <row r="313" spans="2:3" hidden="1" x14ac:dyDescent="0.25"/>
    <row r="314" spans="2:3" hidden="1" x14ac:dyDescent="0.25"/>
    <row r="315" spans="2:3" hidden="1" x14ac:dyDescent="0.25"/>
    <row r="316" spans="2:3" hidden="1" x14ac:dyDescent="0.25"/>
    <row r="317" spans="2:3" hidden="1" x14ac:dyDescent="0.25"/>
    <row r="318" spans="2:3" hidden="1" x14ac:dyDescent="0.25"/>
    <row r="319" spans="2:3" ht="16.5" hidden="1" thickBot="1" x14ac:dyDescent="0.3"/>
    <row r="320" spans="2:3" ht="19.5" hidden="1" thickBot="1" x14ac:dyDescent="0.3">
      <c r="B320" s="489" t="str">
        <f>"פרמטרים לחישוב ניקוד משתנה "&amp;$B$45</f>
        <v xml:space="preserve">פרמטרים לחישוב ניקוד משתנה </v>
      </c>
      <c r="C320" s="490"/>
    </row>
    <row r="321" spans="2:3" ht="16.5" hidden="1" thickBot="1" x14ac:dyDescent="0.3">
      <c r="B321" s="142" t="s">
        <v>40</v>
      </c>
      <c r="C321" s="164" t="s">
        <v>48</v>
      </c>
    </row>
    <row r="322" spans="2:3" hidden="1" x14ac:dyDescent="0.25">
      <c r="B322" s="186" t="s">
        <v>59</v>
      </c>
      <c r="C322" s="189">
        <v>1</v>
      </c>
    </row>
    <row r="323" spans="2:3" hidden="1" x14ac:dyDescent="0.25">
      <c r="B323" s="187" t="s">
        <v>60</v>
      </c>
      <c r="C323" s="190">
        <v>2</v>
      </c>
    </row>
    <row r="324" spans="2:3" hidden="1" x14ac:dyDescent="0.25">
      <c r="B324" s="187" t="s">
        <v>61</v>
      </c>
      <c r="C324" s="190">
        <v>3</v>
      </c>
    </row>
    <row r="325" spans="2:3" hidden="1" x14ac:dyDescent="0.25">
      <c r="B325" s="187" t="s">
        <v>62</v>
      </c>
      <c r="C325" s="190">
        <v>4</v>
      </c>
    </row>
    <row r="326" spans="2:3" ht="16.5" hidden="1" thickBot="1" x14ac:dyDescent="0.3">
      <c r="B326" s="188" t="s">
        <v>63</v>
      </c>
      <c r="C326" s="191">
        <v>5</v>
      </c>
    </row>
    <row r="327" spans="2:3" hidden="1" x14ac:dyDescent="0.25"/>
    <row r="328" spans="2:3" hidden="1" x14ac:dyDescent="0.25"/>
    <row r="329" spans="2:3" hidden="1" x14ac:dyDescent="0.25"/>
    <row r="330" spans="2:3" hidden="1" x14ac:dyDescent="0.25"/>
    <row r="331" spans="2:3" hidden="1" x14ac:dyDescent="0.25"/>
    <row r="332" spans="2:3" hidden="1" x14ac:dyDescent="0.25"/>
    <row r="333" spans="2:3" hidden="1" x14ac:dyDescent="0.25"/>
    <row r="334" spans="2:3" hidden="1" x14ac:dyDescent="0.25"/>
    <row r="335" spans="2:3" hidden="1" x14ac:dyDescent="0.25"/>
    <row r="336" spans="2:3" hidden="1" x14ac:dyDescent="0.25"/>
    <row r="337" hidden="1" x14ac:dyDescent="0.25"/>
    <row r="338" hidden="1" x14ac:dyDescent="0.25"/>
    <row r="339" hidden="1" x14ac:dyDescent="0.25"/>
  </sheetData>
  <sheetProtection algorithmName="SHA-512" hashValue="ARJb7AHme8fnIRi5DsfcFpQoADO1IlkVrxt3BktNkr/xv3drUPj/DZJLADz965KqtFWwD0/aeQ/yDRr2FC9TsA==" saltValue="FZg69BuxWJbgT5DF4mkayQ==" spinCount="100000" sheet="1" scenarios="1" formatColumns="0" formatRows="0"/>
  <mergeCells count="18">
    <mergeCell ref="B240:C240"/>
    <mergeCell ref="B260:C260"/>
    <mergeCell ref="B280:C280"/>
    <mergeCell ref="B300:C300"/>
    <mergeCell ref="B320:C320"/>
    <mergeCell ref="B2:H2"/>
    <mergeCell ref="B60:C60"/>
    <mergeCell ref="B80:C80"/>
    <mergeCell ref="B30:C30"/>
    <mergeCell ref="B24:H24"/>
    <mergeCell ref="B9:D9"/>
    <mergeCell ref="I24:I25"/>
    <mergeCell ref="B220:C220"/>
    <mergeCell ref="B120:C120"/>
    <mergeCell ref="B160:C160"/>
    <mergeCell ref="B200:C200"/>
    <mergeCell ref="B140:C140"/>
    <mergeCell ref="B180:C180"/>
  </mergeCells>
  <conditionalFormatting sqref="C4:C5">
    <cfRule type="containsBlanks" dxfId="406" priority="3">
      <formula>LEN(TRIM(C4))=0</formula>
    </cfRule>
  </conditionalFormatting>
  <conditionalFormatting sqref="C58">
    <cfRule type="cellIs" dxfId="405" priority="1" operator="notEqual">
      <formula>1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F22"/>
  <sheetViews>
    <sheetView rightToLeft="1" workbookViewId="0">
      <selection activeCell="F9" sqref="F9"/>
    </sheetView>
  </sheetViews>
  <sheetFormatPr defaultColWidth="9.140625" defaultRowHeight="15.75" x14ac:dyDescent="0.25"/>
  <cols>
    <col min="1" max="1" width="16.140625" style="211" bestFit="1" customWidth="1"/>
    <col min="2" max="2" width="20.140625" style="210" bestFit="1" customWidth="1"/>
    <col min="3" max="3" width="11.140625" style="211" bestFit="1" customWidth="1"/>
    <col min="4" max="4" width="18.85546875" style="211" bestFit="1" customWidth="1"/>
    <col min="5" max="5" width="11.85546875" style="211" bestFit="1" customWidth="1"/>
    <col min="6" max="6" width="14.42578125" style="211" bestFit="1" customWidth="1"/>
    <col min="7" max="16384" width="9.140625" style="211"/>
  </cols>
  <sheetData>
    <row r="4" spans="1:6" x14ac:dyDescent="0.25">
      <c r="A4" s="492" t="s">
        <v>64</v>
      </c>
      <c r="B4" s="493"/>
      <c r="C4" s="494"/>
    </row>
    <row r="5" spans="1:6" ht="40.5" customHeight="1" x14ac:dyDescent="0.25">
      <c r="A5" s="416" t="s">
        <v>65</v>
      </c>
      <c r="B5" s="416"/>
      <c r="C5" s="416" t="s">
        <v>66</v>
      </c>
      <c r="D5" s="416" t="s">
        <v>67</v>
      </c>
      <c r="E5" s="416" t="s">
        <v>68</v>
      </c>
      <c r="F5" s="416" t="s">
        <v>69</v>
      </c>
    </row>
    <row r="6" spans="1:6" x14ac:dyDescent="0.25">
      <c r="A6" s="417">
        <v>2019</v>
      </c>
      <c r="B6" s="416"/>
      <c r="C6" s="418">
        <v>0.85</v>
      </c>
      <c r="D6" s="384">
        <v>20000</v>
      </c>
      <c r="E6" s="419">
        <v>0.7</v>
      </c>
      <c r="F6" s="384">
        <v>0</v>
      </c>
    </row>
    <row r="7" spans="1:6" x14ac:dyDescent="0.25">
      <c r="A7" s="417">
        <f>A6+1</f>
        <v>2020</v>
      </c>
      <c r="B7" s="416"/>
      <c r="C7" s="418">
        <v>0</v>
      </c>
      <c r="D7" s="384">
        <v>25000</v>
      </c>
      <c r="E7" s="419">
        <v>0.7</v>
      </c>
      <c r="F7" s="384">
        <v>0</v>
      </c>
    </row>
    <row r="8" spans="1:6" x14ac:dyDescent="0.25">
      <c r="A8" s="417">
        <f t="shared" ref="A8:A20" si="0">A7+1</f>
        <v>2021</v>
      </c>
      <c r="B8" s="416"/>
      <c r="C8" s="418">
        <v>0</v>
      </c>
      <c r="D8" s="384">
        <v>25000</v>
      </c>
      <c r="E8" s="419">
        <v>0.8</v>
      </c>
      <c r="F8" s="384">
        <v>0</v>
      </c>
    </row>
    <row r="9" spans="1:6" x14ac:dyDescent="0.25">
      <c r="A9" s="417">
        <f t="shared" si="0"/>
        <v>2022</v>
      </c>
      <c r="B9" s="416"/>
      <c r="C9" s="418">
        <v>0</v>
      </c>
      <c r="D9" s="384">
        <v>25000</v>
      </c>
      <c r="E9" s="419">
        <v>0.8</v>
      </c>
      <c r="F9" s="384">
        <v>1</v>
      </c>
    </row>
    <row r="10" spans="1:6" x14ac:dyDescent="0.25">
      <c r="A10" s="417">
        <f t="shared" si="0"/>
        <v>2023</v>
      </c>
      <c r="B10" s="416"/>
      <c r="C10" s="418">
        <v>0</v>
      </c>
      <c r="D10" s="384">
        <v>25000</v>
      </c>
      <c r="E10" s="419">
        <v>0.8</v>
      </c>
      <c r="F10" s="384">
        <v>1</v>
      </c>
    </row>
    <row r="11" spans="1:6" x14ac:dyDescent="0.25">
      <c r="A11" s="417">
        <f t="shared" si="0"/>
        <v>2024</v>
      </c>
      <c r="B11" s="416"/>
      <c r="C11" s="418">
        <v>0</v>
      </c>
      <c r="D11" s="384">
        <v>25000</v>
      </c>
      <c r="E11" s="419">
        <v>0.8</v>
      </c>
      <c r="F11" s="384">
        <v>1</v>
      </c>
    </row>
    <row r="12" spans="1:6" x14ac:dyDescent="0.25">
      <c r="A12" s="417">
        <f t="shared" si="0"/>
        <v>2025</v>
      </c>
      <c r="B12" s="416"/>
      <c r="C12" s="418">
        <v>0</v>
      </c>
      <c r="D12" s="384">
        <v>25000</v>
      </c>
      <c r="E12" s="419">
        <v>0.8</v>
      </c>
      <c r="F12" s="384">
        <v>1</v>
      </c>
    </row>
    <row r="13" spans="1:6" x14ac:dyDescent="0.25">
      <c r="A13" s="417">
        <f t="shared" si="0"/>
        <v>2026</v>
      </c>
      <c r="B13" s="416"/>
      <c r="C13" s="418">
        <v>0</v>
      </c>
      <c r="D13" s="384">
        <v>25000</v>
      </c>
      <c r="E13" s="419">
        <v>0.8</v>
      </c>
      <c r="F13" s="384">
        <v>1</v>
      </c>
    </row>
    <row r="14" spans="1:6" x14ac:dyDescent="0.25">
      <c r="A14" s="417">
        <f t="shared" si="0"/>
        <v>2027</v>
      </c>
      <c r="B14" s="416"/>
      <c r="C14" s="418">
        <v>0</v>
      </c>
      <c r="D14" s="384">
        <v>25000</v>
      </c>
      <c r="E14" s="419">
        <v>0.8</v>
      </c>
      <c r="F14" s="384">
        <v>1</v>
      </c>
    </row>
    <row r="15" spans="1:6" x14ac:dyDescent="0.25">
      <c r="A15" s="417">
        <f t="shared" si="0"/>
        <v>2028</v>
      </c>
      <c r="B15" s="416"/>
      <c r="C15" s="418">
        <v>0</v>
      </c>
      <c r="D15" s="384">
        <v>25000</v>
      </c>
      <c r="E15" s="419">
        <v>0.8</v>
      </c>
      <c r="F15" s="384">
        <v>1</v>
      </c>
    </row>
    <row r="16" spans="1:6" x14ac:dyDescent="0.25">
      <c r="A16" s="417">
        <f t="shared" si="0"/>
        <v>2029</v>
      </c>
      <c r="B16" s="416"/>
      <c r="C16" s="418">
        <v>0</v>
      </c>
      <c r="D16" s="384">
        <v>25000</v>
      </c>
      <c r="E16" s="419">
        <v>0.8</v>
      </c>
      <c r="F16" s="384">
        <v>1</v>
      </c>
    </row>
    <row r="17" spans="1:6" x14ac:dyDescent="0.25">
      <c r="A17" s="417">
        <f t="shared" si="0"/>
        <v>2030</v>
      </c>
      <c r="B17" s="416"/>
      <c r="C17" s="418">
        <v>0</v>
      </c>
      <c r="D17" s="384">
        <v>25000</v>
      </c>
      <c r="E17" s="419">
        <v>0.8</v>
      </c>
      <c r="F17" s="384">
        <v>1</v>
      </c>
    </row>
    <row r="18" spans="1:6" x14ac:dyDescent="0.25">
      <c r="A18" s="417">
        <f t="shared" si="0"/>
        <v>2031</v>
      </c>
      <c r="B18" s="416"/>
      <c r="C18" s="418">
        <v>0</v>
      </c>
      <c r="D18" s="384">
        <v>25000</v>
      </c>
      <c r="E18" s="419">
        <v>0.8</v>
      </c>
      <c r="F18" s="384">
        <v>1</v>
      </c>
    </row>
    <row r="19" spans="1:6" x14ac:dyDescent="0.25">
      <c r="A19" s="417">
        <f t="shared" si="0"/>
        <v>2032</v>
      </c>
      <c r="B19" s="416"/>
      <c r="C19" s="418">
        <v>0</v>
      </c>
      <c r="D19" s="384">
        <v>25000</v>
      </c>
      <c r="E19" s="419">
        <v>0.8</v>
      </c>
      <c r="F19" s="384">
        <v>1</v>
      </c>
    </row>
    <row r="20" spans="1:6" x14ac:dyDescent="0.25">
      <c r="A20" s="417">
        <f t="shared" si="0"/>
        <v>2033</v>
      </c>
      <c r="B20" s="416"/>
      <c r="C20" s="418">
        <v>0</v>
      </c>
      <c r="D20" s="384">
        <v>25000</v>
      </c>
      <c r="E20" s="419">
        <v>0.8</v>
      </c>
      <c r="F20" s="384">
        <v>1</v>
      </c>
    </row>
    <row r="22" spans="1:6" x14ac:dyDescent="0.25">
      <c r="B22" s="225"/>
      <c r="C22" s="226"/>
      <c r="D22" s="226"/>
    </row>
  </sheetData>
  <sheetProtection algorithmName="SHA-512" hashValue="P/JXHU27BscKVVQvHxpbZD6NAA3d6zwNwvD9WDJlj1l3tdcO+UOOh1AP2zgtXsuXuI0nfPcamVa2k52/xXHPow==" saltValue="js4M/oxJQUVs2XTqwT5ECA==" spinCount="100000" sheet="1" scenarios="1" formatColumns="0" formatRows="0"/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  <pageSetUpPr fitToPage="1"/>
  </sheetPr>
  <dimension ref="A1:DA131"/>
  <sheetViews>
    <sheetView rightToLeft="1" view="pageBreakPreview" topLeftCell="T1" zoomScaleNormal="100" zoomScaleSheetLayoutView="100" workbookViewId="0">
      <selection activeCell="AO32" sqref="AO32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8.5703125" style="211" customWidth="1"/>
    <col min="8" max="8" width="12.5703125" style="211" customWidth="1"/>
    <col min="9" max="9" width="17.140625" style="211" customWidth="1"/>
    <col min="10" max="10" width="13.140625" style="211" customWidth="1"/>
    <col min="11" max="11" width="16" style="211" customWidth="1"/>
    <col min="12" max="13" width="18" style="211" customWidth="1"/>
    <col min="14" max="14" width="17.5703125" style="211" customWidth="1"/>
    <col min="15" max="15" width="13" style="211" customWidth="1"/>
    <col min="16" max="16" width="16.85546875" style="211" customWidth="1"/>
    <col min="17" max="17" width="17.85546875" style="211" customWidth="1"/>
    <col min="18" max="18" width="15.140625" style="211" hidden="1" customWidth="1"/>
    <col min="19" max="19" width="21.5703125" style="211" hidden="1" customWidth="1"/>
    <col min="20" max="20" width="18" style="211" customWidth="1"/>
    <col min="21" max="21" width="16.5703125" style="211" bestFit="1" customWidth="1"/>
    <col min="22" max="22" width="15.42578125" style="211" customWidth="1"/>
    <col min="23" max="23" width="19.140625" style="211" customWidth="1"/>
    <col min="24" max="24" width="14.85546875" style="211" customWidth="1"/>
    <col min="25" max="25" width="18" style="211" bestFit="1" customWidth="1"/>
    <col min="26" max="26" width="11.85546875" style="211" hidden="1" customWidth="1"/>
    <col min="27" max="27" width="13.42578125" style="211" hidden="1" customWidth="1"/>
    <col min="28" max="28" width="22.140625" style="211" hidden="1" customWidth="1"/>
    <col min="29" max="29" width="14.42578125" style="211" hidden="1" customWidth="1"/>
    <col min="30" max="30" width="20" style="211" customWidth="1"/>
    <col min="31" max="31" width="12" style="211" bestFit="1" customWidth="1"/>
    <col min="32" max="32" width="14.140625" style="211" customWidth="1"/>
    <col min="33" max="33" width="16.5703125" style="211" customWidth="1"/>
    <col min="34" max="34" width="15.42578125" style="211" customWidth="1"/>
    <col min="35" max="35" width="43.85546875" style="211" customWidth="1"/>
    <col min="36" max="36" width="13.85546875" style="211" customWidth="1"/>
    <col min="37" max="37" width="17.140625" style="211" hidden="1" customWidth="1"/>
    <col min="38" max="40" width="21.42578125" style="211" hidden="1" customWidth="1"/>
    <col min="41" max="41" width="21.42578125" style="211" customWidth="1"/>
    <col min="42" max="42" width="32.85546875" style="211" customWidth="1"/>
    <col min="43" max="45" width="9.140625" style="211" hidden="1" customWidth="1"/>
    <col min="46" max="46" width="11.85546875" style="211" hidden="1" customWidth="1"/>
    <col min="47" max="48" width="9.140625" style="211" hidden="1" customWidth="1"/>
    <col min="49" max="49" width="10.140625" style="211" hidden="1" customWidth="1"/>
    <col min="50" max="50" width="16.85546875" style="211" hidden="1" customWidth="1"/>
    <col min="51" max="51" width="8.85546875" style="211" hidden="1" customWidth="1"/>
    <col min="52" max="52" width="11.85546875" style="211" hidden="1" customWidth="1"/>
    <col min="53" max="53" width="17.85546875" style="211" hidden="1" customWidth="1"/>
    <col min="54" max="74" width="9.140625" style="211" hidden="1" customWidth="1"/>
    <col min="75" max="75" width="9.85546875" style="211" hidden="1" customWidth="1"/>
    <col min="76" max="79" width="9.140625" style="211" hidden="1" customWidth="1"/>
    <col min="80" max="80" width="10.85546875" style="211" hidden="1" customWidth="1"/>
    <col min="81" max="93" width="9.140625" style="211" hidden="1" customWidth="1"/>
    <col min="94" max="199" width="0" style="211" hidden="1" customWidth="1"/>
    <col min="200" max="200" width="1.5703125" style="211" customWidth="1"/>
    <col min="201" max="201" width="13.140625" style="211" customWidth="1"/>
    <col min="202" max="16384" width="9.140625" style="211"/>
  </cols>
  <sheetData>
    <row r="1" spans="2:102" ht="25.5" customHeight="1" thickBot="1" x14ac:dyDescent="0.3">
      <c r="B1" s="489" t="str">
        <f ca="1">MID(CELL("filename",AS2),FIND("]",CELL("filename",AS2),1)+1,99)</f>
        <v>תנאי סף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491"/>
      <c r="AH1" s="491"/>
      <c r="AI1" s="491"/>
      <c r="AJ1" s="491"/>
      <c r="AK1" s="491"/>
      <c r="AL1" s="491"/>
      <c r="AM1" s="491"/>
      <c r="AN1" s="491"/>
      <c r="AO1" s="491"/>
      <c r="AP1" s="491"/>
      <c r="AR1" s="211" t="s">
        <v>70</v>
      </c>
      <c r="AT1" s="227" t="s">
        <v>71</v>
      </c>
      <c r="AU1" s="228" t="s">
        <v>72</v>
      </c>
      <c r="AV1" s="228" t="s">
        <v>73</v>
      </c>
      <c r="AW1" s="228" t="s">
        <v>74</v>
      </c>
      <c r="AX1" s="228" t="s">
        <v>75</v>
      </c>
      <c r="AY1" s="228" t="s">
        <v>76</v>
      </c>
      <c r="AZ1" s="228" t="s">
        <v>77</v>
      </c>
      <c r="BA1" s="229" t="s">
        <v>78</v>
      </c>
      <c r="BB1" s="228" t="s">
        <v>79</v>
      </c>
      <c r="BC1" s="229" t="s">
        <v>80</v>
      </c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28"/>
      <c r="BU1" s="228"/>
      <c r="BV1" s="228"/>
      <c r="BW1" s="228"/>
      <c r="BX1" s="228"/>
      <c r="BY1" s="228"/>
      <c r="BZ1" s="228"/>
      <c r="CA1" s="228"/>
      <c r="CB1" s="228"/>
      <c r="CC1" s="228"/>
      <c r="CD1" s="228"/>
      <c r="CE1" s="229"/>
    </row>
    <row r="2" spans="2:102" ht="20.25" customHeight="1" x14ac:dyDescent="0.25">
      <c r="AO2" s="216" t="str">
        <f>'פרמטרים לקריטריונים'!$B$4</f>
        <v>שנת תקציב</v>
      </c>
      <c r="AP2" s="2">
        <f>'פרמטרים לקריטריונים'!$C$4</f>
        <v>2025</v>
      </c>
      <c r="AU2" s="211">
        <f>IF(ISNA(MATCH(G31,$AR$30:$AS$30,0)),0,1)</f>
        <v>1</v>
      </c>
      <c r="AV2" s="211">
        <f>IF(IFERROR(G31*1,"bad")="bad",0,1)</f>
        <v>1</v>
      </c>
      <c r="AW2" s="211">
        <f>IF(IFERROR(IF(G31=TRUNC(G31),1,"bad"),"bad")="bad",0,1)</f>
        <v>1</v>
      </c>
      <c r="AX2" s="211">
        <f>IF(AND(IF(IFERROR(G31*1,"bad")="bad",0,1)=1,G31&gt;=0),1,0)</f>
        <v>1</v>
      </c>
      <c r="AY2" s="211">
        <f>IF(AND(IF(IFERROR(IF(G31=TRUNC(G31),1,"bad"),"bad")="bad",0,1)=1,G31&gt;=0),1,0)</f>
        <v>1</v>
      </c>
      <c r="AZ2" s="211">
        <f>IF(AND(IF(IFERROR(G31*1,"bad")="bad",0,1)=1,G31&gt;0),1,0)</f>
        <v>1</v>
      </c>
      <c r="BA2" s="211">
        <f>IF(AND(IF(IFERROR(IF(G31=TRUNC(G31),1,"bad"),"bad")="bad",0,1)=1,G31&gt;0),1,0)</f>
        <v>1</v>
      </c>
      <c r="BB2" s="211">
        <v>1</v>
      </c>
      <c r="BC2" s="211">
        <f>IF(IFERROR(HLOOKUP(G31,$CF$30:$CP$30,1,0),"bad")="bad",0,1)</f>
        <v>0</v>
      </c>
    </row>
    <row r="3" spans="2:102" ht="19.5" thickBot="1" x14ac:dyDescent="0.3">
      <c r="F3" s="230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O3" s="217" t="str">
        <f>'פרמטרים לקריטריונים'!$B$5</f>
        <v>תקציב התמיכה</v>
      </c>
      <c r="AP3" s="6">
        <f>'פרמטרים לקריטריונים'!$C$5</f>
        <v>1538184</v>
      </c>
      <c r="AT3" s="211" t="s">
        <v>81</v>
      </c>
      <c r="AU3" s="211">
        <v>1</v>
      </c>
      <c r="AV3" s="211">
        <v>2</v>
      </c>
      <c r="AW3" s="211">
        <v>3</v>
      </c>
      <c r="AX3" s="211">
        <v>4</v>
      </c>
      <c r="AY3" s="211">
        <v>5</v>
      </c>
      <c r="AZ3" s="211">
        <v>6</v>
      </c>
      <c r="BA3" s="211">
        <v>7</v>
      </c>
      <c r="BB3" s="211">
        <v>8</v>
      </c>
      <c r="BC3" s="211">
        <v>9</v>
      </c>
    </row>
    <row r="4" spans="2:102" ht="46.5" hidden="1" customHeight="1" thickBot="1" x14ac:dyDescent="0.3">
      <c r="F4" s="232" t="s">
        <v>82</v>
      </c>
      <c r="G4" s="233">
        <v>1</v>
      </c>
      <c r="H4" s="233">
        <v>1</v>
      </c>
      <c r="I4" s="233">
        <v>1</v>
      </c>
      <c r="J4" s="233">
        <v>1</v>
      </c>
      <c r="K4" s="233">
        <v>1</v>
      </c>
      <c r="L4" s="233">
        <v>1</v>
      </c>
      <c r="M4" s="233">
        <v>1</v>
      </c>
      <c r="N4" s="233">
        <v>0</v>
      </c>
      <c r="O4" s="233">
        <v>0</v>
      </c>
      <c r="P4" s="233">
        <v>0</v>
      </c>
      <c r="Q4" s="233">
        <v>1</v>
      </c>
      <c r="R4" s="233"/>
      <c r="S4" s="233"/>
      <c r="T4" s="233">
        <v>1</v>
      </c>
      <c r="U4" s="233">
        <v>1</v>
      </c>
      <c r="V4" s="233">
        <v>1</v>
      </c>
      <c r="W4" s="233">
        <v>1</v>
      </c>
      <c r="X4" s="233">
        <v>99</v>
      </c>
      <c r="Y4" s="233">
        <v>99</v>
      </c>
      <c r="Z4" s="233"/>
      <c r="AA4" s="233"/>
      <c r="AB4" s="233"/>
      <c r="AC4" s="233"/>
      <c r="AD4" s="233">
        <v>0</v>
      </c>
      <c r="AE4" s="233">
        <v>1</v>
      </c>
      <c r="AF4" s="233">
        <f>INDEX('הוראת שעה'!$F$6:$F$20,MATCH($AP$2,'הוראת שעה'!$A$6:$A$20,1))</f>
        <v>1</v>
      </c>
      <c r="AG4" s="233">
        <v>1</v>
      </c>
      <c r="AH4" s="233">
        <v>1</v>
      </c>
      <c r="AI4" s="233">
        <v>1</v>
      </c>
      <c r="AJ4" s="233">
        <v>1</v>
      </c>
      <c r="AK4" s="234">
        <v>99</v>
      </c>
      <c r="AT4" s="211" t="s">
        <v>83</v>
      </c>
      <c r="AU4" s="227">
        <v>1</v>
      </c>
      <c r="AV4" s="228">
        <v>2</v>
      </c>
      <c r="AW4" s="228">
        <v>3</v>
      </c>
      <c r="AX4" s="228">
        <v>4</v>
      </c>
      <c r="AY4" s="228">
        <v>5</v>
      </c>
      <c r="AZ4" s="228">
        <v>6</v>
      </c>
      <c r="BA4" s="228">
        <v>7</v>
      </c>
      <c r="BB4" s="228">
        <v>8</v>
      </c>
      <c r="BC4" s="228">
        <v>9</v>
      </c>
      <c r="BD4" s="229">
        <v>10</v>
      </c>
      <c r="CS4" s="211" t="s">
        <v>68</v>
      </c>
      <c r="CT4" s="344">
        <f>INDEX('הוראת שעה'!$E$6:$E$20,MATCH($AP$2,'הוראת שעה'!$A$6:$A$20,1))</f>
        <v>0.8</v>
      </c>
    </row>
    <row r="5" spans="2:102" ht="16.5" hidden="1" thickBot="1" x14ac:dyDescent="0.3">
      <c r="F5" s="235" t="s">
        <v>84</v>
      </c>
      <c r="G5" s="236">
        <v>1</v>
      </c>
      <c r="H5" s="236">
        <v>1</v>
      </c>
      <c r="I5" s="236">
        <v>1</v>
      </c>
      <c r="J5" s="236">
        <v>1</v>
      </c>
      <c r="K5" s="236">
        <v>1</v>
      </c>
      <c r="L5" s="236">
        <v>1</v>
      </c>
      <c r="M5" s="236">
        <v>1</v>
      </c>
      <c r="N5" s="236">
        <v>8</v>
      </c>
      <c r="O5" s="236">
        <v>50</v>
      </c>
      <c r="P5" s="236">
        <v>50</v>
      </c>
      <c r="Q5" s="236">
        <v>15</v>
      </c>
      <c r="R5" s="366"/>
      <c r="S5" s="236"/>
      <c r="T5" s="236">
        <v>1</v>
      </c>
      <c r="U5" s="236">
        <v>1</v>
      </c>
      <c r="V5" s="236">
        <v>1</v>
      </c>
      <c r="W5" s="236">
        <v>1</v>
      </c>
      <c r="X5" s="236"/>
      <c r="Y5" s="236"/>
      <c r="Z5" s="236"/>
      <c r="AA5" s="236"/>
      <c r="AB5" s="236"/>
      <c r="AC5" s="236"/>
      <c r="AD5" s="236">
        <v>108777</v>
      </c>
      <c r="AE5" s="236">
        <v>1</v>
      </c>
      <c r="AF5" s="236">
        <v>1</v>
      </c>
      <c r="AG5" s="236">
        <v>1</v>
      </c>
      <c r="AH5" s="236">
        <v>1</v>
      </c>
      <c r="AI5" s="236">
        <v>1</v>
      </c>
      <c r="AJ5" s="236">
        <v>1</v>
      </c>
      <c r="AK5" s="237"/>
      <c r="CL5" s="211" t="s">
        <v>85</v>
      </c>
      <c r="CM5" s="211">
        <f>COUNTA(CL7:CR7)</f>
        <v>5</v>
      </c>
      <c r="CS5" s="351" t="s">
        <v>86</v>
      </c>
      <c r="CT5" s="350">
        <v>2</v>
      </c>
      <c r="CU5" s="350"/>
      <c r="CV5" s="350"/>
      <c r="CW5" s="350"/>
      <c r="CX5" s="350"/>
    </row>
    <row r="6" spans="2:102" hidden="1" x14ac:dyDescent="0.25">
      <c r="CS6" s="351" t="s">
        <v>87</v>
      </c>
      <c r="CT6" s="350"/>
      <c r="CU6" s="350"/>
      <c r="CV6" s="350"/>
      <c r="CW6" s="350"/>
      <c r="CX6" s="350"/>
    </row>
    <row r="7" spans="2:102" hidden="1" x14ac:dyDescent="0.25">
      <c r="F7" s="230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CL7" s="211">
        <f>N5</f>
        <v>8</v>
      </c>
      <c r="CM7" s="211">
        <f>O5</f>
        <v>50</v>
      </c>
      <c r="CN7" s="211">
        <f>P5</f>
        <v>50</v>
      </c>
      <c r="CO7" s="211">
        <f>Q5</f>
        <v>15</v>
      </c>
      <c r="CQ7" s="211">
        <f>AD5</f>
        <v>108777</v>
      </c>
      <c r="CS7" s="351">
        <f>ROUNDUP(CL7*$CT$4,0)</f>
        <v>7</v>
      </c>
      <c r="CT7" s="351">
        <f>ROUNDUP(CM7*$CT$4,0)</f>
        <v>40</v>
      </c>
      <c r="CU7" s="351">
        <f>ROUNDUP(CN7*$CT$4,0)</f>
        <v>40</v>
      </c>
      <c r="CV7" s="351">
        <f>ROUNDUP(CO7*$CT$4,0)</f>
        <v>12</v>
      </c>
      <c r="CW7" s="351"/>
      <c r="CX7" s="351">
        <f>ROUNDUP(CQ7*$CT$4,0)</f>
        <v>87022</v>
      </c>
    </row>
    <row r="8" spans="2:102" hidden="1" x14ac:dyDescent="0.25">
      <c r="CS8" s="350"/>
      <c r="CT8" s="350"/>
      <c r="CU8" s="350"/>
      <c r="CV8" s="350"/>
      <c r="CW8" s="350"/>
      <c r="CX8" s="350"/>
    </row>
    <row r="9" spans="2:102" hidden="1" x14ac:dyDescent="0.25">
      <c r="CS9" s="350"/>
      <c r="CT9" s="350"/>
      <c r="CU9" s="350"/>
      <c r="CV9" s="350"/>
      <c r="CW9" s="350"/>
      <c r="CX9" s="350"/>
    </row>
    <row r="10" spans="2:102" hidden="1" x14ac:dyDescent="0.25">
      <c r="CS10" s="350"/>
      <c r="CT10" s="350"/>
      <c r="CU10" s="350"/>
      <c r="CV10" s="350"/>
      <c r="CW10" s="350"/>
      <c r="CX10" s="350"/>
    </row>
    <row r="11" spans="2:102" hidden="1" x14ac:dyDescent="0.25">
      <c r="CS11" s="350"/>
      <c r="CT11" s="350"/>
      <c r="CU11" s="350"/>
      <c r="CV11" s="350"/>
      <c r="CW11" s="350"/>
      <c r="CX11" s="350"/>
    </row>
    <row r="12" spans="2:102" hidden="1" x14ac:dyDescent="0.25">
      <c r="CS12" s="350"/>
      <c r="CT12" s="350"/>
      <c r="CU12" s="350"/>
      <c r="CV12" s="350"/>
      <c r="CW12" s="350"/>
      <c r="CX12" s="350"/>
    </row>
    <row r="13" spans="2:102" hidden="1" x14ac:dyDescent="0.25">
      <c r="CS13" s="350"/>
      <c r="CT13" s="350"/>
      <c r="CU13" s="350"/>
      <c r="CV13" s="350"/>
      <c r="CW13" s="350"/>
      <c r="CX13" s="350"/>
    </row>
    <row r="14" spans="2:102" hidden="1" x14ac:dyDescent="0.25">
      <c r="CS14" s="350"/>
      <c r="CT14" s="350"/>
      <c r="CU14" s="350"/>
      <c r="CV14" s="350"/>
      <c r="CW14" s="350"/>
      <c r="CX14" s="350"/>
    </row>
    <row r="15" spans="2:102" hidden="1" x14ac:dyDescent="0.25">
      <c r="CS15" s="350"/>
      <c r="CT15" s="350"/>
      <c r="CU15" s="350"/>
      <c r="CV15" s="350"/>
      <c r="CW15" s="350"/>
      <c r="CX15" s="350"/>
    </row>
    <row r="16" spans="2:102" hidden="1" x14ac:dyDescent="0.25">
      <c r="CS16" s="350"/>
      <c r="CT16" s="350"/>
      <c r="CU16" s="350"/>
      <c r="CV16" s="350"/>
      <c r="CW16" s="350"/>
      <c r="CX16" s="350"/>
    </row>
    <row r="17" spans="1:105" hidden="1" x14ac:dyDescent="0.25">
      <c r="CS17" s="350"/>
      <c r="CT17" s="350"/>
      <c r="CU17" s="350"/>
      <c r="CV17" s="350"/>
      <c r="CW17" s="350"/>
      <c r="CX17" s="350"/>
      <c r="CY17" s="350"/>
    </row>
    <row r="18" spans="1:105" hidden="1" x14ac:dyDescent="0.25">
      <c r="CS18" s="350"/>
      <c r="CT18" s="350"/>
      <c r="CU18" s="350"/>
      <c r="CV18" s="350"/>
      <c r="CW18" s="350"/>
      <c r="CX18" s="350"/>
      <c r="CY18" s="350"/>
    </row>
    <row r="19" spans="1:105" hidden="1" x14ac:dyDescent="0.25">
      <c r="CS19" s="350"/>
      <c r="CT19" s="350"/>
      <c r="CU19" s="350"/>
      <c r="CV19" s="350"/>
      <c r="CW19" s="350"/>
      <c r="CX19" s="350"/>
      <c r="CY19" s="350"/>
    </row>
    <row r="20" spans="1:105" hidden="1" x14ac:dyDescent="0.25">
      <c r="CS20" s="350"/>
      <c r="CT20" s="350"/>
      <c r="CU20" s="350"/>
      <c r="CV20" s="350"/>
      <c r="CW20" s="350"/>
      <c r="CX20" s="350"/>
      <c r="CY20" s="350"/>
    </row>
    <row r="21" spans="1:105" hidden="1" x14ac:dyDescent="0.25">
      <c r="CS21" s="350"/>
      <c r="CT21" s="350"/>
      <c r="CU21" s="350"/>
      <c r="CV21" s="350"/>
      <c r="CW21" s="350"/>
      <c r="CX21" s="350"/>
      <c r="CY21" s="350"/>
    </row>
    <row r="22" spans="1:105" hidden="1" x14ac:dyDescent="0.25">
      <c r="CS22" s="350"/>
      <c r="CT22" s="350"/>
      <c r="CU22" s="350"/>
      <c r="CV22" s="350"/>
      <c r="CW22" s="350"/>
      <c r="CX22" s="350"/>
      <c r="CY22" s="350"/>
    </row>
    <row r="23" spans="1:105" hidden="1" x14ac:dyDescent="0.25">
      <c r="CS23" s="350"/>
      <c r="CT23" s="350"/>
      <c r="CU23" s="350"/>
      <c r="CV23" s="350"/>
      <c r="CW23" s="350"/>
      <c r="CX23" s="350"/>
      <c r="CY23" s="350"/>
    </row>
    <row r="24" spans="1:105" hidden="1" x14ac:dyDescent="0.25">
      <c r="B24" s="23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CS24" s="350"/>
      <c r="CT24" s="350"/>
      <c r="CU24" s="350"/>
      <c r="CV24" s="350"/>
      <c r="CW24" s="350"/>
      <c r="CX24" s="350"/>
      <c r="CY24" s="350"/>
    </row>
    <row r="25" spans="1:105" hidden="1" x14ac:dyDescent="0.25">
      <c r="CS25" s="350"/>
      <c r="CT25" s="350"/>
      <c r="CU25" s="350"/>
      <c r="CV25" s="350"/>
      <c r="CW25" s="350"/>
      <c r="CX25" s="350"/>
      <c r="CY25" s="350"/>
    </row>
    <row r="26" spans="1:105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CS26" s="350"/>
      <c r="CT26" s="350"/>
      <c r="CU26" s="350"/>
      <c r="CV26" s="350"/>
      <c r="CW26" s="350"/>
      <c r="CX26" s="350"/>
      <c r="CY26" s="350"/>
    </row>
    <row r="27" spans="1:105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CS27" s="350"/>
      <c r="CT27" s="350"/>
      <c r="CU27" s="350"/>
      <c r="CV27" s="350"/>
      <c r="CW27" s="350"/>
      <c r="CX27" s="350"/>
      <c r="CY27" s="350"/>
    </row>
    <row r="28" spans="1:105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Q28" s="7">
        <f ca="1">IF(SUM(AQ31:AQ130)=COUNT(AQ31:AQ130),1,0)</f>
        <v>0</v>
      </c>
      <c r="AT28" s="210">
        <f t="shared" ref="AT28:BU28" si="0">MATCH(G$30,$AU$1:$BC$1,0)</f>
        <v>1</v>
      </c>
      <c r="AU28" s="210">
        <f t="shared" si="0"/>
        <v>1</v>
      </c>
      <c r="AV28" s="210">
        <f t="shared" si="0"/>
        <v>1</v>
      </c>
      <c r="AW28" s="210">
        <f t="shared" si="0"/>
        <v>1</v>
      </c>
      <c r="AX28" s="210">
        <f t="shared" si="0"/>
        <v>1</v>
      </c>
      <c r="AY28" s="210">
        <f t="shared" si="0"/>
        <v>1</v>
      </c>
      <c r="AZ28" s="210">
        <f t="shared" si="0"/>
        <v>1</v>
      </c>
      <c r="BA28" s="210" t="e">
        <f t="shared" si="0"/>
        <v>#N/A</v>
      </c>
      <c r="BB28" s="210" t="e">
        <f t="shared" si="0"/>
        <v>#N/A</v>
      </c>
      <c r="BC28" s="210" t="e">
        <f t="shared" si="0"/>
        <v>#N/A</v>
      </c>
      <c r="BD28" s="210">
        <f t="shared" si="0"/>
        <v>5</v>
      </c>
      <c r="BE28" s="210" t="e">
        <f t="shared" si="0"/>
        <v>#N/A</v>
      </c>
      <c r="BF28" s="210" t="e">
        <f t="shared" si="0"/>
        <v>#N/A</v>
      </c>
      <c r="BG28" s="210">
        <f t="shared" si="0"/>
        <v>1</v>
      </c>
      <c r="BH28" s="210">
        <f t="shared" si="0"/>
        <v>1</v>
      </c>
      <c r="BI28" s="210">
        <f t="shared" si="0"/>
        <v>1</v>
      </c>
      <c r="BJ28" s="210">
        <f t="shared" si="0"/>
        <v>1</v>
      </c>
      <c r="BK28" s="210">
        <f t="shared" si="0"/>
        <v>1</v>
      </c>
      <c r="BL28" s="210">
        <f t="shared" si="0"/>
        <v>1</v>
      </c>
      <c r="BM28" s="210" t="e">
        <f t="shared" si="0"/>
        <v>#N/A</v>
      </c>
      <c r="BN28" s="210" t="e">
        <f t="shared" si="0"/>
        <v>#N/A</v>
      </c>
      <c r="BO28" s="210" t="e">
        <f t="shared" si="0"/>
        <v>#N/A</v>
      </c>
      <c r="BP28" s="210" t="e">
        <f t="shared" si="0"/>
        <v>#N/A</v>
      </c>
      <c r="BQ28" s="210">
        <f t="shared" si="0"/>
        <v>4</v>
      </c>
      <c r="BR28" s="210" t="e">
        <f t="shared" si="0"/>
        <v>#N/A</v>
      </c>
      <c r="BS28" s="210">
        <f t="shared" si="0"/>
        <v>1</v>
      </c>
      <c r="BT28" s="210">
        <f t="shared" si="0"/>
        <v>1</v>
      </c>
      <c r="BU28" s="210">
        <f t="shared" si="0"/>
        <v>1</v>
      </c>
      <c r="BV28" s="210">
        <f t="shared" ref="BV28:CA28" si="1">MATCH(AJ$30,$AU$1:$BC$1,0)</f>
        <v>1</v>
      </c>
      <c r="BW28" s="210" t="e">
        <f t="shared" si="1"/>
        <v>#N/A</v>
      </c>
      <c r="BX28" s="210" t="e">
        <f t="shared" si="1"/>
        <v>#N/A</v>
      </c>
      <c r="BY28" s="210" t="e">
        <f t="shared" si="1"/>
        <v>#N/A</v>
      </c>
      <c r="BZ28" s="210" t="e">
        <f t="shared" si="1"/>
        <v>#N/A</v>
      </c>
      <c r="CA28" s="210" t="e">
        <f t="shared" si="1"/>
        <v>#N/A</v>
      </c>
      <c r="CS28" s="350"/>
      <c r="CT28" s="350"/>
      <c r="CU28" s="350"/>
      <c r="CV28" s="350"/>
      <c r="CW28" s="350"/>
      <c r="CX28" s="350"/>
      <c r="CY28" s="350"/>
    </row>
    <row r="29" spans="1:105" ht="100.5" customHeight="1" x14ac:dyDescent="0.25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239" t="s">
        <v>90</v>
      </c>
      <c r="H29" s="239" t="s">
        <v>91</v>
      </c>
      <c r="I29" s="239" t="s">
        <v>92</v>
      </c>
      <c r="J29" s="239" t="s">
        <v>93</v>
      </c>
      <c r="K29" s="239" t="s">
        <v>94</v>
      </c>
      <c r="L29" s="239" t="str">
        <f>"ותק של שנתיים לפחות בתחום נכון ל-1/1/"&amp;AP2</f>
        <v>ותק של שנתיים לפחות בתחום נכון ל-1/1/2025</v>
      </c>
      <c r="M29" s="239" t="s">
        <v>95</v>
      </c>
      <c r="N29" s="495" t="s">
        <v>96</v>
      </c>
      <c r="O29" s="495" t="s">
        <v>97</v>
      </c>
      <c r="P29" s="495" t="s">
        <v>98</v>
      </c>
      <c r="Q29" s="239" t="s">
        <v>99</v>
      </c>
      <c r="R29" s="495"/>
      <c r="S29" s="495"/>
      <c r="T29" s="239" t="s">
        <v>100</v>
      </c>
      <c r="U29" s="239" t="s">
        <v>101</v>
      </c>
      <c r="V29" s="239" t="s">
        <v>102</v>
      </c>
      <c r="W29" s="239" t="s">
        <v>103</v>
      </c>
      <c r="X29" s="239" t="s">
        <v>104</v>
      </c>
      <c r="Y29" s="239" t="s">
        <v>105</v>
      </c>
      <c r="Z29" s="239"/>
      <c r="AA29" s="239"/>
      <c r="AB29" s="239"/>
      <c r="AC29" s="239"/>
      <c r="AD29" s="239" t="s">
        <v>106</v>
      </c>
      <c r="AE29" s="495" t="s">
        <v>107</v>
      </c>
      <c r="AF29" s="239" t="s">
        <v>108</v>
      </c>
      <c r="AG29" s="239" t="s">
        <v>109</v>
      </c>
      <c r="AH29" s="239" t="s">
        <v>110</v>
      </c>
      <c r="AI29" s="239" t="s">
        <v>367</v>
      </c>
      <c r="AJ29" s="239" t="s">
        <v>111</v>
      </c>
      <c r="AK29" s="346" t="s">
        <v>112</v>
      </c>
      <c r="AL29" s="501" t="s">
        <v>113</v>
      </c>
      <c r="AM29" s="499" t="s">
        <v>113</v>
      </c>
      <c r="AN29" s="499" t="s">
        <v>113</v>
      </c>
      <c r="AO29" s="495" t="s">
        <v>114</v>
      </c>
      <c r="AP29" s="240" t="s">
        <v>115</v>
      </c>
      <c r="AQ29" s="241" t="s">
        <v>116</v>
      </c>
      <c r="AT29" s="210" t="str">
        <f t="shared" ref="AT29" si="2">"בקרת "&amp;G29</f>
        <v>בקרת מקיים פעילות מוסקלית מקצועית במשך שנתיים</v>
      </c>
      <c r="AU29" s="210" t="str">
        <f t="shared" ref="AU29" si="3">"בקרת "&amp;H29</f>
        <v>בקרת התקציב מנוהל כמשק סגור ובאופן ישיר</v>
      </c>
      <c r="AV29" s="210" t="str">
        <f t="shared" ref="AV29" si="4">"בקרת "&amp;I29</f>
        <v>בקרת מטרות המוסד עולים בקנה אחד עם מטרות התמיכה</v>
      </c>
      <c r="AW29" s="210" t="str">
        <f t="shared" ref="AW29" si="5">"בקרת "&amp;J29</f>
        <v>בקרת עומד בדרישות הנוהל</v>
      </c>
      <c r="AX29" s="210" t="str">
        <f t="shared" ref="AX29" si="6">"בקרת "&amp;K29</f>
        <v>בקרת המוסד מציין בפרסומיו את תמיכת המשרד</v>
      </c>
      <c r="AY29" s="210" t="str">
        <f t="shared" ref="AY29" si="7">"בקרת "&amp;L29</f>
        <v>בקרת ותק של שנתיים לפחות בתחום נכון ל-1/1/2025</v>
      </c>
      <c r="AZ29" s="210" t="str">
        <f t="shared" ref="AZ29" si="8">"בקרת "&amp;M29</f>
        <v>בקרת עיקר פעילותו סיוע ליצירה ישראלית מקורית וקידום מלחינים</v>
      </c>
      <c r="BA29" s="210" t="str">
        <f t="shared" ref="BA29" si="9">"בקרת "&amp;N29</f>
        <v>בקרת מספר אירועים לקידום מלחינים ישראליים</v>
      </c>
      <c r="BB29" s="210" t="str">
        <f t="shared" ref="BB29" si="10">"בקרת "&amp;O29</f>
        <v>בקרת מספר צופים מינימלי לאירועים</v>
      </c>
      <c r="BC29" s="210" t="str">
        <f t="shared" ref="BC29" si="11">"בקרת "&amp;P29</f>
        <v>בקרת אורך מינימלי של אירוע (דקות)</v>
      </c>
      <c r="BD29" s="210" t="str">
        <f t="shared" ref="BD29" si="12">"בקרת "&amp;Q29</f>
        <v>בקרת מספר פרסומים שהוציא לאור</v>
      </c>
      <c r="BE29" s="210" t="str">
        <f t="shared" ref="BE29" si="13">"בקרת "&amp;R29</f>
        <v xml:space="preserve">בקרת </v>
      </c>
      <c r="BF29" s="210" t="str">
        <f t="shared" ref="BF29" si="14">"בקרת "&amp;S29</f>
        <v xml:space="preserve">בקרת </v>
      </c>
      <c r="BG29" s="210" t="str">
        <f t="shared" ref="BG29" si="15">"בקרת "&amp;T29</f>
        <v>בקרת אינו חלק ממוסד מוכר להשכלה גבוהה או מבית ספר לאמנות המקבל תמיכה ממינהל התרבות</v>
      </c>
      <c r="BH29" s="210" t="str">
        <f t="shared" ref="BH29" si="16">"בקרת "&amp;U29</f>
        <v>בקרת מעסיק בשכר מנהל אמנותי בחצי משרה לפחות</v>
      </c>
      <c r="BI29" s="210" t="str">
        <f t="shared" ref="BI29" si="17">"בקרת "&amp;V29</f>
        <v>בקרת מעסיק עורך ומנהל ארכיון קבועים</v>
      </c>
      <c r="BJ29" s="210" t="str">
        <f t="shared" ref="BJ29" si="18">"בקרת "&amp;W29</f>
        <v>בקרת מפעיל אתר אינטרנט כנדרש</v>
      </c>
      <c r="BK29" s="210" t="str">
        <f t="shared" ref="BK29" si="19">"בקרת "&amp;X29</f>
        <v>בקרת הוועדה המליצה קבלת הקלות</v>
      </c>
      <c r="BL29" s="210" t="str">
        <f t="shared" ref="BL29" si="20">"בקרת "&amp;Y29</f>
        <v>בקרת המוסד לא קיבל הקלה בשנה קודמת</v>
      </c>
      <c r="BM29" s="210" t="str">
        <f t="shared" ref="BM29" si="21">"בקרת "&amp;Z29</f>
        <v xml:space="preserve">בקרת </v>
      </c>
      <c r="BN29" s="210" t="str">
        <f t="shared" ref="BN29" si="22">"בקרת "&amp;AA29</f>
        <v xml:space="preserve">בקרת </v>
      </c>
      <c r="BO29" s="210" t="str">
        <f t="shared" ref="BO29" si="23">"בקרת "&amp;AB29</f>
        <v xml:space="preserve">בקרת </v>
      </c>
      <c r="BP29" s="210" t="str">
        <f t="shared" ref="BP29" si="24">"בקרת "&amp;AC29</f>
        <v xml:space="preserve">בקרת </v>
      </c>
      <c r="BQ29" s="210" t="str">
        <f t="shared" ref="BQ29" si="25">"בקרת "&amp;AD29</f>
        <v>בקרת תקציב השנתי של הפעילות הנתמכת</v>
      </c>
      <c r="BR29" s="210" t="str">
        <f t="shared" ref="BR29" si="26">"בקרת "&amp;AE29</f>
        <v>בקרת עומד בתנאים לאור הקלות</v>
      </c>
      <c r="BS29" s="210" t="str">
        <f t="shared" ref="BS29" si="27">"בקרת "&amp;AF29</f>
        <v>בקרת שומר על חומר ארכיוני כנדרש</v>
      </c>
      <c r="BT29" s="210" t="str">
        <f t="shared" ref="BT29" si="28">"בקרת "&amp;AG29</f>
        <v>בקרת למוסד תקנון מפורט כנדרש</v>
      </c>
      <c r="BU29" s="210" t="str">
        <f t="shared" ref="BU29" si="29">"בקרת "&amp;AH29</f>
        <v>בקרת התנאים צפוים להתקיים בשנת התמיכה על פי תכנית עבודה</v>
      </c>
      <c r="BV29" s="210" t="str">
        <f t="shared" ref="BV29" si="30">"בקרת "&amp;AJ29</f>
        <v>בקרת עומד בתנאי סף כלליים אחרים</v>
      </c>
      <c r="BW29" s="210" t="str">
        <f t="shared" ref="BW29" si="31">"בקרת "&amp;AK29</f>
        <v>בקרת מעבר תנאי סף-אישור מיוחד</v>
      </c>
      <c r="BX29" s="210" t="str">
        <f t="shared" ref="BX29" si="32">"בקרת "&amp;AL29</f>
        <v>בקרת ריק</v>
      </c>
      <c r="BY29" s="210" t="str">
        <f t="shared" ref="BY29" si="33">"בקרת "&amp;AM29</f>
        <v>בקרת ריק</v>
      </c>
      <c r="BZ29" s="210" t="str">
        <f t="shared" ref="BZ29" si="34">"בקרת "&amp;AN29</f>
        <v>בקרת ריק</v>
      </c>
      <c r="CA29" s="210" t="str">
        <f t="shared" ref="CA29" si="35">"בקרת "&amp;AO29</f>
        <v>בקרת מעבר תנאי סף</v>
      </c>
      <c r="CF29" s="211" t="s">
        <v>83</v>
      </c>
      <c r="CL29" s="353" t="s">
        <v>117</v>
      </c>
      <c r="CM29" s="353" t="s">
        <v>118</v>
      </c>
      <c r="CN29" s="353" t="s">
        <v>119</v>
      </c>
      <c r="CO29" s="353" t="s">
        <v>120</v>
      </c>
      <c r="CP29" s="353" t="s">
        <v>121</v>
      </c>
      <c r="CQ29" s="353" t="s">
        <v>122</v>
      </c>
      <c r="CR29" s="211" t="s">
        <v>123</v>
      </c>
      <c r="CS29" s="353" t="s">
        <v>117</v>
      </c>
      <c r="CT29" s="353" t="s">
        <v>118</v>
      </c>
      <c r="CU29" s="353" t="s">
        <v>119</v>
      </c>
      <c r="CV29" s="353" t="s">
        <v>120</v>
      </c>
      <c r="CW29" s="353" t="s">
        <v>121</v>
      </c>
      <c r="CX29" s="353" t="s">
        <v>122</v>
      </c>
      <c r="CY29" s="226" t="s">
        <v>124</v>
      </c>
      <c r="CZ29" s="367" t="s">
        <v>125</v>
      </c>
      <c r="DA29" s="367" t="s">
        <v>126</v>
      </c>
    </row>
    <row r="30" spans="1:105" ht="32.25" customHeight="1" thickBot="1" x14ac:dyDescent="0.3">
      <c r="A30" s="242"/>
      <c r="B30" s="498"/>
      <c r="C30" s="500"/>
      <c r="D30" s="500"/>
      <c r="E30" s="500"/>
      <c r="F30" s="496"/>
      <c r="G30" s="243" t="s">
        <v>72</v>
      </c>
      <c r="H30" s="243" t="s">
        <v>72</v>
      </c>
      <c r="I30" s="243" t="s">
        <v>72</v>
      </c>
      <c r="J30" s="243" t="s">
        <v>72</v>
      </c>
      <c r="K30" s="243" t="s">
        <v>72</v>
      </c>
      <c r="L30" s="243" t="s">
        <v>72</v>
      </c>
      <c r="M30" s="243" t="s">
        <v>72</v>
      </c>
      <c r="N30" s="503"/>
      <c r="O30" s="503"/>
      <c r="P30" s="503"/>
      <c r="Q30" s="243" t="s">
        <v>76</v>
      </c>
      <c r="R30" s="503"/>
      <c r="S30" s="503"/>
      <c r="T30" s="243" t="s">
        <v>72</v>
      </c>
      <c r="U30" s="243" t="s">
        <v>72</v>
      </c>
      <c r="V30" s="243" t="s">
        <v>72</v>
      </c>
      <c r="W30" s="243" t="s">
        <v>72</v>
      </c>
      <c r="X30" s="243" t="s">
        <v>72</v>
      </c>
      <c r="Y30" s="243" t="s">
        <v>72</v>
      </c>
      <c r="Z30" s="243"/>
      <c r="AA30" s="243"/>
      <c r="AB30" s="243"/>
      <c r="AC30" s="243"/>
      <c r="AD30" s="243" t="s">
        <v>75</v>
      </c>
      <c r="AE30" s="503"/>
      <c r="AF30" s="243" t="s">
        <v>72</v>
      </c>
      <c r="AG30" s="243" t="s">
        <v>72</v>
      </c>
      <c r="AH30" s="243" t="s">
        <v>72</v>
      </c>
      <c r="AI30" s="243" t="s">
        <v>72</v>
      </c>
      <c r="AJ30" s="243" t="s">
        <v>72</v>
      </c>
      <c r="AK30" s="244"/>
      <c r="AL30" s="502"/>
      <c r="AM30" s="500"/>
      <c r="AN30" s="500"/>
      <c r="AO30" s="496"/>
      <c r="AP30" s="245" t="s">
        <v>79</v>
      </c>
      <c r="AR30" s="211">
        <v>0</v>
      </c>
      <c r="AS30" s="211">
        <v>1</v>
      </c>
      <c r="AT30" s="210" t="str">
        <f t="shared" ref="AT30" si="36">G30</f>
        <v>0/1</v>
      </c>
      <c r="AU30" s="210" t="str">
        <f t="shared" ref="AU30" si="37">H30</f>
        <v>0/1</v>
      </c>
      <c r="AV30" s="210" t="str">
        <f t="shared" ref="AV30" si="38">I30</f>
        <v>0/1</v>
      </c>
      <c r="AW30" s="210" t="str">
        <f t="shared" ref="AW30" si="39">J30</f>
        <v>0/1</v>
      </c>
      <c r="AX30" s="210" t="str">
        <f t="shared" ref="AX30" si="40">K30</f>
        <v>0/1</v>
      </c>
      <c r="AY30" s="210" t="str">
        <f t="shared" ref="AY30" si="41">L30</f>
        <v>0/1</v>
      </c>
      <c r="AZ30" s="210" t="str">
        <f t="shared" ref="AZ30" si="42">M30</f>
        <v>0/1</v>
      </c>
      <c r="BA30" s="210">
        <f t="shared" ref="BA30" si="43">N30</f>
        <v>0</v>
      </c>
      <c r="BB30" s="210">
        <f t="shared" ref="BB30" si="44">O30</f>
        <v>0</v>
      </c>
      <c r="BC30" s="210">
        <f t="shared" ref="BC30" si="45">P30</f>
        <v>0</v>
      </c>
      <c r="BD30" s="210" t="str">
        <f t="shared" ref="BD30" si="46">Q30</f>
        <v>מספר שלם שאינו שלילי</v>
      </c>
      <c r="BE30" s="210">
        <f t="shared" ref="BE30" si="47">R30</f>
        <v>0</v>
      </c>
      <c r="BF30" s="210">
        <f t="shared" ref="BF30" si="48">S30</f>
        <v>0</v>
      </c>
      <c r="BG30" s="210" t="str">
        <f t="shared" ref="BG30" si="49">T30</f>
        <v>0/1</v>
      </c>
      <c r="BH30" s="210" t="str">
        <f t="shared" ref="BH30" si="50">U30</f>
        <v>0/1</v>
      </c>
      <c r="BI30" s="210" t="str">
        <f t="shared" ref="BI30" si="51">V30</f>
        <v>0/1</v>
      </c>
      <c r="BJ30" s="210" t="str">
        <f t="shared" ref="BJ30" si="52">W30</f>
        <v>0/1</v>
      </c>
      <c r="BK30" s="210" t="str">
        <f t="shared" ref="BK30" si="53">X30</f>
        <v>0/1</v>
      </c>
      <c r="BL30" s="210" t="str">
        <f t="shared" ref="BL30" si="54">Y30</f>
        <v>0/1</v>
      </c>
      <c r="BM30" s="210">
        <f t="shared" ref="BM30" si="55">Z30</f>
        <v>0</v>
      </c>
      <c r="BN30" s="210">
        <f t="shared" ref="BN30" si="56">AA30</f>
        <v>0</v>
      </c>
      <c r="BO30" s="210">
        <f t="shared" ref="BO30" si="57">AB30</f>
        <v>0</v>
      </c>
      <c r="BP30" s="210">
        <f t="shared" ref="BP30" si="58">AC30</f>
        <v>0</v>
      </c>
      <c r="BQ30" s="210" t="str">
        <f t="shared" ref="BQ30" si="59">AD30</f>
        <v>מספר שאינו שלילי</v>
      </c>
      <c r="BR30" s="210">
        <f t="shared" ref="BR30" si="60">AE30</f>
        <v>0</v>
      </c>
      <c r="BS30" s="210" t="str">
        <f t="shared" ref="BS30" si="61">AF30</f>
        <v>0/1</v>
      </c>
      <c r="BT30" s="210" t="str">
        <f t="shared" ref="BT30" si="62">AG30</f>
        <v>0/1</v>
      </c>
      <c r="BU30" s="210" t="str">
        <f t="shared" ref="BU30" si="63">AH30</f>
        <v>0/1</v>
      </c>
      <c r="BV30" s="210" t="str">
        <f t="shared" ref="BV30" si="64">AJ30</f>
        <v>0/1</v>
      </c>
      <c r="BW30" s="210">
        <f t="shared" ref="BW30" si="65">AK30</f>
        <v>0</v>
      </c>
      <c r="BX30" s="210">
        <f t="shared" ref="BX30" si="66">AL30</f>
        <v>0</v>
      </c>
      <c r="BY30" s="210">
        <f t="shared" ref="BY30" si="67">AM30</f>
        <v>0</v>
      </c>
      <c r="BZ30" s="210">
        <f t="shared" ref="BZ30" si="68">AN30</f>
        <v>0</v>
      </c>
      <c r="CA30" s="210">
        <f t="shared" ref="CA30" si="69">AO30</f>
        <v>0</v>
      </c>
      <c r="CL30" s="350"/>
      <c r="CM30" s="350"/>
      <c r="CN30" s="350"/>
      <c r="CO30" s="350"/>
      <c r="CP30" s="350"/>
      <c r="CQ30" s="350"/>
      <c r="CS30" s="350"/>
      <c r="CT30" s="350"/>
      <c r="CU30" s="350"/>
      <c r="CV30" s="350"/>
      <c r="CW30" s="350"/>
      <c r="CX30" s="350"/>
      <c r="CZ30" s="350"/>
      <c r="DA30" s="350"/>
    </row>
    <row r="31" spans="1:105" ht="31.5" customHeight="1" x14ac:dyDescent="0.25">
      <c r="B31" s="11">
        <f ca="1">IF(F31="","",ROW()-30)</f>
        <v>1</v>
      </c>
      <c r="C31" s="11"/>
      <c r="D31" s="11"/>
      <c r="E31" s="11"/>
      <c r="F31" s="359" t="str">
        <f ca="1">IF('איגוד הקומפוזיטורים'!$F$1="1","",'איגוד הקומפוזיטורים'!$F$1)</f>
        <v>איגוד הקומפוזיטורים</v>
      </c>
      <c r="G31" s="10">
        <v>1</v>
      </c>
      <c r="H31" s="10">
        <v>1</v>
      </c>
      <c r="I31" s="10">
        <v>1</v>
      </c>
      <c r="J31" s="10">
        <v>1</v>
      </c>
      <c r="K31" s="10">
        <v>1</v>
      </c>
      <c r="L31" s="10">
        <v>1</v>
      </c>
      <c r="M31" s="10">
        <v>1</v>
      </c>
      <c r="N31" s="11">
        <f ca="1">IF($F31="","",'ריכוז גיליונות עזר'!H31)</f>
        <v>10</v>
      </c>
      <c r="O31" s="11">
        <f ca="1">IF($F31="","",'ריכוז גיליונות עזר'!K31)</f>
        <v>60</v>
      </c>
      <c r="P31" s="11">
        <f ca="1">IF($F31="","",'ריכוז גיליונות עזר'!L31)</f>
        <v>50</v>
      </c>
      <c r="Q31" s="10">
        <v>31</v>
      </c>
      <c r="R31" s="365"/>
      <c r="S31" s="11"/>
      <c r="T31" s="10">
        <v>1</v>
      </c>
      <c r="U31" s="10">
        <v>1</v>
      </c>
      <c r="V31" s="10">
        <v>1</v>
      </c>
      <c r="W31" s="10">
        <v>1</v>
      </c>
      <c r="X31" s="10">
        <v>0</v>
      </c>
      <c r="Y31" s="10">
        <v>0</v>
      </c>
      <c r="Z31" s="10"/>
      <c r="AA31" s="10"/>
      <c r="AB31" s="10"/>
      <c r="AC31" s="10"/>
      <c r="AD31" s="10">
        <v>205028</v>
      </c>
      <c r="AE31" s="11">
        <f ca="1">IF($F31="","",IF(OR(CZ31=1,AND(X31=1,Y31=1,DA31=1)),1,0))</f>
        <v>1</v>
      </c>
      <c r="AF31" s="10">
        <v>1</v>
      </c>
      <c r="AG31" s="10">
        <v>1</v>
      </c>
      <c r="AH31" s="10">
        <v>1</v>
      </c>
      <c r="AI31" s="10">
        <v>1</v>
      </c>
      <c r="AJ31" s="10">
        <v>1</v>
      </c>
      <c r="AK31" s="11"/>
      <c r="AL31" s="11"/>
      <c r="AM31" s="11"/>
      <c r="AN31" s="11"/>
      <c r="AO31" s="246">
        <f t="shared" ref="AO31:AO62" ca="1" si="70">IF($F31="","",IF(AK31=1,1,IF(AQ31&lt;&gt;1,$AR$1,IF(SUMPRODUCT(--(G31:AJ31&gt;=$G$5:$AJ$5)*($G$5:$AJ$5&lt;&gt;"")*($G$4:$AJ$4=1))=COUNTIF($G$4:$AJ$4,1),1,0))))</f>
        <v>1</v>
      </c>
      <c r="AP31" s="376"/>
      <c r="AQ31" s="211">
        <f t="shared" ref="AQ31:AQ62" ca="1" si="71">IF(OR(SUM(AT31:CA31)&lt;&gt;COUNT(AT31:CA31),SUMPRODUCT(--(G31:AJ31=$AR$1))&lt;&gt;0),0,1)</f>
        <v>1</v>
      </c>
      <c r="AR31" s="211">
        <f ca="1">IF($F31="","",AR$30)</f>
        <v>0</v>
      </c>
      <c r="AS31" s="211">
        <f ca="1">IF($F31="","",AS$30)</f>
        <v>1</v>
      </c>
      <c r="AT31" s="210">
        <f>IF(OR(G$30="",G$4=99),1,IF(G31="",0,IFERROR(CHOOSE(AT$28,IF(ISNA(MATCH(G31,$AR$30:$AS$30,0)),0,1),IF(ISNUMBER(G31),1,0),IF(G31=TRUNC(G31),1,0),IF(AND(G31*1=G31,G31&gt;=0),1,0),IF(AND(G31=TRUNC(G31),G31&gt;=0),1,0),IF(AND(G31*1=G31,G31&gt;0),1,0),IF(AND(G31=TRUNC(G31),G31&gt;0),1,0),1,IF(ISNA(HLOOKUP(G31,$AU$4:$BD$4,1,0)),0,1)),0)))</f>
        <v>1</v>
      </c>
      <c r="AU31" s="210">
        <f t="shared" ref="AU31:AU94" si="72">IF(OR(H$30="",H$4=99),1,IF(H31="",0,IFERROR(CHOOSE(AU$28,IF(ISNA(MATCH(H31,$AR$30:$AS$30,0)),0,1),IF(ISNUMBER(H31),1,0),IF(H31=TRUNC(H31),1,0),IF(AND(H31*1=H31,H31&gt;=0),1,0),IF(AND(H31=TRUNC(H31),H31&gt;=0),1,0),IF(AND(H31*1=H31,H31&gt;0),1,0),IF(AND(H31=TRUNC(H31),H31&gt;0),1,0),1,IF(ISNA(HLOOKUP(H31,$AU$4:$BD$4,1,0)),0,1)),0)))</f>
        <v>1</v>
      </c>
      <c r="AV31" s="210">
        <f t="shared" ref="AV31:AV94" si="73">IF(OR(I$30="",I$4=99),1,IF(I31="",0,IFERROR(CHOOSE(AV$28,IF(ISNA(MATCH(I31,$AR$30:$AS$30,0)),0,1),IF(ISNUMBER(I31),1,0),IF(I31=TRUNC(I31),1,0),IF(AND(I31*1=I31,I31&gt;=0),1,0),IF(AND(I31=TRUNC(I31),I31&gt;=0),1,0),IF(AND(I31*1=I31,I31&gt;0),1,0),IF(AND(I31=TRUNC(I31),I31&gt;0),1,0),1,IF(ISNA(HLOOKUP(I31,$AU$4:$BD$4,1,0)),0,1)),0)))</f>
        <v>1</v>
      </c>
      <c r="AW31" s="210">
        <f t="shared" ref="AW31:AW94" si="74">IF(OR(J$30="",J$4=99),1,IF(J31="",0,IFERROR(CHOOSE(AW$28,IF(ISNA(MATCH(J31,$AR$30:$AS$30,0)),0,1),IF(ISNUMBER(J31),1,0),IF(J31=TRUNC(J31),1,0),IF(AND(J31*1=J31,J31&gt;=0),1,0),IF(AND(J31=TRUNC(J31),J31&gt;=0),1,0),IF(AND(J31*1=J31,J31&gt;0),1,0),IF(AND(J31=TRUNC(J31),J31&gt;0),1,0),1,IF(ISNA(HLOOKUP(J31,$AU$4:$BD$4,1,0)),0,1)),0)))</f>
        <v>1</v>
      </c>
      <c r="AX31" s="210">
        <f t="shared" ref="AX31:AX94" si="75">IF(OR(K$30="",K$4=99),1,IF(K31="",0,IFERROR(CHOOSE(AX$28,IF(ISNA(MATCH(K31,$AR$30:$AS$30,0)),0,1),IF(ISNUMBER(K31),1,0),IF(K31=TRUNC(K31),1,0),IF(AND(K31*1=K31,K31&gt;=0),1,0),IF(AND(K31=TRUNC(K31),K31&gt;=0),1,0),IF(AND(K31*1=K31,K31&gt;0),1,0),IF(AND(K31=TRUNC(K31),K31&gt;0),1,0),1,IF(ISNA(HLOOKUP(K31,$AU$4:$BD$4,1,0)),0,1)),0)))</f>
        <v>1</v>
      </c>
      <c r="AY31" s="210">
        <f t="shared" ref="AY31:AY94" si="76">IF(OR(L$30="",L$4=99),1,IF(L31="",0,IFERROR(CHOOSE(AY$28,IF(ISNA(MATCH(L31,$AR$30:$AS$30,0)),0,1),IF(ISNUMBER(L31),1,0),IF(L31=TRUNC(L31),1,0),IF(AND(L31*1=L31,L31&gt;=0),1,0),IF(AND(L31=TRUNC(L31),L31&gt;=0),1,0),IF(AND(L31*1=L31,L31&gt;0),1,0),IF(AND(L31=TRUNC(L31),L31&gt;0),1,0),1,IF(ISNA(HLOOKUP(L31,$AU$4:$BD$4,1,0)),0,1)),0)))</f>
        <v>1</v>
      </c>
      <c r="AZ31" s="210">
        <f t="shared" ref="AZ31:AZ94" si="77">IF(OR(M$30="",M$4=99),1,IF(M31="",0,IFERROR(CHOOSE(AZ$28,IF(ISNA(MATCH(M31,$AR$30:$AS$30,0)),0,1),IF(ISNUMBER(M31),1,0),IF(M31=TRUNC(M31),1,0),IF(AND(M31*1=M31,M31&gt;=0),1,0),IF(AND(M31=TRUNC(M31),M31&gt;=0),1,0),IF(AND(M31*1=M31,M31&gt;0),1,0),IF(AND(M31=TRUNC(M31),M31&gt;0),1,0),1,IF(ISNA(HLOOKUP(M31,$AU$4:$BD$4,1,0)),0,1)),0)))</f>
        <v>1</v>
      </c>
      <c r="BA31" s="210">
        <f t="shared" ref="BA31:BA94" si="78">IF(OR(N$30="",N$4=99),1,IF(N31="",0,IFERROR(CHOOSE(BA$28,IF(ISNA(MATCH(N31,$AR$30:$AS$30,0)),0,1),IF(ISNUMBER(N31),1,0),IF(N31=TRUNC(N31),1,0),IF(AND(N31*1=N31,N31&gt;=0),1,0),IF(AND(N31=TRUNC(N31),N31&gt;=0),1,0),IF(AND(N31*1=N31,N31&gt;0),1,0),IF(AND(N31=TRUNC(N31),N31&gt;0),1,0),1,IF(ISNA(HLOOKUP(N31,$AU$4:$BD$4,1,0)),0,1)),0)))</f>
        <v>1</v>
      </c>
      <c r="BB31" s="210">
        <f t="shared" ref="BB31:BB94" si="79">IF(OR(O$30="",O$4=99),1,IF(O31="",0,IFERROR(CHOOSE(BB$28,IF(ISNA(MATCH(O31,$AR$30:$AS$30,0)),0,1),IF(ISNUMBER(O31),1,0),IF(O31=TRUNC(O31),1,0),IF(AND(O31*1=O31,O31&gt;=0),1,0),IF(AND(O31=TRUNC(O31),O31&gt;=0),1,0),IF(AND(O31*1=O31,O31&gt;0),1,0),IF(AND(O31=TRUNC(O31),O31&gt;0),1,0),1,IF(ISNA(HLOOKUP(O31,$AU$4:$BD$4,1,0)),0,1)),0)))</f>
        <v>1</v>
      </c>
      <c r="BC31" s="210">
        <f t="shared" ref="BC31:BC94" si="80">IF(OR(P$30="",P$4=99),1,IF(P31="",0,IFERROR(CHOOSE(BC$28,IF(ISNA(MATCH(P31,$AR$30:$AS$30,0)),0,1),IF(ISNUMBER(P31),1,0),IF(P31=TRUNC(P31),1,0),IF(AND(P31*1=P31,P31&gt;=0),1,0),IF(AND(P31=TRUNC(P31),P31&gt;=0),1,0),IF(AND(P31*1=P31,P31&gt;0),1,0),IF(AND(P31=TRUNC(P31),P31&gt;0),1,0),1,IF(ISNA(HLOOKUP(P31,$AU$4:$BD$4,1,0)),0,1)),0)))</f>
        <v>1</v>
      </c>
      <c r="BD31" s="210">
        <f t="shared" ref="BD31:BD94" si="81">IF(OR(Q$30="",Q$4=99),1,IF(Q31="",0,IFERROR(CHOOSE(BD$28,IF(ISNA(MATCH(Q31,$AR$30:$AS$30,0)),0,1),IF(ISNUMBER(Q31),1,0),IF(Q31=TRUNC(Q31),1,0),IF(AND(Q31*1=Q31,Q31&gt;=0),1,0),IF(AND(Q31=TRUNC(Q31),Q31&gt;=0),1,0),IF(AND(Q31*1=Q31,Q31&gt;0),1,0),IF(AND(Q31=TRUNC(Q31),Q31&gt;0),1,0),1,IF(ISNA(HLOOKUP(Q31,$AU$4:$BD$4,1,0)),0,1)),0)))</f>
        <v>1</v>
      </c>
      <c r="BE31" s="210">
        <f t="shared" ref="BE31:BE94" si="82">IF(OR(R$30="",R$4=99),1,IF(R31="",0,IFERROR(CHOOSE(BE$28,IF(ISNA(MATCH(R31,$AR$30:$AS$30,0)),0,1),IF(ISNUMBER(R31),1,0),IF(R31=TRUNC(R31),1,0),IF(AND(R31*1=R31,R31&gt;=0),1,0),IF(AND(R31=TRUNC(R31),R31&gt;=0),1,0),IF(AND(R31*1=R31,R31&gt;0),1,0),IF(AND(R31=TRUNC(R31),R31&gt;0),1,0),1,IF(ISNA(HLOOKUP(R31,$AU$4:$BD$4,1,0)),0,1)),0)))</f>
        <v>1</v>
      </c>
      <c r="BF31" s="210">
        <f t="shared" ref="BF31:BF94" si="83">IF(OR(S$30="",S$4=99),1,IF(S31="",0,IFERROR(CHOOSE(BF$28,IF(ISNA(MATCH(S31,$AR$30:$AS$30,0)),0,1),IF(ISNUMBER(S31),1,0),IF(S31=TRUNC(S31),1,0),IF(AND(S31*1=S31,S31&gt;=0),1,0),IF(AND(S31=TRUNC(S31),S31&gt;=0),1,0),IF(AND(S31*1=S31,S31&gt;0),1,0),IF(AND(S31=TRUNC(S31),S31&gt;0),1,0),1,IF(ISNA(HLOOKUP(S31,$AU$4:$BD$4,1,0)),0,1)),0)))</f>
        <v>1</v>
      </c>
      <c r="BG31" s="210">
        <f t="shared" ref="BG31:BG94" si="84">IF(OR(T$30="",T$4=99),1,IF(T31="",0,IFERROR(CHOOSE(BG$28,IF(ISNA(MATCH(T31,$AR$30:$AS$30,0)),0,1),IF(ISNUMBER(T31),1,0),IF(T31=TRUNC(T31),1,0),IF(AND(T31*1=T31,T31&gt;=0),1,0),IF(AND(T31=TRUNC(T31),T31&gt;=0),1,0),IF(AND(T31*1=T31,T31&gt;0),1,0),IF(AND(T31=TRUNC(T31),T31&gt;0),1,0),1,IF(ISNA(HLOOKUP(T31,$AU$4:$BD$4,1,0)),0,1)),0)))</f>
        <v>1</v>
      </c>
      <c r="BH31" s="210">
        <f t="shared" ref="BH31:BH94" si="85">IF(OR(U$30="",U$4=99),1,IF(U31="",0,IFERROR(CHOOSE(BH$28,IF(ISNA(MATCH(U31,$AR$30:$AS$30,0)),0,1),IF(ISNUMBER(U31),1,0),IF(U31=TRUNC(U31),1,0),IF(AND(U31*1=U31,U31&gt;=0),1,0),IF(AND(U31=TRUNC(U31),U31&gt;=0),1,0),IF(AND(U31*1=U31,U31&gt;0),1,0),IF(AND(U31=TRUNC(U31),U31&gt;0),1,0),1,IF(ISNA(HLOOKUP(U31,$AU$4:$BD$4,1,0)),0,1)),0)))</f>
        <v>1</v>
      </c>
      <c r="BI31" s="210">
        <f t="shared" ref="BI31:BI62" si="86">IF(OR(V$30="",W$4=99),1,IF(V31="",0,IFERROR(CHOOSE(BI$28,IF(ISNA(MATCH(V31,$AR$30:$AS$30,0)),0,1),IF(ISNUMBER(V31),1,0),IF(V31=TRUNC(V31),1,0),IF(AND(V31*1=V31,V31&gt;=0),1,0),IF(AND(V31=TRUNC(V31),V31&gt;=0),1,0),IF(AND(V31*1=V31,V31&gt;0),1,0),IF(AND(V31=TRUNC(V31),V31&gt;0),1,0),1,IF(ISNA(HLOOKUP(V31,$AU$4:$BD$4,1,0)),0,1)),0)))</f>
        <v>1</v>
      </c>
      <c r="BJ31" s="210">
        <f t="shared" ref="BJ31:BJ62" si="87">IF(OR(W$30="",X$4=99),1,IF(W31="",0,IFERROR(CHOOSE(BJ$28,IF(ISNA(MATCH(W31,$AR$30:$AS$30,0)),0,1),IF(ISNUMBER(W31),1,0),IF(W31=TRUNC(W31),1,0),IF(AND(W31*1=W31,W31&gt;=0),1,0),IF(AND(W31=TRUNC(W31),W31&gt;=0),1,0),IF(AND(W31*1=W31,W31&gt;0),1,0),IF(AND(W31=TRUNC(W31),W31&gt;0),1,0),1,IF(ISNA(HLOOKUP(W31,$AU$4:$BD$4,1,0)),0,1)),0)))</f>
        <v>1</v>
      </c>
      <c r="BK31" s="210">
        <f t="shared" ref="BK31:BK94" si="88">IF(OR(X$30="",X$4=99),1,IF(X31="",0,IFERROR(CHOOSE(BK$28,IF(ISNA(MATCH(X31,$AR$30:$AS$30,0)),0,1),IF(ISNUMBER(X31),1,0),IF(X31=TRUNC(X31),1,0),IF(AND(X31*1=X31,X31&gt;=0),1,0),IF(AND(X31=TRUNC(X31),X31&gt;=0),1,0),IF(AND(X31*1=X31,X31&gt;0),1,0),IF(AND(X31=TRUNC(X31),X31&gt;0),1,0),1,IF(ISNA(HLOOKUP(X31,$AU$4:$BD$4,1,0)),0,1)),0)))</f>
        <v>1</v>
      </c>
      <c r="BL31" s="210">
        <f t="shared" ref="BL31:BL94" si="89">IF(OR(Y$30="",Y$4=99),1,IF(Y31="",0,IFERROR(CHOOSE(BL$28,IF(ISNA(MATCH(Y31,$AR$30:$AS$30,0)),0,1),IF(ISNUMBER(Y31),1,0),IF(Y31=TRUNC(Y31),1,0),IF(AND(Y31*1=Y31,Y31&gt;=0),1,0),IF(AND(Y31=TRUNC(Y31),Y31&gt;=0),1,0),IF(AND(Y31*1=Y31,Y31&gt;0),1,0),IF(AND(Y31=TRUNC(Y31),Y31&gt;0),1,0),1,IF(ISNA(HLOOKUP(Y31,$AU$4:$BD$4,1,0)),0,1)),0)))</f>
        <v>1</v>
      </c>
      <c r="BM31" s="210">
        <f t="shared" ref="BM31:BM94" si="90">IF(OR(Z$30="",Z$4=99),1,IF(Z31="",0,IFERROR(CHOOSE(BM$28,IF(ISNA(MATCH(Z31,$AR$30:$AS$30,0)),0,1),IF(ISNUMBER(Z31),1,0),IF(Z31=TRUNC(Z31),1,0),IF(AND(Z31*1=Z31,Z31&gt;=0),1,0),IF(AND(Z31=TRUNC(Z31),Z31&gt;=0),1,0),IF(AND(Z31*1=Z31,Z31&gt;0),1,0),IF(AND(Z31=TRUNC(Z31),Z31&gt;0),1,0),1,IF(ISNA(HLOOKUP(Z31,$AU$4:$BD$4,1,0)),0,1)),0)))</f>
        <v>1</v>
      </c>
      <c r="BN31" s="210">
        <f t="shared" ref="BN31:BN94" si="91">IF(OR(AA$30="",AA$4=99),1,IF(AA31="",0,IFERROR(CHOOSE(BN$28,IF(ISNA(MATCH(AA31,$AR$30:$AS$30,0)),0,1),IF(ISNUMBER(AA31),1,0),IF(AA31=TRUNC(AA31),1,0),IF(AND(AA31*1=AA31,AA31&gt;=0),1,0),IF(AND(AA31=TRUNC(AA31),AA31&gt;=0),1,0),IF(AND(AA31*1=AA31,AA31&gt;0),1,0),IF(AND(AA31=TRUNC(AA31),AA31&gt;0),1,0),1,IF(ISNA(HLOOKUP(AA31,$AU$4:$BD$4,1,0)),0,1)),0)))</f>
        <v>1</v>
      </c>
      <c r="BO31" s="210">
        <f t="shared" ref="BO31:BO94" si="92">IF(OR(AB$30="",AB$4=99),1,IF(AB31="",0,IFERROR(CHOOSE(BO$28,IF(ISNA(MATCH(AB31,$AR$30:$AS$30,0)),0,1),IF(ISNUMBER(AB31),1,0),IF(AB31=TRUNC(AB31),1,0),IF(AND(AB31*1=AB31,AB31&gt;=0),1,0),IF(AND(AB31=TRUNC(AB31),AB31&gt;=0),1,0),IF(AND(AB31*1=AB31,AB31&gt;0),1,0),IF(AND(AB31=TRUNC(AB31),AB31&gt;0),1,0),1,IF(ISNA(HLOOKUP(AB31,$AU$4:$BD$4,1,0)),0,1)),0)))</f>
        <v>1</v>
      </c>
      <c r="BP31" s="210">
        <f t="shared" ref="BP31:BP94" si="93">IF(OR(AC$30="",AC$4=99),1,IF(AC31="",0,IFERROR(CHOOSE(BP$28,IF(ISNA(MATCH(AC31,$AR$30:$AS$30,0)),0,1),IF(ISNUMBER(AC31),1,0),IF(AC31=TRUNC(AC31),1,0),IF(AND(AC31*1=AC31,AC31&gt;=0),1,0),IF(AND(AC31=TRUNC(AC31),AC31&gt;=0),1,0),IF(AND(AC31*1=AC31,AC31&gt;0),1,0),IF(AND(AC31=TRUNC(AC31),AC31&gt;0),1,0),1,IF(ISNA(HLOOKUP(AC31,$AU$4:$BD$4,1,0)),0,1)),0)))</f>
        <v>1</v>
      </c>
      <c r="BQ31" s="210">
        <f t="shared" ref="BQ31:BQ94" si="94">IF(OR(AD$30="",AD$4=99),1,IF(AD31="",0,IFERROR(CHOOSE(BQ$28,IF(ISNA(MATCH(AD31,$AR$30:$AS$30,0)),0,1),IF(ISNUMBER(AD31),1,0),IF(AD31=TRUNC(AD31),1,0),IF(AND(AD31*1=AD31,AD31&gt;=0),1,0),IF(AND(AD31=TRUNC(AD31),AD31&gt;=0),1,0),IF(AND(AD31*1=AD31,AD31&gt;0),1,0),IF(AND(AD31=TRUNC(AD31),AD31&gt;0),1,0),1,IF(ISNA(HLOOKUP(AD31,$AU$4:$BD$4,1,0)),0,1)),0)))</f>
        <v>1</v>
      </c>
      <c r="BR31" s="210">
        <f t="shared" ref="BR31:BR94" si="95">IF(OR(AE$30="",AE$4=99),1,IF(AE31="",0,IFERROR(CHOOSE(BR$28,IF(ISNA(MATCH(AE31,$AR$30:$AS$30,0)),0,1),IF(ISNUMBER(AE31),1,0),IF(AE31=TRUNC(AE31),1,0),IF(AND(AE31*1=AE31,AE31&gt;=0),1,0),IF(AND(AE31=TRUNC(AE31),AE31&gt;=0),1,0),IF(AND(AE31*1=AE31,AE31&gt;0),1,0),IF(AND(AE31=TRUNC(AE31),AE31&gt;0),1,0),1,IF(ISNA(HLOOKUP(AE31,$AU$4:$BD$4,1,0)),0,1)),0)))</f>
        <v>1</v>
      </c>
      <c r="BS31" s="210">
        <f t="shared" ref="BS31:BS94" si="96">IF(OR(AF$30="",AF$4=99),1,IF(AF31="",0,IFERROR(CHOOSE(BS$28,IF(ISNA(MATCH(AF31,$AR$30:$AS$30,0)),0,1),IF(ISNUMBER(AF31),1,0),IF(AF31=TRUNC(AF31),1,0),IF(AND(AF31*1=AF31,AF31&gt;=0),1,0),IF(AND(AF31=TRUNC(AF31),AF31&gt;=0),1,0),IF(AND(AF31*1=AF31,AF31&gt;0),1,0),IF(AND(AF31=TRUNC(AF31),AF31&gt;0),1,0),1,IF(ISNA(HLOOKUP(AF31,$AU$4:$BD$4,1,0)),0,1)),0)))</f>
        <v>1</v>
      </c>
      <c r="BT31" s="210">
        <f t="shared" ref="BT31:BT94" si="97">IF(OR(AG$30="",AG$4=99),1,IF(AG31="",0,IFERROR(CHOOSE(BT$28,IF(ISNA(MATCH(AG31,$AR$30:$AS$30,0)),0,1),IF(ISNUMBER(AG31),1,0),IF(AG31=TRUNC(AG31),1,0),IF(AND(AG31*1=AG31,AG31&gt;=0),1,0),IF(AND(AG31=TRUNC(AG31),AG31&gt;=0),1,0),IF(AND(AG31*1=AG31,AG31&gt;0),1,0),IF(AND(AG31=TRUNC(AG31),AG31&gt;0),1,0),1,IF(ISNA(HLOOKUP(AG31,$AU$4:$BD$4,1,0)),0,1)),0)))</f>
        <v>1</v>
      </c>
      <c r="BU31" s="210">
        <f t="shared" ref="BU31:BU94" si="98">IF(OR(AH$30="",AH$4=99),1,IF(AH31="",0,IFERROR(CHOOSE(BU$28,IF(ISNA(MATCH(AH31,$AR$30:$AS$30,0)),0,1),IF(ISNUMBER(AH31),1,0),IF(AH31=TRUNC(AH31),1,0),IF(AND(AH31*1=AH31,AH31&gt;=0),1,0),IF(AND(AH31=TRUNC(AH31),AH31&gt;=0),1,0),IF(AND(AH31*1=AH31,AH31&gt;0),1,0),IF(AND(AH31=TRUNC(AH31),AH31&gt;0),1,0),1,IF(ISNA(HLOOKUP(AH31,$AU$4:$BD$4,1,0)),0,1)),0)))</f>
        <v>1</v>
      </c>
      <c r="BV31" s="210">
        <f t="shared" ref="BV31:BV94" si="99">IF(OR(AJ$30="",AJ$4=99),1,IF(AJ31="",0,IFERROR(CHOOSE(BV$28,IF(ISNA(MATCH(AJ31,$AR$30:$AS$30,0)),0,1),IF(ISNUMBER(AJ31),1,0),IF(AJ31=TRUNC(AJ31),1,0),IF(AND(AJ31*1=AJ31,AJ31&gt;=0),1,0),IF(AND(AJ31=TRUNC(AJ31),AJ31&gt;=0),1,0),IF(AND(AJ31*1=AJ31,AJ31&gt;0),1,0),IF(AND(AJ31=TRUNC(AJ31),AJ31&gt;0),1,0),1,IF(ISNA(HLOOKUP(AJ31,$AU$4:$BD$4,1,0)),0,1)),0)))</f>
        <v>1</v>
      </c>
      <c r="BW31" s="210">
        <f t="shared" ref="BW31:BW94" si="100">IF(OR(AK$30="",AK$4=99),1,IF(AK31="",0,IFERROR(CHOOSE(BW$28,IF(ISNA(MATCH(AK31,$AR$30:$AS$30,0)),0,1),IF(ISNUMBER(AK31),1,0),IF(AK31=TRUNC(AK31),1,0),IF(AND(AK31*1=AK31,AK31&gt;=0),1,0),IF(AND(AK31=TRUNC(AK31),AK31&gt;=0),1,0),IF(AND(AK31*1=AK31,AK31&gt;0),1,0),IF(AND(AK31=TRUNC(AK31),AK31&gt;0),1,0),1,IF(ISNA(HLOOKUP(AK31,$AU$4:$BD$4,1,0)),0,1)),0)))</f>
        <v>1</v>
      </c>
      <c r="BX31" s="210">
        <f t="shared" ref="BX31:BX94" si="101">IF(OR(AL$30="",AL$4=99),1,IF(AL31="",0,IFERROR(CHOOSE(BX$28,IF(ISNA(MATCH(AL31,$AR$30:$AS$30,0)),0,1),IF(ISNUMBER(AL31),1,0),IF(AL31=TRUNC(AL31),1,0),IF(AND(AL31*1=AL31,AL31&gt;=0),1,0),IF(AND(AL31=TRUNC(AL31),AL31&gt;=0),1,0),IF(AND(AL31*1=AL31,AL31&gt;0),1,0),IF(AND(AL31=TRUNC(AL31),AL31&gt;0),1,0),1,IF(ISNA(HLOOKUP(AL31,$AU$4:$BD$4,1,0)),0,1)),0)))</f>
        <v>1</v>
      </c>
      <c r="BY31" s="210">
        <f t="shared" ref="BY31:BY94" si="102">IF(OR(AM$30="",AM$4=99),1,IF(AM31="",0,IFERROR(CHOOSE(BY$28,IF(ISNA(MATCH(AM31,$AR$30:$AS$30,0)),0,1),IF(ISNUMBER(AM31),1,0),IF(AM31=TRUNC(AM31),1,0),IF(AND(AM31*1=AM31,AM31&gt;=0),1,0),IF(AND(AM31=TRUNC(AM31),AM31&gt;=0),1,0),IF(AND(AM31*1=AM31,AM31&gt;0),1,0),IF(AND(AM31=TRUNC(AM31),AM31&gt;0),1,0),1,IF(ISNA(HLOOKUP(AM31,$AU$4:$BD$4,1,0)),0,1)),0)))</f>
        <v>1</v>
      </c>
      <c r="BZ31" s="210">
        <f t="shared" ref="BZ31:BZ94" si="103">IF(OR(AN$30="",AN$4=99),1,IF(AN31="",0,IFERROR(CHOOSE(BZ$28,IF(ISNA(MATCH(AN31,$AR$30:$AS$30,0)),0,1),IF(ISNUMBER(AN31),1,0),IF(AN31=TRUNC(AN31),1,0),IF(AND(AN31*1=AN31,AN31&gt;=0),1,0),IF(AND(AN31=TRUNC(AN31),AN31&gt;=0),1,0),IF(AND(AN31*1=AN31,AN31&gt;0),1,0),IF(AND(AN31=TRUNC(AN31),AN31&gt;0),1,0),1,IF(ISNA(HLOOKUP(AN31,$AU$4:$BD$4,1,0)),0,1)),0)))</f>
        <v>1</v>
      </c>
      <c r="CA31" s="210">
        <f t="shared" ref="CA31:CA94" si="104">IF(OR(AO$30="",AO$4=99),1,IF(AO31="",0,IFERROR(CHOOSE(CA$28,IF(ISNA(MATCH(AO31,$AR$30:$AS$30,0)),0,1),IF(ISNUMBER(AO31),1,0),IF(AO31=TRUNC(AO31),1,0),IF(AND(AO31*1=AO31,AO31&gt;=0),1,0),IF(AND(AO31=TRUNC(AO31),AO31&gt;=0),1,0),IF(AND(AO31*1=AO31,AO31&gt;0),1,0),IF(AND(AO31=TRUNC(AO31),AO31&gt;0),1,0),1,IF(ISNA(HLOOKUP(AO31,$AU$4:$BD$4,1,0)),0,1)),0)))</f>
        <v>1</v>
      </c>
      <c r="CL31" s="351" t="b">
        <f ca="1">N31&gt;=CS$7</f>
        <v>1</v>
      </c>
      <c r="CM31" s="351" t="b">
        <f ca="1">O31&gt;=CM$7</f>
        <v>1</v>
      </c>
      <c r="CN31" s="351" t="b">
        <f ca="1">P31&gt;=CN$7</f>
        <v>1</v>
      </c>
      <c r="CO31" s="351" t="b">
        <f>Q31&gt;=CO$7</f>
        <v>1</v>
      </c>
      <c r="CP31" s="351"/>
      <c r="CQ31" s="351" t="b">
        <f>AD31&gt;=CQ$7</f>
        <v>1</v>
      </c>
      <c r="CR31" s="211">
        <f ca="1">COUNTIF(CL31:CQ31,TRUE)</f>
        <v>5</v>
      </c>
      <c r="CS31" s="351" t="b">
        <f ca="1">N31&gt;=CS$7</f>
        <v>1</v>
      </c>
      <c r="CT31" s="351" t="b">
        <f ca="1">O31&gt;=CT$7</f>
        <v>1</v>
      </c>
      <c r="CU31" s="351" t="b">
        <f ca="1">P31&gt;=CU$7</f>
        <v>1</v>
      </c>
      <c r="CV31" s="351" t="b">
        <f>Q31&gt;=CV$7</f>
        <v>1</v>
      </c>
      <c r="CW31" s="351"/>
      <c r="CX31" s="351" t="b">
        <f>AD31&gt;=CX$7</f>
        <v>1</v>
      </c>
      <c r="CY31" s="211">
        <f ca="1">COUNTIF(CS31:CX31,TRUE)</f>
        <v>5</v>
      </c>
      <c r="CZ31" s="351">
        <f ca="1">IF($F31="","",IF(CR31=$CM$5,1,0))</f>
        <v>1</v>
      </c>
      <c r="DA31" s="351">
        <f ca="1">IF($F31="","",IF(AND(CY31=$CM$5,CY31-CR31&lt;=$CT$5),1,0))</f>
        <v>1</v>
      </c>
    </row>
    <row r="32" spans="1:105" ht="27.75" customHeight="1" x14ac:dyDescent="0.25">
      <c r="B32" s="11">
        <f t="shared" ref="B32:B95" ca="1" si="105">IF(F32="","",ROW()-30)</f>
        <v>2</v>
      </c>
      <c r="C32" s="11"/>
      <c r="D32" s="11"/>
      <c r="E32" s="11"/>
      <c r="F32" s="359" t="str">
        <f ca="1">IF('המכון למוסיקה ישראלית'!$F$1="2","",'המכון למוסיקה ישראלית'!$F$1)</f>
        <v>המכון למוסיקה ישראלית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1">
        <f ca="1">IF($F32="","",'ריכוז גיליונות עזר'!H32)</f>
        <v>11</v>
      </c>
      <c r="O32" s="11">
        <f ca="1">IF($F32="","",'ריכוז גיליונות עזר'!K32)</f>
        <v>55</v>
      </c>
      <c r="P32" s="11">
        <f ca="1">IF($F32="","",'ריכוז גיליונות עזר'!L32)</f>
        <v>50</v>
      </c>
      <c r="Q32" s="10">
        <v>365</v>
      </c>
      <c r="R32" s="365"/>
      <c r="S32" s="11"/>
      <c r="T32" s="10">
        <v>1</v>
      </c>
      <c r="U32" s="10">
        <v>1</v>
      </c>
      <c r="V32" s="10">
        <v>1</v>
      </c>
      <c r="W32" s="10">
        <v>1</v>
      </c>
      <c r="X32" s="10">
        <v>0</v>
      </c>
      <c r="Y32" s="10">
        <v>0</v>
      </c>
      <c r="Z32" s="10"/>
      <c r="AA32" s="10"/>
      <c r="AB32" s="10"/>
      <c r="AC32" s="10"/>
      <c r="AD32" s="10">
        <v>1425860</v>
      </c>
      <c r="AE32" s="11">
        <f t="shared" ref="AE32:AE95" ca="1" si="106">IF($F32="","",IF(OR(CZ32=1,AND(X32=1,Y32=1,DA32=1)),1,0))</f>
        <v>1</v>
      </c>
      <c r="AF32" s="10">
        <v>1</v>
      </c>
      <c r="AG32" s="10">
        <v>1</v>
      </c>
      <c r="AH32" s="10">
        <v>1</v>
      </c>
      <c r="AI32" s="10">
        <v>1</v>
      </c>
      <c r="AJ32" s="10">
        <v>1</v>
      </c>
      <c r="AK32" s="11"/>
      <c r="AL32" s="11"/>
      <c r="AM32" s="11"/>
      <c r="AN32" s="11"/>
      <c r="AO32" s="246">
        <f t="shared" ca="1" si="70"/>
        <v>1</v>
      </c>
      <c r="AP32" s="247"/>
      <c r="AQ32" s="211">
        <f t="shared" ca="1" si="71"/>
        <v>1</v>
      </c>
      <c r="AR32" s="211">
        <f t="shared" ref="AR32:AS63" ca="1" si="107">IF($F32="","",AR$30)</f>
        <v>0</v>
      </c>
      <c r="AS32" s="211">
        <f t="shared" ca="1" si="107"/>
        <v>1</v>
      </c>
      <c r="AT32" s="210">
        <f t="shared" ref="AT32:AT95" si="108">IF(OR(G$30="",G$4=99),1,IF(G32="",0,IFERROR(CHOOSE(AT$28,IF(ISNA(MATCH(G32,$AR$30:$AS$30,0)),0,1),IF(ISNUMBER(G32),1,0),IF(G32=TRUNC(G32),1,0),IF(AND(G32*1=G32,G32&gt;=0),1,0),IF(AND(G32=TRUNC(G32),G32&gt;=0),1,0),IF(AND(G32*1=G32,G32&gt;0),1,0),IF(AND(G32=TRUNC(G32),G32&gt;0),1,0),1,IF(ISNA(HLOOKUP(G32,$AU$4:$BD$4,1,0)),0,1)),0)))</f>
        <v>1</v>
      </c>
      <c r="AU32" s="210">
        <f t="shared" si="72"/>
        <v>1</v>
      </c>
      <c r="AV32" s="210">
        <f t="shared" si="73"/>
        <v>1</v>
      </c>
      <c r="AW32" s="210">
        <f t="shared" si="74"/>
        <v>1</v>
      </c>
      <c r="AX32" s="210">
        <f t="shared" si="75"/>
        <v>1</v>
      </c>
      <c r="AY32" s="210">
        <f t="shared" si="76"/>
        <v>1</v>
      </c>
      <c r="AZ32" s="210">
        <f t="shared" si="77"/>
        <v>1</v>
      </c>
      <c r="BA32" s="210">
        <f t="shared" si="78"/>
        <v>1</v>
      </c>
      <c r="BB32" s="210">
        <f t="shared" si="79"/>
        <v>1</v>
      </c>
      <c r="BC32" s="210">
        <f t="shared" si="80"/>
        <v>1</v>
      </c>
      <c r="BD32" s="210">
        <f t="shared" si="81"/>
        <v>1</v>
      </c>
      <c r="BE32" s="210">
        <f t="shared" si="82"/>
        <v>1</v>
      </c>
      <c r="BF32" s="210">
        <f t="shared" si="83"/>
        <v>1</v>
      </c>
      <c r="BG32" s="210">
        <f t="shared" si="84"/>
        <v>1</v>
      </c>
      <c r="BH32" s="210">
        <f t="shared" si="85"/>
        <v>1</v>
      </c>
      <c r="BI32" s="210">
        <f t="shared" si="86"/>
        <v>1</v>
      </c>
      <c r="BJ32" s="210">
        <f t="shared" si="87"/>
        <v>1</v>
      </c>
      <c r="BK32" s="210">
        <f t="shared" si="88"/>
        <v>1</v>
      </c>
      <c r="BL32" s="210">
        <f t="shared" si="89"/>
        <v>1</v>
      </c>
      <c r="BM32" s="210">
        <f t="shared" si="90"/>
        <v>1</v>
      </c>
      <c r="BN32" s="210">
        <f t="shared" si="91"/>
        <v>1</v>
      </c>
      <c r="BO32" s="210">
        <f t="shared" si="92"/>
        <v>1</v>
      </c>
      <c r="BP32" s="210">
        <f t="shared" si="93"/>
        <v>1</v>
      </c>
      <c r="BQ32" s="210">
        <f t="shared" si="94"/>
        <v>1</v>
      </c>
      <c r="BR32" s="210">
        <f t="shared" si="95"/>
        <v>1</v>
      </c>
      <c r="BS32" s="210">
        <f t="shared" si="96"/>
        <v>1</v>
      </c>
      <c r="BT32" s="210">
        <f t="shared" si="97"/>
        <v>1</v>
      </c>
      <c r="BU32" s="210">
        <f t="shared" si="98"/>
        <v>1</v>
      </c>
      <c r="BV32" s="210">
        <f t="shared" si="99"/>
        <v>1</v>
      </c>
      <c r="BW32" s="210">
        <f t="shared" si="100"/>
        <v>1</v>
      </c>
      <c r="BX32" s="210">
        <f t="shared" si="101"/>
        <v>1</v>
      </c>
      <c r="BY32" s="210">
        <f t="shared" si="102"/>
        <v>1</v>
      </c>
      <c r="BZ32" s="210">
        <f t="shared" si="103"/>
        <v>1</v>
      </c>
      <c r="CA32" s="210">
        <f t="shared" si="104"/>
        <v>1</v>
      </c>
      <c r="CL32" s="351" t="b">
        <f t="shared" ref="CL32:CL95" ca="1" si="109">N32&gt;=CS$7</f>
        <v>1</v>
      </c>
      <c r="CM32" s="351" t="b">
        <f t="shared" ref="CM32:CM95" ca="1" si="110">O32&gt;=CM$7</f>
        <v>1</v>
      </c>
      <c r="CN32" s="351" t="b">
        <f t="shared" ref="CN32:CN95" ca="1" si="111">P32&gt;=CN$7</f>
        <v>1</v>
      </c>
      <c r="CO32" s="351" t="b">
        <f t="shared" ref="CO32:CO95" si="112">Q32&gt;=CO$7</f>
        <v>1</v>
      </c>
      <c r="CP32" s="351"/>
      <c r="CQ32" s="351" t="b">
        <f t="shared" ref="CQ32:CQ95" si="113">AD32&gt;=CQ$7</f>
        <v>1</v>
      </c>
      <c r="CR32" s="211">
        <f t="shared" ref="CR32:CR95" ca="1" si="114">COUNTIF(CL32:CQ32,TRUE)</f>
        <v>5</v>
      </c>
      <c r="CS32" s="351" t="b">
        <f t="shared" ref="CS32:CS95" ca="1" si="115">N32&gt;=CS$7</f>
        <v>1</v>
      </c>
      <c r="CT32" s="351" t="b">
        <f t="shared" ref="CT32:CT95" ca="1" si="116">O32&gt;=CT$7</f>
        <v>1</v>
      </c>
      <c r="CU32" s="351" t="b">
        <f t="shared" ref="CU32:CU63" ca="1" si="117">P32&gt;=CU$7</f>
        <v>1</v>
      </c>
      <c r="CV32" s="351" t="b">
        <f t="shared" ref="CV32:CV63" si="118">Q32&gt;=CV$7</f>
        <v>1</v>
      </c>
      <c r="CW32" s="351"/>
      <c r="CX32" s="351" t="b">
        <f t="shared" ref="CX32:CX95" si="119">AD32&gt;=CX$7</f>
        <v>1</v>
      </c>
      <c r="CY32" s="211">
        <f t="shared" ref="CY32:CY95" ca="1" si="120">COUNTIF(CS32:CX32,TRUE)</f>
        <v>5</v>
      </c>
      <c r="CZ32" s="351">
        <f t="shared" ref="CZ32:CZ95" ca="1" si="121">IF($F32="","",IF(CR32=$CM$5,1,0))</f>
        <v>1</v>
      </c>
      <c r="DA32" s="351">
        <f t="shared" ref="DA32:DA95" ca="1" si="122">IF($F32="","",IF(AND(CY32=$CM$5,CY32-CR32&lt;=$CT$5),1,0))</f>
        <v>1</v>
      </c>
    </row>
    <row r="33" spans="1:105" x14ac:dyDescent="0.25">
      <c r="B33" s="11" t="str">
        <f t="shared" ca="1" si="105"/>
        <v/>
      </c>
      <c r="C33" s="11"/>
      <c r="D33" s="11"/>
      <c r="E33" s="11"/>
      <c r="F33" s="359" t="str">
        <f ca="1">IF('3'!$F$1="3","",'3'!$F$1)</f>
        <v/>
      </c>
      <c r="G33" s="10"/>
      <c r="H33" s="10"/>
      <c r="I33" s="10"/>
      <c r="J33" s="10"/>
      <c r="K33" s="10"/>
      <c r="L33" s="10"/>
      <c r="M33" s="10"/>
      <c r="N33" s="11" t="str">
        <f ca="1">IF($F33="","",'ריכוז גיליונות עזר'!H33)</f>
        <v/>
      </c>
      <c r="O33" s="11" t="str">
        <f ca="1">IF($F33="","",'ריכוז גיליונות עזר'!K33)</f>
        <v/>
      </c>
      <c r="P33" s="11" t="str">
        <f ca="1">IF($F33="","",'ריכוז גיליונות עזר'!L33)</f>
        <v/>
      </c>
      <c r="Q33" s="10"/>
      <c r="R33" s="365"/>
      <c r="S33" s="11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1" t="str">
        <f t="shared" ca="1" si="106"/>
        <v/>
      </c>
      <c r="AF33" s="10"/>
      <c r="AG33" s="10"/>
      <c r="AH33" s="10"/>
      <c r="AI33" s="10"/>
      <c r="AJ33" s="10"/>
      <c r="AK33" s="11"/>
      <c r="AL33" s="11"/>
      <c r="AM33" s="11"/>
      <c r="AN33" s="11"/>
      <c r="AO33" s="246" t="str">
        <f t="shared" ca="1" si="70"/>
        <v/>
      </c>
      <c r="AP33" s="247"/>
      <c r="AQ33" s="211">
        <f t="shared" ca="1" si="71"/>
        <v>0</v>
      </c>
      <c r="AR33" s="211" t="str">
        <f t="shared" ca="1" si="107"/>
        <v/>
      </c>
      <c r="AS33" s="211" t="str">
        <f t="shared" ca="1" si="107"/>
        <v/>
      </c>
      <c r="AT33" s="210">
        <f t="shared" si="108"/>
        <v>0</v>
      </c>
      <c r="AU33" s="210">
        <f t="shared" si="72"/>
        <v>0</v>
      </c>
      <c r="AV33" s="210">
        <f t="shared" si="73"/>
        <v>0</v>
      </c>
      <c r="AW33" s="210">
        <f t="shared" si="74"/>
        <v>0</v>
      </c>
      <c r="AX33" s="210">
        <f t="shared" si="75"/>
        <v>0</v>
      </c>
      <c r="AY33" s="210">
        <f t="shared" si="76"/>
        <v>0</v>
      </c>
      <c r="AZ33" s="210">
        <f t="shared" si="77"/>
        <v>0</v>
      </c>
      <c r="BA33" s="210">
        <f t="shared" si="78"/>
        <v>1</v>
      </c>
      <c r="BB33" s="210">
        <f t="shared" si="79"/>
        <v>1</v>
      </c>
      <c r="BC33" s="210">
        <f t="shared" si="80"/>
        <v>1</v>
      </c>
      <c r="BD33" s="210">
        <f t="shared" si="81"/>
        <v>0</v>
      </c>
      <c r="BE33" s="210">
        <f t="shared" si="82"/>
        <v>1</v>
      </c>
      <c r="BF33" s="210">
        <f t="shared" si="83"/>
        <v>1</v>
      </c>
      <c r="BG33" s="210">
        <f t="shared" si="84"/>
        <v>0</v>
      </c>
      <c r="BH33" s="210">
        <f t="shared" si="85"/>
        <v>0</v>
      </c>
      <c r="BI33" s="210">
        <f t="shared" si="86"/>
        <v>0</v>
      </c>
      <c r="BJ33" s="210">
        <f t="shared" si="87"/>
        <v>1</v>
      </c>
      <c r="BK33" s="210">
        <f t="shared" si="88"/>
        <v>1</v>
      </c>
      <c r="BL33" s="210">
        <f t="shared" si="89"/>
        <v>1</v>
      </c>
      <c r="BM33" s="210">
        <f t="shared" si="90"/>
        <v>1</v>
      </c>
      <c r="BN33" s="210">
        <f t="shared" si="91"/>
        <v>1</v>
      </c>
      <c r="BO33" s="210">
        <f t="shared" si="92"/>
        <v>1</v>
      </c>
      <c r="BP33" s="210">
        <f t="shared" si="93"/>
        <v>1</v>
      </c>
      <c r="BQ33" s="210">
        <f t="shared" si="94"/>
        <v>0</v>
      </c>
      <c r="BR33" s="210">
        <f t="shared" si="95"/>
        <v>1</v>
      </c>
      <c r="BS33" s="210">
        <f t="shared" si="96"/>
        <v>0</v>
      </c>
      <c r="BT33" s="210">
        <f t="shared" si="97"/>
        <v>0</v>
      </c>
      <c r="BU33" s="210">
        <f t="shared" si="98"/>
        <v>0</v>
      </c>
      <c r="BV33" s="210">
        <f t="shared" si="99"/>
        <v>0</v>
      </c>
      <c r="BW33" s="210">
        <f t="shared" si="100"/>
        <v>1</v>
      </c>
      <c r="BX33" s="210">
        <f t="shared" si="101"/>
        <v>1</v>
      </c>
      <c r="BY33" s="210">
        <f t="shared" si="102"/>
        <v>1</v>
      </c>
      <c r="BZ33" s="210">
        <f t="shared" si="103"/>
        <v>1</v>
      </c>
      <c r="CA33" s="210">
        <f t="shared" si="104"/>
        <v>1</v>
      </c>
      <c r="CL33" s="351" t="b">
        <f t="shared" ca="1" si="109"/>
        <v>1</v>
      </c>
      <c r="CM33" s="351" t="b">
        <f t="shared" ca="1" si="110"/>
        <v>1</v>
      </c>
      <c r="CN33" s="351" t="b">
        <f t="shared" ca="1" si="111"/>
        <v>1</v>
      </c>
      <c r="CO33" s="351" t="b">
        <f t="shared" si="112"/>
        <v>0</v>
      </c>
      <c r="CP33" s="351"/>
      <c r="CQ33" s="351" t="b">
        <f t="shared" si="113"/>
        <v>0</v>
      </c>
      <c r="CR33" s="211">
        <f t="shared" ca="1" si="114"/>
        <v>3</v>
      </c>
      <c r="CS33" s="351" t="b">
        <f t="shared" ca="1" si="115"/>
        <v>1</v>
      </c>
      <c r="CT33" s="351" t="b">
        <f t="shared" ca="1" si="116"/>
        <v>1</v>
      </c>
      <c r="CU33" s="351" t="b">
        <f t="shared" ca="1" si="117"/>
        <v>1</v>
      </c>
      <c r="CV33" s="351" t="b">
        <f t="shared" si="118"/>
        <v>0</v>
      </c>
      <c r="CW33" s="351"/>
      <c r="CX33" s="351" t="b">
        <f t="shared" si="119"/>
        <v>0</v>
      </c>
      <c r="CY33" s="211">
        <f t="shared" ca="1" si="120"/>
        <v>3</v>
      </c>
      <c r="CZ33" s="351" t="str">
        <f t="shared" ca="1" si="121"/>
        <v/>
      </c>
      <c r="DA33" s="351" t="str">
        <f t="shared" ca="1" si="122"/>
        <v/>
      </c>
    </row>
    <row r="34" spans="1:105" x14ac:dyDescent="0.25">
      <c r="B34" s="11" t="str">
        <f t="shared" ca="1" si="105"/>
        <v/>
      </c>
      <c r="C34" s="11"/>
      <c r="D34" s="11"/>
      <c r="E34" s="11"/>
      <c r="F34" s="359" t="str">
        <f ca="1">IF('4'!$F$1="4","",'4'!$F$1)</f>
        <v/>
      </c>
      <c r="G34" s="10"/>
      <c r="H34" s="10"/>
      <c r="I34" s="10"/>
      <c r="J34" s="10"/>
      <c r="K34" s="10"/>
      <c r="L34" s="10"/>
      <c r="M34" s="10"/>
      <c r="N34" s="11" t="str">
        <f ca="1">IF($F34="","",'ריכוז גיליונות עזר'!H34)</f>
        <v/>
      </c>
      <c r="O34" s="11" t="str">
        <f ca="1">IF($F34="","",'ריכוז גיליונות עזר'!K34)</f>
        <v/>
      </c>
      <c r="P34" s="11" t="str">
        <f ca="1">IF($F34="","",'ריכוז גיליונות עזר'!L34)</f>
        <v/>
      </c>
      <c r="Q34" s="10"/>
      <c r="R34" s="365" t="str">
        <f t="shared" ref="R34:R95" ca="1" si="123">IF($F34="","",IF(P34=0,1,IF(Q34&lt;N34,$AR$1,N34/Q34)))</f>
        <v/>
      </c>
      <c r="S34" s="11" t="str">
        <f t="shared" ref="S34:S95" ca="1" si="124">IF($F34="","",IF(OR(AND(R34=1,P34=1),R34=$AR$1),$AR$1,IF(OR(R34&gt;=$R$5,N34&gt;=$Q$5),1,0)))</f>
        <v/>
      </c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1" t="str">
        <f t="shared" ca="1" si="106"/>
        <v/>
      </c>
      <c r="AF34" s="10"/>
      <c r="AG34" s="10"/>
      <c r="AH34" s="10"/>
      <c r="AI34" s="10"/>
      <c r="AJ34" s="10"/>
      <c r="AK34" s="11"/>
      <c r="AL34" s="11"/>
      <c r="AM34" s="11"/>
      <c r="AN34" s="11"/>
      <c r="AO34" s="246" t="str">
        <f t="shared" ca="1" si="70"/>
        <v/>
      </c>
      <c r="AP34" s="247"/>
      <c r="AQ34" s="211">
        <f t="shared" ca="1" si="71"/>
        <v>0</v>
      </c>
      <c r="AR34" s="211" t="str">
        <f t="shared" ca="1" si="107"/>
        <v/>
      </c>
      <c r="AS34" s="211" t="str">
        <f t="shared" ca="1" si="107"/>
        <v/>
      </c>
      <c r="AT34" s="210">
        <f t="shared" si="108"/>
        <v>0</v>
      </c>
      <c r="AU34" s="210">
        <f t="shared" si="72"/>
        <v>0</v>
      </c>
      <c r="AV34" s="210">
        <f t="shared" si="73"/>
        <v>0</v>
      </c>
      <c r="AW34" s="210">
        <f t="shared" si="74"/>
        <v>0</v>
      </c>
      <c r="AX34" s="210">
        <f t="shared" si="75"/>
        <v>0</v>
      </c>
      <c r="AY34" s="210">
        <f t="shared" si="76"/>
        <v>0</v>
      </c>
      <c r="AZ34" s="210">
        <f t="shared" si="77"/>
        <v>0</v>
      </c>
      <c r="BA34" s="210">
        <f t="shared" si="78"/>
        <v>1</v>
      </c>
      <c r="BB34" s="210">
        <f t="shared" si="79"/>
        <v>1</v>
      </c>
      <c r="BC34" s="210">
        <f t="shared" si="80"/>
        <v>1</v>
      </c>
      <c r="BD34" s="210">
        <f t="shared" si="81"/>
        <v>0</v>
      </c>
      <c r="BE34" s="210">
        <f t="shared" si="82"/>
        <v>1</v>
      </c>
      <c r="BF34" s="210">
        <f t="shared" si="83"/>
        <v>1</v>
      </c>
      <c r="BG34" s="210">
        <f t="shared" si="84"/>
        <v>0</v>
      </c>
      <c r="BH34" s="210">
        <f t="shared" si="85"/>
        <v>0</v>
      </c>
      <c r="BI34" s="210">
        <f t="shared" si="86"/>
        <v>0</v>
      </c>
      <c r="BJ34" s="210">
        <f t="shared" si="87"/>
        <v>1</v>
      </c>
      <c r="BK34" s="210">
        <f t="shared" si="88"/>
        <v>1</v>
      </c>
      <c r="BL34" s="210">
        <f t="shared" si="89"/>
        <v>1</v>
      </c>
      <c r="BM34" s="210">
        <f t="shared" si="90"/>
        <v>1</v>
      </c>
      <c r="BN34" s="210">
        <f t="shared" si="91"/>
        <v>1</v>
      </c>
      <c r="BO34" s="210">
        <f t="shared" si="92"/>
        <v>1</v>
      </c>
      <c r="BP34" s="210">
        <f t="shared" si="93"/>
        <v>1</v>
      </c>
      <c r="BQ34" s="210">
        <f t="shared" si="94"/>
        <v>0</v>
      </c>
      <c r="BR34" s="210">
        <f t="shared" si="95"/>
        <v>1</v>
      </c>
      <c r="BS34" s="210">
        <f t="shared" si="96"/>
        <v>0</v>
      </c>
      <c r="BT34" s="210">
        <f t="shared" si="97"/>
        <v>0</v>
      </c>
      <c r="BU34" s="210">
        <f t="shared" si="98"/>
        <v>0</v>
      </c>
      <c r="BV34" s="210">
        <f t="shared" si="99"/>
        <v>0</v>
      </c>
      <c r="BW34" s="210">
        <f t="shared" si="100"/>
        <v>1</v>
      </c>
      <c r="BX34" s="210">
        <f t="shared" si="101"/>
        <v>1</v>
      </c>
      <c r="BY34" s="210">
        <f t="shared" si="102"/>
        <v>1</v>
      </c>
      <c r="BZ34" s="210">
        <f t="shared" si="103"/>
        <v>1</v>
      </c>
      <c r="CA34" s="210">
        <f t="shared" si="104"/>
        <v>1</v>
      </c>
      <c r="CL34" s="351" t="b">
        <f t="shared" ca="1" si="109"/>
        <v>1</v>
      </c>
      <c r="CM34" s="351" t="b">
        <f ca="1">O34&gt;=CM$7</f>
        <v>1</v>
      </c>
      <c r="CN34" s="351" t="b">
        <f t="shared" ca="1" si="111"/>
        <v>1</v>
      </c>
      <c r="CO34" s="351" t="b">
        <f t="shared" si="112"/>
        <v>0</v>
      </c>
      <c r="CP34" s="351"/>
      <c r="CQ34" s="351" t="b">
        <f t="shared" si="113"/>
        <v>0</v>
      </c>
      <c r="CR34" s="211">
        <f t="shared" ca="1" si="114"/>
        <v>3</v>
      </c>
      <c r="CS34" s="351" t="b">
        <f t="shared" ca="1" si="115"/>
        <v>1</v>
      </c>
      <c r="CT34" s="351" t="b">
        <f t="shared" ca="1" si="116"/>
        <v>1</v>
      </c>
      <c r="CU34" s="351" t="b">
        <f t="shared" ca="1" si="117"/>
        <v>1</v>
      </c>
      <c r="CV34" s="351" t="b">
        <f t="shared" si="118"/>
        <v>0</v>
      </c>
      <c r="CW34" s="351"/>
      <c r="CX34" s="351" t="b">
        <f t="shared" si="119"/>
        <v>0</v>
      </c>
      <c r="CY34" s="211">
        <f t="shared" ca="1" si="120"/>
        <v>3</v>
      </c>
      <c r="CZ34" s="351" t="str">
        <f t="shared" ca="1" si="121"/>
        <v/>
      </c>
      <c r="DA34" s="351" t="str">
        <f t="shared" ca="1" si="122"/>
        <v/>
      </c>
    </row>
    <row r="35" spans="1:105" x14ac:dyDescent="0.25">
      <c r="B35" s="11" t="str">
        <f t="shared" ca="1" si="105"/>
        <v/>
      </c>
      <c r="C35" s="11"/>
      <c r="D35" s="11"/>
      <c r="E35" s="11"/>
      <c r="F35" s="359" t="str">
        <f ca="1">IF('5'!$F$1="5","",'5'!$F$1)</f>
        <v/>
      </c>
      <c r="G35" s="10"/>
      <c r="H35" s="10"/>
      <c r="I35" s="10"/>
      <c r="J35" s="10"/>
      <c r="K35" s="10"/>
      <c r="L35" s="10"/>
      <c r="M35" s="10"/>
      <c r="N35" s="11" t="str">
        <f ca="1">IF($F35="","",'ריכוז גיליונות עזר'!H35)</f>
        <v/>
      </c>
      <c r="O35" s="11" t="str">
        <f ca="1">IF($F35="","",'ריכוז גיליונות עזר'!K35)</f>
        <v/>
      </c>
      <c r="P35" s="11" t="str">
        <f ca="1">IF($F35="","",'ריכוז גיליונות עזר'!L35)</f>
        <v/>
      </c>
      <c r="Q35" s="10"/>
      <c r="R35" s="365" t="str">
        <f t="shared" ca="1" si="123"/>
        <v/>
      </c>
      <c r="S35" s="11" t="str">
        <f t="shared" ca="1" si="124"/>
        <v/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 t="str">
        <f t="shared" ca="1" si="106"/>
        <v/>
      </c>
      <c r="AF35" s="10"/>
      <c r="AG35" s="10"/>
      <c r="AH35" s="10"/>
      <c r="AI35" s="10"/>
      <c r="AJ35" s="10"/>
      <c r="AK35" s="11"/>
      <c r="AL35" s="11"/>
      <c r="AM35" s="11"/>
      <c r="AN35" s="11"/>
      <c r="AO35" s="246" t="str">
        <f t="shared" ca="1" si="70"/>
        <v/>
      </c>
      <c r="AP35" s="247"/>
      <c r="AQ35" s="211">
        <f t="shared" ca="1" si="71"/>
        <v>0</v>
      </c>
      <c r="AR35" s="211" t="str">
        <f t="shared" ca="1" si="107"/>
        <v/>
      </c>
      <c r="AS35" s="211" t="str">
        <f t="shared" ca="1" si="107"/>
        <v/>
      </c>
      <c r="AT35" s="210">
        <f t="shared" si="108"/>
        <v>0</v>
      </c>
      <c r="AU35" s="210">
        <f t="shared" si="72"/>
        <v>0</v>
      </c>
      <c r="AV35" s="210">
        <f t="shared" si="73"/>
        <v>0</v>
      </c>
      <c r="AW35" s="210">
        <f t="shared" si="74"/>
        <v>0</v>
      </c>
      <c r="AX35" s="210">
        <f t="shared" si="75"/>
        <v>0</v>
      </c>
      <c r="AY35" s="210">
        <f t="shared" si="76"/>
        <v>0</v>
      </c>
      <c r="AZ35" s="210">
        <f t="shared" si="77"/>
        <v>0</v>
      </c>
      <c r="BA35" s="210">
        <f t="shared" si="78"/>
        <v>1</v>
      </c>
      <c r="BB35" s="210">
        <f t="shared" si="79"/>
        <v>1</v>
      </c>
      <c r="BC35" s="210">
        <f t="shared" si="80"/>
        <v>1</v>
      </c>
      <c r="BD35" s="210">
        <f t="shared" si="81"/>
        <v>0</v>
      </c>
      <c r="BE35" s="210">
        <f t="shared" si="82"/>
        <v>1</v>
      </c>
      <c r="BF35" s="210">
        <f t="shared" si="83"/>
        <v>1</v>
      </c>
      <c r="BG35" s="210">
        <f t="shared" si="84"/>
        <v>0</v>
      </c>
      <c r="BH35" s="210">
        <f t="shared" si="85"/>
        <v>0</v>
      </c>
      <c r="BI35" s="210">
        <f t="shared" si="86"/>
        <v>0</v>
      </c>
      <c r="BJ35" s="210">
        <f t="shared" si="87"/>
        <v>1</v>
      </c>
      <c r="BK35" s="210">
        <f t="shared" si="88"/>
        <v>1</v>
      </c>
      <c r="BL35" s="210">
        <f t="shared" si="89"/>
        <v>1</v>
      </c>
      <c r="BM35" s="210">
        <f t="shared" si="90"/>
        <v>1</v>
      </c>
      <c r="BN35" s="210">
        <f t="shared" si="91"/>
        <v>1</v>
      </c>
      <c r="BO35" s="210">
        <f t="shared" si="92"/>
        <v>1</v>
      </c>
      <c r="BP35" s="210">
        <f t="shared" si="93"/>
        <v>1</v>
      </c>
      <c r="BQ35" s="210">
        <f t="shared" si="94"/>
        <v>0</v>
      </c>
      <c r="BR35" s="210">
        <f t="shared" si="95"/>
        <v>1</v>
      </c>
      <c r="BS35" s="210">
        <f t="shared" si="96"/>
        <v>0</v>
      </c>
      <c r="BT35" s="210">
        <f t="shared" si="97"/>
        <v>0</v>
      </c>
      <c r="BU35" s="210">
        <f t="shared" si="98"/>
        <v>0</v>
      </c>
      <c r="BV35" s="210">
        <f t="shared" si="99"/>
        <v>0</v>
      </c>
      <c r="BW35" s="210">
        <f t="shared" si="100"/>
        <v>1</v>
      </c>
      <c r="BX35" s="210">
        <f t="shared" si="101"/>
        <v>1</v>
      </c>
      <c r="BY35" s="210">
        <f t="shared" si="102"/>
        <v>1</v>
      </c>
      <c r="BZ35" s="210">
        <f t="shared" si="103"/>
        <v>1</v>
      </c>
      <c r="CA35" s="210">
        <f t="shared" si="104"/>
        <v>1</v>
      </c>
      <c r="CL35" s="351" t="b">
        <f t="shared" ca="1" si="109"/>
        <v>1</v>
      </c>
      <c r="CM35" s="351" t="b">
        <f t="shared" ca="1" si="110"/>
        <v>1</v>
      </c>
      <c r="CN35" s="351" t="b">
        <f t="shared" ca="1" si="111"/>
        <v>1</v>
      </c>
      <c r="CO35" s="351" t="b">
        <f t="shared" si="112"/>
        <v>0</v>
      </c>
      <c r="CP35" s="351"/>
      <c r="CQ35" s="351" t="b">
        <f t="shared" si="113"/>
        <v>0</v>
      </c>
      <c r="CR35" s="211">
        <f t="shared" ca="1" si="114"/>
        <v>3</v>
      </c>
      <c r="CS35" s="351" t="b">
        <f t="shared" ca="1" si="115"/>
        <v>1</v>
      </c>
      <c r="CT35" s="351" t="b">
        <f t="shared" ca="1" si="116"/>
        <v>1</v>
      </c>
      <c r="CU35" s="351" t="b">
        <f t="shared" ca="1" si="117"/>
        <v>1</v>
      </c>
      <c r="CV35" s="351" t="b">
        <f t="shared" si="118"/>
        <v>0</v>
      </c>
      <c r="CW35" s="351"/>
      <c r="CX35" s="351" t="b">
        <f t="shared" si="119"/>
        <v>0</v>
      </c>
      <c r="CY35" s="211">
        <f t="shared" ca="1" si="120"/>
        <v>3</v>
      </c>
      <c r="CZ35" s="351" t="str">
        <f t="shared" ca="1" si="121"/>
        <v/>
      </c>
      <c r="DA35" s="351" t="str">
        <f t="shared" ca="1" si="122"/>
        <v/>
      </c>
    </row>
    <row r="36" spans="1:105" x14ac:dyDescent="0.25">
      <c r="B36" s="11" t="str">
        <f t="shared" ca="1" si="105"/>
        <v/>
      </c>
      <c r="C36" s="11"/>
      <c r="D36" s="11"/>
      <c r="E36" s="11"/>
      <c r="F36" s="359" t="str">
        <f ca="1">IF('6'!$F$1="6","",'6'!$F$1)</f>
        <v/>
      </c>
      <c r="G36" s="10"/>
      <c r="H36" s="10"/>
      <c r="I36" s="10"/>
      <c r="J36" s="10"/>
      <c r="K36" s="10"/>
      <c r="L36" s="10"/>
      <c r="M36" s="10"/>
      <c r="N36" s="11" t="str">
        <f ca="1">IF($F36="","",'ריכוז גיליונות עזר'!H36)</f>
        <v/>
      </c>
      <c r="O36" s="11" t="str">
        <f ca="1">IF($F36="","",'ריכוז גיליונות עזר'!K36)</f>
        <v/>
      </c>
      <c r="P36" s="11" t="str">
        <f ca="1">IF($F36="","",'ריכוז גיליונות עזר'!L36)</f>
        <v/>
      </c>
      <c r="Q36" s="10"/>
      <c r="R36" s="365" t="str">
        <f t="shared" ca="1" si="123"/>
        <v/>
      </c>
      <c r="S36" s="11" t="str">
        <f t="shared" ca="1" si="124"/>
        <v/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 t="str">
        <f t="shared" ca="1" si="106"/>
        <v/>
      </c>
      <c r="AF36" s="10"/>
      <c r="AG36" s="10"/>
      <c r="AH36" s="10"/>
      <c r="AI36" s="10"/>
      <c r="AJ36" s="10"/>
      <c r="AK36" s="11"/>
      <c r="AL36" s="11"/>
      <c r="AM36" s="11"/>
      <c r="AN36" s="11"/>
      <c r="AO36" s="246" t="str">
        <f t="shared" ca="1" si="70"/>
        <v/>
      </c>
      <c r="AP36" s="247"/>
      <c r="AQ36" s="211">
        <f t="shared" ca="1" si="71"/>
        <v>0</v>
      </c>
      <c r="AR36" s="211" t="str">
        <f t="shared" ca="1" si="107"/>
        <v/>
      </c>
      <c r="AS36" s="211" t="str">
        <f t="shared" ca="1" si="107"/>
        <v/>
      </c>
      <c r="AT36" s="210">
        <f t="shared" si="108"/>
        <v>0</v>
      </c>
      <c r="AU36" s="210">
        <f t="shared" si="72"/>
        <v>0</v>
      </c>
      <c r="AV36" s="210">
        <f t="shared" si="73"/>
        <v>0</v>
      </c>
      <c r="AW36" s="210">
        <f t="shared" si="74"/>
        <v>0</v>
      </c>
      <c r="AX36" s="210">
        <f t="shared" si="75"/>
        <v>0</v>
      </c>
      <c r="AY36" s="210">
        <f t="shared" si="76"/>
        <v>0</v>
      </c>
      <c r="AZ36" s="210">
        <f t="shared" si="77"/>
        <v>0</v>
      </c>
      <c r="BA36" s="210">
        <f t="shared" si="78"/>
        <v>1</v>
      </c>
      <c r="BB36" s="210">
        <f t="shared" si="79"/>
        <v>1</v>
      </c>
      <c r="BC36" s="210">
        <f t="shared" si="80"/>
        <v>1</v>
      </c>
      <c r="BD36" s="210">
        <f t="shared" si="81"/>
        <v>0</v>
      </c>
      <c r="BE36" s="210">
        <f t="shared" si="82"/>
        <v>1</v>
      </c>
      <c r="BF36" s="210">
        <f t="shared" si="83"/>
        <v>1</v>
      </c>
      <c r="BG36" s="210">
        <f t="shared" si="84"/>
        <v>0</v>
      </c>
      <c r="BH36" s="210">
        <f t="shared" si="85"/>
        <v>0</v>
      </c>
      <c r="BI36" s="210">
        <f t="shared" si="86"/>
        <v>0</v>
      </c>
      <c r="BJ36" s="210">
        <f t="shared" si="87"/>
        <v>1</v>
      </c>
      <c r="BK36" s="210">
        <f t="shared" si="88"/>
        <v>1</v>
      </c>
      <c r="BL36" s="210">
        <f t="shared" si="89"/>
        <v>1</v>
      </c>
      <c r="BM36" s="210">
        <f t="shared" si="90"/>
        <v>1</v>
      </c>
      <c r="BN36" s="210">
        <f t="shared" si="91"/>
        <v>1</v>
      </c>
      <c r="BO36" s="210">
        <f t="shared" si="92"/>
        <v>1</v>
      </c>
      <c r="BP36" s="210">
        <f t="shared" si="93"/>
        <v>1</v>
      </c>
      <c r="BQ36" s="210">
        <f t="shared" si="94"/>
        <v>0</v>
      </c>
      <c r="BR36" s="210">
        <f t="shared" si="95"/>
        <v>1</v>
      </c>
      <c r="BS36" s="210">
        <f t="shared" si="96"/>
        <v>0</v>
      </c>
      <c r="BT36" s="210">
        <f t="shared" si="97"/>
        <v>0</v>
      </c>
      <c r="BU36" s="210">
        <f t="shared" si="98"/>
        <v>0</v>
      </c>
      <c r="BV36" s="210">
        <f t="shared" si="99"/>
        <v>0</v>
      </c>
      <c r="BW36" s="210">
        <f t="shared" si="100"/>
        <v>1</v>
      </c>
      <c r="BX36" s="210">
        <f t="shared" si="101"/>
        <v>1</v>
      </c>
      <c r="BY36" s="210">
        <f t="shared" si="102"/>
        <v>1</v>
      </c>
      <c r="BZ36" s="210">
        <f t="shared" si="103"/>
        <v>1</v>
      </c>
      <c r="CA36" s="210">
        <f t="shared" si="104"/>
        <v>1</v>
      </c>
      <c r="CL36" s="351" t="b">
        <f t="shared" ca="1" si="109"/>
        <v>1</v>
      </c>
      <c r="CM36" s="351" t="b">
        <f t="shared" ca="1" si="110"/>
        <v>1</v>
      </c>
      <c r="CN36" s="351" t="b">
        <f t="shared" ca="1" si="111"/>
        <v>1</v>
      </c>
      <c r="CO36" s="351" t="b">
        <f t="shared" si="112"/>
        <v>0</v>
      </c>
      <c r="CP36" s="351"/>
      <c r="CQ36" s="351" t="b">
        <f t="shared" si="113"/>
        <v>0</v>
      </c>
      <c r="CR36" s="211">
        <f t="shared" ca="1" si="114"/>
        <v>3</v>
      </c>
      <c r="CS36" s="351" t="b">
        <f t="shared" ca="1" si="115"/>
        <v>1</v>
      </c>
      <c r="CT36" s="351" t="b">
        <f t="shared" ca="1" si="116"/>
        <v>1</v>
      </c>
      <c r="CU36" s="351" t="b">
        <f t="shared" ca="1" si="117"/>
        <v>1</v>
      </c>
      <c r="CV36" s="351" t="b">
        <f t="shared" si="118"/>
        <v>0</v>
      </c>
      <c r="CW36" s="351"/>
      <c r="CX36" s="351" t="b">
        <f t="shared" si="119"/>
        <v>0</v>
      </c>
      <c r="CY36" s="211">
        <f t="shared" ca="1" si="120"/>
        <v>3</v>
      </c>
      <c r="CZ36" s="351" t="str">
        <f t="shared" ca="1" si="121"/>
        <v/>
      </c>
      <c r="DA36" s="351" t="str">
        <f t="shared" ca="1" si="122"/>
        <v/>
      </c>
    </row>
    <row r="37" spans="1:105" x14ac:dyDescent="0.25">
      <c r="B37" s="11" t="str">
        <f t="shared" ca="1" si="105"/>
        <v/>
      </c>
      <c r="C37" s="11"/>
      <c r="D37" s="11"/>
      <c r="E37" s="11"/>
      <c r="F37" s="359" t="str">
        <f ca="1">IF('7'!$F$1="7","",'7'!$F$1)</f>
        <v/>
      </c>
      <c r="G37" s="10"/>
      <c r="H37" s="10"/>
      <c r="I37" s="10"/>
      <c r="J37" s="10"/>
      <c r="K37" s="10"/>
      <c r="L37" s="10"/>
      <c r="M37" s="10"/>
      <c r="N37" s="11" t="str">
        <f ca="1">IF($F37="","",'ריכוז גיליונות עזר'!H37)</f>
        <v/>
      </c>
      <c r="O37" s="11" t="str">
        <f ca="1">IF($F37="","",'ריכוז גיליונות עזר'!K37)</f>
        <v/>
      </c>
      <c r="P37" s="11" t="str">
        <f ca="1">IF($F37="","",'ריכוז גיליונות עזר'!L37)</f>
        <v/>
      </c>
      <c r="Q37" s="10"/>
      <c r="R37" s="365" t="str">
        <f t="shared" ca="1" si="123"/>
        <v/>
      </c>
      <c r="S37" s="11" t="str">
        <f t="shared" ca="1" si="124"/>
        <v/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 t="str">
        <f t="shared" ca="1" si="106"/>
        <v/>
      </c>
      <c r="AF37" s="10"/>
      <c r="AG37" s="10"/>
      <c r="AH37" s="10"/>
      <c r="AI37" s="10"/>
      <c r="AJ37" s="10"/>
      <c r="AK37" s="11"/>
      <c r="AL37" s="11"/>
      <c r="AM37" s="11"/>
      <c r="AN37" s="11"/>
      <c r="AO37" s="246" t="str">
        <f t="shared" ca="1" si="70"/>
        <v/>
      </c>
      <c r="AP37" s="247"/>
      <c r="AQ37" s="211">
        <f t="shared" ca="1" si="71"/>
        <v>0</v>
      </c>
      <c r="AR37" s="211" t="str">
        <f t="shared" ca="1" si="107"/>
        <v/>
      </c>
      <c r="AS37" s="211" t="str">
        <f t="shared" ca="1" si="107"/>
        <v/>
      </c>
      <c r="AT37" s="210">
        <f t="shared" si="108"/>
        <v>0</v>
      </c>
      <c r="AU37" s="210">
        <f t="shared" si="72"/>
        <v>0</v>
      </c>
      <c r="AV37" s="210">
        <f t="shared" si="73"/>
        <v>0</v>
      </c>
      <c r="AW37" s="210">
        <f t="shared" si="74"/>
        <v>0</v>
      </c>
      <c r="AX37" s="210">
        <f t="shared" si="75"/>
        <v>0</v>
      </c>
      <c r="AY37" s="210">
        <f t="shared" si="76"/>
        <v>0</v>
      </c>
      <c r="AZ37" s="210">
        <f t="shared" si="77"/>
        <v>0</v>
      </c>
      <c r="BA37" s="210">
        <f t="shared" si="78"/>
        <v>1</v>
      </c>
      <c r="BB37" s="210">
        <f t="shared" si="79"/>
        <v>1</v>
      </c>
      <c r="BC37" s="210">
        <f t="shared" si="80"/>
        <v>1</v>
      </c>
      <c r="BD37" s="210">
        <f t="shared" si="81"/>
        <v>0</v>
      </c>
      <c r="BE37" s="210">
        <f t="shared" si="82"/>
        <v>1</v>
      </c>
      <c r="BF37" s="210">
        <f t="shared" si="83"/>
        <v>1</v>
      </c>
      <c r="BG37" s="210">
        <f t="shared" si="84"/>
        <v>0</v>
      </c>
      <c r="BH37" s="210">
        <f t="shared" si="85"/>
        <v>0</v>
      </c>
      <c r="BI37" s="210">
        <f t="shared" si="86"/>
        <v>0</v>
      </c>
      <c r="BJ37" s="210">
        <f t="shared" si="87"/>
        <v>1</v>
      </c>
      <c r="BK37" s="210">
        <f t="shared" si="88"/>
        <v>1</v>
      </c>
      <c r="BL37" s="210">
        <f t="shared" si="89"/>
        <v>1</v>
      </c>
      <c r="BM37" s="210">
        <f t="shared" si="90"/>
        <v>1</v>
      </c>
      <c r="BN37" s="210">
        <f t="shared" si="91"/>
        <v>1</v>
      </c>
      <c r="BO37" s="210">
        <f t="shared" si="92"/>
        <v>1</v>
      </c>
      <c r="BP37" s="210">
        <f t="shared" si="93"/>
        <v>1</v>
      </c>
      <c r="BQ37" s="210">
        <f t="shared" si="94"/>
        <v>0</v>
      </c>
      <c r="BR37" s="210">
        <f t="shared" si="95"/>
        <v>1</v>
      </c>
      <c r="BS37" s="210">
        <f t="shared" si="96"/>
        <v>0</v>
      </c>
      <c r="BT37" s="210">
        <f t="shared" si="97"/>
        <v>0</v>
      </c>
      <c r="BU37" s="210">
        <f t="shared" si="98"/>
        <v>0</v>
      </c>
      <c r="BV37" s="210">
        <f t="shared" si="99"/>
        <v>0</v>
      </c>
      <c r="BW37" s="210">
        <f t="shared" si="100"/>
        <v>1</v>
      </c>
      <c r="BX37" s="210">
        <f t="shared" si="101"/>
        <v>1</v>
      </c>
      <c r="BY37" s="210">
        <f t="shared" si="102"/>
        <v>1</v>
      </c>
      <c r="BZ37" s="210">
        <f t="shared" si="103"/>
        <v>1</v>
      </c>
      <c r="CA37" s="210">
        <f t="shared" si="104"/>
        <v>1</v>
      </c>
      <c r="CL37" s="351" t="b">
        <f t="shared" ca="1" si="109"/>
        <v>1</v>
      </c>
      <c r="CM37" s="351" t="b">
        <f t="shared" ca="1" si="110"/>
        <v>1</v>
      </c>
      <c r="CN37" s="351" t="b">
        <f t="shared" ca="1" si="111"/>
        <v>1</v>
      </c>
      <c r="CO37" s="351" t="b">
        <f t="shared" si="112"/>
        <v>0</v>
      </c>
      <c r="CP37" s="351"/>
      <c r="CQ37" s="351" t="b">
        <f t="shared" si="113"/>
        <v>0</v>
      </c>
      <c r="CR37" s="211">
        <f t="shared" ca="1" si="114"/>
        <v>3</v>
      </c>
      <c r="CS37" s="351" t="b">
        <f t="shared" ca="1" si="115"/>
        <v>1</v>
      </c>
      <c r="CT37" s="351" t="b">
        <f t="shared" ca="1" si="116"/>
        <v>1</v>
      </c>
      <c r="CU37" s="351" t="b">
        <f t="shared" ca="1" si="117"/>
        <v>1</v>
      </c>
      <c r="CV37" s="351" t="b">
        <f t="shared" si="118"/>
        <v>0</v>
      </c>
      <c r="CW37" s="351"/>
      <c r="CX37" s="351" t="b">
        <f t="shared" si="119"/>
        <v>0</v>
      </c>
      <c r="CY37" s="211">
        <f t="shared" ca="1" si="120"/>
        <v>3</v>
      </c>
      <c r="CZ37" s="351" t="str">
        <f t="shared" ca="1" si="121"/>
        <v/>
      </c>
      <c r="DA37" s="351" t="str">
        <f t="shared" ca="1" si="122"/>
        <v/>
      </c>
    </row>
    <row r="38" spans="1:105" x14ac:dyDescent="0.25">
      <c r="B38" s="11" t="str">
        <f t="shared" ca="1" si="105"/>
        <v/>
      </c>
      <c r="C38" s="11"/>
      <c r="D38" s="11"/>
      <c r="E38" s="11"/>
      <c r="F38" s="359" t="str">
        <f ca="1">IF('8'!$F$1="8","",'8'!$F$1)</f>
        <v/>
      </c>
      <c r="G38" s="10"/>
      <c r="H38" s="10"/>
      <c r="I38" s="10"/>
      <c r="J38" s="10"/>
      <c r="K38" s="10"/>
      <c r="L38" s="10"/>
      <c r="M38" s="10"/>
      <c r="N38" s="11" t="str">
        <f ca="1">IF($F38="","",'ריכוז גיליונות עזר'!H38)</f>
        <v/>
      </c>
      <c r="O38" s="11" t="str">
        <f ca="1">IF($F38="","",'ריכוז גיליונות עזר'!K38)</f>
        <v/>
      </c>
      <c r="P38" s="11" t="str">
        <f ca="1">IF($F38="","",'ריכוז גיליונות עזר'!L38)</f>
        <v/>
      </c>
      <c r="Q38" s="10"/>
      <c r="R38" s="365" t="str">
        <f t="shared" ca="1" si="123"/>
        <v/>
      </c>
      <c r="S38" s="11" t="str">
        <f t="shared" ca="1" si="124"/>
        <v/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1" t="str">
        <f t="shared" ca="1" si="106"/>
        <v/>
      </c>
      <c r="AF38" s="10"/>
      <c r="AG38" s="10"/>
      <c r="AH38" s="10"/>
      <c r="AI38" s="10"/>
      <c r="AJ38" s="10"/>
      <c r="AK38" s="11"/>
      <c r="AL38" s="11"/>
      <c r="AM38" s="11"/>
      <c r="AN38" s="11"/>
      <c r="AO38" s="246" t="str">
        <f t="shared" ca="1" si="70"/>
        <v/>
      </c>
      <c r="AP38" s="247"/>
      <c r="AQ38" s="211">
        <f t="shared" ca="1" si="71"/>
        <v>0</v>
      </c>
      <c r="AR38" s="211" t="str">
        <f t="shared" ca="1" si="107"/>
        <v/>
      </c>
      <c r="AS38" s="211" t="str">
        <f t="shared" ca="1" si="107"/>
        <v/>
      </c>
      <c r="AT38" s="210">
        <f t="shared" si="108"/>
        <v>0</v>
      </c>
      <c r="AU38" s="210">
        <f t="shared" si="72"/>
        <v>0</v>
      </c>
      <c r="AV38" s="210">
        <f t="shared" si="73"/>
        <v>0</v>
      </c>
      <c r="AW38" s="210">
        <f t="shared" si="74"/>
        <v>0</v>
      </c>
      <c r="AX38" s="210">
        <f t="shared" si="75"/>
        <v>0</v>
      </c>
      <c r="AY38" s="210">
        <f t="shared" si="76"/>
        <v>0</v>
      </c>
      <c r="AZ38" s="210">
        <f t="shared" si="77"/>
        <v>0</v>
      </c>
      <c r="BA38" s="210">
        <f t="shared" si="78"/>
        <v>1</v>
      </c>
      <c r="BB38" s="210">
        <f t="shared" si="79"/>
        <v>1</v>
      </c>
      <c r="BC38" s="210">
        <f t="shared" si="80"/>
        <v>1</v>
      </c>
      <c r="BD38" s="210">
        <f t="shared" si="81"/>
        <v>0</v>
      </c>
      <c r="BE38" s="210">
        <f t="shared" si="82"/>
        <v>1</v>
      </c>
      <c r="BF38" s="210">
        <f t="shared" si="83"/>
        <v>1</v>
      </c>
      <c r="BG38" s="210">
        <f t="shared" si="84"/>
        <v>0</v>
      </c>
      <c r="BH38" s="210">
        <f t="shared" si="85"/>
        <v>0</v>
      </c>
      <c r="BI38" s="210">
        <f t="shared" si="86"/>
        <v>0</v>
      </c>
      <c r="BJ38" s="210">
        <f t="shared" si="87"/>
        <v>1</v>
      </c>
      <c r="BK38" s="210">
        <f t="shared" si="88"/>
        <v>1</v>
      </c>
      <c r="BL38" s="210">
        <f t="shared" si="89"/>
        <v>1</v>
      </c>
      <c r="BM38" s="210">
        <f t="shared" si="90"/>
        <v>1</v>
      </c>
      <c r="BN38" s="210">
        <f t="shared" si="91"/>
        <v>1</v>
      </c>
      <c r="BO38" s="210">
        <f t="shared" si="92"/>
        <v>1</v>
      </c>
      <c r="BP38" s="210">
        <f t="shared" si="93"/>
        <v>1</v>
      </c>
      <c r="BQ38" s="210">
        <f t="shared" si="94"/>
        <v>0</v>
      </c>
      <c r="BR38" s="210">
        <f t="shared" si="95"/>
        <v>1</v>
      </c>
      <c r="BS38" s="210">
        <f t="shared" si="96"/>
        <v>0</v>
      </c>
      <c r="BT38" s="210">
        <f t="shared" si="97"/>
        <v>0</v>
      </c>
      <c r="BU38" s="210">
        <f t="shared" si="98"/>
        <v>0</v>
      </c>
      <c r="BV38" s="210">
        <f t="shared" si="99"/>
        <v>0</v>
      </c>
      <c r="BW38" s="210">
        <f t="shared" si="100"/>
        <v>1</v>
      </c>
      <c r="BX38" s="210">
        <f t="shared" si="101"/>
        <v>1</v>
      </c>
      <c r="BY38" s="210">
        <f t="shared" si="102"/>
        <v>1</v>
      </c>
      <c r="BZ38" s="210">
        <f t="shared" si="103"/>
        <v>1</v>
      </c>
      <c r="CA38" s="210">
        <f t="shared" si="104"/>
        <v>1</v>
      </c>
      <c r="CL38" s="351" t="b">
        <f t="shared" ca="1" si="109"/>
        <v>1</v>
      </c>
      <c r="CM38" s="351" t="b">
        <f t="shared" ca="1" si="110"/>
        <v>1</v>
      </c>
      <c r="CN38" s="351" t="b">
        <f t="shared" ca="1" si="111"/>
        <v>1</v>
      </c>
      <c r="CO38" s="351" t="b">
        <f t="shared" si="112"/>
        <v>0</v>
      </c>
      <c r="CP38" s="351"/>
      <c r="CQ38" s="351" t="b">
        <f t="shared" si="113"/>
        <v>0</v>
      </c>
      <c r="CR38" s="211">
        <f t="shared" ca="1" si="114"/>
        <v>3</v>
      </c>
      <c r="CS38" s="351" t="b">
        <f t="shared" ca="1" si="115"/>
        <v>1</v>
      </c>
      <c r="CT38" s="351" t="b">
        <f t="shared" ca="1" si="116"/>
        <v>1</v>
      </c>
      <c r="CU38" s="351" t="b">
        <f t="shared" ca="1" si="117"/>
        <v>1</v>
      </c>
      <c r="CV38" s="351" t="b">
        <f t="shared" si="118"/>
        <v>0</v>
      </c>
      <c r="CW38" s="351"/>
      <c r="CX38" s="351" t="b">
        <f t="shared" si="119"/>
        <v>0</v>
      </c>
      <c r="CY38" s="211">
        <f t="shared" ca="1" si="120"/>
        <v>3</v>
      </c>
      <c r="CZ38" s="351" t="str">
        <f t="shared" ca="1" si="121"/>
        <v/>
      </c>
      <c r="DA38" s="351" t="str">
        <f t="shared" ca="1" si="122"/>
        <v/>
      </c>
    </row>
    <row r="39" spans="1:105" x14ac:dyDescent="0.25">
      <c r="B39" s="11" t="str">
        <f t="shared" ca="1" si="105"/>
        <v/>
      </c>
      <c r="C39" s="11"/>
      <c r="D39" s="11"/>
      <c r="E39" s="11"/>
      <c r="F39" s="359" t="str">
        <f ca="1">IF('9'!$F$1="9","",'9'!$F$1)</f>
        <v/>
      </c>
      <c r="G39" s="10"/>
      <c r="H39" s="10"/>
      <c r="I39" s="10"/>
      <c r="J39" s="10"/>
      <c r="K39" s="10"/>
      <c r="L39" s="10"/>
      <c r="M39" s="10"/>
      <c r="N39" s="11" t="str">
        <f ca="1">IF($F39="","",'ריכוז גיליונות עזר'!H39)</f>
        <v/>
      </c>
      <c r="O39" s="11" t="str">
        <f ca="1">IF($F39="","",'ריכוז גיליונות עזר'!K39)</f>
        <v/>
      </c>
      <c r="P39" s="11" t="str">
        <f ca="1">IF($F39="","",'ריכוז גיליונות עזר'!L39)</f>
        <v/>
      </c>
      <c r="Q39" s="10"/>
      <c r="R39" s="365" t="str">
        <f t="shared" ca="1" si="123"/>
        <v/>
      </c>
      <c r="S39" s="11" t="str">
        <f t="shared" ca="1" si="124"/>
        <v/>
      </c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1" t="str">
        <f t="shared" ca="1" si="106"/>
        <v/>
      </c>
      <c r="AF39" s="10"/>
      <c r="AG39" s="10"/>
      <c r="AH39" s="10"/>
      <c r="AI39" s="10"/>
      <c r="AJ39" s="10"/>
      <c r="AK39" s="11"/>
      <c r="AL39" s="11"/>
      <c r="AM39" s="11"/>
      <c r="AN39" s="11"/>
      <c r="AO39" s="246" t="str">
        <f t="shared" ca="1" si="70"/>
        <v/>
      </c>
      <c r="AP39" s="247"/>
      <c r="AQ39" s="211">
        <f t="shared" ca="1" si="71"/>
        <v>0</v>
      </c>
      <c r="AR39" s="211" t="str">
        <f t="shared" ca="1" si="107"/>
        <v/>
      </c>
      <c r="AS39" s="211" t="str">
        <f t="shared" ca="1" si="107"/>
        <v/>
      </c>
      <c r="AT39" s="210">
        <f t="shared" si="108"/>
        <v>0</v>
      </c>
      <c r="AU39" s="210">
        <f t="shared" si="72"/>
        <v>0</v>
      </c>
      <c r="AV39" s="210">
        <f t="shared" si="73"/>
        <v>0</v>
      </c>
      <c r="AW39" s="210">
        <f t="shared" si="74"/>
        <v>0</v>
      </c>
      <c r="AX39" s="210">
        <f t="shared" si="75"/>
        <v>0</v>
      </c>
      <c r="AY39" s="210">
        <f t="shared" si="76"/>
        <v>0</v>
      </c>
      <c r="AZ39" s="210">
        <f t="shared" si="77"/>
        <v>0</v>
      </c>
      <c r="BA39" s="210">
        <f t="shared" si="78"/>
        <v>1</v>
      </c>
      <c r="BB39" s="210">
        <f t="shared" si="79"/>
        <v>1</v>
      </c>
      <c r="BC39" s="210">
        <f t="shared" si="80"/>
        <v>1</v>
      </c>
      <c r="BD39" s="210">
        <f t="shared" si="81"/>
        <v>0</v>
      </c>
      <c r="BE39" s="210">
        <f t="shared" si="82"/>
        <v>1</v>
      </c>
      <c r="BF39" s="210">
        <f t="shared" si="83"/>
        <v>1</v>
      </c>
      <c r="BG39" s="210">
        <f t="shared" si="84"/>
        <v>0</v>
      </c>
      <c r="BH39" s="210">
        <f t="shared" si="85"/>
        <v>0</v>
      </c>
      <c r="BI39" s="210">
        <f t="shared" si="86"/>
        <v>0</v>
      </c>
      <c r="BJ39" s="210">
        <f t="shared" si="87"/>
        <v>1</v>
      </c>
      <c r="BK39" s="210">
        <f t="shared" si="88"/>
        <v>1</v>
      </c>
      <c r="BL39" s="210">
        <f t="shared" si="89"/>
        <v>1</v>
      </c>
      <c r="BM39" s="210">
        <f t="shared" si="90"/>
        <v>1</v>
      </c>
      <c r="BN39" s="210">
        <f t="shared" si="91"/>
        <v>1</v>
      </c>
      <c r="BO39" s="210">
        <f t="shared" si="92"/>
        <v>1</v>
      </c>
      <c r="BP39" s="210">
        <f t="shared" si="93"/>
        <v>1</v>
      </c>
      <c r="BQ39" s="210">
        <f t="shared" si="94"/>
        <v>0</v>
      </c>
      <c r="BR39" s="210">
        <f t="shared" si="95"/>
        <v>1</v>
      </c>
      <c r="BS39" s="210">
        <f t="shared" si="96"/>
        <v>0</v>
      </c>
      <c r="BT39" s="210">
        <f t="shared" si="97"/>
        <v>0</v>
      </c>
      <c r="BU39" s="210">
        <f t="shared" si="98"/>
        <v>0</v>
      </c>
      <c r="BV39" s="210">
        <f t="shared" si="99"/>
        <v>0</v>
      </c>
      <c r="BW39" s="210">
        <f t="shared" si="100"/>
        <v>1</v>
      </c>
      <c r="BX39" s="210">
        <f t="shared" si="101"/>
        <v>1</v>
      </c>
      <c r="BY39" s="210">
        <f t="shared" si="102"/>
        <v>1</v>
      </c>
      <c r="BZ39" s="210">
        <f t="shared" si="103"/>
        <v>1</v>
      </c>
      <c r="CA39" s="210">
        <f t="shared" si="104"/>
        <v>1</v>
      </c>
      <c r="CL39" s="351" t="b">
        <f t="shared" ca="1" si="109"/>
        <v>1</v>
      </c>
      <c r="CM39" s="351" t="b">
        <f t="shared" ca="1" si="110"/>
        <v>1</v>
      </c>
      <c r="CN39" s="351" t="b">
        <f t="shared" ca="1" si="111"/>
        <v>1</v>
      </c>
      <c r="CO39" s="351" t="b">
        <f t="shared" si="112"/>
        <v>0</v>
      </c>
      <c r="CP39" s="351"/>
      <c r="CQ39" s="351" t="b">
        <f t="shared" si="113"/>
        <v>0</v>
      </c>
      <c r="CR39" s="211">
        <f t="shared" ca="1" si="114"/>
        <v>3</v>
      </c>
      <c r="CS39" s="351" t="b">
        <f t="shared" ca="1" si="115"/>
        <v>1</v>
      </c>
      <c r="CT39" s="351" t="b">
        <f t="shared" ca="1" si="116"/>
        <v>1</v>
      </c>
      <c r="CU39" s="351" t="b">
        <f t="shared" ca="1" si="117"/>
        <v>1</v>
      </c>
      <c r="CV39" s="351" t="b">
        <f t="shared" si="118"/>
        <v>0</v>
      </c>
      <c r="CW39" s="351"/>
      <c r="CX39" s="351" t="b">
        <f t="shared" si="119"/>
        <v>0</v>
      </c>
      <c r="CY39" s="211">
        <f t="shared" ca="1" si="120"/>
        <v>3</v>
      </c>
      <c r="CZ39" s="351" t="str">
        <f t="shared" ca="1" si="121"/>
        <v/>
      </c>
      <c r="DA39" s="351" t="str">
        <f t="shared" ca="1" si="122"/>
        <v/>
      </c>
    </row>
    <row r="40" spans="1:105" x14ac:dyDescent="0.25">
      <c r="B40" s="11" t="str">
        <f t="shared" ca="1" si="105"/>
        <v/>
      </c>
      <c r="C40" s="11"/>
      <c r="D40" s="11"/>
      <c r="E40" s="11"/>
      <c r="F40" s="359" t="str">
        <f ca="1">IF('10'!$F$1="10","",'10'!$F$1)</f>
        <v/>
      </c>
      <c r="G40" s="10"/>
      <c r="H40" s="10"/>
      <c r="I40" s="10"/>
      <c r="J40" s="10"/>
      <c r="K40" s="10"/>
      <c r="L40" s="10"/>
      <c r="M40" s="10"/>
      <c r="N40" s="11" t="str">
        <f ca="1">IF($F40="","",'ריכוז גיליונות עזר'!H40)</f>
        <v/>
      </c>
      <c r="O40" s="11" t="str">
        <f ca="1">IF($F40="","",'ריכוז גיליונות עזר'!K40)</f>
        <v/>
      </c>
      <c r="P40" s="11" t="str">
        <f ca="1">IF($F40="","",'ריכוז גיליונות עזר'!L40)</f>
        <v/>
      </c>
      <c r="Q40" s="10"/>
      <c r="R40" s="365" t="str">
        <f t="shared" ca="1" si="123"/>
        <v/>
      </c>
      <c r="S40" s="11" t="str">
        <f t="shared" ca="1" si="124"/>
        <v/>
      </c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1" t="str">
        <f t="shared" ca="1" si="106"/>
        <v/>
      </c>
      <c r="AF40" s="10"/>
      <c r="AG40" s="10"/>
      <c r="AH40" s="10"/>
      <c r="AI40" s="10"/>
      <c r="AJ40" s="10"/>
      <c r="AK40" s="11"/>
      <c r="AL40" s="11"/>
      <c r="AM40" s="11"/>
      <c r="AN40" s="11"/>
      <c r="AO40" s="246" t="str">
        <f t="shared" ca="1" si="70"/>
        <v/>
      </c>
      <c r="AP40" s="247"/>
      <c r="AQ40" s="211">
        <f t="shared" ca="1" si="71"/>
        <v>0</v>
      </c>
      <c r="AR40" s="211" t="str">
        <f t="shared" ca="1" si="107"/>
        <v/>
      </c>
      <c r="AS40" s="211" t="str">
        <f t="shared" ca="1" si="107"/>
        <v/>
      </c>
      <c r="AT40" s="210">
        <f t="shared" si="108"/>
        <v>0</v>
      </c>
      <c r="AU40" s="210">
        <f t="shared" si="72"/>
        <v>0</v>
      </c>
      <c r="AV40" s="210">
        <f t="shared" si="73"/>
        <v>0</v>
      </c>
      <c r="AW40" s="210">
        <f t="shared" si="74"/>
        <v>0</v>
      </c>
      <c r="AX40" s="210">
        <f t="shared" si="75"/>
        <v>0</v>
      </c>
      <c r="AY40" s="210">
        <f t="shared" si="76"/>
        <v>0</v>
      </c>
      <c r="AZ40" s="210">
        <f t="shared" si="77"/>
        <v>0</v>
      </c>
      <c r="BA40" s="210">
        <f t="shared" si="78"/>
        <v>1</v>
      </c>
      <c r="BB40" s="210">
        <f t="shared" si="79"/>
        <v>1</v>
      </c>
      <c r="BC40" s="210">
        <f t="shared" si="80"/>
        <v>1</v>
      </c>
      <c r="BD40" s="210">
        <f t="shared" si="81"/>
        <v>0</v>
      </c>
      <c r="BE40" s="210">
        <f t="shared" si="82"/>
        <v>1</v>
      </c>
      <c r="BF40" s="210">
        <f t="shared" si="83"/>
        <v>1</v>
      </c>
      <c r="BG40" s="210">
        <f t="shared" si="84"/>
        <v>0</v>
      </c>
      <c r="BH40" s="210">
        <f t="shared" si="85"/>
        <v>0</v>
      </c>
      <c r="BI40" s="210">
        <f t="shared" si="86"/>
        <v>0</v>
      </c>
      <c r="BJ40" s="210">
        <f t="shared" si="87"/>
        <v>1</v>
      </c>
      <c r="BK40" s="210">
        <f t="shared" si="88"/>
        <v>1</v>
      </c>
      <c r="BL40" s="210">
        <f t="shared" si="89"/>
        <v>1</v>
      </c>
      <c r="BM40" s="210">
        <f t="shared" si="90"/>
        <v>1</v>
      </c>
      <c r="BN40" s="210">
        <f t="shared" si="91"/>
        <v>1</v>
      </c>
      <c r="BO40" s="210">
        <f t="shared" si="92"/>
        <v>1</v>
      </c>
      <c r="BP40" s="210">
        <f t="shared" si="93"/>
        <v>1</v>
      </c>
      <c r="BQ40" s="210">
        <f t="shared" si="94"/>
        <v>0</v>
      </c>
      <c r="BR40" s="210">
        <f t="shared" si="95"/>
        <v>1</v>
      </c>
      <c r="BS40" s="210">
        <f t="shared" si="96"/>
        <v>0</v>
      </c>
      <c r="BT40" s="210">
        <f t="shared" si="97"/>
        <v>0</v>
      </c>
      <c r="BU40" s="210">
        <f t="shared" si="98"/>
        <v>0</v>
      </c>
      <c r="BV40" s="210">
        <f t="shared" si="99"/>
        <v>0</v>
      </c>
      <c r="BW40" s="210">
        <f t="shared" si="100"/>
        <v>1</v>
      </c>
      <c r="BX40" s="210">
        <f t="shared" si="101"/>
        <v>1</v>
      </c>
      <c r="BY40" s="210">
        <f t="shared" si="102"/>
        <v>1</v>
      </c>
      <c r="BZ40" s="210">
        <f t="shared" si="103"/>
        <v>1</v>
      </c>
      <c r="CA40" s="210">
        <f t="shared" si="104"/>
        <v>1</v>
      </c>
      <c r="CL40" s="351" t="b">
        <f t="shared" ca="1" si="109"/>
        <v>1</v>
      </c>
      <c r="CM40" s="351" t="b">
        <f t="shared" ca="1" si="110"/>
        <v>1</v>
      </c>
      <c r="CN40" s="351" t="b">
        <f t="shared" ca="1" si="111"/>
        <v>1</v>
      </c>
      <c r="CO40" s="351" t="b">
        <f t="shared" si="112"/>
        <v>0</v>
      </c>
      <c r="CP40" s="351"/>
      <c r="CQ40" s="351" t="b">
        <f t="shared" si="113"/>
        <v>0</v>
      </c>
      <c r="CR40" s="211">
        <f t="shared" ca="1" si="114"/>
        <v>3</v>
      </c>
      <c r="CS40" s="351" t="b">
        <f t="shared" ca="1" si="115"/>
        <v>1</v>
      </c>
      <c r="CT40" s="351" t="b">
        <f t="shared" ca="1" si="116"/>
        <v>1</v>
      </c>
      <c r="CU40" s="351" t="b">
        <f t="shared" ca="1" si="117"/>
        <v>1</v>
      </c>
      <c r="CV40" s="351" t="b">
        <f t="shared" si="118"/>
        <v>0</v>
      </c>
      <c r="CW40" s="351"/>
      <c r="CX40" s="351" t="b">
        <f t="shared" si="119"/>
        <v>0</v>
      </c>
      <c r="CY40" s="211">
        <f t="shared" ca="1" si="120"/>
        <v>3</v>
      </c>
      <c r="CZ40" s="351" t="str">
        <f t="shared" ca="1" si="121"/>
        <v/>
      </c>
      <c r="DA40" s="351" t="str">
        <f t="shared" ca="1" si="122"/>
        <v/>
      </c>
    </row>
    <row r="41" spans="1:105" hidden="1" x14ac:dyDescent="0.25">
      <c r="A41" s="211">
        <f>ROW()-30</f>
        <v>11</v>
      </c>
      <c r="B41" s="11" t="str">
        <f t="shared" si="105"/>
        <v/>
      </c>
      <c r="C41" s="11"/>
      <c r="D41" s="11"/>
      <c r="E41" s="11"/>
      <c r="F41" s="359"/>
      <c r="G41" s="10"/>
      <c r="H41" s="10"/>
      <c r="I41" s="10"/>
      <c r="J41" s="10"/>
      <c r="K41" s="10"/>
      <c r="L41" s="10"/>
      <c r="M41" s="10"/>
      <c r="N41" s="11" t="str">
        <f>IF($F41="","",'ריכוז גיליונות עזר'!H41)</f>
        <v/>
      </c>
      <c r="O41" s="11" t="str">
        <f>IF($F41="","",'ריכוז גיליונות עזר'!K41)</f>
        <v/>
      </c>
      <c r="P41" s="11" t="str">
        <f>IF($F41="","",'ריכוז גיליונות עזר'!L41)</f>
        <v/>
      </c>
      <c r="Q41" s="10"/>
      <c r="R41" s="365" t="str">
        <f t="shared" si="123"/>
        <v/>
      </c>
      <c r="S41" s="11" t="str">
        <f t="shared" si="124"/>
        <v/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1" t="str">
        <f t="shared" si="106"/>
        <v/>
      </c>
      <c r="AF41" s="10"/>
      <c r="AG41" s="10"/>
      <c r="AH41" s="10"/>
      <c r="AI41" s="10"/>
      <c r="AJ41" s="10"/>
      <c r="AK41" s="11"/>
      <c r="AL41" s="11"/>
      <c r="AM41" s="11"/>
      <c r="AN41" s="11"/>
      <c r="AO41" s="246" t="str">
        <f t="shared" si="70"/>
        <v/>
      </c>
      <c r="AP41" s="247"/>
      <c r="AQ41" s="211">
        <f t="shared" si="71"/>
        <v>0</v>
      </c>
      <c r="AR41" s="211" t="str">
        <f t="shared" si="107"/>
        <v/>
      </c>
      <c r="AS41" s="211" t="str">
        <f t="shared" si="107"/>
        <v/>
      </c>
      <c r="AT41" s="210">
        <f t="shared" si="108"/>
        <v>0</v>
      </c>
      <c r="AU41" s="210">
        <f t="shared" si="72"/>
        <v>0</v>
      </c>
      <c r="AV41" s="210">
        <f t="shared" si="73"/>
        <v>0</v>
      </c>
      <c r="AW41" s="210">
        <f t="shared" si="74"/>
        <v>0</v>
      </c>
      <c r="AX41" s="210">
        <f t="shared" si="75"/>
        <v>0</v>
      </c>
      <c r="AY41" s="210">
        <f t="shared" si="76"/>
        <v>0</v>
      </c>
      <c r="AZ41" s="210">
        <f t="shared" si="77"/>
        <v>0</v>
      </c>
      <c r="BA41" s="210">
        <f t="shared" si="78"/>
        <v>1</v>
      </c>
      <c r="BB41" s="210">
        <f t="shared" si="79"/>
        <v>1</v>
      </c>
      <c r="BC41" s="210">
        <f t="shared" si="80"/>
        <v>1</v>
      </c>
      <c r="BD41" s="210">
        <f t="shared" si="81"/>
        <v>0</v>
      </c>
      <c r="BE41" s="210">
        <f t="shared" si="82"/>
        <v>1</v>
      </c>
      <c r="BF41" s="210">
        <f t="shared" si="83"/>
        <v>1</v>
      </c>
      <c r="BG41" s="210">
        <f t="shared" si="84"/>
        <v>0</v>
      </c>
      <c r="BH41" s="210">
        <f t="shared" si="85"/>
        <v>0</v>
      </c>
      <c r="BI41" s="210">
        <f t="shared" si="86"/>
        <v>0</v>
      </c>
      <c r="BJ41" s="210">
        <f t="shared" si="87"/>
        <v>1</v>
      </c>
      <c r="BK41" s="210">
        <f t="shared" si="88"/>
        <v>1</v>
      </c>
      <c r="BL41" s="210">
        <f t="shared" si="89"/>
        <v>1</v>
      </c>
      <c r="BM41" s="210">
        <f t="shared" si="90"/>
        <v>1</v>
      </c>
      <c r="BN41" s="210">
        <f t="shared" si="91"/>
        <v>1</v>
      </c>
      <c r="BO41" s="210">
        <f t="shared" si="92"/>
        <v>1</v>
      </c>
      <c r="BP41" s="210">
        <f t="shared" si="93"/>
        <v>1</v>
      </c>
      <c r="BQ41" s="210">
        <f t="shared" si="94"/>
        <v>0</v>
      </c>
      <c r="BR41" s="210">
        <f t="shared" si="95"/>
        <v>1</v>
      </c>
      <c r="BS41" s="210">
        <f t="shared" si="96"/>
        <v>0</v>
      </c>
      <c r="BT41" s="210">
        <f t="shared" si="97"/>
        <v>0</v>
      </c>
      <c r="BU41" s="210">
        <f t="shared" si="98"/>
        <v>0</v>
      </c>
      <c r="BV41" s="210">
        <f t="shared" si="99"/>
        <v>0</v>
      </c>
      <c r="BW41" s="210">
        <f t="shared" si="100"/>
        <v>1</v>
      </c>
      <c r="BX41" s="210">
        <f t="shared" si="101"/>
        <v>1</v>
      </c>
      <c r="BY41" s="210">
        <f t="shared" si="102"/>
        <v>1</v>
      </c>
      <c r="BZ41" s="210">
        <f t="shared" si="103"/>
        <v>1</v>
      </c>
      <c r="CA41" s="210">
        <f t="shared" si="104"/>
        <v>1</v>
      </c>
      <c r="CL41" s="351" t="b">
        <f t="shared" si="109"/>
        <v>1</v>
      </c>
      <c r="CM41" s="351" t="b">
        <f t="shared" si="110"/>
        <v>1</v>
      </c>
      <c r="CN41" s="351" t="b">
        <f t="shared" si="111"/>
        <v>1</v>
      </c>
      <c r="CO41" s="351" t="b">
        <f t="shared" si="112"/>
        <v>0</v>
      </c>
      <c r="CP41" s="351"/>
      <c r="CQ41" s="351" t="b">
        <f t="shared" si="113"/>
        <v>0</v>
      </c>
      <c r="CR41" s="211">
        <f t="shared" si="114"/>
        <v>3</v>
      </c>
      <c r="CS41" s="351" t="b">
        <f t="shared" si="115"/>
        <v>1</v>
      </c>
      <c r="CT41" s="351" t="b">
        <f t="shared" si="116"/>
        <v>1</v>
      </c>
      <c r="CU41" s="351" t="b">
        <f t="shared" si="117"/>
        <v>1</v>
      </c>
      <c r="CV41" s="351" t="b">
        <f t="shared" si="118"/>
        <v>0</v>
      </c>
      <c r="CW41" s="351"/>
      <c r="CX41" s="351" t="b">
        <f t="shared" si="119"/>
        <v>0</v>
      </c>
      <c r="CY41" s="211">
        <f t="shared" si="120"/>
        <v>3</v>
      </c>
      <c r="CZ41" s="351" t="str">
        <f t="shared" si="121"/>
        <v/>
      </c>
      <c r="DA41" s="351" t="str">
        <f t="shared" si="122"/>
        <v/>
      </c>
    </row>
    <row r="42" spans="1:105" hidden="1" x14ac:dyDescent="0.25">
      <c r="B42" s="11" t="str">
        <f t="shared" si="105"/>
        <v/>
      </c>
      <c r="C42" s="11"/>
      <c r="D42" s="11"/>
      <c r="E42" s="11"/>
      <c r="F42" s="360"/>
      <c r="G42" s="10"/>
      <c r="H42" s="10"/>
      <c r="I42" s="10"/>
      <c r="J42" s="10"/>
      <c r="K42" s="10"/>
      <c r="L42" s="10"/>
      <c r="M42" s="10"/>
      <c r="N42" s="11" t="str">
        <f>IF($F42="","",'ריכוז גיליונות עזר'!H42)</f>
        <v/>
      </c>
      <c r="O42" s="11" t="str">
        <f>IF($F42="","",'ריכוז גיליונות עזר'!K42)</f>
        <v/>
      </c>
      <c r="P42" s="11" t="str">
        <f>IF($F42="","",'ריכוז גיליונות עזר'!L42)</f>
        <v/>
      </c>
      <c r="Q42" s="10"/>
      <c r="R42" s="365" t="str">
        <f t="shared" si="123"/>
        <v/>
      </c>
      <c r="S42" s="11" t="str">
        <f t="shared" si="124"/>
        <v/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1" t="str">
        <f t="shared" si="106"/>
        <v/>
      </c>
      <c r="AF42" s="10"/>
      <c r="AG42" s="10"/>
      <c r="AH42" s="10"/>
      <c r="AI42" s="10"/>
      <c r="AJ42" s="10"/>
      <c r="AK42" s="11"/>
      <c r="AL42" s="11"/>
      <c r="AM42" s="11"/>
      <c r="AN42" s="11"/>
      <c r="AO42" s="246" t="str">
        <f t="shared" si="70"/>
        <v/>
      </c>
      <c r="AP42" s="247"/>
      <c r="AQ42" s="211">
        <f t="shared" si="71"/>
        <v>0</v>
      </c>
      <c r="AR42" s="211" t="str">
        <f t="shared" si="107"/>
        <v/>
      </c>
      <c r="AS42" s="211" t="str">
        <f t="shared" si="107"/>
        <v/>
      </c>
      <c r="AT42" s="210">
        <f t="shared" si="108"/>
        <v>0</v>
      </c>
      <c r="AU42" s="210">
        <f t="shared" si="72"/>
        <v>0</v>
      </c>
      <c r="AV42" s="210">
        <f t="shared" si="73"/>
        <v>0</v>
      </c>
      <c r="AW42" s="210">
        <f t="shared" si="74"/>
        <v>0</v>
      </c>
      <c r="AX42" s="210">
        <f t="shared" si="75"/>
        <v>0</v>
      </c>
      <c r="AY42" s="210">
        <f t="shared" si="76"/>
        <v>0</v>
      </c>
      <c r="AZ42" s="210">
        <f t="shared" si="77"/>
        <v>0</v>
      </c>
      <c r="BA42" s="210">
        <f t="shared" si="78"/>
        <v>1</v>
      </c>
      <c r="BB42" s="210">
        <f t="shared" si="79"/>
        <v>1</v>
      </c>
      <c r="BC42" s="210">
        <f t="shared" si="80"/>
        <v>1</v>
      </c>
      <c r="BD42" s="210">
        <f t="shared" si="81"/>
        <v>0</v>
      </c>
      <c r="BE42" s="210">
        <f t="shared" si="82"/>
        <v>1</v>
      </c>
      <c r="BF42" s="210">
        <f t="shared" si="83"/>
        <v>1</v>
      </c>
      <c r="BG42" s="210">
        <f t="shared" si="84"/>
        <v>0</v>
      </c>
      <c r="BH42" s="210">
        <f t="shared" si="85"/>
        <v>0</v>
      </c>
      <c r="BI42" s="210">
        <f t="shared" si="86"/>
        <v>0</v>
      </c>
      <c r="BJ42" s="210">
        <f t="shared" si="87"/>
        <v>1</v>
      </c>
      <c r="BK42" s="210">
        <f t="shared" si="88"/>
        <v>1</v>
      </c>
      <c r="BL42" s="210">
        <f t="shared" si="89"/>
        <v>1</v>
      </c>
      <c r="BM42" s="210">
        <f t="shared" si="90"/>
        <v>1</v>
      </c>
      <c r="BN42" s="210">
        <f t="shared" si="91"/>
        <v>1</v>
      </c>
      <c r="BO42" s="210">
        <f t="shared" si="92"/>
        <v>1</v>
      </c>
      <c r="BP42" s="210">
        <f t="shared" si="93"/>
        <v>1</v>
      </c>
      <c r="BQ42" s="210">
        <f t="shared" si="94"/>
        <v>0</v>
      </c>
      <c r="BR42" s="210">
        <f t="shared" si="95"/>
        <v>1</v>
      </c>
      <c r="BS42" s="210">
        <f t="shared" si="96"/>
        <v>0</v>
      </c>
      <c r="BT42" s="210">
        <f t="shared" si="97"/>
        <v>0</v>
      </c>
      <c r="BU42" s="210">
        <f t="shared" si="98"/>
        <v>0</v>
      </c>
      <c r="BV42" s="210">
        <f t="shared" si="99"/>
        <v>0</v>
      </c>
      <c r="BW42" s="210">
        <f t="shared" si="100"/>
        <v>1</v>
      </c>
      <c r="BX42" s="210">
        <f t="shared" si="101"/>
        <v>1</v>
      </c>
      <c r="BY42" s="210">
        <f t="shared" si="102"/>
        <v>1</v>
      </c>
      <c r="BZ42" s="210">
        <f t="shared" si="103"/>
        <v>1</v>
      </c>
      <c r="CA42" s="210">
        <f t="shared" si="104"/>
        <v>1</v>
      </c>
      <c r="CL42" s="351" t="b">
        <f t="shared" si="109"/>
        <v>1</v>
      </c>
      <c r="CM42" s="351" t="b">
        <f t="shared" si="110"/>
        <v>1</v>
      </c>
      <c r="CN42" s="351" t="b">
        <f t="shared" si="111"/>
        <v>1</v>
      </c>
      <c r="CO42" s="351" t="b">
        <f t="shared" si="112"/>
        <v>0</v>
      </c>
      <c r="CP42" s="351"/>
      <c r="CQ42" s="351" t="b">
        <f t="shared" si="113"/>
        <v>0</v>
      </c>
      <c r="CR42" s="211">
        <f t="shared" si="114"/>
        <v>3</v>
      </c>
      <c r="CS42" s="351" t="b">
        <f t="shared" si="115"/>
        <v>1</v>
      </c>
      <c r="CT42" s="351" t="b">
        <f t="shared" si="116"/>
        <v>1</v>
      </c>
      <c r="CU42" s="351" t="b">
        <f t="shared" si="117"/>
        <v>1</v>
      </c>
      <c r="CV42" s="351" t="b">
        <f t="shared" si="118"/>
        <v>0</v>
      </c>
      <c r="CW42" s="351"/>
      <c r="CX42" s="351" t="b">
        <f t="shared" si="119"/>
        <v>0</v>
      </c>
      <c r="CY42" s="211">
        <f t="shared" si="120"/>
        <v>3</v>
      </c>
      <c r="CZ42" s="351" t="str">
        <f t="shared" si="121"/>
        <v/>
      </c>
      <c r="DA42" s="351" t="str">
        <f t="shared" si="122"/>
        <v/>
      </c>
    </row>
    <row r="43" spans="1:105" hidden="1" x14ac:dyDescent="0.25">
      <c r="B43" s="11" t="str">
        <f t="shared" si="105"/>
        <v/>
      </c>
      <c r="C43" s="11"/>
      <c r="D43" s="11"/>
      <c r="E43" s="11"/>
      <c r="F43" s="360"/>
      <c r="G43" s="10"/>
      <c r="H43" s="10"/>
      <c r="I43" s="10"/>
      <c r="J43" s="10"/>
      <c r="K43" s="10"/>
      <c r="L43" s="10"/>
      <c r="M43" s="10"/>
      <c r="N43" s="11" t="str">
        <f>IF($F43="","",'ריכוז גיליונות עזר'!H43)</f>
        <v/>
      </c>
      <c r="O43" s="11" t="str">
        <f>IF($F43="","",'ריכוז גיליונות עזר'!K43)</f>
        <v/>
      </c>
      <c r="P43" s="11" t="str">
        <f>IF($F43="","",'ריכוז גיליונות עזר'!L43)</f>
        <v/>
      </c>
      <c r="Q43" s="10"/>
      <c r="R43" s="365" t="str">
        <f t="shared" si="123"/>
        <v/>
      </c>
      <c r="S43" s="11" t="str">
        <f t="shared" si="124"/>
        <v/>
      </c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1" t="str">
        <f t="shared" si="106"/>
        <v/>
      </c>
      <c r="AF43" s="10"/>
      <c r="AG43" s="10"/>
      <c r="AH43" s="10"/>
      <c r="AI43" s="10"/>
      <c r="AJ43" s="10"/>
      <c r="AK43" s="11"/>
      <c r="AL43" s="11"/>
      <c r="AM43" s="11"/>
      <c r="AN43" s="11"/>
      <c r="AO43" s="246" t="str">
        <f t="shared" si="70"/>
        <v/>
      </c>
      <c r="AP43" s="247"/>
      <c r="AQ43" s="211">
        <f t="shared" si="71"/>
        <v>0</v>
      </c>
      <c r="AR43" s="211" t="str">
        <f t="shared" si="107"/>
        <v/>
      </c>
      <c r="AS43" s="211" t="str">
        <f t="shared" si="107"/>
        <v/>
      </c>
      <c r="AT43" s="210">
        <f t="shared" si="108"/>
        <v>0</v>
      </c>
      <c r="AU43" s="210">
        <f t="shared" si="72"/>
        <v>0</v>
      </c>
      <c r="AV43" s="210">
        <f t="shared" si="73"/>
        <v>0</v>
      </c>
      <c r="AW43" s="210">
        <f t="shared" si="74"/>
        <v>0</v>
      </c>
      <c r="AX43" s="210">
        <f t="shared" si="75"/>
        <v>0</v>
      </c>
      <c r="AY43" s="210">
        <f t="shared" si="76"/>
        <v>0</v>
      </c>
      <c r="AZ43" s="210">
        <f t="shared" si="77"/>
        <v>0</v>
      </c>
      <c r="BA43" s="210">
        <f t="shared" si="78"/>
        <v>1</v>
      </c>
      <c r="BB43" s="210">
        <f t="shared" si="79"/>
        <v>1</v>
      </c>
      <c r="BC43" s="210">
        <f t="shared" si="80"/>
        <v>1</v>
      </c>
      <c r="BD43" s="210">
        <f t="shared" si="81"/>
        <v>0</v>
      </c>
      <c r="BE43" s="210">
        <f t="shared" si="82"/>
        <v>1</v>
      </c>
      <c r="BF43" s="210">
        <f t="shared" si="83"/>
        <v>1</v>
      </c>
      <c r="BG43" s="210">
        <f t="shared" si="84"/>
        <v>0</v>
      </c>
      <c r="BH43" s="210">
        <f t="shared" si="85"/>
        <v>0</v>
      </c>
      <c r="BI43" s="210">
        <f t="shared" si="86"/>
        <v>0</v>
      </c>
      <c r="BJ43" s="210">
        <f t="shared" si="87"/>
        <v>1</v>
      </c>
      <c r="BK43" s="210">
        <f t="shared" si="88"/>
        <v>1</v>
      </c>
      <c r="BL43" s="210">
        <f t="shared" si="89"/>
        <v>1</v>
      </c>
      <c r="BM43" s="210">
        <f t="shared" si="90"/>
        <v>1</v>
      </c>
      <c r="BN43" s="210">
        <f t="shared" si="91"/>
        <v>1</v>
      </c>
      <c r="BO43" s="210">
        <f t="shared" si="92"/>
        <v>1</v>
      </c>
      <c r="BP43" s="210">
        <f t="shared" si="93"/>
        <v>1</v>
      </c>
      <c r="BQ43" s="210">
        <f t="shared" si="94"/>
        <v>0</v>
      </c>
      <c r="BR43" s="210">
        <f t="shared" si="95"/>
        <v>1</v>
      </c>
      <c r="BS43" s="210">
        <f t="shared" si="96"/>
        <v>0</v>
      </c>
      <c r="BT43" s="210">
        <f t="shared" si="97"/>
        <v>0</v>
      </c>
      <c r="BU43" s="210">
        <f t="shared" si="98"/>
        <v>0</v>
      </c>
      <c r="BV43" s="210">
        <f t="shared" si="99"/>
        <v>0</v>
      </c>
      <c r="BW43" s="210">
        <f t="shared" si="100"/>
        <v>1</v>
      </c>
      <c r="BX43" s="210">
        <f t="shared" si="101"/>
        <v>1</v>
      </c>
      <c r="BY43" s="210">
        <f t="shared" si="102"/>
        <v>1</v>
      </c>
      <c r="BZ43" s="210">
        <f t="shared" si="103"/>
        <v>1</v>
      </c>
      <c r="CA43" s="210">
        <f t="shared" si="104"/>
        <v>1</v>
      </c>
      <c r="CL43" s="351" t="b">
        <f t="shared" si="109"/>
        <v>1</v>
      </c>
      <c r="CM43" s="351" t="b">
        <f t="shared" si="110"/>
        <v>1</v>
      </c>
      <c r="CN43" s="351" t="b">
        <f t="shared" si="111"/>
        <v>1</v>
      </c>
      <c r="CO43" s="351" t="b">
        <f t="shared" si="112"/>
        <v>0</v>
      </c>
      <c r="CP43" s="351"/>
      <c r="CQ43" s="351" t="b">
        <f t="shared" si="113"/>
        <v>0</v>
      </c>
      <c r="CR43" s="211">
        <f t="shared" si="114"/>
        <v>3</v>
      </c>
      <c r="CS43" s="351" t="b">
        <f t="shared" si="115"/>
        <v>1</v>
      </c>
      <c r="CT43" s="351" t="b">
        <f t="shared" si="116"/>
        <v>1</v>
      </c>
      <c r="CU43" s="351" t="b">
        <f t="shared" si="117"/>
        <v>1</v>
      </c>
      <c r="CV43" s="351" t="b">
        <f t="shared" si="118"/>
        <v>0</v>
      </c>
      <c r="CW43" s="351"/>
      <c r="CX43" s="351" t="b">
        <f t="shared" si="119"/>
        <v>0</v>
      </c>
      <c r="CY43" s="211">
        <f t="shared" si="120"/>
        <v>3</v>
      </c>
      <c r="CZ43" s="351" t="str">
        <f t="shared" si="121"/>
        <v/>
      </c>
      <c r="DA43" s="351" t="str">
        <f t="shared" si="122"/>
        <v/>
      </c>
    </row>
    <row r="44" spans="1:105" hidden="1" x14ac:dyDescent="0.25">
      <c r="B44" s="11" t="str">
        <f t="shared" si="105"/>
        <v/>
      </c>
      <c r="C44" s="11"/>
      <c r="D44" s="11"/>
      <c r="E44" s="11"/>
      <c r="F44" s="360"/>
      <c r="G44" s="10"/>
      <c r="H44" s="10"/>
      <c r="I44" s="10"/>
      <c r="J44" s="10"/>
      <c r="K44" s="10"/>
      <c r="L44" s="10"/>
      <c r="M44" s="10"/>
      <c r="N44" s="11" t="str">
        <f>IF($F44="","",'ריכוז גיליונות עזר'!H44)</f>
        <v/>
      </c>
      <c r="O44" s="11" t="str">
        <f>IF($F44="","",'ריכוז גיליונות עזר'!K44)</f>
        <v/>
      </c>
      <c r="P44" s="11" t="str">
        <f>IF($F44="","",'ריכוז גיליונות עזר'!L44)</f>
        <v/>
      </c>
      <c r="Q44" s="10"/>
      <c r="R44" s="365" t="str">
        <f t="shared" si="123"/>
        <v/>
      </c>
      <c r="S44" s="11" t="str">
        <f t="shared" si="124"/>
        <v/>
      </c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 t="str">
        <f t="shared" si="106"/>
        <v/>
      </c>
      <c r="AF44" s="10"/>
      <c r="AG44" s="10"/>
      <c r="AH44" s="10"/>
      <c r="AI44" s="10"/>
      <c r="AJ44" s="10"/>
      <c r="AK44" s="11"/>
      <c r="AL44" s="11"/>
      <c r="AM44" s="11"/>
      <c r="AN44" s="11"/>
      <c r="AO44" s="246" t="str">
        <f t="shared" si="70"/>
        <v/>
      </c>
      <c r="AP44" s="247"/>
      <c r="AQ44" s="211">
        <f t="shared" si="71"/>
        <v>0</v>
      </c>
      <c r="AR44" s="211" t="str">
        <f t="shared" si="107"/>
        <v/>
      </c>
      <c r="AS44" s="211" t="str">
        <f t="shared" si="107"/>
        <v/>
      </c>
      <c r="AT44" s="210">
        <f t="shared" si="108"/>
        <v>0</v>
      </c>
      <c r="AU44" s="210">
        <f t="shared" si="72"/>
        <v>0</v>
      </c>
      <c r="AV44" s="210">
        <f t="shared" si="73"/>
        <v>0</v>
      </c>
      <c r="AW44" s="210">
        <f t="shared" si="74"/>
        <v>0</v>
      </c>
      <c r="AX44" s="210">
        <f t="shared" si="75"/>
        <v>0</v>
      </c>
      <c r="AY44" s="210">
        <f t="shared" si="76"/>
        <v>0</v>
      </c>
      <c r="AZ44" s="210">
        <f t="shared" si="77"/>
        <v>0</v>
      </c>
      <c r="BA44" s="210">
        <f t="shared" si="78"/>
        <v>1</v>
      </c>
      <c r="BB44" s="210">
        <f t="shared" si="79"/>
        <v>1</v>
      </c>
      <c r="BC44" s="210">
        <f t="shared" si="80"/>
        <v>1</v>
      </c>
      <c r="BD44" s="210">
        <f t="shared" si="81"/>
        <v>0</v>
      </c>
      <c r="BE44" s="210">
        <f t="shared" si="82"/>
        <v>1</v>
      </c>
      <c r="BF44" s="210">
        <f t="shared" si="83"/>
        <v>1</v>
      </c>
      <c r="BG44" s="210">
        <f t="shared" si="84"/>
        <v>0</v>
      </c>
      <c r="BH44" s="210">
        <f t="shared" si="85"/>
        <v>0</v>
      </c>
      <c r="BI44" s="210">
        <f t="shared" si="86"/>
        <v>0</v>
      </c>
      <c r="BJ44" s="210">
        <f t="shared" si="87"/>
        <v>1</v>
      </c>
      <c r="BK44" s="210">
        <f t="shared" si="88"/>
        <v>1</v>
      </c>
      <c r="BL44" s="210">
        <f t="shared" si="89"/>
        <v>1</v>
      </c>
      <c r="BM44" s="210">
        <f t="shared" si="90"/>
        <v>1</v>
      </c>
      <c r="BN44" s="210">
        <f t="shared" si="91"/>
        <v>1</v>
      </c>
      <c r="BO44" s="210">
        <f t="shared" si="92"/>
        <v>1</v>
      </c>
      <c r="BP44" s="210">
        <f t="shared" si="93"/>
        <v>1</v>
      </c>
      <c r="BQ44" s="210">
        <f t="shared" si="94"/>
        <v>0</v>
      </c>
      <c r="BR44" s="210">
        <f t="shared" si="95"/>
        <v>1</v>
      </c>
      <c r="BS44" s="210">
        <f t="shared" si="96"/>
        <v>0</v>
      </c>
      <c r="BT44" s="210">
        <f t="shared" si="97"/>
        <v>0</v>
      </c>
      <c r="BU44" s="210">
        <f t="shared" si="98"/>
        <v>0</v>
      </c>
      <c r="BV44" s="210">
        <f t="shared" si="99"/>
        <v>0</v>
      </c>
      <c r="BW44" s="210">
        <f t="shared" si="100"/>
        <v>1</v>
      </c>
      <c r="BX44" s="210">
        <f t="shared" si="101"/>
        <v>1</v>
      </c>
      <c r="BY44" s="210">
        <f t="shared" si="102"/>
        <v>1</v>
      </c>
      <c r="BZ44" s="210">
        <f t="shared" si="103"/>
        <v>1</v>
      </c>
      <c r="CA44" s="210">
        <f t="shared" si="104"/>
        <v>1</v>
      </c>
      <c r="CL44" s="351" t="b">
        <f t="shared" si="109"/>
        <v>1</v>
      </c>
      <c r="CM44" s="351" t="b">
        <f t="shared" si="110"/>
        <v>1</v>
      </c>
      <c r="CN44" s="351" t="b">
        <f t="shared" si="111"/>
        <v>1</v>
      </c>
      <c r="CO44" s="351" t="b">
        <f t="shared" si="112"/>
        <v>0</v>
      </c>
      <c r="CP44" s="351"/>
      <c r="CQ44" s="351" t="b">
        <f t="shared" si="113"/>
        <v>0</v>
      </c>
      <c r="CR44" s="211">
        <f t="shared" si="114"/>
        <v>3</v>
      </c>
      <c r="CS44" s="351" t="b">
        <f t="shared" si="115"/>
        <v>1</v>
      </c>
      <c r="CT44" s="351" t="b">
        <f t="shared" si="116"/>
        <v>1</v>
      </c>
      <c r="CU44" s="351" t="b">
        <f t="shared" si="117"/>
        <v>1</v>
      </c>
      <c r="CV44" s="351" t="b">
        <f t="shared" si="118"/>
        <v>0</v>
      </c>
      <c r="CW44" s="351"/>
      <c r="CX44" s="351" t="b">
        <f t="shared" si="119"/>
        <v>0</v>
      </c>
      <c r="CY44" s="211">
        <f t="shared" si="120"/>
        <v>3</v>
      </c>
      <c r="CZ44" s="351" t="str">
        <f t="shared" si="121"/>
        <v/>
      </c>
      <c r="DA44" s="351" t="str">
        <f t="shared" si="122"/>
        <v/>
      </c>
    </row>
    <row r="45" spans="1:105" hidden="1" x14ac:dyDescent="0.25">
      <c r="B45" s="11" t="str">
        <f t="shared" si="105"/>
        <v/>
      </c>
      <c r="C45" s="11"/>
      <c r="D45" s="11"/>
      <c r="E45" s="11"/>
      <c r="F45" s="360"/>
      <c r="G45" s="10"/>
      <c r="H45" s="10"/>
      <c r="I45" s="10"/>
      <c r="J45" s="10"/>
      <c r="K45" s="10"/>
      <c r="L45" s="10"/>
      <c r="M45" s="10"/>
      <c r="N45" s="11" t="str">
        <f>IF($F45="","",'ריכוז גיליונות עזר'!H45)</f>
        <v/>
      </c>
      <c r="O45" s="11" t="str">
        <f>IF($F45="","",'ריכוז גיליונות עזר'!K45)</f>
        <v/>
      </c>
      <c r="P45" s="11" t="str">
        <f>IF($F45="","",'ריכוז גיליונות עזר'!L45)</f>
        <v/>
      </c>
      <c r="Q45" s="10"/>
      <c r="R45" s="365" t="str">
        <f t="shared" si="123"/>
        <v/>
      </c>
      <c r="S45" s="11" t="str">
        <f t="shared" si="124"/>
        <v/>
      </c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 t="str">
        <f t="shared" si="106"/>
        <v/>
      </c>
      <c r="AF45" s="10"/>
      <c r="AG45" s="10"/>
      <c r="AH45" s="10"/>
      <c r="AI45" s="10"/>
      <c r="AJ45" s="10"/>
      <c r="AK45" s="11"/>
      <c r="AL45" s="11"/>
      <c r="AM45" s="11"/>
      <c r="AN45" s="11"/>
      <c r="AO45" s="246" t="str">
        <f t="shared" si="70"/>
        <v/>
      </c>
      <c r="AP45" s="247"/>
      <c r="AQ45" s="211">
        <f t="shared" si="71"/>
        <v>0</v>
      </c>
      <c r="AR45" s="211" t="str">
        <f t="shared" si="107"/>
        <v/>
      </c>
      <c r="AS45" s="211" t="str">
        <f t="shared" si="107"/>
        <v/>
      </c>
      <c r="AT45" s="210">
        <f t="shared" si="108"/>
        <v>0</v>
      </c>
      <c r="AU45" s="210">
        <f t="shared" si="72"/>
        <v>0</v>
      </c>
      <c r="AV45" s="210">
        <f t="shared" si="73"/>
        <v>0</v>
      </c>
      <c r="AW45" s="210">
        <f t="shared" si="74"/>
        <v>0</v>
      </c>
      <c r="AX45" s="210">
        <f t="shared" si="75"/>
        <v>0</v>
      </c>
      <c r="AY45" s="210">
        <f t="shared" si="76"/>
        <v>0</v>
      </c>
      <c r="AZ45" s="210">
        <f t="shared" si="77"/>
        <v>0</v>
      </c>
      <c r="BA45" s="210">
        <f t="shared" si="78"/>
        <v>1</v>
      </c>
      <c r="BB45" s="210">
        <f t="shared" si="79"/>
        <v>1</v>
      </c>
      <c r="BC45" s="210">
        <f t="shared" si="80"/>
        <v>1</v>
      </c>
      <c r="BD45" s="210">
        <f t="shared" si="81"/>
        <v>0</v>
      </c>
      <c r="BE45" s="210">
        <f t="shared" si="82"/>
        <v>1</v>
      </c>
      <c r="BF45" s="210">
        <f t="shared" si="83"/>
        <v>1</v>
      </c>
      <c r="BG45" s="210">
        <f t="shared" si="84"/>
        <v>0</v>
      </c>
      <c r="BH45" s="210">
        <f t="shared" si="85"/>
        <v>0</v>
      </c>
      <c r="BI45" s="210">
        <f t="shared" si="86"/>
        <v>0</v>
      </c>
      <c r="BJ45" s="210">
        <f t="shared" si="87"/>
        <v>1</v>
      </c>
      <c r="BK45" s="210">
        <f t="shared" si="88"/>
        <v>1</v>
      </c>
      <c r="BL45" s="210">
        <f t="shared" si="89"/>
        <v>1</v>
      </c>
      <c r="BM45" s="210">
        <f t="shared" si="90"/>
        <v>1</v>
      </c>
      <c r="BN45" s="210">
        <f t="shared" si="91"/>
        <v>1</v>
      </c>
      <c r="BO45" s="210">
        <f t="shared" si="92"/>
        <v>1</v>
      </c>
      <c r="BP45" s="210">
        <f t="shared" si="93"/>
        <v>1</v>
      </c>
      <c r="BQ45" s="210">
        <f t="shared" si="94"/>
        <v>0</v>
      </c>
      <c r="BR45" s="210">
        <f t="shared" si="95"/>
        <v>1</v>
      </c>
      <c r="BS45" s="210">
        <f t="shared" si="96"/>
        <v>0</v>
      </c>
      <c r="BT45" s="210">
        <f t="shared" si="97"/>
        <v>0</v>
      </c>
      <c r="BU45" s="210">
        <f t="shared" si="98"/>
        <v>0</v>
      </c>
      <c r="BV45" s="210">
        <f t="shared" si="99"/>
        <v>0</v>
      </c>
      <c r="BW45" s="210">
        <f t="shared" si="100"/>
        <v>1</v>
      </c>
      <c r="BX45" s="210">
        <f t="shared" si="101"/>
        <v>1</v>
      </c>
      <c r="BY45" s="210">
        <f t="shared" si="102"/>
        <v>1</v>
      </c>
      <c r="BZ45" s="210">
        <f t="shared" si="103"/>
        <v>1</v>
      </c>
      <c r="CA45" s="210">
        <f t="shared" si="104"/>
        <v>1</v>
      </c>
      <c r="CL45" s="351" t="b">
        <f t="shared" si="109"/>
        <v>1</v>
      </c>
      <c r="CM45" s="351" t="b">
        <f t="shared" si="110"/>
        <v>1</v>
      </c>
      <c r="CN45" s="351" t="b">
        <f t="shared" si="111"/>
        <v>1</v>
      </c>
      <c r="CO45" s="351" t="b">
        <f t="shared" si="112"/>
        <v>0</v>
      </c>
      <c r="CP45" s="351"/>
      <c r="CQ45" s="351" t="b">
        <f t="shared" si="113"/>
        <v>0</v>
      </c>
      <c r="CR45" s="211">
        <f t="shared" si="114"/>
        <v>3</v>
      </c>
      <c r="CS45" s="351" t="b">
        <f t="shared" si="115"/>
        <v>1</v>
      </c>
      <c r="CT45" s="351" t="b">
        <f t="shared" si="116"/>
        <v>1</v>
      </c>
      <c r="CU45" s="351" t="b">
        <f t="shared" si="117"/>
        <v>1</v>
      </c>
      <c r="CV45" s="351" t="b">
        <f t="shared" si="118"/>
        <v>0</v>
      </c>
      <c r="CW45" s="351"/>
      <c r="CX45" s="351" t="b">
        <f t="shared" si="119"/>
        <v>0</v>
      </c>
      <c r="CY45" s="211">
        <f t="shared" si="120"/>
        <v>3</v>
      </c>
      <c r="CZ45" s="351" t="str">
        <f t="shared" si="121"/>
        <v/>
      </c>
      <c r="DA45" s="351" t="str">
        <f t="shared" si="122"/>
        <v/>
      </c>
    </row>
    <row r="46" spans="1:105" hidden="1" x14ac:dyDescent="0.25">
      <c r="B46" s="11" t="str">
        <f t="shared" si="105"/>
        <v/>
      </c>
      <c r="C46" s="11"/>
      <c r="D46" s="11"/>
      <c r="E46" s="11"/>
      <c r="F46" s="360"/>
      <c r="G46" s="10"/>
      <c r="H46" s="10"/>
      <c r="I46" s="10"/>
      <c r="J46" s="10"/>
      <c r="K46" s="10"/>
      <c r="L46" s="10"/>
      <c r="M46" s="10"/>
      <c r="N46" s="11" t="str">
        <f>IF($F46="","",'ריכוז גיליונות עזר'!H46)</f>
        <v/>
      </c>
      <c r="O46" s="11" t="str">
        <f>IF($F46="","",'ריכוז גיליונות עזר'!K46)</f>
        <v/>
      </c>
      <c r="P46" s="11" t="str">
        <f>IF($F46="","",'ריכוז גיליונות עזר'!L46)</f>
        <v/>
      </c>
      <c r="Q46" s="10"/>
      <c r="R46" s="365" t="str">
        <f t="shared" si="123"/>
        <v/>
      </c>
      <c r="S46" s="11" t="str">
        <f t="shared" si="124"/>
        <v/>
      </c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1" t="str">
        <f t="shared" si="106"/>
        <v/>
      </c>
      <c r="AF46" s="10"/>
      <c r="AG46" s="10"/>
      <c r="AH46" s="10"/>
      <c r="AI46" s="10"/>
      <c r="AJ46" s="10"/>
      <c r="AK46" s="11"/>
      <c r="AL46" s="11"/>
      <c r="AM46" s="11"/>
      <c r="AN46" s="11"/>
      <c r="AO46" s="246" t="str">
        <f t="shared" si="70"/>
        <v/>
      </c>
      <c r="AP46" s="247"/>
      <c r="AQ46" s="211">
        <f t="shared" si="71"/>
        <v>0</v>
      </c>
      <c r="AR46" s="211" t="str">
        <f t="shared" si="107"/>
        <v/>
      </c>
      <c r="AS46" s="211" t="str">
        <f t="shared" si="107"/>
        <v/>
      </c>
      <c r="AT46" s="210">
        <f t="shared" si="108"/>
        <v>0</v>
      </c>
      <c r="AU46" s="210">
        <f t="shared" si="72"/>
        <v>0</v>
      </c>
      <c r="AV46" s="210">
        <f t="shared" si="73"/>
        <v>0</v>
      </c>
      <c r="AW46" s="210">
        <f t="shared" si="74"/>
        <v>0</v>
      </c>
      <c r="AX46" s="210">
        <f t="shared" si="75"/>
        <v>0</v>
      </c>
      <c r="AY46" s="210">
        <f t="shared" si="76"/>
        <v>0</v>
      </c>
      <c r="AZ46" s="210">
        <f t="shared" si="77"/>
        <v>0</v>
      </c>
      <c r="BA46" s="210">
        <f t="shared" si="78"/>
        <v>1</v>
      </c>
      <c r="BB46" s="210">
        <f t="shared" si="79"/>
        <v>1</v>
      </c>
      <c r="BC46" s="210">
        <f t="shared" si="80"/>
        <v>1</v>
      </c>
      <c r="BD46" s="210">
        <f t="shared" si="81"/>
        <v>0</v>
      </c>
      <c r="BE46" s="210">
        <f t="shared" si="82"/>
        <v>1</v>
      </c>
      <c r="BF46" s="210">
        <f t="shared" si="83"/>
        <v>1</v>
      </c>
      <c r="BG46" s="210">
        <f t="shared" si="84"/>
        <v>0</v>
      </c>
      <c r="BH46" s="210">
        <f t="shared" si="85"/>
        <v>0</v>
      </c>
      <c r="BI46" s="210">
        <f t="shared" si="86"/>
        <v>0</v>
      </c>
      <c r="BJ46" s="210">
        <f t="shared" si="87"/>
        <v>1</v>
      </c>
      <c r="BK46" s="210">
        <f t="shared" si="88"/>
        <v>1</v>
      </c>
      <c r="BL46" s="210">
        <f t="shared" si="89"/>
        <v>1</v>
      </c>
      <c r="BM46" s="210">
        <f t="shared" si="90"/>
        <v>1</v>
      </c>
      <c r="BN46" s="210">
        <f t="shared" si="91"/>
        <v>1</v>
      </c>
      <c r="BO46" s="210">
        <f t="shared" si="92"/>
        <v>1</v>
      </c>
      <c r="BP46" s="210">
        <f t="shared" si="93"/>
        <v>1</v>
      </c>
      <c r="BQ46" s="210">
        <f t="shared" si="94"/>
        <v>0</v>
      </c>
      <c r="BR46" s="210">
        <f t="shared" si="95"/>
        <v>1</v>
      </c>
      <c r="BS46" s="210">
        <f t="shared" si="96"/>
        <v>0</v>
      </c>
      <c r="BT46" s="210">
        <f t="shared" si="97"/>
        <v>0</v>
      </c>
      <c r="BU46" s="210">
        <f t="shared" si="98"/>
        <v>0</v>
      </c>
      <c r="BV46" s="210">
        <f t="shared" si="99"/>
        <v>0</v>
      </c>
      <c r="BW46" s="210">
        <f t="shared" si="100"/>
        <v>1</v>
      </c>
      <c r="BX46" s="210">
        <f t="shared" si="101"/>
        <v>1</v>
      </c>
      <c r="BY46" s="210">
        <f t="shared" si="102"/>
        <v>1</v>
      </c>
      <c r="BZ46" s="210">
        <f t="shared" si="103"/>
        <v>1</v>
      </c>
      <c r="CA46" s="210">
        <f t="shared" si="104"/>
        <v>1</v>
      </c>
      <c r="CL46" s="351" t="b">
        <f t="shared" si="109"/>
        <v>1</v>
      </c>
      <c r="CM46" s="351" t="b">
        <f t="shared" si="110"/>
        <v>1</v>
      </c>
      <c r="CN46" s="351" t="b">
        <f t="shared" si="111"/>
        <v>1</v>
      </c>
      <c r="CO46" s="351" t="b">
        <f t="shared" si="112"/>
        <v>0</v>
      </c>
      <c r="CP46" s="351"/>
      <c r="CQ46" s="351" t="b">
        <f t="shared" si="113"/>
        <v>0</v>
      </c>
      <c r="CR46" s="211">
        <f t="shared" si="114"/>
        <v>3</v>
      </c>
      <c r="CS46" s="351" t="b">
        <f t="shared" si="115"/>
        <v>1</v>
      </c>
      <c r="CT46" s="351" t="b">
        <f t="shared" si="116"/>
        <v>1</v>
      </c>
      <c r="CU46" s="351" t="b">
        <f t="shared" si="117"/>
        <v>1</v>
      </c>
      <c r="CV46" s="351" t="b">
        <f t="shared" si="118"/>
        <v>0</v>
      </c>
      <c r="CW46" s="351"/>
      <c r="CX46" s="351" t="b">
        <f t="shared" si="119"/>
        <v>0</v>
      </c>
      <c r="CY46" s="211">
        <f t="shared" si="120"/>
        <v>3</v>
      </c>
      <c r="CZ46" s="351" t="str">
        <f t="shared" si="121"/>
        <v/>
      </c>
      <c r="DA46" s="351" t="str">
        <f t="shared" si="122"/>
        <v/>
      </c>
    </row>
    <row r="47" spans="1:105" hidden="1" x14ac:dyDescent="0.25">
      <c r="B47" s="11" t="str">
        <f t="shared" si="105"/>
        <v/>
      </c>
      <c r="C47" s="11"/>
      <c r="D47" s="11"/>
      <c r="E47" s="11"/>
      <c r="F47" s="360"/>
      <c r="G47" s="10"/>
      <c r="H47" s="10"/>
      <c r="I47" s="10"/>
      <c r="J47" s="10"/>
      <c r="K47" s="10"/>
      <c r="L47" s="10"/>
      <c r="M47" s="10"/>
      <c r="N47" s="11" t="str">
        <f>IF($F47="","",'ריכוז גיליונות עזר'!H47)</f>
        <v/>
      </c>
      <c r="O47" s="11" t="str">
        <f>IF($F47="","",'ריכוז גיליונות עזר'!K47)</f>
        <v/>
      </c>
      <c r="P47" s="11" t="str">
        <f>IF($F47="","",'ריכוז גיליונות עזר'!L47)</f>
        <v/>
      </c>
      <c r="Q47" s="10"/>
      <c r="R47" s="365" t="str">
        <f t="shared" si="123"/>
        <v/>
      </c>
      <c r="S47" s="11" t="str">
        <f t="shared" si="124"/>
        <v/>
      </c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1" t="str">
        <f t="shared" si="106"/>
        <v/>
      </c>
      <c r="AF47" s="10"/>
      <c r="AG47" s="10"/>
      <c r="AH47" s="10"/>
      <c r="AI47" s="10"/>
      <c r="AJ47" s="10"/>
      <c r="AK47" s="11"/>
      <c r="AL47" s="11"/>
      <c r="AM47" s="11"/>
      <c r="AN47" s="11"/>
      <c r="AO47" s="246" t="str">
        <f t="shared" si="70"/>
        <v/>
      </c>
      <c r="AP47" s="247"/>
      <c r="AQ47" s="211">
        <f t="shared" si="71"/>
        <v>0</v>
      </c>
      <c r="AR47" s="211" t="str">
        <f t="shared" si="107"/>
        <v/>
      </c>
      <c r="AS47" s="211" t="str">
        <f t="shared" si="107"/>
        <v/>
      </c>
      <c r="AT47" s="210">
        <f t="shared" si="108"/>
        <v>0</v>
      </c>
      <c r="AU47" s="210">
        <f t="shared" si="72"/>
        <v>0</v>
      </c>
      <c r="AV47" s="210">
        <f t="shared" si="73"/>
        <v>0</v>
      </c>
      <c r="AW47" s="210">
        <f t="shared" si="74"/>
        <v>0</v>
      </c>
      <c r="AX47" s="210">
        <f t="shared" si="75"/>
        <v>0</v>
      </c>
      <c r="AY47" s="210">
        <f t="shared" si="76"/>
        <v>0</v>
      </c>
      <c r="AZ47" s="210">
        <f t="shared" si="77"/>
        <v>0</v>
      </c>
      <c r="BA47" s="210">
        <f t="shared" si="78"/>
        <v>1</v>
      </c>
      <c r="BB47" s="210">
        <f t="shared" si="79"/>
        <v>1</v>
      </c>
      <c r="BC47" s="210">
        <f t="shared" si="80"/>
        <v>1</v>
      </c>
      <c r="BD47" s="210">
        <f t="shared" si="81"/>
        <v>0</v>
      </c>
      <c r="BE47" s="210">
        <f t="shared" si="82"/>
        <v>1</v>
      </c>
      <c r="BF47" s="210">
        <f t="shared" si="83"/>
        <v>1</v>
      </c>
      <c r="BG47" s="210">
        <f t="shared" si="84"/>
        <v>0</v>
      </c>
      <c r="BH47" s="210">
        <f t="shared" si="85"/>
        <v>0</v>
      </c>
      <c r="BI47" s="210">
        <f t="shared" si="86"/>
        <v>0</v>
      </c>
      <c r="BJ47" s="210">
        <f t="shared" si="87"/>
        <v>1</v>
      </c>
      <c r="BK47" s="210">
        <f t="shared" si="88"/>
        <v>1</v>
      </c>
      <c r="BL47" s="210">
        <f t="shared" si="89"/>
        <v>1</v>
      </c>
      <c r="BM47" s="210">
        <f t="shared" si="90"/>
        <v>1</v>
      </c>
      <c r="BN47" s="210">
        <f t="shared" si="91"/>
        <v>1</v>
      </c>
      <c r="BO47" s="210">
        <f t="shared" si="92"/>
        <v>1</v>
      </c>
      <c r="BP47" s="210">
        <f t="shared" si="93"/>
        <v>1</v>
      </c>
      <c r="BQ47" s="210">
        <f t="shared" si="94"/>
        <v>0</v>
      </c>
      <c r="BR47" s="210">
        <f t="shared" si="95"/>
        <v>1</v>
      </c>
      <c r="BS47" s="210">
        <f t="shared" si="96"/>
        <v>0</v>
      </c>
      <c r="BT47" s="210">
        <f t="shared" si="97"/>
        <v>0</v>
      </c>
      <c r="BU47" s="210">
        <f t="shared" si="98"/>
        <v>0</v>
      </c>
      <c r="BV47" s="210">
        <f t="shared" si="99"/>
        <v>0</v>
      </c>
      <c r="BW47" s="210">
        <f t="shared" si="100"/>
        <v>1</v>
      </c>
      <c r="BX47" s="210">
        <f t="shared" si="101"/>
        <v>1</v>
      </c>
      <c r="BY47" s="210">
        <f t="shared" si="102"/>
        <v>1</v>
      </c>
      <c r="BZ47" s="210">
        <f t="shared" si="103"/>
        <v>1</v>
      </c>
      <c r="CA47" s="210">
        <f t="shared" si="104"/>
        <v>1</v>
      </c>
      <c r="CL47" s="351" t="b">
        <f t="shared" si="109"/>
        <v>1</v>
      </c>
      <c r="CM47" s="351" t="b">
        <f t="shared" si="110"/>
        <v>1</v>
      </c>
      <c r="CN47" s="351" t="b">
        <f t="shared" si="111"/>
        <v>1</v>
      </c>
      <c r="CO47" s="351" t="b">
        <f t="shared" si="112"/>
        <v>0</v>
      </c>
      <c r="CP47" s="351"/>
      <c r="CQ47" s="351" t="b">
        <f t="shared" si="113"/>
        <v>0</v>
      </c>
      <c r="CR47" s="211">
        <f t="shared" si="114"/>
        <v>3</v>
      </c>
      <c r="CS47" s="351" t="b">
        <f t="shared" si="115"/>
        <v>1</v>
      </c>
      <c r="CT47" s="351" t="b">
        <f t="shared" si="116"/>
        <v>1</v>
      </c>
      <c r="CU47" s="351" t="b">
        <f t="shared" si="117"/>
        <v>1</v>
      </c>
      <c r="CV47" s="351" t="b">
        <f t="shared" si="118"/>
        <v>0</v>
      </c>
      <c r="CW47" s="351"/>
      <c r="CX47" s="351" t="b">
        <f t="shared" si="119"/>
        <v>0</v>
      </c>
      <c r="CY47" s="211">
        <f t="shared" si="120"/>
        <v>3</v>
      </c>
      <c r="CZ47" s="351" t="str">
        <f t="shared" si="121"/>
        <v/>
      </c>
      <c r="DA47" s="351" t="str">
        <f t="shared" si="122"/>
        <v/>
      </c>
    </row>
    <row r="48" spans="1:105" hidden="1" x14ac:dyDescent="0.25">
      <c r="B48" s="11" t="str">
        <f t="shared" si="105"/>
        <v/>
      </c>
      <c r="C48" s="11"/>
      <c r="D48" s="11"/>
      <c r="E48" s="11"/>
      <c r="F48" s="360"/>
      <c r="G48" s="10"/>
      <c r="H48" s="10"/>
      <c r="I48" s="10"/>
      <c r="J48" s="10"/>
      <c r="K48" s="10"/>
      <c r="L48" s="10"/>
      <c r="M48" s="10"/>
      <c r="N48" s="11" t="str">
        <f>IF($F48="","",'ריכוז גיליונות עזר'!H48)</f>
        <v/>
      </c>
      <c r="O48" s="11" t="str">
        <f>IF($F48="","",'ריכוז גיליונות עזר'!K48)</f>
        <v/>
      </c>
      <c r="P48" s="11" t="str">
        <f>IF($F48="","",'ריכוז גיליונות עזר'!L48)</f>
        <v/>
      </c>
      <c r="Q48" s="10"/>
      <c r="R48" s="365" t="str">
        <f t="shared" si="123"/>
        <v/>
      </c>
      <c r="S48" s="11" t="str">
        <f t="shared" si="124"/>
        <v/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1" t="str">
        <f t="shared" si="106"/>
        <v/>
      </c>
      <c r="AF48" s="10"/>
      <c r="AG48" s="10"/>
      <c r="AH48" s="10"/>
      <c r="AI48" s="10"/>
      <c r="AJ48" s="10"/>
      <c r="AK48" s="11"/>
      <c r="AL48" s="11"/>
      <c r="AM48" s="11"/>
      <c r="AN48" s="11"/>
      <c r="AO48" s="246" t="str">
        <f t="shared" si="70"/>
        <v/>
      </c>
      <c r="AP48" s="247"/>
      <c r="AQ48" s="211">
        <f t="shared" si="71"/>
        <v>0</v>
      </c>
      <c r="AR48" s="211" t="str">
        <f t="shared" si="107"/>
        <v/>
      </c>
      <c r="AS48" s="211" t="str">
        <f t="shared" si="107"/>
        <v/>
      </c>
      <c r="AT48" s="210">
        <f t="shared" si="108"/>
        <v>0</v>
      </c>
      <c r="AU48" s="210">
        <f t="shared" si="72"/>
        <v>0</v>
      </c>
      <c r="AV48" s="210">
        <f t="shared" si="73"/>
        <v>0</v>
      </c>
      <c r="AW48" s="210">
        <f t="shared" si="74"/>
        <v>0</v>
      </c>
      <c r="AX48" s="210">
        <f t="shared" si="75"/>
        <v>0</v>
      </c>
      <c r="AY48" s="210">
        <f t="shared" si="76"/>
        <v>0</v>
      </c>
      <c r="AZ48" s="210">
        <f t="shared" si="77"/>
        <v>0</v>
      </c>
      <c r="BA48" s="210">
        <f t="shared" si="78"/>
        <v>1</v>
      </c>
      <c r="BB48" s="210">
        <f t="shared" si="79"/>
        <v>1</v>
      </c>
      <c r="BC48" s="210">
        <f t="shared" si="80"/>
        <v>1</v>
      </c>
      <c r="BD48" s="210">
        <f t="shared" si="81"/>
        <v>0</v>
      </c>
      <c r="BE48" s="210">
        <f t="shared" si="82"/>
        <v>1</v>
      </c>
      <c r="BF48" s="210">
        <f t="shared" si="83"/>
        <v>1</v>
      </c>
      <c r="BG48" s="210">
        <f t="shared" si="84"/>
        <v>0</v>
      </c>
      <c r="BH48" s="210">
        <f t="shared" si="85"/>
        <v>0</v>
      </c>
      <c r="BI48" s="210">
        <f t="shared" si="86"/>
        <v>0</v>
      </c>
      <c r="BJ48" s="210">
        <f t="shared" si="87"/>
        <v>1</v>
      </c>
      <c r="BK48" s="210">
        <f t="shared" si="88"/>
        <v>1</v>
      </c>
      <c r="BL48" s="210">
        <f t="shared" si="89"/>
        <v>1</v>
      </c>
      <c r="BM48" s="210">
        <f t="shared" si="90"/>
        <v>1</v>
      </c>
      <c r="BN48" s="210">
        <f t="shared" si="91"/>
        <v>1</v>
      </c>
      <c r="BO48" s="210">
        <f t="shared" si="92"/>
        <v>1</v>
      </c>
      <c r="BP48" s="210">
        <f t="shared" si="93"/>
        <v>1</v>
      </c>
      <c r="BQ48" s="210">
        <f t="shared" si="94"/>
        <v>0</v>
      </c>
      <c r="BR48" s="210">
        <f t="shared" si="95"/>
        <v>1</v>
      </c>
      <c r="BS48" s="210">
        <f t="shared" si="96"/>
        <v>0</v>
      </c>
      <c r="BT48" s="210">
        <f t="shared" si="97"/>
        <v>0</v>
      </c>
      <c r="BU48" s="210">
        <f t="shared" si="98"/>
        <v>0</v>
      </c>
      <c r="BV48" s="210">
        <f t="shared" si="99"/>
        <v>0</v>
      </c>
      <c r="BW48" s="210">
        <f t="shared" si="100"/>
        <v>1</v>
      </c>
      <c r="BX48" s="210">
        <f t="shared" si="101"/>
        <v>1</v>
      </c>
      <c r="BY48" s="210">
        <f t="shared" si="102"/>
        <v>1</v>
      </c>
      <c r="BZ48" s="210">
        <f t="shared" si="103"/>
        <v>1</v>
      </c>
      <c r="CA48" s="210">
        <f t="shared" si="104"/>
        <v>1</v>
      </c>
      <c r="CL48" s="351" t="b">
        <f t="shared" si="109"/>
        <v>1</v>
      </c>
      <c r="CM48" s="351" t="b">
        <f t="shared" si="110"/>
        <v>1</v>
      </c>
      <c r="CN48" s="351" t="b">
        <f t="shared" si="111"/>
        <v>1</v>
      </c>
      <c r="CO48" s="351" t="b">
        <f t="shared" si="112"/>
        <v>0</v>
      </c>
      <c r="CP48" s="351"/>
      <c r="CQ48" s="351" t="b">
        <f t="shared" si="113"/>
        <v>0</v>
      </c>
      <c r="CR48" s="211">
        <f t="shared" si="114"/>
        <v>3</v>
      </c>
      <c r="CS48" s="351" t="b">
        <f t="shared" si="115"/>
        <v>1</v>
      </c>
      <c r="CT48" s="351" t="b">
        <f t="shared" si="116"/>
        <v>1</v>
      </c>
      <c r="CU48" s="351" t="b">
        <f t="shared" si="117"/>
        <v>1</v>
      </c>
      <c r="CV48" s="351" t="b">
        <f t="shared" si="118"/>
        <v>0</v>
      </c>
      <c r="CW48" s="351"/>
      <c r="CX48" s="351" t="b">
        <f t="shared" si="119"/>
        <v>0</v>
      </c>
      <c r="CY48" s="211">
        <f t="shared" si="120"/>
        <v>3</v>
      </c>
      <c r="CZ48" s="351" t="str">
        <f t="shared" si="121"/>
        <v/>
      </c>
      <c r="DA48" s="351" t="str">
        <f t="shared" si="122"/>
        <v/>
      </c>
    </row>
    <row r="49" spans="2:105" hidden="1" x14ac:dyDescent="0.25">
      <c r="B49" s="11" t="str">
        <f t="shared" si="105"/>
        <v/>
      </c>
      <c r="C49" s="11"/>
      <c r="D49" s="11"/>
      <c r="E49" s="11"/>
      <c r="F49" s="360"/>
      <c r="G49" s="10"/>
      <c r="H49" s="10"/>
      <c r="I49" s="10"/>
      <c r="J49" s="10"/>
      <c r="K49" s="10"/>
      <c r="L49" s="10"/>
      <c r="M49" s="10"/>
      <c r="N49" s="11" t="str">
        <f>IF($F49="","",'ריכוז גיליונות עזר'!H49)</f>
        <v/>
      </c>
      <c r="O49" s="11" t="str">
        <f>IF($F49="","",'ריכוז גיליונות עזר'!K49)</f>
        <v/>
      </c>
      <c r="P49" s="11" t="str">
        <f>IF($F49="","",'ריכוז גיליונות עזר'!L49)</f>
        <v/>
      </c>
      <c r="Q49" s="10"/>
      <c r="R49" s="365" t="str">
        <f t="shared" si="123"/>
        <v/>
      </c>
      <c r="S49" s="11" t="str">
        <f t="shared" si="124"/>
        <v/>
      </c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1" t="str">
        <f t="shared" si="106"/>
        <v/>
      </c>
      <c r="AF49" s="10"/>
      <c r="AG49" s="10"/>
      <c r="AH49" s="10"/>
      <c r="AI49" s="10"/>
      <c r="AJ49" s="10"/>
      <c r="AK49" s="11"/>
      <c r="AL49" s="11"/>
      <c r="AM49" s="11"/>
      <c r="AN49" s="11"/>
      <c r="AO49" s="246" t="str">
        <f t="shared" si="70"/>
        <v/>
      </c>
      <c r="AP49" s="247"/>
      <c r="AQ49" s="211">
        <f t="shared" si="71"/>
        <v>0</v>
      </c>
      <c r="AR49" s="211" t="str">
        <f t="shared" si="107"/>
        <v/>
      </c>
      <c r="AS49" s="211" t="str">
        <f t="shared" si="107"/>
        <v/>
      </c>
      <c r="AT49" s="210">
        <f t="shared" si="108"/>
        <v>0</v>
      </c>
      <c r="AU49" s="210">
        <f t="shared" si="72"/>
        <v>0</v>
      </c>
      <c r="AV49" s="210">
        <f t="shared" si="73"/>
        <v>0</v>
      </c>
      <c r="AW49" s="210">
        <f t="shared" si="74"/>
        <v>0</v>
      </c>
      <c r="AX49" s="210">
        <f t="shared" si="75"/>
        <v>0</v>
      </c>
      <c r="AY49" s="210">
        <f t="shared" si="76"/>
        <v>0</v>
      </c>
      <c r="AZ49" s="210">
        <f t="shared" si="77"/>
        <v>0</v>
      </c>
      <c r="BA49" s="210">
        <f t="shared" si="78"/>
        <v>1</v>
      </c>
      <c r="BB49" s="210">
        <f t="shared" si="79"/>
        <v>1</v>
      </c>
      <c r="BC49" s="210">
        <f t="shared" si="80"/>
        <v>1</v>
      </c>
      <c r="BD49" s="210">
        <f t="shared" si="81"/>
        <v>0</v>
      </c>
      <c r="BE49" s="210">
        <f t="shared" si="82"/>
        <v>1</v>
      </c>
      <c r="BF49" s="210">
        <f t="shared" si="83"/>
        <v>1</v>
      </c>
      <c r="BG49" s="210">
        <f t="shared" si="84"/>
        <v>0</v>
      </c>
      <c r="BH49" s="210">
        <f t="shared" si="85"/>
        <v>0</v>
      </c>
      <c r="BI49" s="210">
        <f t="shared" si="86"/>
        <v>0</v>
      </c>
      <c r="BJ49" s="210">
        <f t="shared" si="87"/>
        <v>1</v>
      </c>
      <c r="BK49" s="210">
        <f t="shared" si="88"/>
        <v>1</v>
      </c>
      <c r="BL49" s="210">
        <f t="shared" si="89"/>
        <v>1</v>
      </c>
      <c r="BM49" s="210">
        <f t="shared" si="90"/>
        <v>1</v>
      </c>
      <c r="BN49" s="210">
        <f t="shared" si="91"/>
        <v>1</v>
      </c>
      <c r="BO49" s="210">
        <f t="shared" si="92"/>
        <v>1</v>
      </c>
      <c r="BP49" s="210">
        <f t="shared" si="93"/>
        <v>1</v>
      </c>
      <c r="BQ49" s="210">
        <f t="shared" si="94"/>
        <v>0</v>
      </c>
      <c r="BR49" s="210">
        <f t="shared" si="95"/>
        <v>1</v>
      </c>
      <c r="BS49" s="210">
        <f t="shared" si="96"/>
        <v>0</v>
      </c>
      <c r="BT49" s="210">
        <f t="shared" si="97"/>
        <v>0</v>
      </c>
      <c r="BU49" s="210">
        <f t="shared" si="98"/>
        <v>0</v>
      </c>
      <c r="BV49" s="210">
        <f t="shared" si="99"/>
        <v>0</v>
      </c>
      <c r="BW49" s="210">
        <f t="shared" si="100"/>
        <v>1</v>
      </c>
      <c r="BX49" s="210">
        <f t="shared" si="101"/>
        <v>1</v>
      </c>
      <c r="BY49" s="210">
        <f t="shared" si="102"/>
        <v>1</v>
      </c>
      <c r="BZ49" s="210">
        <f t="shared" si="103"/>
        <v>1</v>
      </c>
      <c r="CA49" s="210">
        <f t="shared" si="104"/>
        <v>1</v>
      </c>
      <c r="CL49" s="351" t="b">
        <f t="shared" si="109"/>
        <v>1</v>
      </c>
      <c r="CM49" s="351" t="b">
        <f t="shared" si="110"/>
        <v>1</v>
      </c>
      <c r="CN49" s="351" t="b">
        <f t="shared" si="111"/>
        <v>1</v>
      </c>
      <c r="CO49" s="351" t="b">
        <f t="shared" si="112"/>
        <v>0</v>
      </c>
      <c r="CP49" s="351"/>
      <c r="CQ49" s="351" t="b">
        <f t="shared" si="113"/>
        <v>0</v>
      </c>
      <c r="CR49" s="211">
        <f t="shared" si="114"/>
        <v>3</v>
      </c>
      <c r="CS49" s="351" t="b">
        <f t="shared" si="115"/>
        <v>1</v>
      </c>
      <c r="CT49" s="351" t="b">
        <f t="shared" si="116"/>
        <v>1</v>
      </c>
      <c r="CU49" s="351" t="b">
        <f t="shared" si="117"/>
        <v>1</v>
      </c>
      <c r="CV49" s="351" t="b">
        <f t="shared" si="118"/>
        <v>0</v>
      </c>
      <c r="CW49" s="351"/>
      <c r="CX49" s="351" t="b">
        <f t="shared" si="119"/>
        <v>0</v>
      </c>
      <c r="CY49" s="211">
        <f t="shared" si="120"/>
        <v>3</v>
      </c>
      <c r="CZ49" s="351" t="str">
        <f t="shared" si="121"/>
        <v/>
      </c>
      <c r="DA49" s="351" t="str">
        <f t="shared" si="122"/>
        <v/>
      </c>
    </row>
    <row r="50" spans="2:105" hidden="1" x14ac:dyDescent="0.25">
      <c r="B50" s="11" t="str">
        <f t="shared" si="105"/>
        <v/>
      </c>
      <c r="C50" s="11"/>
      <c r="D50" s="11"/>
      <c r="E50" s="11"/>
      <c r="F50" s="360"/>
      <c r="G50" s="10"/>
      <c r="H50" s="10"/>
      <c r="I50" s="10"/>
      <c r="J50" s="10"/>
      <c r="K50" s="10"/>
      <c r="L50" s="10"/>
      <c r="M50" s="10"/>
      <c r="N50" s="11" t="str">
        <f>IF($F50="","",'ריכוז גיליונות עזר'!H50)</f>
        <v/>
      </c>
      <c r="O50" s="11" t="str">
        <f>IF($F50="","",'ריכוז גיליונות עזר'!K50)</f>
        <v/>
      </c>
      <c r="P50" s="11" t="str">
        <f>IF($F50="","",'ריכוז גיליונות עזר'!L50)</f>
        <v/>
      </c>
      <c r="Q50" s="10"/>
      <c r="R50" s="365" t="str">
        <f t="shared" si="123"/>
        <v/>
      </c>
      <c r="S50" s="11" t="str">
        <f t="shared" si="124"/>
        <v/>
      </c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1" t="str">
        <f t="shared" si="106"/>
        <v/>
      </c>
      <c r="AF50" s="10"/>
      <c r="AG50" s="10"/>
      <c r="AH50" s="10"/>
      <c r="AI50" s="10"/>
      <c r="AJ50" s="10"/>
      <c r="AK50" s="11"/>
      <c r="AL50" s="11"/>
      <c r="AM50" s="11"/>
      <c r="AN50" s="11"/>
      <c r="AO50" s="246" t="str">
        <f t="shared" si="70"/>
        <v/>
      </c>
      <c r="AP50" s="247"/>
      <c r="AQ50" s="211">
        <f t="shared" si="71"/>
        <v>0</v>
      </c>
      <c r="AR50" s="211" t="str">
        <f t="shared" si="107"/>
        <v/>
      </c>
      <c r="AS50" s="211" t="str">
        <f t="shared" si="107"/>
        <v/>
      </c>
      <c r="AT50" s="210">
        <f t="shared" si="108"/>
        <v>0</v>
      </c>
      <c r="AU50" s="210">
        <f t="shared" si="72"/>
        <v>0</v>
      </c>
      <c r="AV50" s="210">
        <f t="shared" si="73"/>
        <v>0</v>
      </c>
      <c r="AW50" s="210">
        <f t="shared" si="74"/>
        <v>0</v>
      </c>
      <c r="AX50" s="210">
        <f t="shared" si="75"/>
        <v>0</v>
      </c>
      <c r="AY50" s="210">
        <f t="shared" si="76"/>
        <v>0</v>
      </c>
      <c r="AZ50" s="210">
        <f t="shared" si="77"/>
        <v>0</v>
      </c>
      <c r="BA50" s="210">
        <f t="shared" si="78"/>
        <v>1</v>
      </c>
      <c r="BB50" s="210">
        <f t="shared" si="79"/>
        <v>1</v>
      </c>
      <c r="BC50" s="210">
        <f t="shared" si="80"/>
        <v>1</v>
      </c>
      <c r="BD50" s="210">
        <f t="shared" si="81"/>
        <v>0</v>
      </c>
      <c r="BE50" s="210">
        <f t="shared" si="82"/>
        <v>1</v>
      </c>
      <c r="BF50" s="210">
        <f t="shared" si="83"/>
        <v>1</v>
      </c>
      <c r="BG50" s="210">
        <f t="shared" si="84"/>
        <v>0</v>
      </c>
      <c r="BH50" s="210">
        <f t="shared" si="85"/>
        <v>0</v>
      </c>
      <c r="BI50" s="210">
        <f t="shared" si="86"/>
        <v>0</v>
      </c>
      <c r="BJ50" s="210">
        <f t="shared" si="87"/>
        <v>1</v>
      </c>
      <c r="BK50" s="210">
        <f t="shared" si="88"/>
        <v>1</v>
      </c>
      <c r="BL50" s="210">
        <f t="shared" si="89"/>
        <v>1</v>
      </c>
      <c r="BM50" s="210">
        <f t="shared" si="90"/>
        <v>1</v>
      </c>
      <c r="BN50" s="210">
        <f t="shared" si="91"/>
        <v>1</v>
      </c>
      <c r="BO50" s="210">
        <f t="shared" si="92"/>
        <v>1</v>
      </c>
      <c r="BP50" s="210">
        <f t="shared" si="93"/>
        <v>1</v>
      </c>
      <c r="BQ50" s="210">
        <f t="shared" si="94"/>
        <v>0</v>
      </c>
      <c r="BR50" s="210">
        <f t="shared" si="95"/>
        <v>1</v>
      </c>
      <c r="BS50" s="210">
        <f t="shared" si="96"/>
        <v>0</v>
      </c>
      <c r="BT50" s="210">
        <f t="shared" si="97"/>
        <v>0</v>
      </c>
      <c r="BU50" s="210">
        <f t="shared" si="98"/>
        <v>0</v>
      </c>
      <c r="BV50" s="210">
        <f t="shared" si="99"/>
        <v>0</v>
      </c>
      <c r="BW50" s="210">
        <f t="shared" si="100"/>
        <v>1</v>
      </c>
      <c r="BX50" s="210">
        <f t="shared" si="101"/>
        <v>1</v>
      </c>
      <c r="BY50" s="210">
        <f t="shared" si="102"/>
        <v>1</v>
      </c>
      <c r="BZ50" s="210">
        <f t="shared" si="103"/>
        <v>1</v>
      </c>
      <c r="CA50" s="210">
        <f t="shared" si="104"/>
        <v>1</v>
      </c>
      <c r="CL50" s="351" t="b">
        <f t="shared" si="109"/>
        <v>1</v>
      </c>
      <c r="CM50" s="351" t="b">
        <f t="shared" si="110"/>
        <v>1</v>
      </c>
      <c r="CN50" s="351" t="b">
        <f t="shared" si="111"/>
        <v>1</v>
      </c>
      <c r="CO50" s="351" t="b">
        <f t="shared" si="112"/>
        <v>0</v>
      </c>
      <c r="CP50" s="351"/>
      <c r="CQ50" s="351" t="b">
        <f t="shared" si="113"/>
        <v>0</v>
      </c>
      <c r="CR50" s="211">
        <f t="shared" si="114"/>
        <v>3</v>
      </c>
      <c r="CS50" s="351" t="b">
        <f t="shared" si="115"/>
        <v>1</v>
      </c>
      <c r="CT50" s="351" t="b">
        <f t="shared" si="116"/>
        <v>1</v>
      </c>
      <c r="CU50" s="351" t="b">
        <f t="shared" si="117"/>
        <v>1</v>
      </c>
      <c r="CV50" s="351" t="b">
        <f t="shared" si="118"/>
        <v>0</v>
      </c>
      <c r="CW50" s="351"/>
      <c r="CX50" s="351" t="b">
        <f t="shared" si="119"/>
        <v>0</v>
      </c>
      <c r="CY50" s="211">
        <f t="shared" si="120"/>
        <v>3</v>
      </c>
      <c r="CZ50" s="351" t="str">
        <f t="shared" si="121"/>
        <v/>
      </c>
      <c r="DA50" s="351" t="str">
        <f t="shared" si="122"/>
        <v/>
      </c>
    </row>
    <row r="51" spans="2:105" hidden="1" x14ac:dyDescent="0.25">
      <c r="B51" s="11" t="str">
        <f t="shared" si="105"/>
        <v/>
      </c>
      <c r="C51" s="11"/>
      <c r="D51" s="11"/>
      <c r="E51" s="11"/>
      <c r="F51" s="360"/>
      <c r="G51" s="10"/>
      <c r="H51" s="10"/>
      <c r="I51" s="10"/>
      <c r="J51" s="10"/>
      <c r="K51" s="10"/>
      <c r="L51" s="10"/>
      <c r="M51" s="10"/>
      <c r="N51" s="11" t="str">
        <f>IF($F51="","",'ריכוז גיליונות עזר'!H51)</f>
        <v/>
      </c>
      <c r="O51" s="11" t="str">
        <f>IF($F51="","",'ריכוז גיליונות עזר'!K51)</f>
        <v/>
      </c>
      <c r="P51" s="11" t="str">
        <f>IF($F51="","",'ריכוז גיליונות עזר'!L51)</f>
        <v/>
      </c>
      <c r="Q51" s="10"/>
      <c r="R51" s="365" t="str">
        <f t="shared" si="123"/>
        <v/>
      </c>
      <c r="S51" s="11" t="str">
        <f t="shared" si="124"/>
        <v/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1" t="str">
        <f t="shared" si="106"/>
        <v/>
      </c>
      <c r="AF51" s="10"/>
      <c r="AG51" s="10"/>
      <c r="AH51" s="10"/>
      <c r="AI51" s="10"/>
      <c r="AJ51" s="10"/>
      <c r="AK51" s="11"/>
      <c r="AL51" s="11"/>
      <c r="AM51" s="11"/>
      <c r="AN51" s="11"/>
      <c r="AO51" s="246" t="str">
        <f t="shared" si="70"/>
        <v/>
      </c>
      <c r="AP51" s="247"/>
      <c r="AQ51" s="211">
        <f t="shared" si="71"/>
        <v>0</v>
      </c>
      <c r="AR51" s="211" t="str">
        <f t="shared" si="107"/>
        <v/>
      </c>
      <c r="AS51" s="211" t="str">
        <f t="shared" si="107"/>
        <v/>
      </c>
      <c r="AT51" s="210">
        <f t="shared" si="108"/>
        <v>0</v>
      </c>
      <c r="AU51" s="210">
        <f t="shared" si="72"/>
        <v>0</v>
      </c>
      <c r="AV51" s="210">
        <f t="shared" si="73"/>
        <v>0</v>
      </c>
      <c r="AW51" s="210">
        <f t="shared" si="74"/>
        <v>0</v>
      </c>
      <c r="AX51" s="210">
        <f t="shared" si="75"/>
        <v>0</v>
      </c>
      <c r="AY51" s="210">
        <f t="shared" si="76"/>
        <v>0</v>
      </c>
      <c r="AZ51" s="210">
        <f t="shared" si="77"/>
        <v>0</v>
      </c>
      <c r="BA51" s="210">
        <f t="shared" si="78"/>
        <v>1</v>
      </c>
      <c r="BB51" s="210">
        <f t="shared" si="79"/>
        <v>1</v>
      </c>
      <c r="BC51" s="210">
        <f t="shared" si="80"/>
        <v>1</v>
      </c>
      <c r="BD51" s="210">
        <f t="shared" si="81"/>
        <v>0</v>
      </c>
      <c r="BE51" s="210">
        <f t="shared" si="82"/>
        <v>1</v>
      </c>
      <c r="BF51" s="210">
        <f t="shared" si="83"/>
        <v>1</v>
      </c>
      <c r="BG51" s="210">
        <f t="shared" si="84"/>
        <v>0</v>
      </c>
      <c r="BH51" s="210">
        <f t="shared" si="85"/>
        <v>0</v>
      </c>
      <c r="BI51" s="210">
        <f t="shared" si="86"/>
        <v>0</v>
      </c>
      <c r="BJ51" s="210">
        <f t="shared" si="87"/>
        <v>1</v>
      </c>
      <c r="BK51" s="210">
        <f t="shared" si="88"/>
        <v>1</v>
      </c>
      <c r="BL51" s="210">
        <f t="shared" si="89"/>
        <v>1</v>
      </c>
      <c r="BM51" s="210">
        <f t="shared" si="90"/>
        <v>1</v>
      </c>
      <c r="BN51" s="210">
        <f t="shared" si="91"/>
        <v>1</v>
      </c>
      <c r="BO51" s="210">
        <f t="shared" si="92"/>
        <v>1</v>
      </c>
      <c r="BP51" s="210">
        <f t="shared" si="93"/>
        <v>1</v>
      </c>
      <c r="BQ51" s="210">
        <f t="shared" si="94"/>
        <v>0</v>
      </c>
      <c r="BR51" s="210">
        <f t="shared" si="95"/>
        <v>1</v>
      </c>
      <c r="BS51" s="210">
        <f t="shared" si="96"/>
        <v>0</v>
      </c>
      <c r="BT51" s="210">
        <f t="shared" si="97"/>
        <v>0</v>
      </c>
      <c r="BU51" s="210">
        <f t="shared" si="98"/>
        <v>0</v>
      </c>
      <c r="BV51" s="210">
        <f t="shared" si="99"/>
        <v>0</v>
      </c>
      <c r="BW51" s="210">
        <f t="shared" si="100"/>
        <v>1</v>
      </c>
      <c r="BX51" s="210">
        <f t="shared" si="101"/>
        <v>1</v>
      </c>
      <c r="BY51" s="210">
        <f t="shared" si="102"/>
        <v>1</v>
      </c>
      <c r="BZ51" s="210">
        <f t="shared" si="103"/>
        <v>1</v>
      </c>
      <c r="CA51" s="210">
        <f t="shared" si="104"/>
        <v>1</v>
      </c>
      <c r="CL51" s="351" t="b">
        <f t="shared" si="109"/>
        <v>1</v>
      </c>
      <c r="CM51" s="351" t="b">
        <f t="shared" si="110"/>
        <v>1</v>
      </c>
      <c r="CN51" s="351" t="b">
        <f t="shared" si="111"/>
        <v>1</v>
      </c>
      <c r="CO51" s="351" t="b">
        <f t="shared" si="112"/>
        <v>0</v>
      </c>
      <c r="CP51" s="351"/>
      <c r="CQ51" s="351" t="b">
        <f t="shared" si="113"/>
        <v>0</v>
      </c>
      <c r="CR51" s="211">
        <f t="shared" si="114"/>
        <v>3</v>
      </c>
      <c r="CS51" s="351" t="b">
        <f t="shared" si="115"/>
        <v>1</v>
      </c>
      <c r="CT51" s="351" t="b">
        <f t="shared" si="116"/>
        <v>1</v>
      </c>
      <c r="CU51" s="351" t="b">
        <f t="shared" si="117"/>
        <v>1</v>
      </c>
      <c r="CV51" s="351" t="b">
        <f t="shared" si="118"/>
        <v>0</v>
      </c>
      <c r="CW51" s="351"/>
      <c r="CX51" s="351" t="b">
        <f t="shared" si="119"/>
        <v>0</v>
      </c>
      <c r="CY51" s="211">
        <f t="shared" si="120"/>
        <v>3</v>
      </c>
      <c r="CZ51" s="351" t="str">
        <f t="shared" si="121"/>
        <v/>
      </c>
      <c r="DA51" s="351" t="str">
        <f t="shared" si="122"/>
        <v/>
      </c>
    </row>
    <row r="52" spans="2:105" hidden="1" x14ac:dyDescent="0.25">
      <c r="B52" s="11" t="str">
        <f t="shared" si="105"/>
        <v/>
      </c>
      <c r="C52" s="11"/>
      <c r="D52" s="11"/>
      <c r="E52" s="11"/>
      <c r="F52" s="360"/>
      <c r="G52" s="10"/>
      <c r="H52" s="10"/>
      <c r="I52" s="10"/>
      <c r="J52" s="10"/>
      <c r="K52" s="10"/>
      <c r="L52" s="10"/>
      <c r="M52" s="10"/>
      <c r="N52" s="11" t="str">
        <f>IF($F52="","",'ריכוז גיליונות עזר'!H52)</f>
        <v/>
      </c>
      <c r="O52" s="11" t="str">
        <f>IF($F52="","",'ריכוז גיליונות עזר'!K52)</f>
        <v/>
      </c>
      <c r="P52" s="11" t="str">
        <f>IF($F52="","",'ריכוז גיליונות עזר'!L52)</f>
        <v/>
      </c>
      <c r="Q52" s="10"/>
      <c r="R52" s="365" t="str">
        <f t="shared" si="123"/>
        <v/>
      </c>
      <c r="S52" s="11" t="str">
        <f t="shared" si="124"/>
        <v/>
      </c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1" t="str">
        <f t="shared" si="106"/>
        <v/>
      </c>
      <c r="AF52" s="10"/>
      <c r="AG52" s="10"/>
      <c r="AH52" s="10"/>
      <c r="AI52" s="10"/>
      <c r="AJ52" s="10"/>
      <c r="AK52" s="11"/>
      <c r="AL52" s="11"/>
      <c r="AM52" s="11"/>
      <c r="AN52" s="11"/>
      <c r="AO52" s="246" t="str">
        <f t="shared" si="70"/>
        <v/>
      </c>
      <c r="AP52" s="247"/>
      <c r="AQ52" s="211">
        <f t="shared" si="71"/>
        <v>0</v>
      </c>
      <c r="AR52" s="211" t="str">
        <f t="shared" si="107"/>
        <v/>
      </c>
      <c r="AS52" s="211" t="str">
        <f t="shared" si="107"/>
        <v/>
      </c>
      <c r="AT52" s="210">
        <f t="shared" si="108"/>
        <v>0</v>
      </c>
      <c r="AU52" s="210">
        <f t="shared" si="72"/>
        <v>0</v>
      </c>
      <c r="AV52" s="210">
        <f t="shared" si="73"/>
        <v>0</v>
      </c>
      <c r="AW52" s="210">
        <f t="shared" si="74"/>
        <v>0</v>
      </c>
      <c r="AX52" s="210">
        <f t="shared" si="75"/>
        <v>0</v>
      </c>
      <c r="AY52" s="210">
        <f t="shared" si="76"/>
        <v>0</v>
      </c>
      <c r="AZ52" s="210">
        <f t="shared" si="77"/>
        <v>0</v>
      </c>
      <c r="BA52" s="210">
        <f t="shared" si="78"/>
        <v>1</v>
      </c>
      <c r="BB52" s="210">
        <f t="shared" si="79"/>
        <v>1</v>
      </c>
      <c r="BC52" s="210">
        <f t="shared" si="80"/>
        <v>1</v>
      </c>
      <c r="BD52" s="210">
        <f t="shared" si="81"/>
        <v>0</v>
      </c>
      <c r="BE52" s="210">
        <f t="shared" si="82"/>
        <v>1</v>
      </c>
      <c r="BF52" s="210">
        <f t="shared" si="83"/>
        <v>1</v>
      </c>
      <c r="BG52" s="210">
        <f t="shared" si="84"/>
        <v>0</v>
      </c>
      <c r="BH52" s="210">
        <f t="shared" si="85"/>
        <v>0</v>
      </c>
      <c r="BI52" s="210">
        <f t="shared" si="86"/>
        <v>0</v>
      </c>
      <c r="BJ52" s="210">
        <f t="shared" si="87"/>
        <v>1</v>
      </c>
      <c r="BK52" s="210">
        <f t="shared" si="88"/>
        <v>1</v>
      </c>
      <c r="BL52" s="210">
        <f t="shared" si="89"/>
        <v>1</v>
      </c>
      <c r="BM52" s="210">
        <f t="shared" si="90"/>
        <v>1</v>
      </c>
      <c r="BN52" s="210">
        <f t="shared" si="91"/>
        <v>1</v>
      </c>
      <c r="BO52" s="210">
        <f t="shared" si="92"/>
        <v>1</v>
      </c>
      <c r="BP52" s="210">
        <f t="shared" si="93"/>
        <v>1</v>
      </c>
      <c r="BQ52" s="210">
        <f t="shared" si="94"/>
        <v>0</v>
      </c>
      <c r="BR52" s="210">
        <f t="shared" si="95"/>
        <v>1</v>
      </c>
      <c r="BS52" s="210">
        <f t="shared" si="96"/>
        <v>0</v>
      </c>
      <c r="BT52" s="210">
        <f t="shared" si="97"/>
        <v>0</v>
      </c>
      <c r="BU52" s="210">
        <f t="shared" si="98"/>
        <v>0</v>
      </c>
      <c r="BV52" s="210">
        <f t="shared" si="99"/>
        <v>0</v>
      </c>
      <c r="BW52" s="210">
        <f t="shared" si="100"/>
        <v>1</v>
      </c>
      <c r="BX52" s="210">
        <f t="shared" si="101"/>
        <v>1</v>
      </c>
      <c r="BY52" s="210">
        <f t="shared" si="102"/>
        <v>1</v>
      </c>
      <c r="BZ52" s="210">
        <f t="shared" si="103"/>
        <v>1</v>
      </c>
      <c r="CA52" s="210">
        <f t="shared" si="104"/>
        <v>1</v>
      </c>
      <c r="CL52" s="351" t="b">
        <f t="shared" si="109"/>
        <v>1</v>
      </c>
      <c r="CM52" s="351" t="b">
        <f t="shared" si="110"/>
        <v>1</v>
      </c>
      <c r="CN52" s="351" t="b">
        <f t="shared" si="111"/>
        <v>1</v>
      </c>
      <c r="CO52" s="351" t="b">
        <f t="shared" si="112"/>
        <v>0</v>
      </c>
      <c r="CP52" s="351"/>
      <c r="CQ52" s="351" t="b">
        <f t="shared" si="113"/>
        <v>0</v>
      </c>
      <c r="CR52" s="211">
        <f t="shared" si="114"/>
        <v>3</v>
      </c>
      <c r="CS52" s="351" t="b">
        <f t="shared" si="115"/>
        <v>1</v>
      </c>
      <c r="CT52" s="351" t="b">
        <f t="shared" si="116"/>
        <v>1</v>
      </c>
      <c r="CU52" s="351" t="b">
        <f t="shared" si="117"/>
        <v>1</v>
      </c>
      <c r="CV52" s="351" t="b">
        <f t="shared" si="118"/>
        <v>0</v>
      </c>
      <c r="CW52" s="351"/>
      <c r="CX52" s="351" t="b">
        <f t="shared" si="119"/>
        <v>0</v>
      </c>
      <c r="CY52" s="211">
        <f t="shared" si="120"/>
        <v>3</v>
      </c>
      <c r="CZ52" s="351" t="str">
        <f t="shared" si="121"/>
        <v/>
      </c>
      <c r="DA52" s="351" t="str">
        <f t="shared" si="122"/>
        <v/>
      </c>
    </row>
    <row r="53" spans="2:105" hidden="1" x14ac:dyDescent="0.25">
      <c r="B53" s="11" t="str">
        <f t="shared" si="105"/>
        <v/>
      </c>
      <c r="C53" s="11"/>
      <c r="D53" s="11"/>
      <c r="E53" s="11"/>
      <c r="F53" s="360"/>
      <c r="G53" s="10"/>
      <c r="H53" s="10"/>
      <c r="I53" s="10"/>
      <c r="J53" s="10"/>
      <c r="K53" s="10"/>
      <c r="L53" s="10"/>
      <c r="M53" s="10"/>
      <c r="N53" s="11" t="str">
        <f>IF($F53="","",'ריכוז גיליונות עזר'!H53)</f>
        <v/>
      </c>
      <c r="O53" s="11" t="str">
        <f>IF($F53="","",'ריכוז גיליונות עזר'!K53)</f>
        <v/>
      </c>
      <c r="P53" s="11" t="str">
        <f>IF($F53="","",'ריכוז גיליונות עזר'!L53)</f>
        <v/>
      </c>
      <c r="Q53" s="10"/>
      <c r="R53" s="365" t="str">
        <f t="shared" si="123"/>
        <v/>
      </c>
      <c r="S53" s="11" t="str">
        <f t="shared" si="124"/>
        <v/>
      </c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1" t="str">
        <f t="shared" si="106"/>
        <v/>
      </c>
      <c r="AF53" s="10"/>
      <c r="AG53" s="10"/>
      <c r="AH53" s="10"/>
      <c r="AI53" s="10"/>
      <c r="AJ53" s="10"/>
      <c r="AK53" s="11"/>
      <c r="AL53" s="11"/>
      <c r="AM53" s="11"/>
      <c r="AN53" s="11"/>
      <c r="AO53" s="246" t="str">
        <f t="shared" si="70"/>
        <v/>
      </c>
      <c r="AP53" s="247"/>
      <c r="AQ53" s="211">
        <f t="shared" si="71"/>
        <v>0</v>
      </c>
      <c r="AR53" s="211" t="str">
        <f t="shared" si="107"/>
        <v/>
      </c>
      <c r="AS53" s="211" t="str">
        <f t="shared" si="107"/>
        <v/>
      </c>
      <c r="AT53" s="210">
        <f t="shared" si="108"/>
        <v>0</v>
      </c>
      <c r="AU53" s="210">
        <f t="shared" si="72"/>
        <v>0</v>
      </c>
      <c r="AV53" s="210">
        <f t="shared" si="73"/>
        <v>0</v>
      </c>
      <c r="AW53" s="210">
        <f t="shared" si="74"/>
        <v>0</v>
      </c>
      <c r="AX53" s="210">
        <f t="shared" si="75"/>
        <v>0</v>
      </c>
      <c r="AY53" s="210">
        <f t="shared" si="76"/>
        <v>0</v>
      </c>
      <c r="AZ53" s="210">
        <f t="shared" si="77"/>
        <v>0</v>
      </c>
      <c r="BA53" s="210">
        <f t="shared" si="78"/>
        <v>1</v>
      </c>
      <c r="BB53" s="210">
        <f t="shared" si="79"/>
        <v>1</v>
      </c>
      <c r="BC53" s="210">
        <f t="shared" si="80"/>
        <v>1</v>
      </c>
      <c r="BD53" s="210">
        <f t="shared" si="81"/>
        <v>0</v>
      </c>
      <c r="BE53" s="210">
        <f t="shared" si="82"/>
        <v>1</v>
      </c>
      <c r="BF53" s="210">
        <f t="shared" si="83"/>
        <v>1</v>
      </c>
      <c r="BG53" s="210">
        <f t="shared" si="84"/>
        <v>0</v>
      </c>
      <c r="BH53" s="210">
        <f t="shared" si="85"/>
        <v>0</v>
      </c>
      <c r="BI53" s="210">
        <f t="shared" si="86"/>
        <v>0</v>
      </c>
      <c r="BJ53" s="210">
        <f t="shared" si="87"/>
        <v>1</v>
      </c>
      <c r="BK53" s="210">
        <f t="shared" si="88"/>
        <v>1</v>
      </c>
      <c r="BL53" s="210">
        <f t="shared" si="89"/>
        <v>1</v>
      </c>
      <c r="BM53" s="210">
        <f t="shared" si="90"/>
        <v>1</v>
      </c>
      <c r="BN53" s="210">
        <f t="shared" si="91"/>
        <v>1</v>
      </c>
      <c r="BO53" s="210">
        <f t="shared" si="92"/>
        <v>1</v>
      </c>
      <c r="BP53" s="210">
        <f t="shared" si="93"/>
        <v>1</v>
      </c>
      <c r="BQ53" s="210">
        <f t="shared" si="94"/>
        <v>0</v>
      </c>
      <c r="BR53" s="210">
        <f t="shared" si="95"/>
        <v>1</v>
      </c>
      <c r="BS53" s="210">
        <f t="shared" si="96"/>
        <v>0</v>
      </c>
      <c r="BT53" s="210">
        <f t="shared" si="97"/>
        <v>0</v>
      </c>
      <c r="BU53" s="210">
        <f t="shared" si="98"/>
        <v>0</v>
      </c>
      <c r="BV53" s="210">
        <f t="shared" si="99"/>
        <v>0</v>
      </c>
      <c r="BW53" s="210">
        <f t="shared" si="100"/>
        <v>1</v>
      </c>
      <c r="BX53" s="210">
        <f t="shared" si="101"/>
        <v>1</v>
      </c>
      <c r="BY53" s="210">
        <f t="shared" si="102"/>
        <v>1</v>
      </c>
      <c r="BZ53" s="210">
        <f t="shared" si="103"/>
        <v>1</v>
      </c>
      <c r="CA53" s="210">
        <f t="shared" si="104"/>
        <v>1</v>
      </c>
      <c r="CL53" s="351" t="b">
        <f t="shared" si="109"/>
        <v>1</v>
      </c>
      <c r="CM53" s="351" t="b">
        <f t="shared" si="110"/>
        <v>1</v>
      </c>
      <c r="CN53" s="351" t="b">
        <f t="shared" si="111"/>
        <v>1</v>
      </c>
      <c r="CO53" s="351" t="b">
        <f t="shared" si="112"/>
        <v>0</v>
      </c>
      <c r="CP53" s="351"/>
      <c r="CQ53" s="351" t="b">
        <f t="shared" si="113"/>
        <v>0</v>
      </c>
      <c r="CR53" s="211">
        <f t="shared" si="114"/>
        <v>3</v>
      </c>
      <c r="CS53" s="351" t="b">
        <f t="shared" si="115"/>
        <v>1</v>
      </c>
      <c r="CT53" s="351" t="b">
        <f t="shared" si="116"/>
        <v>1</v>
      </c>
      <c r="CU53" s="351" t="b">
        <f t="shared" si="117"/>
        <v>1</v>
      </c>
      <c r="CV53" s="351" t="b">
        <f t="shared" si="118"/>
        <v>0</v>
      </c>
      <c r="CW53" s="351"/>
      <c r="CX53" s="351" t="b">
        <f t="shared" si="119"/>
        <v>0</v>
      </c>
      <c r="CY53" s="211">
        <f t="shared" si="120"/>
        <v>3</v>
      </c>
      <c r="CZ53" s="351" t="str">
        <f t="shared" si="121"/>
        <v/>
      </c>
      <c r="DA53" s="351" t="str">
        <f t="shared" si="122"/>
        <v/>
      </c>
    </row>
    <row r="54" spans="2:105" hidden="1" x14ac:dyDescent="0.25">
      <c r="B54" s="11" t="str">
        <f t="shared" si="105"/>
        <v/>
      </c>
      <c r="C54" s="11"/>
      <c r="D54" s="11"/>
      <c r="E54" s="11"/>
      <c r="F54" s="360"/>
      <c r="G54" s="10"/>
      <c r="H54" s="10"/>
      <c r="I54" s="10"/>
      <c r="J54" s="10"/>
      <c r="K54" s="10"/>
      <c r="L54" s="10"/>
      <c r="M54" s="10"/>
      <c r="N54" s="11" t="str">
        <f>IF($F54="","",'ריכוז גיליונות עזר'!H54)</f>
        <v/>
      </c>
      <c r="O54" s="11" t="str">
        <f>IF($F54="","",'ריכוז גיליונות עזר'!K54)</f>
        <v/>
      </c>
      <c r="P54" s="11" t="str">
        <f>IF($F54="","",'ריכוז גיליונות עזר'!L54)</f>
        <v/>
      </c>
      <c r="Q54" s="10"/>
      <c r="R54" s="365" t="str">
        <f t="shared" si="123"/>
        <v/>
      </c>
      <c r="S54" s="11" t="str">
        <f t="shared" si="124"/>
        <v/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1" t="str">
        <f t="shared" si="106"/>
        <v/>
      </c>
      <c r="AF54" s="10"/>
      <c r="AG54" s="10"/>
      <c r="AH54" s="10"/>
      <c r="AI54" s="10"/>
      <c r="AJ54" s="10"/>
      <c r="AK54" s="11"/>
      <c r="AL54" s="11"/>
      <c r="AM54" s="11"/>
      <c r="AN54" s="11"/>
      <c r="AO54" s="246" t="str">
        <f t="shared" si="70"/>
        <v/>
      </c>
      <c r="AP54" s="247"/>
      <c r="AQ54" s="211">
        <f t="shared" si="71"/>
        <v>0</v>
      </c>
      <c r="AR54" s="211" t="str">
        <f t="shared" si="107"/>
        <v/>
      </c>
      <c r="AS54" s="211" t="str">
        <f t="shared" si="107"/>
        <v/>
      </c>
      <c r="AT54" s="210">
        <f t="shared" si="108"/>
        <v>0</v>
      </c>
      <c r="AU54" s="210">
        <f t="shared" si="72"/>
        <v>0</v>
      </c>
      <c r="AV54" s="210">
        <f t="shared" si="73"/>
        <v>0</v>
      </c>
      <c r="AW54" s="210">
        <f t="shared" si="74"/>
        <v>0</v>
      </c>
      <c r="AX54" s="210">
        <f t="shared" si="75"/>
        <v>0</v>
      </c>
      <c r="AY54" s="210">
        <f t="shared" si="76"/>
        <v>0</v>
      </c>
      <c r="AZ54" s="210">
        <f t="shared" si="77"/>
        <v>0</v>
      </c>
      <c r="BA54" s="210">
        <f t="shared" si="78"/>
        <v>1</v>
      </c>
      <c r="BB54" s="210">
        <f t="shared" si="79"/>
        <v>1</v>
      </c>
      <c r="BC54" s="210">
        <f t="shared" si="80"/>
        <v>1</v>
      </c>
      <c r="BD54" s="210">
        <f t="shared" si="81"/>
        <v>0</v>
      </c>
      <c r="BE54" s="210">
        <f t="shared" si="82"/>
        <v>1</v>
      </c>
      <c r="BF54" s="210">
        <f t="shared" si="83"/>
        <v>1</v>
      </c>
      <c r="BG54" s="210">
        <f t="shared" si="84"/>
        <v>0</v>
      </c>
      <c r="BH54" s="210">
        <f t="shared" si="85"/>
        <v>0</v>
      </c>
      <c r="BI54" s="210">
        <f t="shared" si="86"/>
        <v>0</v>
      </c>
      <c r="BJ54" s="210">
        <f t="shared" si="87"/>
        <v>1</v>
      </c>
      <c r="BK54" s="210">
        <f t="shared" si="88"/>
        <v>1</v>
      </c>
      <c r="BL54" s="210">
        <f t="shared" si="89"/>
        <v>1</v>
      </c>
      <c r="BM54" s="210">
        <f t="shared" si="90"/>
        <v>1</v>
      </c>
      <c r="BN54" s="210">
        <f t="shared" si="91"/>
        <v>1</v>
      </c>
      <c r="BO54" s="210">
        <f t="shared" si="92"/>
        <v>1</v>
      </c>
      <c r="BP54" s="210">
        <f t="shared" si="93"/>
        <v>1</v>
      </c>
      <c r="BQ54" s="210">
        <f t="shared" si="94"/>
        <v>0</v>
      </c>
      <c r="BR54" s="210">
        <f t="shared" si="95"/>
        <v>1</v>
      </c>
      <c r="BS54" s="210">
        <f t="shared" si="96"/>
        <v>0</v>
      </c>
      <c r="BT54" s="210">
        <f t="shared" si="97"/>
        <v>0</v>
      </c>
      <c r="BU54" s="210">
        <f t="shared" si="98"/>
        <v>0</v>
      </c>
      <c r="BV54" s="210">
        <f t="shared" si="99"/>
        <v>0</v>
      </c>
      <c r="BW54" s="210">
        <f t="shared" si="100"/>
        <v>1</v>
      </c>
      <c r="BX54" s="210">
        <f t="shared" si="101"/>
        <v>1</v>
      </c>
      <c r="BY54" s="210">
        <f t="shared" si="102"/>
        <v>1</v>
      </c>
      <c r="BZ54" s="210">
        <f t="shared" si="103"/>
        <v>1</v>
      </c>
      <c r="CA54" s="210">
        <f t="shared" si="104"/>
        <v>1</v>
      </c>
      <c r="CL54" s="351" t="b">
        <f t="shared" si="109"/>
        <v>1</v>
      </c>
      <c r="CM54" s="351" t="b">
        <f t="shared" si="110"/>
        <v>1</v>
      </c>
      <c r="CN54" s="351" t="b">
        <f t="shared" si="111"/>
        <v>1</v>
      </c>
      <c r="CO54" s="351" t="b">
        <f t="shared" si="112"/>
        <v>0</v>
      </c>
      <c r="CP54" s="351"/>
      <c r="CQ54" s="351" t="b">
        <f t="shared" si="113"/>
        <v>0</v>
      </c>
      <c r="CR54" s="211">
        <f t="shared" si="114"/>
        <v>3</v>
      </c>
      <c r="CS54" s="351" t="b">
        <f t="shared" si="115"/>
        <v>1</v>
      </c>
      <c r="CT54" s="351" t="b">
        <f t="shared" si="116"/>
        <v>1</v>
      </c>
      <c r="CU54" s="351" t="b">
        <f t="shared" si="117"/>
        <v>1</v>
      </c>
      <c r="CV54" s="351" t="b">
        <f t="shared" si="118"/>
        <v>0</v>
      </c>
      <c r="CW54" s="351"/>
      <c r="CX54" s="351" t="b">
        <f t="shared" si="119"/>
        <v>0</v>
      </c>
      <c r="CY54" s="211">
        <f t="shared" si="120"/>
        <v>3</v>
      </c>
      <c r="CZ54" s="351" t="str">
        <f t="shared" si="121"/>
        <v/>
      </c>
      <c r="DA54" s="351" t="str">
        <f t="shared" si="122"/>
        <v/>
      </c>
    </row>
    <row r="55" spans="2:105" hidden="1" x14ac:dyDescent="0.25">
      <c r="B55" s="11" t="str">
        <f t="shared" si="105"/>
        <v/>
      </c>
      <c r="C55" s="11"/>
      <c r="D55" s="11"/>
      <c r="E55" s="11"/>
      <c r="F55" s="360"/>
      <c r="G55" s="10"/>
      <c r="H55" s="10"/>
      <c r="I55" s="10"/>
      <c r="J55" s="10"/>
      <c r="K55" s="10"/>
      <c r="L55" s="10"/>
      <c r="M55" s="10"/>
      <c r="N55" s="11" t="str">
        <f>IF($F55="","",'ריכוז גיליונות עזר'!H55)</f>
        <v/>
      </c>
      <c r="O55" s="11" t="str">
        <f>IF($F55="","",'ריכוז גיליונות עזר'!K55)</f>
        <v/>
      </c>
      <c r="P55" s="11" t="str">
        <f>IF($F55="","",'ריכוז גיליונות עזר'!L55)</f>
        <v/>
      </c>
      <c r="Q55" s="10"/>
      <c r="R55" s="365" t="str">
        <f t="shared" si="123"/>
        <v/>
      </c>
      <c r="S55" s="11" t="str">
        <f t="shared" si="124"/>
        <v/>
      </c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1" t="str">
        <f t="shared" si="106"/>
        <v/>
      </c>
      <c r="AF55" s="10"/>
      <c r="AG55" s="10"/>
      <c r="AH55" s="10"/>
      <c r="AI55" s="10"/>
      <c r="AJ55" s="10"/>
      <c r="AK55" s="11"/>
      <c r="AL55" s="11"/>
      <c r="AM55" s="11"/>
      <c r="AN55" s="11"/>
      <c r="AO55" s="246" t="str">
        <f t="shared" si="70"/>
        <v/>
      </c>
      <c r="AP55" s="247"/>
      <c r="AQ55" s="211">
        <f t="shared" si="71"/>
        <v>0</v>
      </c>
      <c r="AR55" s="211" t="str">
        <f t="shared" si="107"/>
        <v/>
      </c>
      <c r="AS55" s="211" t="str">
        <f t="shared" si="107"/>
        <v/>
      </c>
      <c r="AT55" s="210">
        <f t="shared" si="108"/>
        <v>0</v>
      </c>
      <c r="AU55" s="210">
        <f t="shared" si="72"/>
        <v>0</v>
      </c>
      <c r="AV55" s="210">
        <f t="shared" si="73"/>
        <v>0</v>
      </c>
      <c r="AW55" s="210">
        <f t="shared" si="74"/>
        <v>0</v>
      </c>
      <c r="AX55" s="210">
        <f t="shared" si="75"/>
        <v>0</v>
      </c>
      <c r="AY55" s="210">
        <f t="shared" si="76"/>
        <v>0</v>
      </c>
      <c r="AZ55" s="210">
        <f t="shared" si="77"/>
        <v>0</v>
      </c>
      <c r="BA55" s="210">
        <f t="shared" si="78"/>
        <v>1</v>
      </c>
      <c r="BB55" s="210">
        <f t="shared" si="79"/>
        <v>1</v>
      </c>
      <c r="BC55" s="210">
        <f t="shared" si="80"/>
        <v>1</v>
      </c>
      <c r="BD55" s="210">
        <f t="shared" si="81"/>
        <v>0</v>
      </c>
      <c r="BE55" s="210">
        <f t="shared" si="82"/>
        <v>1</v>
      </c>
      <c r="BF55" s="210">
        <f t="shared" si="83"/>
        <v>1</v>
      </c>
      <c r="BG55" s="210">
        <f t="shared" si="84"/>
        <v>0</v>
      </c>
      <c r="BH55" s="210">
        <f t="shared" si="85"/>
        <v>0</v>
      </c>
      <c r="BI55" s="210">
        <f t="shared" si="86"/>
        <v>0</v>
      </c>
      <c r="BJ55" s="210">
        <f t="shared" si="87"/>
        <v>1</v>
      </c>
      <c r="BK55" s="210">
        <f t="shared" si="88"/>
        <v>1</v>
      </c>
      <c r="BL55" s="210">
        <f t="shared" si="89"/>
        <v>1</v>
      </c>
      <c r="BM55" s="210">
        <f t="shared" si="90"/>
        <v>1</v>
      </c>
      <c r="BN55" s="210">
        <f t="shared" si="91"/>
        <v>1</v>
      </c>
      <c r="BO55" s="210">
        <f t="shared" si="92"/>
        <v>1</v>
      </c>
      <c r="BP55" s="210">
        <f t="shared" si="93"/>
        <v>1</v>
      </c>
      <c r="BQ55" s="210">
        <f t="shared" si="94"/>
        <v>0</v>
      </c>
      <c r="BR55" s="210">
        <f t="shared" si="95"/>
        <v>1</v>
      </c>
      <c r="BS55" s="210">
        <f t="shared" si="96"/>
        <v>0</v>
      </c>
      <c r="BT55" s="210">
        <f t="shared" si="97"/>
        <v>0</v>
      </c>
      <c r="BU55" s="210">
        <f t="shared" si="98"/>
        <v>0</v>
      </c>
      <c r="BV55" s="210">
        <f t="shared" si="99"/>
        <v>0</v>
      </c>
      <c r="BW55" s="210">
        <f t="shared" si="100"/>
        <v>1</v>
      </c>
      <c r="BX55" s="210">
        <f t="shared" si="101"/>
        <v>1</v>
      </c>
      <c r="BY55" s="210">
        <f t="shared" si="102"/>
        <v>1</v>
      </c>
      <c r="BZ55" s="210">
        <f t="shared" si="103"/>
        <v>1</v>
      </c>
      <c r="CA55" s="210">
        <f t="shared" si="104"/>
        <v>1</v>
      </c>
      <c r="CL55" s="351" t="b">
        <f t="shared" si="109"/>
        <v>1</v>
      </c>
      <c r="CM55" s="351" t="b">
        <f t="shared" si="110"/>
        <v>1</v>
      </c>
      <c r="CN55" s="351" t="b">
        <f t="shared" si="111"/>
        <v>1</v>
      </c>
      <c r="CO55" s="351" t="b">
        <f t="shared" si="112"/>
        <v>0</v>
      </c>
      <c r="CP55" s="351"/>
      <c r="CQ55" s="351" t="b">
        <f t="shared" si="113"/>
        <v>0</v>
      </c>
      <c r="CR55" s="211">
        <f t="shared" si="114"/>
        <v>3</v>
      </c>
      <c r="CS55" s="351" t="b">
        <f t="shared" si="115"/>
        <v>1</v>
      </c>
      <c r="CT55" s="351" t="b">
        <f t="shared" si="116"/>
        <v>1</v>
      </c>
      <c r="CU55" s="351" t="b">
        <f t="shared" si="117"/>
        <v>1</v>
      </c>
      <c r="CV55" s="351" t="b">
        <f t="shared" si="118"/>
        <v>0</v>
      </c>
      <c r="CW55" s="351"/>
      <c r="CX55" s="351" t="b">
        <f t="shared" si="119"/>
        <v>0</v>
      </c>
      <c r="CY55" s="211">
        <f t="shared" si="120"/>
        <v>3</v>
      </c>
      <c r="CZ55" s="351" t="str">
        <f t="shared" si="121"/>
        <v/>
      </c>
      <c r="DA55" s="351" t="str">
        <f t="shared" si="122"/>
        <v/>
      </c>
    </row>
    <row r="56" spans="2:105" hidden="1" x14ac:dyDescent="0.25">
      <c r="B56" s="11" t="str">
        <f t="shared" si="105"/>
        <v/>
      </c>
      <c r="C56" s="11"/>
      <c r="D56" s="11"/>
      <c r="E56" s="11"/>
      <c r="F56" s="360"/>
      <c r="G56" s="10"/>
      <c r="H56" s="10"/>
      <c r="I56" s="10"/>
      <c r="J56" s="10"/>
      <c r="K56" s="10"/>
      <c r="L56" s="10"/>
      <c r="M56" s="10"/>
      <c r="N56" s="11" t="str">
        <f>IF($F56="","",'ריכוז גיליונות עזר'!H56)</f>
        <v/>
      </c>
      <c r="O56" s="11" t="str">
        <f>IF($F56="","",'ריכוז גיליונות עזר'!K56)</f>
        <v/>
      </c>
      <c r="P56" s="11" t="str">
        <f>IF($F56="","",'ריכוז גיליונות עזר'!L56)</f>
        <v/>
      </c>
      <c r="Q56" s="10"/>
      <c r="R56" s="365" t="str">
        <f t="shared" si="123"/>
        <v/>
      </c>
      <c r="S56" s="11" t="str">
        <f t="shared" si="124"/>
        <v/>
      </c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1" t="str">
        <f t="shared" si="106"/>
        <v/>
      </c>
      <c r="AF56" s="10"/>
      <c r="AG56" s="10"/>
      <c r="AH56" s="10"/>
      <c r="AI56" s="10"/>
      <c r="AJ56" s="10"/>
      <c r="AK56" s="11"/>
      <c r="AL56" s="11"/>
      <c r="AM56" s="11"/>
      <c r="AN56" s="11"/>
      <c r="AO56" s="246" t="str">
        <f t="shared" si="70"/>
        <v/>
      </c>
      <c r="AP56" s="247"/>
      <c r="AQ56" s="211">
        <f t="shared" si="71"/>
        <v>0</v>
      </c>
      <c r="AR56" s="211" t="str">
        <f t="shared" si="107"/>
        <v/>
      </c>
      <c r="AS56" s="211" t="str">
        <f t="shared" si="107"/>
        <v/>
      </c>
      <c r="AT56" s="210">
        <f t="shared" si="108"/>
        <v>0</v>
      </c>
      <c r="AU56" s="210">
        <f t="shared" si="72"/>
        <v>0</v>
      </c>
      <c r="AV56" s="210">
        <f t="shared" si="73"/>
        <v>0</v>
      </c>
      <c r="AW56" s="210">
        <f t="shared" si="74"/>
        <v>0</v>
      </c>
      <c r="AX56" s="210">
        <f t="shared" si="75"/>
        <v>0</v>
      </c>
      <c r="AY56" s="210">
        <f t="shared" si="76"/>
        <v>0</v>
      </c>
      <c r="AZ56" s="210">
        <f t="shared" si="77"/>
        <v>0</v>
      </c>
      <c r="BA56" s="210">
        <f t="shared" si="78"/>
        <v>1</v>
      </c>
      <c r="BB56" s="210">
        <f t="shared" si="79"/>
        <v>1</v>
      </c>
      <c r="BC56" s="210">
        <f t="shared" si="80"/>
        <v>1</v>
      </c>
      <c r="BD56" s="210">
        <f t="shared" si="81"/>
        <v>0</v>
      </c>
      <c r="BE56" s="210">
        <f t="shared" si="82"/>
        <v>1</v>
      </c>
      <c r="BF56" s="210">
        <f t="shared" si="83"/>
        <v>1</v>
      </c>
      <c r="BG56" s="210">
        <f t="shared" si="84"/>
        <v>0</v>
      </c>
      <c r="BH56" s="210">
        <f t="shared" si="85"/>
        <v>0</v>
      </c>
      <c r="BI56" s="210">
        <f t="shared" si="86"/>
        <v>0</v>
      </c>
      <c r="BJ56" s="210">
        <f t="shared" si="87"/>
        <v>1</v>
      </c>
      <c r="BK56" s="210">
        <f t="shared" si="88"/>
        <v>1</v>
      </c>
      <c r="BL56" s="210">
        <f t="shared" si="89"/>
        <v>1</v>
      </c>
      <c r="BM56" s="210">
        <f t="shared" si="90"/>
        <v>1</v>
      </c>
      <c r="BN56" s="210">
        <f t="shared" si="91"/>
        <v>1</v>
      </c>
      <c r="BO56" s="210">
        <f t="shared" si="92"/>
        <v>1</v>
      </c>
      <c r="BP56" s="210">
        <f t="shared" si="93"/>
        <v>1</v>
      </c>
      <c r="BQ56" s="210">
        <f t="shared" si="94"/>
        <v>0</v>
      </c>
      <c r="BR56" s="210">
        <f t="shared" si="95"/>
        <v>1</v>
      </c>
      <c r="BS56" s="210">
        <f t="shared" si="96"/>
        <v>0</v>
      </c>
      <c r="BT56" s="210">
        <f t="shared" si="97"/>
        <v>0</v>
      </c>
      <c r="BU56" s="210">
        <f t="shared" si="98"/>
        <v>0</v>
      </c>
      <c r="BV56" s="210">
        <f t="shared" si="99"/>
        <v>0</v>
      </c>
      <c r="BW56" s="210">
        <f t="shared" si="100"/>
        <v>1</v>
      </c>
      <c r="BX56" s="210">
        <f t="shared" si="101"/>
        <v>1</v>
      </c>
      <c r="BY56" s="210">
        <f t="shared" si="102"/>
        <v>1</v>
      </c>
      <c r="BZ56" s="210">
        <f t="shared" si="103"/>
        <v>1</v>
      </c>
      <c r="CA56" s="210">
        <f t="shared" si="104"/>
        <v>1</v>
      </c>
      <c r="CL56" s="351" t="b">
        <f t="shared" si="109"/>
        <v>1</v>
      </c>
      <c r="CM56" s="351" t="b">
        <f t="shared" si="110"/>
        <v>1</v>
      </c>
      <c r="CN56" s="351" t="b">
        <f t="shared" si="111"/>
        <v>1</v>
      </c>
      <c r="CO56" s="351" t="b">
        <f t="shared" si="112"/>
        <v>0</v>
      </c>
      <c r="CP56" s="351"/>
      <c r="CQ56" s="351" t="b">
        <f t="shared" si="113"/>
        <v>0</v>
      </c>
      <c r="CR56" s="211">
        <f t="shared" si="114"/>
        <v>3</v>
      </c>
      <c r="CS56" s="351" t="b">
        <f t="shared" si="115"/>
        <v>1</v>
      </c>
      <c r="CT56" s="351" t="b">
        <f t="shared" si="116"/>
        <v>1</v>
      </c>
      <c r="CU56" s="351" t="b">
        <f t="shared" si="117"/>
        <v>1</v>
      </c>
      <c r="CV56" s="351" t="b">
        <f t="shared" si="118"/>
        <v>0</v>
      </c>
      <c r="CW56" s="351"/>
      <c r="CX56" s="351" t="b">
        <f t="shared" si="119"/>
        <v>0</v>
      </c>
      <c r="CY56" s="211">
        <f t="shared" si="120"/>
        <v>3</v>
      </c>
      <c r="CZ56" s="351" t="str">
        <f t="shared" si="121"/>
        <v/>
      </c>
      <c r="DA56" s="351" t="str">
        <f t="shared" si="122"/>
        <v/>
      </c>
    </row>
    <row r="57" spans="2:105" hidden="1" x14ac:dyDescent="0.25">
      <c r="B57" s="11" t="str">
        <f t="shared" si="105"/>
        <v/>
      </c>
      <c r="C57" s="11"/>
      <c r="D57" s="11"/>
      <c r="E57" s="11"/>
      <c r="F57" s="360"/>
      <c r="G57" s="10"/>
      <c r="H57" s="10"/>
      <c r="I57" s="10"/>
      <c r="J57" s="10"/>
      <c r="K57" s="10"/>
      <c r="L57" s="10"/>
      <c r="M57" s="10"/>
      <c r="N57" s="11" t="str">
        <f>IF($F57="","",'ריכוז גיליונות עזר'!H57)</f>
        <v/>
      </c>
      <c r="O57" s="11" t="str">
        <f>IF($F57="","",'ריכוז גיליונות עזר'!K57)</f>
        <v/>
      </c>
      <c r="P57" s="11" t="str">
        <f>IF($F57="","",'ריכוז גיליונות עזר'!L57)</f>
        <v/>
      </c>
      <c r="Q57" s="10"/>
      <c r="R57" s="365" t="str">
        <f t="shared" si="123"/>
        <v/>
      </c>
      <c r="S57" s="11" t="str">
        <f t="shared" si="124"/>
        <v/>
      </c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1" t="str">
        <f t="shared" si="106"/>
        <v/>
      </c>
      <c r="AF57" s="10"/>
      <c r="AG57" s="10"/>
      <c r="AH57" s="10"/>
      <c r="AI57" s="10"/>
      <c r="AJ57" s="10"/>
      <c r="AK57" s="11"/>
      <c r="AL57" s="11"/>
      <c r="AM57" s="11"/>
      <c r="AN57" s="11"/>
      <c r="AO57" s="246" t="str">
        <f t="shared" si="70"/>
        <v/>
      </c>
      <c r="AP57" s="247"/>
      <c r="AQ57" s="211">
        <f t="shared" si="71"/>
        <v>0</v>
      </c>
      <c r="AR57" s="211" t="str">
        <f t="shared" si="107"/>
        <v/>
      </c>
      <c r="AS57" s="211" t="str">
        <f t="shared" si="107"/>
        <v/>
      </c>
      <c r="AT57" s="210">
        <f t="shared" si="108"/>
        <v>0</v>
      </c>
      <c r="AU57" s="210">
        <f t="shared" si="72"/>
        <v>0</v>
      </c>
      <c r="AV57" s="210">
        <f t="shared" si="73"/>
        <v>0</v>
      </c>
      <c r="AW57" s="210">
        <f t="shared" si="74"/>
        <v>0</v>
      </c>
      <c r="AX57" s="210">
        <f t="shared" si="75"/>
        <v>0</v>
      </c>
      <c r="AY57" s="210">
        <f t="shared" si="76"/>
        <v>0</v>
      </c>
      <c r="AZ57" s="210">
        <f t="shared" si="77"/>
        <v>0</v>
      </c>
      <c r="BA57" s="210">
        <f t="shared" si="78"/>
        <v>1</v>
      </c>
      <c r="BB57" s="210">
        <f t="shared" si="79"/>
        <v>1</v>
      </c>
      <c r="BC57" s="210">
        <f t="shared" si="80"/>
        <v>1</v>
      </c>
      <c r="BD57" s="210">
        <f t="shared" si="81"/>
        <v>0</v>
      </c>
      <c r="BE57" s="210">
        <f t="shared" si="82"/>
        <v>1</v>
      </c>
      <c r="BF57" s="210">
        <f t="shared" si="83"/>
        <v>1</v>
      </c>
      <c r="BG57" s="210">
        <f t="shared" si="84"/>
        <v>0</v>
      </c>
      <c r="BH57" s="210">
        <f t="shared" si="85"/>
        <v>0</v>
      </c>
      <c r="BI57" s="210">
        <f t="shared" si="86"/>
        <v>0</v>
      </c>
      <c r="BJ57" s="210">
        <f t="shared" si="87"/>
        <v>1</v>
      </c>
      <c r="BK57" s="210">
        <f t="shared" si="88"/>
        <v>1</v>
      </c>
      <c r="BL57" s="210">
        <f t="shared" si="89"/>
        <v>1</v>
      </c>
      <c r="BM57" s="210">
        <f t="shared" si="90"/>
        <v>1</v>
      </c>
      <c r="BN57" s="210">
        <f t="shared" si="91"/>
        <v>1</v>
      </c>
      <c r="BO57" s="210">
        <f t="shared" si="92"/>
        <v>1</v>
      </c>
      <c r="BP57" s="210">
        <f t="shared" si="93"/>
        <v>1</v>
      </c>
      <c r="BQ57" s="210">
        <f t="shared" si="94"/>
        <v>0</v>
      </c>
      <c r="BR57" s="210">
        <f t="shared" si="95"/>
        <v>1</v>
      </c>
      <c r="BS57" s="210">
        <f t="shared" si="96"/>
        <v>0</v>
      </c>
      <c r="BT57" s="210">
        <f t="shared" si="97"/>
        <v>0</v>
      </c>
      <c r="BU57" s="210">
        <f t="shared" si="98"/>
        <v>0</v>
      </c>
      <c r="BV57" s="210">
        <f t="shared" si="99"/>
        <v>0</v>
      </c>
      <c r="BW57" s="210">
        <f t="shared" si="100"/>
        <v>1</v>
      </c>
      <c r="BX57" s="210">
        <f t="shared" si="101"/>
        <v>1</v>
      </c>
      <c r="BY57" s="210">
        <f t="shared" si="102"/>
        <v>1</v>
      </c>
      <c r="BZ57" s="210">
        <f t="shared" si="103"/>
        <v>1</v>
      </c>
      <c r="CA57" s="210">
        <f t="shared" si="104"/>
        <v>1</v>
      </c>
      <c r="CL57" s="351" t="b">
        <f t="shared" si="109"/>
        <v>1</v>
      </c>
      <c r="CM57" s="351" t="b">
        <f t="shared" si="110"/>
        <v>1</v>
      </c>
      <c r="CN57" s="351" t="b">
        <f t="shared" si="111"/>
        <v>1</v>
      </c>
      <c r="CO57" s="351" t="b">
        <f t="shared" si="112"/>
        <v>0</v>
      </c>
      <c r="CP57" s="351"/>
      <c r="CQ57" s="351" t="b">
        <f t="shared" si="113"/>
        <v>0</v>
      </c>
      <c r="CR57" s="211">
        <f t="shared" si="114"/>
        <v>3</v>
      </c>
      <c r="CS57" s="351" t="b">
        <f t="shared" si="115"/>
        <v>1</v>
      </c>
      <c r="CT57" s="351" t="b">
        <f t="shared" si="116"/>
        <v>1</v>
      </c>
      <c r="CU57" s="351" t="b">
        <f t="shared" si="117"/>
        <v>1</v>
      </c>
      <c r="CV57" s="351" t="b">
        <f t="shared" si="118"/>
        <v>0</v>
      </c>
      <c r="CW57" s="351"/>
      <c r="CX57" s="351" t="b">
        <f t="shared" si="119"/>
        <v>0</v>
      </c>
      <c r="CY57" s="211">
        <f t="shared" si="120"/>
        <v>3</v>
      </c>
      <c r="CZ57" s="351" t="str">
        <f t="shared" si="121"/>
        <v/>
      </c>
      <c r="DA57" s="351" t="str">
        <f t="shared" si="122"/>
        <v/>
      </c>
    </row>
    <row r="58" spans="2:105" hidden="1" x14ac:dyDescent="0.25">
      <c r="B58" s="11" t="str">
        <f t="shared" si="105"/>
        <v/>
      </c>
      <c r="C58" s="11"/>
      <c r="D58" s="11"/>
      <c r="E58" s="11"/>
      <c r="F58" s="360"/>
      <c r="G58" s="10"/>
      <c r="H58" s="10"/>
      <c r="I58" s="10"/>
      <c r="J58" s="10"/>
      <c r="K58" s="10"/>
      <c r="L58" s="10"/>
      <c r="M58" s="10"/>
      <c r="N58" s="11" t="str">
        <f>IF($F58="","",'ריכוז גיליונות עזר'!H58)</f>
        <v/>
      </c>
      <c r="O58" s="11" t="str">
        <f>IF($F58="","",'ריכוז גיליונות עזר'!K58)</f>
        <v/>
      </c>
      <c r="P58" s="11" t="str">
        <f>IF($F58="","",'ריכוז גיליונות עזר'!L58)</f>
        <v/>
      </c>
      <c r="Q58" s="10"/>
      <c r="R58" s="365" t="str">
        <f t="shared" si="123"/>
        <v/>
      </c>
      <c r="S58" s="11" t="str">
        <f t="shared" si="124"/>
        <v/>
      </c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1" t="str">
        <f t="shared" si="106"/>
        <v/>
      </c>
      <c r="AF58" s="10"/>
      <c r="AG58" s="10"/>
      <c r="AH58" s="10"/>
      <c r="AI58" s="10"/>
      <c r="AJ58" s="10"/>
      <c r="AK58" s="11"/>
      <c r="AL58" s="11"/>
      <c r="AM58" s="11"/>
      <c r="AN58" s="11"/>
      <c r="AO58" s="246" t="str">
        <f t="shared" si="70"/>
        <v/>
      </c>
      <c r="AP58" s="247"/>
      <c r="AQ58" s="211">
        <f t="shared" si="71"/>
        <v>0</v>
      </c>
      <c r="AR58" s="211" t="str">
        <f t="shared" si="107"/>
        <v/>
      </c>
      <c r="AS58" s="211" t="str">
        <f t="shared" si="107"/>
        <v/>
      </c>
      <c r="AT58" s="210">
        <f t="shared" si="108"/>
        <v>0</v>
      </c>
      <c r="AU58" s="210">
        <f t="shared" si="72"/>
        <v>0</v>
      </c>
      <c r="AV58" s="210">
        <f t="shared" si="73"/>
        <v>0</v>
      </c>
      <c r="AW58" s="210">
        <f t="shared" si="74"/>
        <v>0</v>
      </c>
      <c r="AX58" s="210">
        <f t="shared" si="75"/>
        <v>0</v>
      </c>
      <c r="AY58" s="210">
        <f t="shared" si="76"/>
        <v>0</v>
      </c>
      <c r="AZ58" s="210">
        <f t="shared" si="77"/>
        <v>0</v>
      </c>
      <c r="BA58" s="210">
        <f t="shared" si="78"/>
        <v>1</v>
      </c>
      <c r="BB58" s="210">
        <f t="shared" si="79"/>
        <v>1</v>
      </c>
      <c r="BC58" s="210">
        <f t="shared" si="80"/>
        <v>1</v>
      </c>
      <c r="BD58" s="210">
        <f t="shared" si="81"/>
        <v>0</v>
      </c>
      <c r="BE58" s="210">
        <f t="shared" si="82"/>
        <v>1</v>
      </c>
      <c r="BF58" s="210">
        <f t="shared" si="83"/>
        <v>1</v>
      </c>
      <c r="BG58" s="210">
        <f t="shared" si="84"/>
        <v>0</v>
      </c>
      <c r="BH58" s="210">
        <f t="shared" si="85"/>
        <v>0</v>
      </c>
      <c r="BI58" s="210">
        <f t="shared" si="86"/>
        <v>0</v>
      </c>
      <c r="BJ58" s="210">
        <f t="shared" si="87"/>
        <v>1</v>
      </c>
      <c r="BK58" s="210">
        <f t="shared" si="88"/>
        <v>1</v>
      </c>
      <c r="BL58" s="210">
        <f t="shared" si="89"/>
        <v>1</v>
      </c>
      <c r="BM58" s="210">
        <f t="shared" si="90"/>
        <v>1</v>
      </c>
      <c r="BN58" s="210">
        <f t="shared" si="91"/>
        <v>1</v>
      </c>
      <c r="BO58" s="210">
        <f t="shared" si="92"/>
        <v>1</v>
      </c>
      <c r="BP58" s="210">
        <f t="shared" si="93"/>
        <v>1</v>
      </c>
      <c r="BQ58" s="210">
        <f t="shared" si="94"/>
        <v>0</v>
      </c>
      <c r="BR58" s="210">
        <f t="shared" si="95"/>
        <v>1</v>
      </c>
      <c r="BS58" s="210">
        <f t="shared" si="96"/>
        <v>0</v>
      </c>
      <c r="BT58" s="210">
        <f t="shared" si="97"/>
        <v>0</v>
      </c>
      <c r="BU58" s="210">
        <f t="shared" si="98"/>
        <v>0</v>
      </c>
      <c r="BV58" s="210">
        <f t="shared" si="99"/>
        <v>0</v>
      </c>
      <c r="BW58" s="210">
        <f t="shared" si="100"/>
        <v>1</v>
      </c>
      <c r="BX58" s="210">
        <f t="shared" si="101"/>
        <v>1</v>
      </c>
      <c r="BY58" s="210">
        <f t="shared" si="102"/>
        <v>1</v>
      </c>
      <c r="BZ58" s="210">
        <f t="shared" si="103"/>
        <v>1</v>
      </c>
      <c r="CA58" s="210">
        <f t="shared" si="104"/>
        <v>1</v>
      </c>
      <c r="CL58" s="351" t="b">
        <f t="shared" si="109"/>
        <v>1</v>
      </c>
      <c r="CM58" s="351" t="b">
        <f t="shared" si="110"/>
        <v>1</v>
      </c>
      <c r="CN58" s="351" t="b">
        <f t="shared" si="111"/>
        <v>1</v>
      </c>
      <c r="CO58" s="351" t="b">
        <f t="shared" si="112"/>
        <v>0</v>
      </c>
      <c r="CP58" s="351"/>
      <c r="CQ58" s="351" t="b">
        <f t="shared" si="113"/>
        <v>0</v>
      </c>
      <c r="CR58" s="211">
        <f t="shared" si="114"/>
        <v>3</v>
      </c>
      <c r="CS58" s="351" t="b">
        <f t="shared" si="115"/>
        <v>1</v>
      </c>
      <c r="CT58" s="351" t="b">
        <f t="shared" si="116"/>
        <v>1</v>
      </c>
      <c r="CU58" s="351" t="b">
        <f t="shared" si="117"/>
        <v>1</v>
      </c>
      <c r="CV58" s="351" t="b">
        <f t="shared" si="118"/>
        <v>0</v>
      </c>
      <c r="CW58" s="351"/>
      <c r="CX58" s="351" t="b">
        <f t="shared" si="119"/>
        <v>0</v>
      </c>
      <c r="CY58" s="211">
        <f t="shared" si="120"/>
        <v>3</v>
      </c>
      <c r="CZ58" s="351" t="str">
        <f t="shared" si="121"/>
        <v/>
      </c>
      <c r="DA58" s="351" t="str">
        <f t="shared" si="122"/>
        <v/>
      </c>
    </row>
    <row r="59" spans="2:105" hidden="1" x14ac:dyDescent="0.25">
      <c r="B59" s="11" t="str">
        <f t="shared" si="105"/>
        <v/>
      </c>
      <c r="C59" s="11"/>
      <c r="D59" s="11"/>
      <c r="E59" s="11"/>
      <c r="F59" s="360"/>
      <c r="G59" s="10"/>
      <c r="H59" s="10"/>
      <c r="I59" s="10"/>
      <c r="J59" s="10"/>
      <c r="K59" s="10"/>
      <c r="L59" s="10"/>
      <c r="M59" s="10"/>
      <c r="N59" s="11" t="str">
        <f>IF($F59="","",'ריכוז גיליונות עזר'!H59)</f>
        <v/>
      </c>
      <c r="O59" s="11" t="str">
        <f>IF($F59="","",'ריכוז גיליונות עזר'!K59)</f>
        <v/>
      </c>
      <c r="P59" s="11" t="str">
        <f>IF($F59="","",'ריכוז גיליונות עזר'!L59)</f>
        <v/>
      </c>
      <c r="Q59" s="10"/>
      <c r="R59" s="365" t="str">
        <f t="shared" si="123"/>
        <v/>
      </c>
      <c r="S59" s="11" t="str">
        <f t="shared" si="124"/>
        <v/>
      </c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1" t="str">
        <f t="shared" si="106"/>
        <v/>
      </c>
      <c r="AF59" s="10"/>
      <c r="AG59" s="10"/>
      <c r="AH59" s="10"/>
      <c r="AI59" s="10"/>
      <c r="AJ59" s="10"/>
      <c r="AK59" s="11"/>
      <c r="AL59" s="11"/>
      <c r="AM59" s="11"/>
      <c r="AN59" s="11"/>
      <c r="AO59" s="246" t="str">
        <f t="shared" si="70"/>
        <v/>
      </c>
      <c r="AP59" s="247"/>
      <c r="AQ59" s="211">
        <f t="shared" si="71"/>
        <v>0</v>
      </c>
      <c r="AR59" s="211" t="str">
        <f t="shared" si="107"/>
        <v/>
      </c>
      <c r="AS59" s="211" t="str">
        <f t="shared" si="107"/>
        <v/>
      </c>
      <c r="AT59" s="210">
        <f t="shared" si="108"/>
        <v>0</v>
      </c>
      <c r="AU59" s="210">
        <f t="shared" si="72"/>
        <v>0</v>
      </c>
      <c r="AV59" s="210">
        <f t="shared" si="73"/>
        <v>0</v>
      </c>
      <c r="AW59" s="210">
        <f t="shared" si="74"/>
        <v>0</v>
      </c>
      <c r="AX59" s="210">
        <f t="shared" si="75"/>
        <v>0</v>
      </c>
      <c r="AY59" s="210">
        <f t="shared" si="76"/>
        <v>0</v>
      </c>
      <c r="AZ59" s="210">
        <f t="shared" si="77"/>
        <v>0</v>
      </c>
      <c r="BA59" s="210">
        <f t="shared" si="78"/>
        <v>1</v>
      </c>
      <c r="BB59" s="210">
        <f t="shared" si="79"/>
        <v>1</v>
      </c>
      <c r="BC59" s="210">
        <f t="shared" si="80"/>
        <v>1</v>
      </c>
      <c r="BD59" s="210">
        <f t="shared" si="81"/>
        <v>0</v>
      </c>
      <c r="BE59" s="210">
        <f t="shared" si="82"/>
        <v>1</v>
      </c>
      <c r="BF59" s="210">
        <f t="shared" si="83"/>
        <v>1</v>
      </c>
      <c r="BG59" s="210">
        <f t="shared" si="84"/>
        <v>0</v>
      </c>
      <c r="BH59" s="210">
        <f t="shared" si="85"/>
        <v>0</v>
      </c>
      <c r="BI59" s="210">
        <f t="shared" si="86"/>
        <v>0</v>
      </c>
      <c r="BJ59" s="210">
        <f t="shared" si="87"/>
        <v>1</v>
      </c>
      <c r="BK59" s="210">
        <f t="shared" si="88"/>
        <v>1</v>
      </c>
      <c r="BL59" s="210">
        <f t="shared" si="89"/>
        <v>1</v>
      </c>
      <c r="BM59" s="210">
        <f t="shared" si="90"/>
        <v>1</v>
      </c>
      <c r="BN59" s="210">
        <f t="shared" si="91"/>
        <v>1</v>
      </c>
      <c r="BO59" s="210">
        <f t="shared" si="92"/>
        <v>1</v>
      </c>
      <c r="BP59" s="210">
        <f t="shared" si="93"/>
        <v>1</v>
      </c>
      <c r="BQ59" s="210">
        <f t="shared" si="94"/>
        <v>0</v>
      </c>
      <c r="BR59" s="210">
        <f t="shared" si="95"/>
        <v>1</v>
      </c>
      <c r="BS59" s="210">
        <f t="shared" si="96"/>
        <v>0</v>
      </c>
      <c r="BT59" s="210">
        <f t="shared" si="97"/>
        <v>0</v>
      </c>
      <c r="BU59" s="210">
        <f t="shared" si="98"/>
        <v>0</v>
      </c>
      <c r="BV59" s="210">
        <f t="shared" si="99"/>
        <v>0</v>
      </c>
      <c r="BW59" s="210">
        <f t="shared" si="100"/>
        <v>1</v>
      </c>
      <c r="BX59" s="210">
        <f t="shared" si="101"/>
        <v>1</v>
      </c>
      <c r="BY59" s="210">
        <f t="shared" si="102"/>
        <v>1</v>
      </c>
      <c r="BZ59" s="210">
        <f t="shared" si="103"/>
        <v>1</v>
      </c>
      <c r="CA59" s="210">
        <f t="shared" si="104"/>
        <v>1</v>
      </c>
      <c r="CL59" s="351" t="b">
        <f t="shared" si="109"/>
        <v>1</v>
      </c>
      <c r="CM59" s="351" t="b">
        <f t="shared" si="110"/>
        <v>1</v>
      </c>
      <c r="CN59" s="351" t="b">
        <f t="shared" si="111"/>
        <v>1</v>
      </c>
      <c r="CO59" s="351" t="b">
        <f t="shared" si="112"/>
        <v>0</v>
      </c>
      <c r="CP59" s="351"/>
      <c r="CQ59" s="351" t="b">
        <f t="shared" si="113"/>
        <v>0</v>
      </c>
      <c r="CR59" s="211">
        <f t="shared" si="114"/>
        <v>3</v>
      </c>
      <c r="CS59" s="351" t="b">
        <f t="shared" si="115"/>
        <v>1</v>
      </c>
      <c r="CT59" s="351" t="b">
        <f t="shared" si="116"/>
        <v>1</v>
      </c>
      <c r="CU59" s="351" t="b">
        <f t="shared" si="117"/>
        <v>1</v>
      </c>
      <c r="CV59" s="351" t="b">
        <f t="shared" si="118"/>
        <v>0</v>
      </c>
      <c r="CW59" s="351"/>
      <c r="CX59" s="351" t="b">
        <f t="shared" si="119"/>
        <v>0</v>
      </c>
      <c r="CY59" s="211">
        <f t="shared" si="120"/>
        <v>3</v>
      </c>
      <c r="CZ59" s="351" t="str">
        <f t="shared" si="121"/>
        <v/>
      </c>
      <c r="DA59" s="351" t="str">
        <f t="shared" si="122"/>
        <v/>
      </c>
    </row>
    <row r="60" spans="2:105" hidden="1" x14ac:dyDescent="0.25">
      <c r="B60" s="11" t="str">
        <f t="shared" si="105"/>
        <v/>
      </c>
      <c r="C60" s="11"/>
      <c r="D60" s="11"/>
      <c r="E60" s="11"/>
      <c r="F60" s="360"/>
      <c r="G60" s="10"/>
      <c r="H60" s="10"/>
      <c r="I60" s="10"/>
      <c r="J60" s="10"/>
      <c r="K60" s="10"/>
      <c r="L60" s="10"/>
      <c r="M60" s="10"/>
      <c r="N60" s="11" t="str">
        <f>IF($F60="","",'ריכוז גיליונות עזר'!H60)</f>
        <v/>
      </c>
      <c r="O60" s="11" t="str">
        <f>IF($F60="","",'ריכוז גיליונות עזר'!K60)</f>
        <v/>
      </c>
      <c r="P60" s="11" t="str">
        <f>IF($F60="","",'ריכוז גיליונות עזר'!L60)</f>
        <v/>
      </c>
      <c r="Q60" s="10"/>
      <c r="R60" s="365" t="str">
        <f t="shared" si="123"/>
        <v/>
      </c>
      <c r="S60" s="11" t="str">
        <f t="shared" si="124"/>
        <v/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1" t="str">
        <f t="shared" si="106"/>
        <v/>
      </c>
      <c r="AF60" s="10"/>
      <c r="AG60" s="10"/>
      <c r="AH60" s="10"/>
      <c r="AI60" s="10"/>
      <c r="AJ60" s="10"/>
      <c r="AK60" s="11"/>
      <c r="AL60" s="11"/>
      <c r="AM60" s="11"/>
      <c r="AN60" s="11"/>
      <c r="AO60" s="246" t="str">
        <f t="shared" si="70"/>
        <v/>
      </c>
      <c r="AP60" s="247"/>
      <c r="AQ60" s="211">
        <f t="shared" si="71"/>
        <v>0</v>
      </c>
      <c r="AR60" s="211" t="str">
        <f t="shared" si="107"/>
        <v/>
      </c>
      <c r="AS60" s="211" t="str">
        <f t="shared" si="107"/>
        <v/>
      </c>
      <c r="AT60" s="210">
        <f t="shared" si="108"/>
        <v>0</v>
      </c>
      <c r="AU60" s="210">
        <f t="shared" si="72"/>
        <v>0</v>
      </c>
      <c r="AV60" s="210">
        <f t="shared" si="73"/>
        <v>0</v>
      </c>
      <c r="AW60" s="210">
        <f t="shared" si="74"/>
        <v>0</v>
      </c>
      <c r="AX60" s="210">
        <f t="shared" si="75"/>
        <v>0</v>
      </c>
      <c r="AY60" s="210">
        <f t="shared" si="76"/>
        <v>0</v>
      </c>
      <c r="AZ60" s="210">
        <f t="shared" si="77"/>
        <v>0</v>
      </c>
      <c r="BA60" s="210">
        <f t="shared" si="78"/>
        <v>1</v>
      </c>
      <c r="BB60" s="210">
        <f t="shared" si="79"/>
        <v>1</v>
      </c>
      <c r="BC60" s="210">
        <f t="shared" si="80"/>
        <v>1</v>
      </c>
      <c r="BD60" s="210">
        <f t="shared" si="81"/>
        <v>0</v>
      </c>
      <c r="BE60" s="210">
        <f t="shared" si="82"/>
        <v>1</v>
      </c>
      <c r="BF60" s="210">
        <f t="shared" si="83"/>
        <v>1</v>
      </c>
      <c r="BG60" s="210">
        <f t="shared" si="84"/>
        <v>0</v>
      </c>
      <c r="BH60" s="210">
        <f t="shared" si="85"/>
        <v>0</v>
      </c>
      <c r="BI60" s="210">
        <f t="shared" si="86"/>
        <v>0</v>
      </c>
      <c r="BJ60" s="210">
        <f t="shared" si="87"/>
        <v>1</v>
      </c>
      <c r="BK60" s="210">
        <f t="shared" si="88"/>
        <v>1</v>
      </c>
      <c r="BL60" s="210">
        <f t="shared" si="89"/>
        <v>1</v>
      </c>
      <c r="BM60" s="210">
        <f t="shared" si="90"/>
        <v>1</v>
      </c>
      <c r="BN60" s="210">
        <f t="shared" si="91"/>
        <v>1</v>
      </c>
      <c r="BO60" s="210">
        <f t="shared" si="92"/>
        <v>1</v>
      </c>
      <c r="BP60" s="210">
        <f t="shared" si="93"/>
        <v>1</v>
      </c>
      <c r="BQ60" s="210">
        <f t="shared" si="94"/>
        <v>0</v>
      </c>
      <c r="BR60" s="210">
        <f t="shared" si="95"/>
        <v>1</v>
      </c>
      <c r="BS60" s="210">
        <f t="shared" si="96"/>
        <v>0</v>
      </c>
      <c r="BT60" s="210">
        <f t="shared" si="97"/>
        <v>0</v>
      </c>
      <c r="BU60" s="210">
        <f t="shared" si="98"/>
        <v>0</v>
      </c>
      <c r="BV60" s="210">
        <f t="shared" si="99"/>
        <v>0</v>
      </c>
      <c r="BW60" s="210">
        <f t="shared" si="100"/>
        <v>1</v>
      </c>
      <c r="BX60" s="210">
        <f t="shared" si="101"/>
        <v>1</v>
      </c>
      <c r="BY60" s="210">
        <f t="shared" si="102"/>
        <v>1</v>
      </c>
      <c r="BZ60" s="210">
        <f t="shared" si="103"/>
        <v>1</v>
      </c>
      <c r="CA60" s="210">
        <f t="shared" si="104"/>
        <v>1</v>
      </c>
      <c r="CL60" s="351" t="b">
        <f t="shared" si="109"/>
        <v>1</v>
      </c>
      <c r="CM60" s="351" t="b">
        <f t="shared" si="110"/>
        <v>1</v>
      </c>
      <c r="CN60" s="351" t="b">
        <f t="shared" si="111"/>
        <v>1</v>
      </c>
      <c r="CO60" s="351" t="b">
        <f t="shared" si="112"/>
        <v>0</v>
      </c>
      <c r="CP60" s="351"/>
      <c r="CQ60" s="351" t="b">
        <f t="shared" si="113"/>
        <v>0</v>
      </c>
      <c r="CR60" s="211">
        <f t="shared" si="114"/>
        <v>3</v>
      </c>
      <c r="CS60" s="351" t="b">
        <f t="shared" si="115"/>
        <v>1</v>
      </c>
      <c r="CT60" s="351" t="b">
        <f t="shared" si="116"/>
        <v>1</v>
      </c>
      <c r="CU60" s="351" t="b">
        <f t="shared" si="117"/>
        <v>1</v>
      </c>
      <c r="CV60" s="351" t="b">
        <f t="shared" si="118"/>
        <v>0</v>
      </c>
      <c r="CW60" s="351"/>
      <c r="CX60" s="351" t="b">
        <f t="shared" si="119"/>
        <v>0</v>
      </c>
      <c r="CY60" s="211">
        <f t="shared" si="120"/>
        <v>3</v>
      </c>
      <c r="CZ60" s="351" t="str">
        <f t="shared" si="121"/>
        <v/>
      </c>
      <c r="DA60" s="351" t="str">
        <f t="shared" si="122"/>
        <v/>
      </c>
    </row>
    <row r="61" spans="2:105" hidden="1" x14ac:dyDescent="0.25">
      <c r="B61" s="11" t="str">
        <f t="shared" si="105"/>
        <v/>
      </c>
      <c r="C61" s="11"/>
      <c r="D61" s="11"/>
      <c r="E61" s="11"/>
      <c r="F61" s="360"/>
      <c r="G61" s="10"/>
      <c r="H61" s="10"/>
      <c r="I61" s="10"/>
      <c r="J61" s="10"/>
      <c r="K61" s="10"/>
      <c r="L61" s="10"/>
      <c r="M61" s="10"/>
      <c r="N61" s="11" t="str">
        <f>IF($F61="","",'ריכוז גיליונות עזר'!H61)</f>
        <v/>
      </c>
      <c r="O61" s="11" t="str">
        <f>IF($F61="","",'ריכוז גיליונות עזר'!K61)</f>
        <v/>
      </c>
      <c r="P61" s="11" t="str">
        <f>IF($F61="","",'ריכוז גיליונות עזר'!L61)</f>
        <v/>
      </c>
      <c r="Q61" s="10"/>
      <c r="R61" s="365" t="str">
        <f t="shared" si="123"/>
        <v/>
      </c>
      <c r="S61" s="11" t="str">
        <f t="shared" si="124"/>
        <v/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1" t="str">
        <f t="shared" si="106"/>
        <v/>
      </c>
      <c r="AF61" s="10"/>
      <c r="AG61" s="10"/>
      <c r="AH61" s="10"/>
      <c r="AI61" s="10"/>
      <c r="AJ61" s="10"/>
      <c r="AK61" s="11"/>
      <c r="AL61" s="11"/>
      <c r="AM61" s="11"/>
      <c r="AN61" s="11"/>
      <c r="AO61" s="246" t="str">
        <f t="shared" si="70"/>
        <v/>
      </c>
      <c r="AP61" s="247"/>
      <c r="AQ61" s="211">
        <f t="shared" si="71"/>
        <v>0</v>
      </c>
      <c r="AR61" s="211" t="str">
        <f t="shared" si="107"/>
        <v/>
      </c>
      <c r="AS61" s="211" t="str">
        <f t="shared" si="107"/>
        <v/>
      </c>
      <c r="AT61" s="210">
        <f t="shared" si="108"/>
        <v>0</v>
      </c>
      <c r="AU61" s="210">
        <f t="shared" si="72"/>
        <v>0</v>
      </c>
      <c r="AV61" s="210">
        <f t="shared" si="73"/>
        <v>0</v>
      </c>
      <c r="AW61" s="210">
        <f t="shared" si="74"/>
        <v>0</v>
      </c>
      <c r="AX61" s="210">
        <f t="shared" si="75"/>
        <v>0</v>
      </c>
      <c r="AY61" s="210">
        <f t="shared" si="76"/>
        <v>0</v>
      </c>
      <c r="AZ61" s="210">
        <f t="shared" si="77"/>
        <v>0</v>
      </c>
      <c r="BA61" s="210">
        <f t="shared" si="78"/>
        <v>1</v>
      </c>
      <c r="BB61" s="210">
        <f t="shared" si="79"/>
        <v>1</v>
      </c>
      <c r="BC61" s="210">
        <f t="shared" si="80"/>
        <v>1</v>
      </c>
      <c r="BD61" s="210">
        <f t="shared" si="81"/>
        <v>0</v>
      </c>
      <c r="BE61" s="210">
        <f t="shared" si="82"/>
        <v>1</v>
      </c>
      <c r="BF61" s="210">
        <f t="shared" si="83"/>
        <v>1</v>
      </c>
      <c r="BG61" s="210">
        <f t="shared" si="84"/>
        <v>0</v>
      </c>
      <c r="BH61" s="210">
        <f t="shared" si="85"/>
        <v>0</v>
      </c>
      <c r="BI61" s="210">
        <f t="shared" si="86"/>
        <v>0</v>
      </c>
      <c r="BJ61" s="210">
        <f t="shared" si="87"/>
        <v>1</v>
      </c>
      <c r="BK61" s="210">
        <f t="shared" si="88"/>
        <v>1</v>
      </c>
      <c r="BL61" s="210">
        <f t="shared" si="89"/>
        <v>1</v>
      </c>
      <c r="BM61" s="210">
        <f t="shared" si="90"/>
        <v>1</v>
      </c>
      <c r="BN61" s="210">
        <f t="shared" si="91"/>
        <v>1</v>
      </c>
      <c r="BO61" s="210">
        <f t="shared" si="92"/>
        <v>1</v>
      </c>
      <c r="BP61" s="210">
        <f t="shared" si="93"/>
        <v>1</v>
      </c>
      <c r="BQ61" s="210">
        <f t="shared" si="94"/>
        <v>0</v>
      </c>
      <c r="BR61" s="210">
        <f t="shared" si="95"/>
        <v>1</v>
      </c>
      <c r="BS61" s="210">
        <f t="shared" si="96"/>
        <v>0</v>
      </c>
      <c r="BT61" s="210">
        <f t="shared" si="97"/>
        <v>0</v>
      </c>
      <c r="BU61" s="210">
        <f t="shared" si="98"/>
        <v>0</v>
      </c>
      <c r="BV61" s="210">
        <f t="shared" si="99"/>
        <v>0</v>
      </c>
      <c r="BW61" s="210">
        <f t="shared" si="100"/>
        <v>1</v>
      </c>
      <c r="BX61" s="210">
        <f t="shared" si="101"/>
        <v>1</v>
      </c>
      <c r="BY61" s="210">
        <f t="shared" si="102"/>
        <v>1</v>
      </c>
      <c r="BZ61" s="210">
        <f t="shared" si="103"/>
        <v>1</v>
      </c>
      <c r="CA61" s="210">
        <f t="shared" si="104"/>
        <v>1</v>
      </c>
      <c r="CL61" s="351" t="b">
        <f t="shared" si="109"/>
        <v>1</v>
      </c>
      <c r="CM61" s="351" t="b">
        <f t="shared" si="110"/>
        <v>1</v>
      </c>
      <c r="CN61" s="351" t="b">
        <f t="shared" si="111"/>
        <v>1</v>
      </c>
      <c r="CO61" s="351" t="b">
        <f t="shared" si="112"/>
        <v>0</v>
      </c>
      <c r="CP61" s="351"/>
      <c r="CQ61" s="351" t="b">
        <f t="shared" si="113"/>
        <v>0</v>
      </c>
      <c r="CR61" s="211">
        <f t="shared" si="114"/>
        <v>3</v>
      </c>
      <c r="CS61" s="351" t="b">
        <f t="shared" si="115"/>
        <v>1</v>
      </c>
      <c r="CT61" s="351" t="b">
        <f t="shared" si="116"/>
        <v>1</v>
      </c>
      <c r="CU61" s="351" t="b">
        <f t="shared" si="117"/>
        <v>1</v>
      </c>
      <c r="CV61" s="351" t="b">
        <f t="shared" si="118"/>
        <v>0</v>
      </c>
      <c r="CW61" s="351"/>
      <c r="CX61" s="351" t="b">
        <f t="shared" si="119"/>
        <v>0</v>
      </c>
      <c r="CY61" s="211">
        <f t="shared" si="120"/>
        <v>3</v>
      </c>
      <c r="CZ61" s="351" t="str">
        <f t="shared" si="121"/>
        <v/>
      </c>
      <c r="DA61" s="351" t="str">
        <f t="shared" si="122"/>
        <v/>
      </c>
    </row>
    <row r="62" spans="2:105" hidden="1" x14ac:dyDescent="0.25">
      <c r="B62" s="11" t="str">
        <f t="shared" si="105"/>
        <v/>
      </c>
      <c r="C62" s="11"/>
      <c r="D62" s="11"/>
      <c r="E62" s="11"/>
      <c r="F62" s="360"/>
      <c r="G62" s="10"/>
      <c r="H62" s="10"/>
      <c r="I62" s="10"/>
      <c r="J62" s="10"/>
      <c r="K62" s="10"/>
      <c r="L62" s="10"/>
      <c r="M62" s="10"/>
      <c r="N62" s="11" t="str">
        <f>IF($F62="","",'ריכוז גיליונות עזר'!H62)</f>
        <v/>
      </c>
      <c r="O62" s="11" t="str">
        <f>IF($F62="","",'ריכוז גיליונות עזר'!K62)</f>
        <v/>
      </c>
      <c r="P62" s="11" t="str">
        <f>IF($F62="","",'ריכוז גיליונות עזר'!L62)</f>
        <v/>
      </c>
      <c r="Q62" s="10"/>
      <c r="R62" s="365" t="str">
        <f t="shared" si="123"/>
        <v/>
      </c>
      <c r="S62" s="11" t="str">
        <f t="shared" si="124"/>
        <v/>
      </c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1" t="str">
        <f t="shared" si="106"/>
        <v/>
      </c>
      <c r="AF62" s="10"/>
      <c r="AG62" s="10"/>
      <c r="AH62" s="10"/>
      <c r="AI62" s="10"/>
      <c r="AJ62" s="10"/>
      <c r="AK62" s="11"/>
      <c r="AL62" s="11"/>
      <c r="AM62" s="11"/>
      <c r="AN62" s="11"/>
      <c r="AO62" s="246" t="str">
        <f t="shared" si="70"/>
        <v/>
      </c>
      <c r="AP62" s="247"/>
      <c r="AQ62" s="211">
        <f t="shared" si="71"/>
        <v>0</v>
      </c>
      <c r="AR62" s="211" t="str">
        <f t="shared" si="107"/>
        <v/>
      </c>
      <c r="AS62" s="211" t="str">
        <f t="shared" si="107"/>
        <v/>
      </c>
      <c r="AT62" s="210">
        <f t="shared" si="108"/>
        <v>0</v>
      </c>
      <c r="AU62" s="210">
        <f t="shared" si="72"/>
        <v>0</v>
      </c>
      <c r="AV62" s="210">
        <f t="shared" si="73"/>
        <v>0</v>
      </c>
      <c r="AW62" s="210">
        <f t="shared" si="74"/>
        <v>0</v>
      </c>
      <c r="AX62" s="210">
        <f t="shared" si="75"/>
        <v>0</v>
      </c>
      <c r="AY62" s="210">
        <f t="shared" si="76"/>
        <v>0</v>
      </c>
      <c r="AZ62" s="210">
        <f t="shared" si="77"/>
        <v>0</v>
      </c>
      <c r="BA62" s="210">
        <f t="shared" si="78"/>
        <v>1</v>
      </c>
      <c r="BB62" s="210">
        <f t="shared" si="79"/>
        <v>1</v>
      </c>
      <c r="BC62" s="210">
        <f t="shared" si="80"/>
        <v>1</v>
      </c>
      <c r="BD62" s="210">
        <f t="shared" si="81"/>
        <v>0</v>
      </c>
      <c r="BE62" s="210">
        <f t="shared" si="82"/>
        <v>1</v>
      </c>
      <c r="BF62" s="210">
        <f t="shared" si="83"/>
        <v>1</v>
      </c>
      <c r="BG62" s="210">
        <f t="shared" si="84"/>
        <v>0</v>
      </c>
      <c r="BH62" s="210">
        <f t="shared" si="85"/>
        <v>0</v>
      </c>
      <c r="BI62" s="210">
        <f t="shared" si="86"/>
        <v>0</v>
      </c>
      <c r="BJ62" s="210">
        <f t="shared" si="87"/>
        <v>1</v>
      </c>
      <c r="BK62" s="210">
        <f t="shared" si="88"/>
        <v>1</v>
      </c>
      <c r="BL62" s="210">
        <f t="shared" si="89"/>
        <v>1</v>
      </c>
      <c r="BM62" s="210">
        <f t="shared" si="90"/>
        <v>1</v>
      </c>
      <c r="BN62" s="210">
        <f t="shared" si="91"/>
        <v>1</v>
      </c>
      <c r="BO62" s="210">
        <f t="shared" si="92"/>
        <v>1</v>
      </c>
      <c r="BP62" s="210">
        <f t="shared" si="93"/>
        <v>1</v>
      </c>
      <c r="BQ62" s="210">
        <f t="shared" si="94"/>
        <v>0</v>
      </c>
      <c r="BR62" s="210">
        <f t="shared" si="95"/>
        <v>1</v>
      </c>
      <c r="BS62" s="210">
        <f t="shared" si="96"/>
        <v>0</v>
      </c>
      <c r="BT62" s="210">
        <f t="shared" si="97"/>
        <v>0</v>
      </c>
      <c r="BU62" s="210">
        <f t="shared" si="98"/>
        <v>0</v>
      </c>
      <c r="BV62" s="210">
        <f t="shared" si="99"/>
        <v>0</v>
      </c>
      <c r="BW62" s="210">
        <f t="shared" si="100"/>
        <v>1</v>
      </c>
      <c r="BX62" s="210">
        <f t="shared" si="101"/>
        <v>1</v>
      </c>
      <c r="BY62" s="210">
        <f t="shared" si="102"/>
        <v>1</v>
      </c>
      <c r="BZ62" s="210">
        <f t="shared" si="103"/>
        <v>1</v>
      </c>
      <c r="CA62" s="210">
        <f t="shared" si="104"/>
        <v>1</v>
      </c>
      <c r="CL62" s="351" t="b">
        <f t="shared" si="109"/>
        <v>1</v>
      </c>
      <c r="CM62" s="351" t="b">
        <f t="shared" si="110"/>
        <v>1</v>
      </c>
      <c r="CN62" s="351" t="b">
        <f t="shared" si="111"/>
        <v>1</v>
      </c>
      <c r="CO62" s="351" t="b">
        <f t="shared" si="112"/>
        <v>0</v>
      </c>
      <c r="CP62" s="351"/>
      <c r="CQ62" s="351" t="b">
        <f t="shared" si="113"/>
        <v>0</v>
      </c>
      <c r="CR62" s="211">
        <f t="shared" si="114"/>
        <v>3</v>
      </c>
      <c r="CS62" s="351" t="b">
        <f t="shared" si="115"/>
        <v>1</v>
      </c>
      <c r="CT62" s="351" t="b">
        <f t="shared" si="116"/>
        <v>1</v>
      </c>
      <c r="CU62" s="351" t="b">
        <f t="shared" si="117"/>
        <v>1</v>
      </c>
      <c r="CV62" s="351" t="b">
        <f t="shared" si="118"/>
        <v>0</v>
      </c>
      <c r="CW62" s="351"/>
      <c r="CX62" s="351" t="b">
        <f t="shared" si="119"/>
        <v>0</v>
      </c>
      <c r="CY62" s="211">
        <f t="shared" si="120"/>
        <v>3</v>
      </c>
      <c r="CZ62" s="351" t="str">
        <f t="shared" si="121"/>
        <v/>
      </c>
      <c r="DA62" s="351" t="str">
        <f t="shared" si="122"/>
        <v/>
      </c>
    </row>
    <row r="63" spans="2:105" hidden="1" x14ac:dyDescent="0.25">
      <c r="B63" s="11" t="str">
        <f t="shared" si="105"/>
        <v/>
      </c>
      <c r="C63" s="11"/>
      <c r="D63" s="11"/>
      <c r="E63" s="11"/>
      <c r="F63" s="360"/>
      <c r="G63" s="10"/>
      <c r="H63" s="10"/>
      <c r="I63" s="10"/>
      <c r="J63" s="10"/>
      <c r="K63" s="10"/>
      <c r="L63" s="10"/>
      <c r="M63" s="10"/>
      <c r="N63" s="11" t="str">
        <f>IF($F63="","",'ריכוז גיליונות עזר'!H63)</f>
        <v/>
      </c>
      <c r="O63" s="11" t="str">
        <f>IF($F63="","",'ריכוז גיליונות עזר'!K63)</f>
        <v/>
      </c>
      <c r="P63" s="11" t="str">
        <f>IF($F63="","",'ריכוז גיליונות עזר'!L63)</f>
        <v/>
      </c>
      <c r="Q63" s="10"/>
      <c r="R63" s="365" t="str">
        <f t="shared" si="123"/>
        <v/>
      </c>
      <c r="S63" s="11" t="str">
        <f t="shared" si="124"/>
        <v/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1" t="str">
        <f t="shared" si="106"/>
        <v/>
      </c>
      <c r="AF63" s="10"/>
      <c r="AG63" s="10"/>
      <c r="AH63" s="10"/>
      <c r="AI63" s="10"/>
      <c r="AJ63" s="10"/>
      <c r="AK63" s="11"/>
      <c r="AL63" s="11"/>
      <c r="AM63" s="11"/>
      <c r="AN63" s="11"/>
      <c r="AO63" s="246" t="str">
        <f t="shared" ref="AO63:AO94" si="125">IF($F63="","",IF(AK63=1,1,IF(AQ63&lt;&gt;1,$AR$1,IF(SUMPRODUCT(--(G63:AJ63&gt;=$G$5:$AJ$5)*($G$5:$AJ$5&lt;&gt;"")*($G$4:$AJ$4=1))=COUNTIF($G$4:$AJ$4,1),1,0))))</f>
        <v/>
      </c>
      <c r="AP63" s="247"/>
      <c r="AQ63" s="211">
        <f t="shared" ref="AQ63:AQ94" si="126">IF(OR(SUM(AT63:CA63)&lt;&gt;COUNT(AT63:CA63),SUMPRODUCT(--(G63:AJ63=$AR$1))&lt;&gt;0),0,1)</f>
        <v>0</v>
      </c>
      <c r="AR63" s="211" t="str">
        <f t="shared" si="107"/>
        <v/>
      </c>
      <c r="AS63" s="211" t="str">
        <f t="shared" si="107"/>
        <v/>
      </c>
      <c r="AT63" s="210">
        <f t="shared" si="108"/>
        <v>0</v>
      </c>
      <c r="AU63" s="210">
        <f t="shared" si="72"/>
        <v>0</v>
      </c>
      <c r="AV63" s="210">
        <f t="shared" si="73"/>
        <v>0</v>
      </c>
      <c r="AW63" s="210">
        <f t="shared" si="74"/>
        <v>0</v>
      </c>
      <c r="AX63" s="210">
        <f t="shared" si="75"/>
        <v>0</v>
      </c>
      <c r="AY63" s="210">
        <f t="shared" si="76"/>
        <v>0</v>
      </c>
      <c r="AZ63" s="210">
        <f t="shared" si="77"/>
        <v>0</v>
      </c>
      <c r="BA63" s="210">
        <f t="shared" si="78"/>
        <v>1</v>
      </c>
      <c r="BB63" s="210">
        <f t="shared" si="79"/>
        <v>1</v>
      </c>
      <c r="BC63" s="210">
        <f t="shared" si="80"/>
        <v>1</v>
      </c>
      <c r="BD63" s="210">
        <f t="shared" si="81"/>
        <v>0</v>
      </c>
      <c r="BE63" s="210">
        <f t="shared" si="82"/>
        <v>1</v>
      </c>
      <c r="BF63" s="210">
        <f t="shared" si="83"/>
        <v>1</v>
      </c>
      <c r="BG63" s="210">
        <f t="shared" si="84"/>
        <v>0</v>
      </c>
      <c r="BH63" s="210">
        <f t="shared" si="85"/>
        <v>0</v>
      </c>
      <c r="BI63" s="210">
        <f t="shared" ref="BI63:BI94" si="127">IF(OR(V$30="",W$4=99),1,IF(V63="",0,IFERROR(CHOOSE(BI$28,IF(ISNA(MATCH(V63,$AR$30:$AS$30,0)),0,1),IF(ISNUMBER(V63),1,0),IF(V63=TRUNC(V63),1,0),IF(AND(V63*1=V63,V63&gt;=0),1,0),IF(AND(V63=TRUNC(V63),V63&gt;=0),1,0),IF(AND(V63*1=V63,V63&gt;0),1,0),IF(AND(V63=TRUNC(V63),V63&gt;0),1,0),1,IF(ISNA(HLOOKUP(V63,$AU$4:$BD$4,1,0)),0,1)),0)))</f>
        <v>0</v>
      </c>
      <c r="BJ63" s="210">
        <f t="shared" ref="BJ63:BJ94" si="128">IF(OR(W$30="",X$4=99),1,IF(W63="",0,IFERROR(CHOOSE(BJ$28,IF(ISNA(MATCH(W63,$AR$30:$AS$30,0)),0,1),IF(ISNUMBER(W63),1,0),IF(W63=TRUNC(W63),1,0),IF(AND(W63*1=W63,W63&gt;=0),1,0),IF(AND(W63=TRUNC(W63),W63&gt;=0),1,0),IF(AND(W63*1=W63,W63&gt;0),1,0),IF(AND(W63=TRUNC(W63),W63&gt;0),1,0),1,IF(ISNA(HLOOKUP(W63,$AU$4:$BD$4,1,0)),0,1)),0)))</f>
        <v>1</v>
      </c>
      <c r="BK63" s="210">
        <f t="shared" si="88"/>
        <v>1</v>
      </c>
      <c r="BL63" s="210">
        <f t="shared" si="89"/>
        <v>1</v>
      </c>
      <c r="BM63" s="210">
        <f t="shared" si="90"/>
        <v>1</v>
      </c>
      <c r="BN63" s="210">
        <f t="shared" si="91"/>
        <v>1</v>
      </c>
      <c r="BO63" s="210">
        <f t="shared" si="92"/>
        <v>1</v>
      </c>
      <c r="BP63" s="210">
        <f t="shared" si="93"/>
        <v>1</v>
      </c>
      <c r="BQ63" s="210">
        <f t="shared" si="94"/>
        <v>0</v>
      </c>
      <c r="BR63" s="210">
        <f t="shared" si="95"/>
        <v>1</v>
      </c>
      <c r="BS63" s="210">
        <f t="shared" si="96"/>
        <v>0</v>
      </c>
      <c r="BT63" s="210">
        <f t="shared" si="97"/>
        <v>0</v>
      </c>
      <c r="BU63" s="210">
        <f t="shared" si="98"/>
        <v>0</v>
      </c>
      <c r="BV63" s="210">
        <f t="shared" si="99"/>
        <v>0</v>
      </c>
      <c r="BW63" s="210">
        <f t="shared" si="100"/>
        <v>1</v>
      </c>
      <c r="BX63" s="210">
        <f t="shared" si="101"/>
        <v>1</v>
      </c>
      <c r="BY63" s="210">
        <f t="shared" si="102"/>
        <v>1</v>
      </c>
      <c r="BZ63" s="210">
        <f t="shared" si="103"/>
        <v>1</v>
      </c>
      <c r="CA63" s="210">
        <f t="shared" si="104"/>
        <v>1</v>
      </c>
      <c r="CL63" s="351" t="b">
        <f t="shared" si="109"/>
        <v>1</v>
      </c>
      <c r="CM63" s="351" t="b">
        <f t="shared" si="110"/>
        <v>1</v>
      </c>
      <c r="CN63" s="351" t="b">
        <f t="shared" si="111"/>
        <v>1</v>
      </c>
      <c r="CO63" s="351" t="b">
        <f t="shared" si="112"/>
        <v>0</v>
      </c>
      <c r="CP63" s="351"/>
      <c r="CQ63" s="351" t="b">
        <f t="shared" si="113"/>
        <v>0</v>
      </c>
      <c r="CR63" s="211">
        <f t="shared" si="114"/>
        <v>3</v>
      </c>
      <c r="CS63" s="351" t="b">
        <f t="shared" si="115"/>
        <v>1</v>
      </c>
      <c r="CT63" s="351" t="b">
        <f t="shared" si="116"/>
        <v>1</v>
      </c>
      <c r="CU63" s="351" t="b">
        <f t="shared" si="117"/>
        <v>1</v>
      </c>
      <c r="CV63" s="351" t="b">
        <f t="shared" si="118"/>
        <v>0</v>
      </c>
      <c r="CW63" s="351"/>
      <c r="CX63" s="351" t="b">
        <f t="shared" si="119"/>
        <v>0</v>
      </c>
      <c r="CY63" s="211">
        <f t="shared" si="120"/>
        <v>3</v>
      </c>
      <c r="CZ63" s="351" t="str">
        <f t="shared" si="121"/>
        <v/>
      </c>
      <c r="DA63" s="351" t="str">
        <f t="shared" si="122"/>
        <v/>
      </c>
    </row>
    <row r="64" spans="2:105" hidden="1" x14ac:dyDescent="0.25">
      <c r="B64" s="11" t="str">
        <f t="shared" si="105"/>
        <v/>
      </c>
      <c r="C64" s="11"/>
      <c r="D64" s="11"/>
      <c r="E64" s="11"/>
      <c r="F64" s="360"/>
      <c r="G64" s="10"/>
      <c r="H64" s="10"/>
      <c r="I64" s="10"/>
      <c r="J64" s="10"/>
      <c r="K64" s="10"/>
      <c r="L64" s="10"/>
      <c r="M64" s="10"/>
      <c r="N64" s="11" t="str">
        <f>IF($F64="","",'ריכוז גיליונות עזר'!H64)</f>
        <v/>
      </c>
      <c r="O64" s="11" t="str">
        <f>IF($F64="","",'ריכוז גיליונות עזר'!K64)</f>
        <v/>
      </c>
      <c r="P64" s="11" t="str">
        <f>IF($F64="","",'ריכוז גיליונות עזר'!L64)</f>
        <v/>
      </c>
      <c r="Q64" s="10"/>
      <c r="R64" s="365" t="str">
        <f t="shared" si="123"/>
        <v/>
      </c>
      <c r="S64" s="11" t="str">
        <f t="shared" si="124"/>
        <v/>
      </c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1" t="str">
        <f t="shared" si="106"/>
        <v/>
      </c>
      <c r="AF64" s="10"/>
      <c r="AG64" s="10"/>
      <c r="AH64" s="10"/>
      <c r="AI64" s="10"/>
      <c r="AJ64" s="10"/>
      <c r="AK64" s="11"/>
      <c r="AL64" s="11"/>
      <c r="AM64" s="11"/>
      <c r="AN64" s="11"/>
      <c r="AO64" s="246" t="str">
        <f t="shared" si="125"/>
        <v/>
      </c>
      <c r="AP64" s="247"/>
      <c r="AQ64" s="211">
        <f t="shared" si="126"/>
        <v>0</v>
      </c>
      <c r="AR64" s="211" t="str">
        <f t="shared" ref="AR64:AS91" si="129">IF($F64="","",AR$30)</f>
        <v/>
      </c>
      <c r="AS64" s="211" t="str">
        <f t="shared" si="129"/>
        <v/>
      </c>
      <c r="AT64" s="210">
        <f t="shared" si="108"/>
        <v>0</v>
      </c>
      <c r="AU64" s="210">
        <f t="shared" si="72"/>
        <v>0</v>
      </c>
      <c r="AV64" s="210">
        <f t="shared" si="73"/>
        <v>0</v>
      </c>
      <c r="AW64" s="210">
        <f t="shared" si="74"/>
        <v>0</v>
      </c>
      <c r="AX64" s="210">
        <f t="shared" si="75"/>
        <v>0</v>
      </c>
      <c r="AY64" s="210">
        <f t="shared" si="76"/>
        <v>0</v>
      </c>
      <c r="AZ64" s="210">
        <f t="shared" si="77"/>
        <v>0</v>
      </c>
      <c r="BA64" s="210">
        <f t="shared" si="78"/>
        <v>1</v>
      </c>
      <c r="BB64" s="210">
        <f t="shared" si="79"/>
        <v>1</v>
      </c>
      <c r="BC64" s="210">
        <f t="shared" si="80"/>
        <v>1</v>
      </c>
      <c r="BD64" s="210">
        <f t="shared" si="81"/>
        <v>0</v>
      </c>
      <c r="BE64" s="210">
        <f t="shared" si="82"/>
        <v>1</v>
      </c>
      <c r="BF64" s="210">
        <f t="shared" si="83"/>
        <v>1</v>
      </c>
      <c r="BG64" s="210">
        <f t="shared" si="84"/>
        <v>0</v>
      </c>
      <c r="BH64" s="210">
        <f t="shared" si="85"/>
        <v>0</v>
      </c>
      <c r="BI64" s="210">
        <f t="shared" si="127"/>
        <v>0</v>
      </c>
      <c r="BJ64" s="210">
        <f t="shared" si="128"/>
        <v>1</v>
      </c>
      <c r="BK64" s="210">
        <f t="shared" si="88"/>
        <v>1</v>
      </c>
      <c r="BL64" s="210">
        <f t="shared" si="89"/>
        <v>1</v>
      </c>
      <c r="BM64" s="210">
        <f t="shared" si="90"/>
        <v>1</v>
      </c>
      <c r="BN64" s="210">
        <f t="shared" si="91"/>
        <v>1</v>
      </c>
      <c r="BO64" s="210">
        <f t="shared" si="92"/>
        <v>1</v>
      </c>
      <c r="BP64" s="210">
        <f t="shared" si="93"/>
        <v>1</v>
      </c>
      <c r="BQ64" s="210">
        <f t="shared" si="94"/>
        <v>0</v>
      </c>
      <c r="BR64" s="210">
        <f t="shared" si="95"/>
        <v>1</v>
      </c>
      <c r="BS64" s="210">
        <f t="shared" si="96"/>
        <v>0</v>
      </c>
      <c r="BT64" s="210">
        <f t="shared" si="97"/>
        <v>0</v>
      </c>
      <c r="BU64" s="210">
        <f t="shared" si="98"/>
        <v>0</v>
      </c>
      <c r="BV64" s="210">
        <f t="shared" si="99"/>
        <v>0</v>
      </c>
      <c r="BW64" s="210">
        <f t="shared" si="100"/>
        <v>1</v>
      </c>
      <c r="BX64" s="210">
        <f t="shared" si="101"/>
        <v>1</v>
      </c>
      <c r="BY64" s="210">
        <f t="shared" si="102"/>
        <v>1</v>
      </c>
      <c r="BZ64" s="210">
        <f t="shared" si="103"/>
        <v>1</v>
      </c>
      <c r="CA64" s="210">
        <f t="shared" si="104"/>
        <v>1</v>
      </c>
      <c r="CL64" s="351" t="b">
        <f t="shared" si="109"/>
        <v>1</v>
      </c>
      <c r="CM64" s="351" t="b">
        <f t="shared" si="110"/>
        <v>1</v>
      </c>
      <c r="CN64" s="351" t="b">
        <f t="shared" si="111"/>
        <v>1</v>
      </c>
      <c r="CO64" s="351" t="b">
        <f t="shared" si="112"/>
        <v>0</v>
      </c>
      <c r="CP64" s="351"/>
      <c r="CQ64" s="351" t="b">
        <f t="shared" si="113"/>
        <v>0</v>
      </c>
      <c r="CR64" s="211">
        <f t="shared" si="114"/>
        <v>3</v>
      </c>
      <c r="CS64" s="351" t="b">
        <f t="shared" si="115"/>
        <v>1</v>
      </c>
      <c r="CT64" s="351" t="b">
        <f t="shared" si="116"/>
        <v>1</v>
      </c>
      <c r="CU64" s="351" t="b">
        <f t="shared" ref="CU64:CU95" si="130">P64&gt;=CU$7</f>
        <v>1</v>
      </c>
      <c r="CV64" s="351" t="b">
        <f t="shared" ref="CV64:CV95" si="131">Q64&gt;=CV$7</f>
        <v>0</v>
      </c>
      <c r="CW64" s="351"/>
      <c r="CX64" s="351" t="b">
        <f t="shared" si="119"/>
        <v>0</v>
      </c>
      <c r="CY64" s="211">
        <f t="shared" si="120"/>
        <v>3</v>
      </c>
      <c r="CZ64" s="351" t="str">
        <f t="shared" si="121"/>
        <v/>
      </c>
      <c r="DA64" s="351" t="str">
        <f t="shared" si="122"/>
        <v/>
      </c>
    </row>
    <row r="65" spans="2:105" hidden="1" x14ac:dyDescent="0.25">
      <c r="B65" s="11" t="str">
        <f t="shared" si="105"/>
        <v/>
      </c>
      <c r="C65" s="11"/>
      <c r="D65" s="11"/>
      <c r="E65" s="11"/>
      <c r="F65" s="360"/>
      <c r="G65" s="10"/>
      <c r="H65" s="10"/>
      <c r="I65" s="10"/>
      <c r="J65" s="10"/>
      <c r="K65" s="10"/>
      <c r="L65" s="10"/>
      <c r="M65" s="10"/>
      <c r="N65" s="11" t="str">
        <f>IF($F65="","",'ריכוז גיליונות עזר'!H65)</f>
        <v/>
      </c>
      <c r="O65" s="11" t="str">
        <f>IF($F65="","",'ריכוז גיליונות עזר'!K65)</f>
        <v/>
      </c>
      <c r="P65" s="11" t="str">
        <f>IF($F65="","",'ריכוז גיליונות עזר'!L65)</f>
        <v/>
      </c>
      <c r="Q65" s="10"/>
      <c r="R65" s="365" t="str">
        <f t="shared" si="123"/>
        <v/>
      </c>
      <c r="S65" s="11" t="str">
        <f t="shared" si="124"/>
        <v/>
      </c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1" t="str">
        <f t="shared" si="106"/>
        <v/>
      </c>
      <c r="AF65" s="10"/>
      <c r="AG65" s="10"/>
      <c r="AH65" s="10"/>
      <c r="AI65" s="10"/>
      <c r="AJ65" s="10"/>
      <c r="AK65" s="11"/>
      <c r="AL65" s="11"/>
      <c r="AM65" s="11"/>
      <c r="AN65" s="11"/>
      <c r="AO65" s="246" t="str">
        <f t="shared" si="125"/>
        <v/>
      </c>
      <c r="AP65" s="247"/>
      <c r="AQ65" s="211">
        <f t="shared" si="126"/>
        <v>0</v>
      </c>
      <c r="AR65" s="211" t="str">
        <f t="shared" si="129"/>
        <v/>
      </c>
      <c r="AS65" s="211" t="str">
        <f t="shared" si="129"/>
        <v/>
      </c>
      <c r="AT65" s="210">
        <f t="shared" si="108"/>
        <v>0</v>
      </c>
      <c r="AU65" s="210">
        <f t="shared" si="72"/>
        <v>0</v>
      </c>
      <c r="AV65" s="210">
        <f t="shared" si="73"/>
        <v>0</v>
      </c>
      <c r="AW65" s="210">
        <f t="shared" si="74"/>
        <v>0</v>
      </c>
      <c r="AX65" s="210">
        <f t="shared" si="75"/>
        <v>0</v>
      </c>
      <c r="AY65" s="210">
        <f t="shared" si="76"/>
        <v>0</v>
      </c>
      <c r="AZ65" s="210">
        <f t="shared" si="77"/>
        <v>0</v>
      </c>
      <c r="BA65" s="210">
        <f t="shared" si="78"/>
        <v>1</v>
      </c>
      <c r="BB65" s="210">
        <f t="shared" si="79"/>
        <v>1</v>
      </c>
      <c r="BC65" s="210">
        <f t="shared" si="80"/>
        <v>1</v>
      </c>
      <c r="BD65" s="210">
        <f t="shared" si="81"/>
        <v>0</v>
      </c>
      <c r="BE65" s="210">
        <f t="shared" si="82"/>
        <v>1</v>
      </c>
      <c r="BF65" s="210">
        <f t="shared" si="83"/>
        <v>1</v>
      </c>
      <c r="BG65" s="210">
        <f t="shared" si="84"/>
        <v>0</v>
      </c>
      <c r="BH65" s="210">
        <f t="shared" si="85"/>
        <v>0</v>
      </c>
      <c r="BI65" s="210">
        <f t="shared" si="127"/>
        <v>0</v>
      </c>
      <c r="BJ65" s="210">
        <f t="shared" si="128"/>
        <v>1</v>
      </c>
      <c r="BK65" s="210">
        <f t="shared" si="88"/>
        <v>1</v>
      </c>
      <c r="BL65" s="210">
        <f t="shared" si="89"/>
        <v>1</v>
      </c>
      <c r="BM65" s="210">
        <f t="shared" si="90"/>
        <v>1</v>
      </c>
      <c r="BN65" s="210">
        <f t="shared" si="91"/>
        <v>1</v>
      </c>
      <c r="BO65" s="210">
        <f t="shared" si="92"/>
        <v>1</v>
      </c>
      <c r="BP65" s="210">
        <f t="shared" si="93"/>
        <v>1</v>
      </c>
      <c r="BQ65" s="210">
        <f t="shared" si="94"/>
        <v>0</v>
      </c>
      <c r="BR65" s="210">
        <f t="shared" si="95"/>
        <v>1</v>
      </c>
      <c r="BS65" s="210">
        <f t="shared" si="96"/>
        <v>0</v>
      </c>
      <c r="BT65" s="210">
        <f t="shared" si="97"/>
        <v>0</v>
      </c>
      <c r="BU65" s="210">
        <f t="shared" si="98"/>
        <v>0</v>
      </c>
      <c r="BV65" s="210">
        <f t="shared" si="99"/>
        <v>0</v>
      </c>
      <c r="BW65" s="210">
        <f t="shared" si="100"/>
        <v>1</v>
      </c>
      <c r="BX65" s="210">
        <f t="shared" si="101"/>
        <v>1</v>
      </c>
      <c r="BY65" s="210">
        <f t="shared" si="102"/>
        <v>1</v>
      </c>
      <c r="BZ65" s="210">
        <f t="shared" si="103"/>
        <v>1</v>
      </c>
      <c r="CA65" s="210">
        <f t="shared" si="104"/>
        <v>1</v>
      </c>
      <c r="CL65" s="351" t="b">
        <f t="shared" si="109"/>
        <v>1</v>
      </c>
      <c r="CM65" s="351" t="b">
        <f t="shared" si="110"/>
        <v>1</v>
      </c>
      <c r="CN65" s="351" t="b">
        <f t="shared" si="111"/>
        <v>1</v>
      </c>
      <c r="CO65" s="351" t="b">
        <f t="shared" si="112"/>
        <v>0</v>
      </c>
      <c r="CP65" s="351"/>
      <c r="CQ65" s="351" t="b">
        <f t="shared" si="113"/>
        <v>0</v>
      </c>
      <c r="CR65" s="211">
        <f t="shared" si="114"/>
        <v>3</v>
      </c>
      <c r="CS65" s="351" t="b">
        <f t="shared" si="115"/>
        <v>1</v>
      </c>
      <c r="CT65" s="351" t="b">
        <f t="shared" si="116"/>
        <v>1</v>
      </c>
      <c r="CU65" s="351" t="b">
        <f t="shared" si="130"/>
        <v>1</v>
      </c>
      <c r="CV65" s="351" t="b">
        <f t="shared" si="131"/>
        <v>0</v>
      </c>
      <c r="CW65" s="351"/>
      <c r="CX65" s="351" t="b">
        <f t="shared" si="119"/>
        <v>0</v>
      </c>
      <c r="CY65" s="211">
        <f t="shared" si="120"/>
        <v>3</v>
      </c>
      <c r="CZ65" s="351" t="str">
        <f t="shared" si="121"/>
        <v/>
      </c>
      <c r="DA65" s="351" t="str">
        <f t="shared" si="122"/>
        <v/>
      </c>
    </row>
    <row r="66" spans="2:105" hidden="1" x14ac:dyDescent="0.25">
      <c r="B66" s="11" t="str">
        <f t="shared" si="105"/>
        <v/>
      </c>
      <c r="C66" s="11"/>
      <c r="D66" s="11"/>
      <c r="E66" s="11"/>
      <c r="F66" s="360"/>
      <c r="G66" s="10"/>
      <c r="H66" s="10"/>
      <c r="I66" s="10"/>
      <c r="J66" s="10"/>
      <c r="K66" s="10"/>
      <c r="L66" s="10"/>
      <c r="M66" s="10"/>
      <c r="N66" s="11" t="str">
        <f>IF($F66="","",'ריכוז גיליונות עזר'!H66)</f>
        <v/>
      </c>
      <c r="O66" s="11" t="str">
        <f>IF($F66="","",'ריכוז גיליונות עזר'!K66)</f>
        <v/>
      </c>
      <c r="P66" s="11" t="str">
        <f>IF($F66="","",'ריכוז גיליונות עזר'!L66)</f>
        <v/>
      </c>
      <c r="Q66" s="10"/>
      <c r="R66" s="365" t="str">
        <f t="shared" si="123"/>
        <v/>
      </c>
      <c r="S66" s="11" t="str">
        <f t="shared" si="124"/>
        <v/>
      </c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1" t="str">
        <f t="shared" si="106"/>
        <v/>
      </c>
      <c r="AF66" s="10"/>
      <c r="AG66" s="10"/>
      <c r="AH66" s="10"/>
      <c r="AI66" s="10"/>
      <c r="AJ66" s="10"/>
      <c r="AK66" s="11"/>
      <c r="AL66" s="11"/>
      <c r="AM66" s="11"/>
      <c r="AN66" s="11"/>
      <c r="AO66" s="246" t="str">
        <f t="shared" si="125"/>
        <v/>
      </c>
      <c r="AP66" s="247"/>
      <c r="AQ66" s="211">
        <f t="shared" si="126"/>
        <v>0</v>
      </c>
      <c r="AR66" s="211" t="str">
        <f t="shared" si="129"/>
        <v/>
      </c>
      <c r="AS66" s="211" t="str">
        <f t="shared" si="129"/>
        <v/>
      </c>
      <c r="AT66" s="210">
        <f t="shared" si="108"/>
        <v>0</v>
      </c>
      <c r="AU66" s="210">
        <f t="shared" si="72"/>
        <v>0</v>
      </c>
      <c r="AV66" s="210">
        <f t="shared" si="73"/>
        <v>0</v>
      </c>
      <c r="AW66" s="210">
        <f t="shared" si="74"/>
        <v>0</v>
      </c>
      <c r="AX66" s="210">
        <f t="shared" si="75"/>
        <v>0</v>
      </c>
      <c r="AY66" s="210">
        <f t="shared" si="76"/>
        <v>0</v>
      </c>
      <c r="AZ66" s="210">
        <f t="shared" si="77"/>
        <v>0</v>
      </c>
      <c r="BA66" s="210">
        <f t="shared" si="78"/>
        <v>1</v>
      </c>
      <c r="BB66" s="210">
        <f t="shared" si="79"/>
        <v>1</v>
      </c>
      <c r="BC66" s="210">
        <f t="shared" si="80"/>
        <v>1</v>
      </c>
      <c r="BD66" s="210">
        <f t="shared" si="81"/>
        <v>0</v>
      </c>
      <c r="BE66" s="210">
        <f t="shared" si="82"/>
        <v>1</v>
      </c>
      <c r="BF66" s="210">
        <f t="shared" si="83"/>
        <v>1</v>
      </c>
      <c r="BG66" s="210">
        <f t="shared" si="84"/>
        <v>0</v>
      </c>
      <c r="BH66" s="210">
        <f t="shared" si="85"/>
        <v>0</v>
      </c>
      <c r="BI66" s="210">
        <f t="shared" si="127"/>
        <v>0</v>
      </c>
      <c r="BJ66" s="210">
        <f t="shared" si="128"/>
        <v>1</v>
      </c>
      <c r="BK66" s="210">
        <f t="shared" si="88"/>
        <v>1</v>
      </c>
      <c r="BL66" s="210">
        <f t="shared" si="89"/>
        <v>1</v>
      </c>
      <c r="BM66" s="210">
        <f t="shared" si="90"/>
        <v>1</v>
      </c>
      <c r="BN66" s="210">
        <f t="shared" si="91"/>
        <v>1</v>
      </c>
      <c r="BO66" s="210">
        <f t="shared" si="92"/>
        <v>1</v>
      </c>
      <c r="BP66" s="210">
        <f t="shared" si="93"/>
        <v>1</v>
      </c>
      <c r="BQ66" s="210">
        <f t="shared" si="94"/>
        <v>0</v>
      </c>
      <c r="BR66" s="210">
        <f t="shared" si="95"/>
        <v>1</v>
      </c>
      <c r="BS66" s="210">
        <f t="shared" si="96"/>
        <v>0</v>
      </c>
      <c r="BT66" s="210">
        <f t="shared" si="97"/>
        <v>0</v>
      </c>
      <c r="BU66" s="210">
        <f t="shared" si="98"/>
        <v>0</v>
      </c>
      <c r="BV66" s="210">
        <f t="shared" si="99"/>
        <v>0</v>
      </c>
      <c r="BW66" s="210">
        <f t="shared" si="100"/>
        <v>1</v>
      </c>
      <c r="BX66" s="210">
        <f t="shared" si="101"/>
        <v>1</v>
      </c>
      <c r="BY66" s="210">
        <f t="shared" si="102"/>
        <v>1</v>
      </c>
      <c r="BZ66" s="210">
        <f t="shared" si="103"/>
        <v>1</v>
      </c>
      <c r="CA66" s="210">
        <f t="shared" si="104"/>
        <v>1</v>
      </c>
      <c r="CL66" s="351" t="b">
        <f t="shared" si="109"/>
        <v>1</v>
      </c>
      <c r="CM66" s="351" t="b">
        <f t="shared" si="110"/>
        <v>1</v>
      </c>
      <c r="CN66" s="351" t="b">
        <f t="shared" si="111"/>
        <v>1</v>
      </c>
      <c r="CO66" s="351" t="b">
        <f t="shared" si="112"/>
        <v>0</v>
      </c>
      <c r="CP66" s="351"/>
      <c r="CQ66" s="351" t="b">
        <f t="shared" si="113"/>
        <v>0</v>
      </c>
      <c r="CR66" s="211">
        <f t="shared" si="114"/>
        <v>3</v>
      </c>
      <c r="CS66" s="351" t="b">
        <f t="shared" si="115"/>
        <v>1</v>
      </c>
      <c r="CT66" s="351" t="b">
        <f t="shared" si="116"/>
        <v>1</v>
      </c>
      <c r="CU66" s="351" t="b">
        <f t="shared" si="130"/>
        <v>1</v>
      </c>
      <c r="CV66" s="351" t="b">
        <f t="shared" si="131"/>
        <v>0</v>
      </c>
      <c r="CW66" s="351"/>
      <c r="CX66" s="351" t="b">
        <f t="shared" si="119"/>
        <v>0</v>
      </c>
      <c r="CY66" s="211">
        <f t="shared" si="120"/>
        <v>3</v>
      </c>
      <c r="CZ66" s="351" t="str">
        <f t="shared" si="121"/>
        <v/>
      </c>
      <c r="DA66" s="351" t="str">
        <f t="shared" si="122"/>
        <v/>
      </c>
    </row>
    <row r="67" spans="2:105" hidden="1" x14ac:dyDescent="0.25">
      <c r="B67" s="11" t="str">
        <f t="shared" si="105"/>
        <v/>
      </c>
      <c r="C67" s="11"/>
      <c r="D67" s="11"/>
      <c r="E67" s="11"/>
      <c r="F67" s="360"/>
      <c r="G67" s="10"/>
      <c r="H67" s="10"/>
      <c r="I67" s="10"/>
      <c r="J67" s="10"/>
      <c r="K67" s="10"/>
      <c r="L67" s="10"/>
      <c r="M67" s="10"/>
      <c r="N67" s="11" t="str">
        <f>IF($F67="","",'ריכוז גיליונות עזר'!H67)</f>
        <v/>
      </c>
      <c r="O67" s="11" t="str">
        <f>IF($F67="","",'ריכוז גיליונות עזר'!K67)</f>
        <v/>
      </c>
      <c r="P67" s="11" t="str">
        <f>IF($F67="","",'ריכוז גיליונות עזר'!L67)</f>
        <v/>
      </c>
      <c r="Q67" s="10"/>
      <c r="R67" s="365" t="str">
        <f t="shared" si="123"/>
        <v/>
      </c>
      <c r="S67" s="11" t="str">
        <f t="shared" si="124"/>
        <v/>
      </c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1" t="str">
        <f t="shared" si="106"/>
        <v/>
      </c>
      <c r="AF67" s="10"/>
      <c r="AG67" s="10"/>
      <c r="AH67" s="10"/>
      <c r="AI67" s="10"/>
      <c r="AJ67" s="10"/>
      <c r="AK67" s="11"/>
      <c r="AL67" s="11"/>
      <c r="AM67" s="11"/>
      <c r="AN67" s="11"/>
      <c r="AO67" s="246" t="str">
        <f t="shared" si="125"/>
        <v/>
      </c>
      <c r="AP67" s="247"/>
      <c r="AQ67" s="211">
        <f t="shared" si="126"/>
        <v>0</v>
      </c>
      <c r="AR67" s="211" t="str">
        <f t="shared" si="129"/>
        <v/>
      </c>
      <c r="AS67" s="211" t="str">
        <f t="shared" si="129"/>
        <v/>
      </c>
      <c r="AT67" s="210">
        <f t="shared" si="108"/>
        <v>0</v>
      </c>
      <c r="AU67" s="210">
        <f t="shared" si="72"/>
        <v>0</v>
      </c>
      <c r="AV67" s="210">
        <f t="shared" si="73"/>
        <v>0</v>
      </c>
      <c r="AW67" s="210">
        <f t="shared" si="74"/>
        <v>0</v>
      </c>
      <c r="AX67" s="210">
        <f t="shared" si="75"/>
        <v>0</v>
      </c>
      <c r="AY67" s="210">
        <f t="shared" si="76"/>
        <v>0</v>
      </c>
      <c r="AZ67" s="210">
        <f t="shared" si="77"/>
        <v>0</v>
      </c>
      <c r="BA67" s="210">
        <f t="shared" si="78"/>
        <v>1</v>
      </c>
      <c r="BB67" s="210">
        <f t="shared" si="79"/>
        <v>1</v>
      </c>
      <c r="BC67" s="210">
        <f t="shared" si="80"/>
        <v>1</v>
      </c>
      <c r="BD67" s="210">
        <f t="shared" si="81"/>
        <v>0</v>
      </c>
      <c r="BE67" s="210">
        <f t="shared" si="82"/>
        <v>1</v>
      </c>
      <c r="BF67" s="210">
        <f t="shared" si="83"/>
        <v>1</v>
      </c>
      <c r="BG67" s="210">
        <f t="shared" si="84"/>
        <v>0</v>
      </c>
      <c r="BH67" s="210">
        <f t="shared" si="85"/>
        <v>0</v>
      </c>
      <c r="BI67" s="210">
        <f t="shared" si="127"/>
        <v>0</v>
      </c>
      <c r="BJ67" s="210">
        <f t="shared" si="128"/>
        <v>1</v>
      </c>
      <c r="BK67" s="210">
        <f t="shared" si="88"/>
        <v>1</v>
      </c>
      <c r="BL67" s="210">
        <f t="shared" si="89"/>
        <v>1</v>
      </c>
      <c r="BM67" s="210">
        <f t="shared" si="90"/>
        <v>1</v>
      </c>
      <c r="BN67" s="210">
        <f t="shared" si="91"/>
        <v>1</v>
      </c>
      <c r="BO67" s="210">
        <f t="shared" si="92"/>
        <v>1</v>
      </c>
      <c r="BP67" s="210">
        <f t="shared" si="93"/>
        <v>1</v>
      </c>
      <c r="BQ67" s="210">
        <f t="shared" si="94"/>
        <v>0</v>
      </c>
      <c r="BR67" s="210">
        <f t="shared" si="95"/>
        <v>1</v>
      </c>
      <c r="BS67" s="210">
        <f t="shared" si="96"/>
        <v>0</v>
      </c>
      <c r="BT67" s="210">
        <f t="shared" si="97"/>
        <v>0</v>
      </c>
      <c r="BU67" s="210">
        <f t="shared" si="98"/>
        <v>0</v>
      </c>
      <c r="BV67" s="210">
        <f t="shared" si="99"/>
        <v>0</v>
      </c>
      <c r="BW67" s="210">
        <f t="shared" si="100"/>
        <v>1</v>
      </c>
      <c r="BX67" s="210">
        <f t="shared" si="101"/>
        <v>1</v>
      </c>
      <c r="BY67" s="210">
        <f t="shared" si="102"/>
        <v>1</v>
      </c>
      <c r="BZ67" s="210">
        <f t="shared" si="103"/>
        <v>1</v>
      </c>
      <c r="CA67" s="210">
        <f t="shared" si="104"/>
        <v>1</v>
      </c>
      <c r="CL67" s="351" t="b">
        <f t="shared" si="109"/>
        <v>1</v>
      </c>
      <c r="CM67" s="351" t="b">
        <f t="shared" si="110"/>
        <v>1</v>
      </c>
      <c r="CN67" s="351" t="b">
        <f t="shared" si="111"/>
        <v>1</v>
      </c>
      <c r="CO67" s="351" t="b">
        <f t="shared" si="112"/>
        <v>0</v>
      </c>
      <c r="CP67" s="351"/>
      <c r="CQ67" s="351" t="b">
        <f t="shared" si="113"/>
        <v>0</v>
      </c>
      <c r="CR67" s="211">
        <f t="shared" si="114"/>
        <v>3</v>
      </c>
      <c r="CS67" s="351" t="b">
        <f t="shared" si="115"/>
        <v>1</v>
      </c>
      <c r="CT67" s="351" t="b">
        <f t="shared" si="116"/>
        <v>1</v>
      </c>
      <c r="CU67" s="351" t="b">
        <f t="shared" si="130"/>
        <v>1</v>
      </c>
      <c r="CV67" s="351" t="b">
        <f t="shared" si="131"/>
        <v>0</v>
      </c>
      <c r="CW67" s="351"/>
      <c r="CX67" s="351" t="b">
        <f t="shared" si="119"/>
        <v>0</v>
      </c>
      <c r="CY67" s="211">
        <f t="shared" si="120"/>
        <v>3</v>
      </c>
      <c r="CZ67" s="351" t="str">
        <f t="shared" si="121"/>
        <v/>
      </c>
      <c r="DA67" s="351" t="str">
        <f t="shared" si="122"/>
        <v/>
      </c>
    </row>
    <row r="68" spans="2:105" hidden="1" x14ac:dyDescent="0.25">
      <c r="B68" s="11" t="str">
        <f t="shared" si="105"/>
        <v/>
      </c>
      <c r="C68" s="11"/>
      <c r="D68" s="11"/>
      <c r="E68" s="11"/>
      <c r="F68" s="360"/>
      <c r="G68" s="10"/>
      <c r="H68" s="10"/>
      <c r="I68" s="10"/>
      <c r="J68" s="10"/>
      <c r="K68" s="10"/>
      <c r="L68" s="10"/>
      <c r="M68" s="10"/>
      <c r="N68" s="11" t="str">
        <f>IF($F68="","",'ריכוז גיליונות עזר'!H68)</f>
        <v/>
      </c>
      <c r="O68" s="11" t="str">
        <f>IF($F68="","",'ריכוז גיליונות עזר'!K68)</f>
        <v/>
      </c>
      <c r="P68" s="11" t="str">
        <f>IF($F68="","",'ריכוז גיליונות עזר'!L68)</f>
        <v/>
      </c>
      <c r="Q68" s="10"/>
      <c r="R68" s="365" t="str">
        <f t="shared" si="123"/>
        <v/>
      </c>
      <c r="S68" s="11" t="str">
        <f t="shared" si="124"/>
        <v/>
      </c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1" t="str">
        <f t="shared" si="106"/>
        <v/>
      </c>
      <c r="AF68" s="10"/>
      <c r="AG68" s="10"/>
      <c r="AH68" s="10"/>
      <c r="AI68" s="10"/>
      <c r="AJ68" s="10"/>
      <c r="AK68" s="11"/>
      <c r="AL68" s="11"/>
      <c r="AM68" s="11"/>
      <c r="AN68" s="11"/>
      <c r="AO68" s="246" t="str">
        <f t="shared" si="125"/>
        <v/>
      </c>
      <c r="AP68" s="247"/>
      <c r="AQ68" s="211">
        <f t="shared" si="126"/>
        <v>0</v>
      </c>
      <c r="AR68" s="211" t="str">
        <f t="shared" si="129"/>
        <v/>
      </c>
      <c r="AS68" s="211" t="str">
        <f t="shared" si="129"/>
        <v/>
      </c>
      <c r="AT68" s="210">
        <f t="shared" si="108"/>
        <v>0</v>
      </c>
      <c r="AU68" s="210">
        <f t="shared" si="72"/>
        <v>0</v>
      </c>
      <c r="AV68" s="210">
        <f t="shared" si="73"/>
        <v>0</v>
      </c>
      <c r="AW68" s="210">
        <f t="shared" si="74"/>
        <v>0</v>
      </c>
      <c r="AX68" s="210">
        <f t="shared" si="75"/>
        <v>0</v>
      </c>
      <c r="AY68" s="210">
        <f t="shared" si="76"/>
        <v>0</v>
      </c>
      <c r="AZ68" s="210">
        <f t="shared" si="77"/>
        <v>0</v>
      </c>
      <c r="BA68" s="210">
        <f t="shared" si="78"/>
        <v>1</v>
      </c>
      <c r="BB68" s="210">
        <f t="shared" si="79"/>
        <v>1</v>
      </c>
      <c r="BC68" s="210">
        <f t="shared" si="80"/>
        <v>1</v>
      </c>
      <c r="BD68" s="210">
        <f t="shared" si="81"/>
        <v>0</v>
      </c>
      <c r="BE68" s="210">
        <f t="shared" si="82"/>
        <v>1</v>
      </c>
      <c r="BF68" s="210">
        <f t="shared" si="83"/>
        <v>1</v>
      </c>
      <c r="BG68" s="210">
        <f t="shared" si="84"/>
        <v>0</v>
      </c>
      <c r="BH68" s="210">
        <f t="shared" si="85"/>
        <v>0</v>
      </c>
      <c r="BI68" s="210">
        <f t="shared" si="127"/>
        <v>0</v>
      </c>
      <c r="BJ68" s="210">
        <f t="shared" si="128"/>
        <v>1</v>
      </c>
      <c r="BK68" s="210">
        <f t="shared" si="88"/>
        <v>1</v>
      </c>
      <c r="BL68" s="210">
        <f t="shared" si="89"/>
        <v>1</v>
      </c>
      <c r="BM68" s="210">
        <f t="shared" si="90"/>
        <v>1</v>
      </c>
      <c r="BN68" s="210">
        <f t="shared" si="91"/>
        <v>1</v>
      </c>
      <c r="BO68" s="210">
        <f t="shared" si="92"/>
        <v>1</v>
      </c>
      <c r="BP68" s="210">
        <f t="shared" si="93"/>
        <v>1</v>
      </c>
      <c r="BQ68" s="210">
        <f t="shared" si="94"/>
        <v>0</v>
      </c>
      <c r="BR68" s="210">
        <f t="shared" si="95"/>
        <v>1</v>
      </c>
      <c r="BS68" s="210">
        <f t="shared" si="96"/>
        <v>0</v>
      </c>
      <c r="BT68" s="210">
        <f t="shared" si="97"/>
        <v>0</v>
      </c>
      <c r="BU68" s="210">
        <f t="shared" si="98"/>
        <v>0</v>
      </c>
      <c r="BV68" s="210">
        <f t="shared" si="99"/>
        <v>0</v>
      </c>
      <c r="BW68" s="210">
        <f t="shared" si="100"/>
        <v>1</v>
      </c>
      <c r="BX68" s="210">
        <f t="shared" si="101"/>
        <v>1</v>
      </c>
      <c r="BY68" s="210">
        <f t="shared" si="102"/>
        <v>1</v>
      </c>
      <c r="BZ68" s="210">
        <f t="shared" si="103"/>
        <v>1</v>
      </c>
      <c r="CA68" s="210">
        <f t="shared" si="104"/>
        <v>1</v>
      </c>
      <c r="CL68" s="351" t="b">
        <f t="shared" si="109"/>
        <v>1</v>
      </c>
      <c r="CM68" s="351" t="b">
        <f t="shared" si="110"/>
        <v>1</v>
      </c>
      <c r="CN68" s="351" t="b">
        <f t="shared" si="111"/>
        <v>1</v>
      </c>
      <c r="CO68" s="351" t="b">
        <f t="shared" si="112"/>
        <v>0</v>
      </c>
      <c r="CP68" s="351"/>
      <c r="CQ68" s="351" t="b">
        <f t="shared" si="113"/>
        <v>0</v>
      </c>
      <c r="CR68" s="211">
        <f t="shared" si="114"/>
        <v>3</v>
      </c>
      <c r="CS68" s="351" t="b">
        <f t="shared" si="115"/>
        <v>1</v>
      </c>
      <c r="CT68" s="351" t="b">
        <f t="shared" si="116"/>
        <v>1</v>
      </c>
      <c r="CU68" s="351" t="b">
        <f t="shared" si="130"/>
        <v>1</v>
      </c>
      <c r="CV68" s="351" t="b">
        <f t="shared" si="131"/>
        <v>0</v>
      </c>
      <c r="CW68" s="351"/>
      <c r="CX68" s="351" t="b">
        <f t="shared" si="119"/>
        <v>0</v>
      </c>
      <c r="CY68" s="211">
        <f t="shared" si="120"/>
        <v>3</v>
      </c>
      <c r="CZ68" s="351" t="str">
        <f t="shared" si="121"/>
        <v/>
      </c>
      <c r="DA68" s="351" t="str">
        <f t="shared" si="122"/>
        <v/>
      </c>
    </row>
    <row r="69" spans="2:105" hidden="1" x14ac:dyDescent="0.25">
      <c r="B69" s="11" t="str">
        <f t="shared" si="105"/>
        <v/>
      </c>
      <c r="C69" s="11"/>
      <c r="D69" s="11"/>
      <c r="E69" s="11"/>
      <c r="F69" s="360"/>
      <c r="G69" s="10"/>
      <c r="H69" s="10"/>
      <c r="I69" s="10"/>
      <c r="J69" s="10"/>
      <c r="K69" s="10"/>
      <c r="L69" s="10"/>
      <c r="M69" s="10"/>
      <c r="N69" s="11" t="str">
        <f>IF($F69="","",'ריכוז גיליונות עזר'!H69)</f>
        <v/>
      </c>
      <c r="O69" s="11" t="str">
        <f>IF($F69="","",'ריכוז גיליונות עזר'!K69)</f>
        <v/>
      </c>
      <c r="P69" s="11" t="str">
        <f>IF($F69="","",'ריכוז גיליונות עזר'!L69)</f>
        <v/>
      </c>
      <c r="Q69" s="10"/>
      <c r="R69" s="365" t="str">
        <f t="shared" si="123"/>
        <v/>
      </c>
      <c r="S69" s="11" t="str">
        <f t="shared" si="124"/>
        <v/>
      </c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1" t="str">
        <f t="shared" si="106"/>
        <v/>
      </c>
      <c r="AF69" s="10"/>
      <c r="AG69" s="10"/>
      <c r="AH69" s="10"/>
      <c r="AI69" s="10"/>
      <c r="AJ69" s="10"/>
      <c r="AK69" s="11"/>
      <c r="AL69" s="11"/>
      <c r="AM69" s="11"/>
      <c r="AN69" s="11"/>
      <c r="AO69" s="246" t="str">
        <f t="shared" si="125"/>
        <v/>
      </c>
      <c r="AP69" s="247"/>
      <c r="AQ69" s="211">
        <f t="shared" si="126"/>
        <v>0</v>
      </c>
      <c r="AR69" s="211" t="str">
        <f t="shared" si="129"/>
        <v/>
      </c>
      <c r="AS69" s="211" t="str">
        <f t="shared" si="129"/>
        <v/>
      </c>
      <c r="AT69" s="210">
        <f t="shared" si="108"/>
        <v>0</v>
      </c>
      <c r="AU69" s="210">
        <f t="shared" si="72"/>
        <v>0</v>
      </c>
      <c r="AV69" s="210">
        <f t="shared" si="73"/>
        <v>0</v>
      </c>
      <c r="AW69" s="210">
        <f t="shared" si="74"/>
        <v>0</v>
      </c>
      <c r="AX69" s="210">
        <f t="shared" si="75"/>
        <v>0</v>
      </c>
      <c r="AY69" s="210">
        <f t="shared" si="76"/>
        <v>0</v>
      </c>
      <c r="AZ69" s="210">
        <f t="shared" si="77"/>
        <v>0</v>
      </c>
      <c r="BA69" s="210">
        <f t="shared" si="78"/>
        <v>1</v>
      </c>
      <c r="BB69" s="210">
        <f t="shared" si="79"/>
        <v>1</v>
      </c>
      <c r="BC69" s="210">
        <f t="shared" si="80"/>
        <v>1</v>
      </c>
      <c r="BD69" s="210">
        <f t="shared" si="81"/>
        <v>0</v>
      </c>
      <c r="BE69" s="210">
        <f t="shared" si="82"/>
        <v>1</v>
      </c>
      <c r="BF69" s="210">
        <f t="shared" si="83"/>
        <v>1</v>
      </c>
      <c r="BG69" s="210">
        <f t="shared" si="84"/>
        <v>0</v>
      </c>
      <c r="BH69" s="210">
        <f t="shared" si="85"/>
        <v>0</v>
      </c>
      <c r="BI69" s="210">
        <f t="shared" si="127"/>
        <v>0</v>
      </c>
      <c r="BJ69" s="210">
        <f t="shared" si="128"/>
        <v>1</v>
      </c>
      <c r="BK69" s="210">
        <f t="shared" si="88"/>
        <v>1</v>
      </c>
      <c r="BL69" s="210">
        <f t="shared" si="89"/>
        <v>1</v>
      </c>
      <c r="BM69" s="210">
        <f t="shared" si="90"/>
        <v>1</v>
      </c>
      <c r="BN69" s="210">
        <f t="shared" si="91"/>
        <v>1</v>
      </c>
      <c r="BO69" s="210">
        <f t="shared" si="92"/>
        <v>1</v>
      </c>
      <c r="BP69" s="210">
        <f t="shared" si="93"/>
        <v>1</v>
      </c>
      <c r="BQ69" s="210">
        <f t="shared" si="94"/>
        <v>0</v>
      </c>
      <c r="BR69" s="210">
        <f t="shared" si="95"/>
        <v>1</v>
      </c>
      <c r="BS69" s="210">
        <f t="shared" si="96"/>
        <v>0</v>
      </c>
      <c r="BT69" s="210">
        <f t="shared" si="97"/>
        <v>0</v>
      </c>
      <c r="BU69" s="210">
        <f t="shared" si="98"/>
        <v>0</v>
      </c>
      <c r="BV69" s="210">
        <f t="shared" si="99"/>
        <v>0</v>
      </c>
      <c r="BW69" s="210">
        <f t="shared" si="100"/>
        <v>1</v>
      </c>
      <c r="BX69" s="210">
        <f t="shared" si="101"/>
        <v>1</v>
      </c>
      <c r="BY69" s="210">
        <f t="shared" si="102"/>
        <v>1</v>
      </c>
      <c r="BZ69" s="210">
        <f t="shared" si="103"/>
        <v>1</v>
      </c>
      <c r="CA69" s="210">
        <f t="shared" si="104"/>
        <v>1</v>
      </c>
      <c r="CL69" s="351" t="b">
        <f t="shared" si="109"/>
        <v>1</v>
      </c>
      <c r="CM69" s="351" t="b">
        <f t="shared" si="110"/>
        <v>1</v>
      </c>
      <c r="CN69" s="351" t="b">
        <f t="shared" si="111"/>
        <v>1</v>
      </c>
      <c r="CO69" s="351" t="b">
        <f t="shared" si="112"/>
        <v>0</v>
      </c>
      <c r="CP69" s="351"/>
      <c r="CQ69" s="351" t="b">
        <f t="shared" si="113"/>
        <v>0</v>
      </c>
      <c r="CR69" s="211">
        <f t="shared" si="114"/>
        <v>3</v>
      </c>
      <c r="CS69" s="351" t="b">
        <f t="shared" si="115"/>
        <v>1</v>
      </c>
      <c r="CT69" s="351" t="b">
        <f t="shared" si="116"/>
        <v>1</v>
      </c>
      <c r="CU69" s="351" t="b">
        <f t="shared" si="130"/>
        <v>1</v>
      </c>
      <c r="CV69" s="351" t="b">
        <f t="shared" si="131"/>
        <v>0</v>
      </c>
      <c r="CW69" s="351"/>
      <c r="CX69" s="351" t="b">
        <f t="shared" si="119"/>
        <v>0</v>
      </c>
      <c r="CY69" s="211">
        <f t="shared" si="120"/>
        <v>3</v>
      </c>
      <c r="CZ69" s="351" t="str">
        <f t="shared" si="121"/>
        <v/>
      </c>
      <c r="DA69" s="351" t="str">
        <f t="shared" si="122"/>
        <v/>
      </c>
    </row>
    <row r="70" spans="2:105" hidden="1" x14ac:dyDescent="0.25">
      <c r="B70" s="11" t="str">
        <f t="shared" si="105"/>
        <v/>
      </c>
      <c r="C70" s="11"/>
      <c r="D70" s="11"/>
      <c r="E70" s="11"/>
      <c r="F70" s="360"/>
      <c r="G70" s="10"/>
      <c r="H70" s="10"/>
      <c r="I70" s="10"/>
      <c r="J70" s="10"/>
      <c r="K70" s="10"/>
      <c r="L70" s="10"/>
      <c r="M70" s="10"/>
      <c r="N70" s="11" t="str">
        <f>IF($F70="","",'ריכוז גיליונות עזר'!H70)</f>
        <v/>
      </c>
      <c r="O70" s="11" t="str">
        <f>IF($F70="","",'ריכוז גיליונות עזר'!K70)</f>
        <v/>
      </c>
      <c r="P70" s="11" t="str">
        <f>IF($F70="","",'ריכוז גיליונות עזר'!L70)</f>
        <v/>
      </c>
      <c r="Q70" s="10"/>
      <c r="R70" s="365" t="str">
        <f t="shared" si="123"/>
        <v/>
      </c>
      <c r="S70" s="11" t="str">
        <f t="shared" si="124"/>
        <v/>
      </c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1" t="str">
        <f t="shared" si="106"/>
        <v/>
      </c>
      <c r="AF70" s="10"/>
      <c r="AG70" s="10"/>
      <c r="AH70" s="10"/>
      <c r="AI70" s="10"/>
      <c r="AJ70" s="10"/>
      <c r="AK70" s="11"/>
      <c r="AL70" s="11"/>
      <c r="AM70" s="11"/>
      <c r="AN70" s="11"/>
      <c r="AO70" s="246" t="str">
        <f t="shared" si="125"/>
        <v/>
      </c>
      <c r="AP70" s="247"/>
      <c r="AQ70" s="211">
        <f t="shared" si="126"/>
        <v>0</v>
      </c>
      <c r="AR70" s="211" t="str">
        <f t="shared" si="129"/>
        <v/>
      </c>
      <c r="AS70" s="211" t="str">
        <f t="shared" si="129"/>
        <v/>
      </c>
      <c r="AT70" s="210">
        <f t="shared" si="108"/>
        <v>0</v>
      </c>
      <c r="AU70" s="210">
        <f t="shared" si="72"/>
        <v>0</v>
      </c>
      <c r="AV70" s="210">
        <f t="shared" si="73"/>
        <v>0</v>
      </c>
      <c r="AW70" s="210">
        <f t="shared" si="74"/>
        <v>0</v>
      </c>
      <c r="AX70" s="210">
        <f t="shared" si="75"/>
        <v>0</v>
      </c>
      <c r="AY70" s="210">
        <f t="shared" si="76"/>
        <v>0</v>
      </c>
      <c r="AZ70" s="210">
        <f t="shared" si="77"/>
        <v>0</v>
      </c>
      <c r="BA70" s="210">
        <f t="shared" si="78"/>
        <v>1</v>
      </c>
      <c r="BB70" s="210">
        <f t="shared" si="79"/>
        <v>1</v>
      </c>
      <c r="BC70" s="210">
        <f t="shared" si="80"/>
        <v>1</v>
      </c>
      <c r="BD70" s="210">
        <f t="shared" si="81"/>
        <v>0</v>
      </c>
      <c r="BE70" s="210">
        <f t="shared" si="82"/>
        <v>1</v>
      </c>
      <c r="BF70" s="210">
        <f t="shared" si="83"/>
        <v>1</v>
      </c>
      <c r="BG70" s="210">
        <f t="shared" si="84"/>
        <v>0</v>
      </c>
      <c r="BH70" s="210">
        <f t="shared" si="85"/>
        <v>0</v>
      </c>
      <c r="BI70" s="210">
        <f t="shared" si="127"/>
        <v>0</v>
      </c>
      <c r="BJ70" s="210">
        <f t="shared" si="128"/>
        <v>1</v>
      </c>
      <c r="BK70" s="210">
        <f t="shared" si="88"/>
        <v>1</v>
      </c>
      <c r="BL70" s="210">
        <f t="shared" si="89"/>
        <v>1</v>
      </c>
      <c r="BM70" s="210">
        <f t="shared" si="90"/>
        <v>1</v>
      </c>
      <c r="BN70" s="210">
        <f t="shared" si="91"/>
        <v>1</v>
      </c>
      <c r="BO70" s="210">
        <f t="shared" si="92"/>
        <v>1</v>
      </c>
      <c r="BP70" s="210">
        <f t="shared" si="93"/>
        <v>1</v>
      </c>
      <c r="BQ70" s="210">
        <f t="shared" si="94"/>
        <v>0</v>
      </c>
      <c r="BR70" s="210">
        <f t="shared" si="95"/>
        <v>1</v>
      </c>
      <c r="BS70" s="210">
        <f t="shared" si="96"/>
        <v>0</v>
      </c>
      <c r="BT70" s="210">
        <f t="shared" si="97"/>
        <v>0</v>
      </c>
      <c r="BU70" s="210">
        <f t="shared" si="98"/>
        <v>0</v>
      </c>
      <c r="BV70" s="210">
        <f t="shared" si="99"/>
        <v>0</v>
      </c>
      <c r="BW70" s="210">
        <f t="shared" si="100"/>
        <v>1</v>
      </c>
      <c r="BX70" s="210">
        <f t="shared" si="101"/>
        <v>1</v>
      </c>
      <c r="BY70" s="210">
        <f t="shared" si="102"/>
        <v>1</v>
      </c>
      <c r="BZ70" s="210">
        <f t="shared" si="103"/>
        <v>1</v>
      </c>
      <c r="CA70" s="210">
        <f t="shared" si="104"/>
        <v>1</v>
      </c>
      <c r="CL70" s="351" t="b">
        <f t="shared" si="109"/>
        <v>1</v>
      </c>
      <c r="CM70" s="351" t="b">
        <f t="shared" si="110"/>
        <v>1</v>
      </c>
      <c r="CN70" s="351" t="b">
        <f t="shared" si="111"/>
        <v>1</v>
      </c>
      <c r="CO70" s="351" t="b">
        <f t="shared" si="112"/>
        <v>0</v>
      </c>
      <c r="CP70" s="351"/>
      <c r="CQ70" s="351" t="b">
        <f t="shared" si="113"/>
        <v>0</v>
      </c>
      <c r="CR70" s="211">
        <f t="shared" si="114"/>
        <v>3</v>
      </c>
      <c r="CS70" s="351" t="b">
        <f t="shared" si="115"/>
        <v>1</v>
      </c>
      <c r="CT70" s="351" t="b">
        <f t="shared" si="116"/>
        <v>1</v>
      </c>
      <c r="CU70" s="351" t="b">
        <f t="shared" si="130"/>
        <v>1</v>
      </c>
      <c r="CV70" s="351" t="b">
        <f t="shared" si="131"/>
        <v>0</v>
      </c>
      <c r="CW70" s="351"/>
      <c r="CX70" s="351" t="b">
        <f t="shared" si="119"/>
        <v>0</v>
      </c>
      <c r="CY70" s="211">
        <f t="shared" si="120"/>
        <v>3</v>
      </c>
      <c r="CZ70" s="351" t="str">
        <f t="shared" si="121"/>
        <v/>
      </c>
      <c r="DA70" s="351" t="str">
        <f t="shared" si="122"/>
        <v/>
      </c>
    </row>
    <row r="71" spans="2:105" hidden="1" x14ac:dyDescent="0.25">
      <c r="B71" s="11" t="str">
        <f t="shared" si="105"/>
        <v/>
      </c>
      <c r="C71" s="11"/>
      <c r="D71" s="11"/>
      <c r="E71" s="11"/>
      <c r="F71" s="360"/>
      <c r="G71" s="10"/>
      <c r="H71" s="10"/>
      <c r="I71" s="10"/>
      <c r="J71" s="10"/>
      <c r="K71" s="10"/>
      <c r="L71" s="10"/>
      <c r="M71" s="10"/>
      <c r="N71" s="11" t="str">
        <f>IF($F71="","",'ריכוז גיליונות עזר'!H71)</f>
        <v/>
      </c>
      <c r="O71" s="11" t="str">
        <f>IF($F71="","",'ריכוז גיליונות עזר'!K71)</f>
        <v/>
      </c>
      <c r="P71" s="11" t="str">
        <f>IF($F71="","",'ריכוז גיליונות עזר'!L71)</f>
        <v/>
      </c>
      <c r="Q71" s="10"/>
      <c r="R71" s="365" t="str">
        <f t="shared" si="123"/>
        <v/>
      </c>
      <c r="S71" s="11" t="str">
        <f t="shared" si="124"/>
        <v/>
      </c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1" t="str">
        <f t="shared" si="106"/>
        <v/>
      </c>
      <c r="AF71" s="10"/>
      <c r="AG71" s="10"/>
      <c r="AH71" s="10"/>
      <c r="AI71" s="10"/>
      <c r="AJ71" s="10"/>
      <c r="AK71" s="11"/>
      <c r="AL71" s="11"/>
      <c r="AM71" s="11"/>
      <c r="AN71" s="11"/>
      <c r="AO71" s="246" t="str">
        <f t="shared" si="125"/>
        <v/>
      </c>
      <c r="AP71" s="247"/>
      <c r="AQ71" s="211">
        <f t="shared" si="126"/>
        <v>0</v>
      </c>
      <c r="AR71" s="211" t="str">
        <f t="shared" si="129"/>
        <v/>
      </c>
      <c r="AS71" s="211" t="str">
        <f t="shared" si="129"/>
        <v/>
      </c>
      <c r="AT71" s="210">
        <f t="shared" si="108"/>
        <v>0</v>
      </c>
      <c r="AU71" s="210">
        <f t="shared" si="72"/>
        <v>0</v>
      </c>
      <c r="AV71" s="210">
        <f t="shared" si="73"/>
        <v>0</v>
      </c>
      <c r="AW71" s="210">
        <f t="shared" si="74"/>
        <v>0</v>
      </c>
      <c r="AX71" s="210">
        <f t="shared" si="75"/>
        <v>0</v>
      </c>
      <c r="AY71" s="210">
        <f t="shared" si="76"/>
        <v>0</v>
      </c>
      <c r="AZ71" s="210">
        <f t="shared" si="77"/>
        <v>0</v>
      </c>
      <c r="BA71" s="210">
        <f t="shared" si="78"/>
        <v>1</v>
      </c>
      <c r="BB71" s="210">
        <f t="shared" si="79"/>
        <v>1</v>
      </c>
      <c r="BC71" s="210">
        <f t="shared" si="80"/>
        <v>1</v>
      </c>
      <c r="BD71" s="210">
        <f t="shared" si="81"/>
        <v>0</v>
      </c>
      <c r="BE71" s="210">
        <f t="shared" si="82"/>
        <v>1</v>
      </c>
      <c r="BF71" s="210">
        <f t="shared" si="83"/>
        <v>1</v>
      </c>
      <c r="BG71" s="210">
        <f t="shared" si="84"/>
        <v>0</v>
      </c>
      <c r="BH71" s="210">
        <f t="shared" si="85"/>
        <v>0</v>
      </c>
      <c r="BI71" s="210">
        <f t="shared" si="127"/>
        <v>0</v>
      </c>
      <c r="BJ71" s="210">
        <f t="shared" si="128"/>
        <v>1</v>
      </c>
      <c r="BK71" s="210">
        <f t="shared" si="88"/>
        <v>1</v>
      </c>
      <c r="BL71" s="210">
        <f t="shared" si="89"/>
        <v>1</v>
      </c>
      <c r="BM71" s="210">
        <f t="shared" si="90"/>
        <v>1</v>
      </c>
      <c r="BN71" s="210">
        <f t="shared" si="91"/>
        <v>1</v>
      </c>
      <c r="BO71" s="210">
        <f t="shared" si="92"/>
        <v>1</v>
      </c>
      <c r="BP71" s="210">
        <f t="shared" si="93"/>
        <v>1</v>
      </c>
      <c r="BQ71" s="210">
        <f t="shared" si="94"/>
        <v>0</v>
      </c>
      <c r="BR71" s="210">
        <f t="shared" si="95"/>
        <v>1</v>
      </c>
      <c r="BS71" s="210">
        <f t="shared" si="96"/>
        <v>0</v>
      </c>
      <c r="BT71" s="210">
        <f t="shared" si="97"/>
        <v>0</v>
      </c>
      <c r="BU71" s="210">
        <f t="shared" si="98"/>
        <v>0</v>
      </c>
      <c r="BV71" s="210">
        <f t="shared" si="99"/>
        <v>0</v>
      </c>
      <c r="BW71" s="210">
        <f t="shared" si="100"/>
        <v>1</v>
      </c>
      <c r="BX71" s="210">
        <f t="shared" si="101"/>
        <v>1</v>
      </c>
      <c r="BY71" s="210">
        <f t="shared" si="102"/>
        <v>1</v>
      </c>
      <c r="BZ71" s="210">
        <f t="shared" si="103"/>
        <v>1</v>
      </c>
      <c r="CA71" s="210">
        <f t="shared" si="104"/>
        <v>1</v>
      </c>
      <c r="CL71" s="351" t="b">
        <f t="shared" si="109"/>
        <v>1</v>
      </c>
      <c r="CM71" s="351" t="b">
        <f t="shared" si="110"/>
        <v>1</v>
      </c>
      <c r="CN71" s="351" t="b">
        <f t="shared" si="111"/>
        <v>1</v>
      </c>
      <c r="CO71" s="351" t="b">
        <f t="shared" si="112"/>
        <v>0</v>
      </c>
      <c r="CP71" s="351"/>
      <c r="CQ71" s="351" t="b">
        <f t="shared" si="113"/>
        <v>0</v>
      </c>
      <c r="CR71" s="211">
        <f t="shared" si="114"/>
        <v>3</v>
      </c>
      <c r="CS71" s="351" t="b">
        <f t="shared" si="115"/>
        <v>1</v>
      </c>
      <c r="CT71" s="351" t="b">
        <f t="shared" si="116"/>
        <v>1</v>
      </c>
      <c r="CU71" s="351" t="b">
        <f t="shared" si="130"/>
        <v>1</v>
      </c>
      <c r="CV71" s="351" t="b">
        <f t="shared" si="131"/>
        <v>0</v>
      </c>
      <c r="CW71" s="351"/>
      <c r="CX71" s="351" t="b">
        <f t="shared" si="119"/>
        <v>0</v>
      </c>
      <c r="CY71" s="211">
        <f t="shared" si="120"/>
        <v>3</v>
      </c>
      <c r="CZ71" s="351" t="str">
        <f t="shared" si="121"/>
        <v/>
      </c>
      <c r="DA71" s="351" t="str">
        <f t="shared" si="122"/>
        <v/>
      </c>
    </row>
    <row r="72" spans="2:105" hidden="1" x14ac:dyDescent="0.25">
      <c r="B72" s="11" t="str">
        <f t="shared" si="105"/>
        <v/>
      </c>
      <c r="C72" s="11"/>
      <c r="D72" s="11"/>
      <c r="E72" s="11"/>
      <c r="F72" s="360"/>
      <c r="G72" s="10"/>
      <c r="H72" s="10"/>
      <c r="I72" s="10"/>
      <c r="J72" s="10"/>
      <c r="K72" s="10"/>
      <c r="L72" s="10"/>
      <c r="M72" s="10"/>
      <c r="N72" s="11" t="str">
        <f>IF($F72="","",'ריכוז גיליונות עזר'!H72)</f>
        <v/>
      </c>
      <c r="O72" s="11" t="str">
        <f>IF($F72="","",'ריכוז גיליונות עזר'!K72)</f>
        <v/>
      </c>
      <c r="P72" s="11" t="str">
        <f>IF($F72="","",'ריכוז גיליונות עזר'!L72)</f>
        <v/>
      </c>
      <c r="Q72" s="10"/>
      <c r="R72" s="365" t="str">
        <f t="shared" si="123"/>
        <v/>
      </c>
      <c r="S72" s="11" t="str">
        <f t="shared" si="124"/>
        <v/>
      </c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1" t="str">
        <f t="shared" si="106"/>
        <v/>
      </c>
      <c r="AF72" s="10"/>
      <c r="AG72" s="10"/>
      <c r="AH72" s="10"/>
      <c r="AI72" s="10"/>
      <c r="AJ72" s="10"/>
      <c r="AK72" s="11"/>
      <c r="AL72" s="11"/>
      <c r="AM72" s="11"/>
      <c r="AN72" s="11"/>
      <c r="AO72" s="246" t="str">
        <f t="shared" si="125"/>
        <v/>
      </c>
      <c r="AP72" s="247"/>
      <c r="AQ72" s="211">
        <f t="shared" si="126"/>
        <v>0</v>
      </c>
      <c r="AR72" s="211" t="str">
        <f t="shared" si="129"/>
        <v/>
      </c>
      <c r="AS72" s="211" t="str">
        <f t="shared" si="129"/>
        <v/>
      </c>
      <c r="AT72" s="210">
        <f t="shared" si="108"/>
        <v>0</v>
      </c>
      <c r="AU72" s="210">
        <f t="shared" si="72"/>
        <v>0</v>
      </c>
      <c r="AV72" s="210">
        <f t="shared" si="73"/>
        <v>0</v>
      </c>
      <c r="AW72" s="210">
        <f t="shared" si="74"/>
        <v>0</v>
      </c>
      <c r="AX72" s="210">
        <f t="shared" si="75"/>
        <v>0</v>
      </c>
      <c r="AY72" s="210">
        <f t="shared" si="76"/>
        <v>0</v>
      </c>
      <c r="AZ72" s="210">
        <f t="shared" si="77"/>
        <v>0</v>
      </c>
      <c r="BA72" s="210">
        <f t="shared" si="78"/>
        <v>1</v>
      </c>
      <c r="BB72" s="210">
        <f t="shared" si="79"/>
        <v>1</v>
      </c>
      <c r="BC72" s="210">
        <f t="shared" si="80"/>
        <v>1</v>
      </c>
      <c r="BD72" s="210">
        <f t="shared" si="81"/>
        <v>0</v>
      </c>
      <c r="BE72" s="210">
        <f t="shared" si="82"/>
        <v>1</v>
      </c>
      <c r="BF72" s="210">
        <f t="shared" si="83"/>
        <v>1</v>
      </c>
      <c r="BG72" s="210">
        <f t="shared" si="84"/>
        <v>0</v>
      </c>
      <c r="BH72" s="210">
        <f t="shared" si="85"/>
        <v>0</v>
      </c>
      <c r="BI72" s="210">
        <f t="shared" si="127"/>
        <v>0</v>
      </c>
      <c r="BJ72" s="210">
        <f t="shared" si="128"/>
        <v>1</v>
      </c>
      <c r="BK72" s="210">
        <f t="shared" si="88"/>
        <v>1</v>
      </c>
      <c r="BL72" s="210">
        <f t="shared" si="89"/>
        <v>1</v>
      </c>
      <c r="BM72" s="210">
        <f t="shared" si="90"/>
        <v>1</v>
      </c>
      <c r="BN72" s="210">
        <f t="shared" si="91"/>
        <v>1</v>
      </c>
      <c r="BO72" s="210">
        <f t="shared" si="92"/>
        <v>1</v>
      </c>
      <c r="BP72" s="210">
        <f t="shared" si="93"/>
        <v>1</v>
      </c>
      <c r="BQ72" s="210">
        <f t="shared" si="94"/>
        <v>0</v>
      </c>
      <c r="BR72" s="210">
        <f t="shared" si="95"/>
        <v>1</v>
      </c>
      <c r="BS72" s="210">
        <f t="shared" si="96"/>
        <v>0</v>
      </c>
      <c r="BT72" s="210">
        <f t="shared" si="97"/>
        <v>0</v>
      </c>
      <c r="BU72" s="210">
        <f t="shared" si="98"/>
        <v>0</v>
      </c>
      <c r="BV72" s="210">
        <f t="shared" si="99"/>
        <v>0</v>
      </c>
      <c r="BW72" s="210">
        <f t="shared" si="100"/>
        <v>1</v>
      </c>
      <c r="BX72" s="210">
        <f t="shared" si="101"/>
        <v>1</v>
      </c>
      <c r="BY72" s="210">
        <f t="shared" si="102"/>
        <v>1</v>
      </c>
      <c r="BZ72" s="210">
        <f t="shared" si="103"/>
        <v>1</v>
      </c>
      <c r="CA72" s="210">
        <f t="shared" si="104"/>
        <v>1</v>
      </c>
      <c r="CL72" s="351" t="b">
        <f t="shared" si="109"/>
        <v>1</v>
      </c>
      <c r="CM72" s="351" t="b">
        <f t="shared" si="110"/>
        <v>1</v>
      </c>
      <c r="CN72" s="351" t="b">
        <f t="shared" si="111"/>
        <v>1</v>
      </c>
      <c r="CO72" s="351" t="b">
        <f t="shared" si="112"/>
        <v>0</v>
      </c>
      <c r="CP72" s="351"/>
      <c r="CQ72" s="351" t="b">
        <f t="shared" si="113"/>
        <v>0</v>
      </c>
      <c r="CR72" s="211">
        <f t="shared" si="114"/>
        <v>3</v>
      </c>
      <c r="CS72" s="351" t="b">
        <f t="shared" si="115"/>
        <v>1</v>
      </c>
      <c r="CT72" s="351" t="b">
        <f t="shared" si="116"/>
        <v>1</v>
      </c>
      <c r="CU72" s="351" t="b">
        <f t="shared" si="130"/>
        <v>1</v>
      </c>
      <c r="CV72" s="351" t="b">
        <f t="shared" si="131"/>
        <v>0</v>
      </c>
      <c r="CW72" s="351"/>
      <c r="CX72" s="351" t="b">
        <f t="shared" si="119"/>
        <v>0</v>
      </c>
      <c r="CY72" s="211">
        <f t="shared" si="120"/>
        <v>3</v>
      </c>
      <c r="CZ72" s="351" t="str">
        <f t="shared" si="121"/>
        <v/>
      </c>
      <c r="DA72" s="351" t="str">
        <f t="shared" si="122"/>
        <v/>
      </c>
    </row>
    <row r="73" spans="2:105" hidden="1" x14ac:dyDescent="0.25">
      <c r="B73" s="11" t="str">
        <f t="shared" si="105"/>
        <v/>
      </c>
      <c r="C73" s="11"/>
      <c r="D73" s="11"/>
      <c r="E73" s="11"/>
      <c r="F73" s="360"/>
      <c r="G73" s="10"/>
      <c r="H73" s="10"/>
      <c r="I73" s="10"/>
      <c r="J73" s="10"/>
      <c r="K73" s="10"/>
      <c r="L73" s="10"/>
      <c r="M73" s="10"/>
      <c r="N73" s="11" t="str">
        <f>IF($F73="","",'ריכוז גיליונות עזר'!H73)</f>
        <v/>
      </c>
      <c r="O73" s="11" t="str">
        <f>IF($F73="","",'ריכוז גיליונות עזר'!K73)</f>
        <v/>
      </c>
      <c r="P73" s="11" t="str">
        <f>IF($F73="","",'ריכוז גיליונות עזר'!L73)</f>
        <v/>
      </c>
      <c r="Q73" s="10"/>
      <c r="R73" s="365" t="str">
        <f t="shared" si="123"/>
        <v/>
      </c>
      <c r="S73" s="11" t="str">
        <f t="shared" si="124"/>
        <v/>
      </c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1" t="str">
        <f t="shared" si="106"/>
        <v/>
      </c>
      <c r="AF73" s="10"/>
      <c r="AG73" s="10"/>
      <c r="AH73" s="10"/>
      <c r="AI73" s="10"/>
      <c r="AJ73" s="10"/>
      <c r="AK73" s="11"/>
      <c r="AL73" s="11"/>
      <c r="AM73" s="11"/>
      <c r="AN73" s="11"/>
      <c r="AO73" s="246" t="str">
        <f t="shared" si="125"/>
        <v/>
      </c>
      <c r="AP73" s="247"/>
      <c r="AQ73" s="211">
        <f t="shared" si="126"/>
        <v>0</v>
      </c>
      <c r="AR73" s="211" t="str">
        <f t="shared" si="129"/>
        <v/>
      </c>
      <c r="AS73" s="211" t="str">
        <f t="shared" si="129"/>
        <v/>
      </c>
      <c r="AT73" s="210">
        <f t="shared" si="108"/>
        <v>0</v>
      </c>
      <c r="AU73" s="210">
        <f t="shared" si="72"/>
        <v>0</v>
      </c>
      <c r="AV73" s="210">
        <f t="shared" si="73"/>
        <v>0</v>
      </c>
      <c r="AW73" s="210">
        <f t="shared" si="74"/>
        <v>0</v>
      </c>
      <c r="AX73" s="210">
        <f t="shared" si="75"/>
        <v>0</v>
      </c>
      <c r="AY73" s="210">
        <f t="shared" si="76"/>
        <v>0</v>
      </c>
      <c r="AZ73" s="210">
        <f t="shared" si="77"/>
        <v>0</v>
      </c>
      <c r="BA73" s="210">
        <f t="shared" si="78"/>
        <v>1</v>
      </c>
      <c r="BB73" s="210">
        <f t="shared" si="79"/>
        <v>1</v>
      </c>
      <c r="BC73" s="210">
        <f t="shared" si="80"/>
        <v>1</v>
      </c>
      <c r="BD73" s="210">
        <f t="shared" si="81"/>
        <v>0</v>
      </c>
      <c r="BE73" s="210">
        <f t="shared" si="82"/>
        <v>1</v>
      </c>
      <c r="BF73" s="210">
        <f t="shared" si="83"/>
        <v>1</v>
      </c>
      <c r="BG73" s="210">
        <f t="shared" si="84"/>
        <v>0</v>
      </c>
      <c r="BH73" s="210">
        <f t="shared" si="85"/>
        <v>0</v>
      </c>
      <c r="BI73" s="210">
        <f t="shared" si="127"/>
        <v>0</v>
      </c>
      <c r="BJ73" s="210">
        <f t="shared" si="128"/>
        <v>1</v>
      </c>
      <c r="BK73" s="210">
        <f t="shared" si="88"/>
        <v>1</v>
      </c>
      <c r="BL73" s="210">
        <f t="shared" si="89"/>
        <v>1</v>
      </c>
      <c r="BM73" s="210">
        <f t="shared" si="90"/>
        <v>1</v>
      </c>
      <c r="BN73" s="210">
        <f t="shared" si="91"/>
        <v>1</v>
      </c>
      <c r="BO73" s="210">
        <f t="shared" si="92"/>
        <v>1</v>
      </c>
      <c r="BP73" s="210">
        <f t="shared" si="93"/>
        <v>1</v>
      </c>
      <c r="BQ73" s="210">
        <f t="shared" si="94"/>
        <v>0</v>
      </c>
      <c r="BR73" s="210">
        <f t="shared" si="95"/>
        <v>1</v>
      </c>
      <c r="BS73" s="210">
        <f t="shared" si="96"/>
        <v>0</v>
      </c>
      <c r="BT73" s="210">
        <f t="shared" si="97"/>
        <v>0</v>
      </c>
      <c r="BU73" s="210">
        <f t="shared" si="98"/>
        <v>0</v>
      </c>
      <c r="BV73" s="210">
        <f t="shared" si="99"/>
        <v>0</v>
      </c>
      <c r="BW73" s="210">
        <f t="shared" si="100"/>
        <v>1</v>
      </c>
      <c r="BX73" s="210">
        <f t="shared" si="101"/>
        <v>1</v>
      </c>
      <c r="BY73" s="210">
        <f t="shared" si="102"/>
        <v>1</v>
      </c>
      <c r="BZ73" s="210">
        <f t="shared" si="103"/>
        <v>1</v>
      </c>
      <c r="CA73" s="210">
        <f t="shared" si="104"/>
        <v>1</v>
      </c>
      <c r="CL73" s="351" t="b">
        <f t="shared" si="109"/>
        <v>1</v>
      </c>
      <c r="CM73" s="351" t="b">
        <f t="shared" si="110"/>
        <v>1</v>
      </c>
      <c r="CN73" s="351" t="b">
        <f t="shared" si="111"/>
        <v>1</v>
      </c>
      <c r="CO73" s="351" t="b">
        <f t="shared" si="112"/>
        <v>0</v>
      </c>
      <c r="CP73" s="351"/>
      <c r="CQ73" s="351" t="b">
        <f t="shared" si="113"/>
        <v>0</v>
      </c>
      <c r="CR73" s="211">
        <f t="shared" si="114"/>
        <v>3</v>
      </c>
      <c r="CS73" s="351" t="b">
        <f t="shared" si="115"/>
        <v>1</v>
      </c>
      <c r="CT73" s="351" t="b">
        <f t="shared" si="116"/>
        <v>1</v>
      </c>
      <c r="CU73" s="351" t="b">
        <f t="shared" si="130"/>
        <v>1</v>
      </c>
      <c r="CV73" s="351" t="b">
        <f t="shared" si="131"/>
        <v>0</v>
      </c>
      <c r="CW73" s="351"/>
      <c r="CX73" s="351" t="b">
        <f t="shared" si="119"/>
        <v>0</v>
      </c>
      <c r="CY73" s="211">
        <f t="shared" si="120"/>
        <v>3</v>
      </c>
      <c r="CZ73" s="351" t="str">
        <f t="shared" si="121"/>
        <v/>
      </c>
      <c r="DA73" s="351" t="str">
        <f t="shared" si="122"/>
        <v/>
      </c>
    </row>
    <row r="74" spans="2:105" hidden="1" x14ac:dyDescent="0.25">
      <c r="B74" s="11" t="str">
        <f t="shared" si="105"/>
        <v/>
      </c>
      <c r="C74" s="11"/>
      <c r="D74" s="11"/>
      <c r="E74" s="11"/>
      <c r="F74" s="360"/>
      <c r="G74" s="10"/>
      <c r="H74" s="10"/>
      <c r="I74" s="10"/>
      <c r="J74" s="10"/>
      <c r="K74" s="10"/>
      <c r="L74" s="10"/>
      <c r="M74" s="10"/>
      <c r="N74" s="11" t="str">
        <f>IF($F74="","",'ריכוז גיליונות עזר'!H74)</f>
        <v/>
      </c>
      <c r="O74" s="11" t="str">
        <f>IF($F74="","",'ריכוז גיליונות עזר'!K74)</f>
        <v/>
      </c>
      <c r="P74" s="11" t="str">
        <f>IF($F74="","",'ריכוז גיליונות עזר'!L74)</f>
        <v/>
      </c>
      <c r="Q74" s="10"/>
      <c r="R74" s="365" t="str">
        <f t="shared" si="123"/>
        <v/>
      </c>
      <c r="S74" s="11" t="str">
        <f t="shared" si="124"/>
        <v/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1" t="str">
        <f t="shared" si="106"/>
        <v/>
      </c>
      <c r="AF74" s="10"/>
      <c r="AG74" s="10"/>
      <c r="AH74" s="10"/>
      <c r="AI74" s="10"/>
      <c r="AJ74" s="10"/>
      <c r="AK74" s="11"/>
      <c r="AL74" s="11"/>
      <c r="AM74" s="11"/>
      <c r="AN74" s="11"/>
      <c r="AO74" s="246" t="str">
        <f t="shared" si="125"/>
        <v/>
      </c>
      <c r="AP74" s="247"/>
      <c r="AQ74" s="211">
        <f t="shared" si="126"/>
        <v>0</v>
      </c>
      <c r="AR74" s="211" t="str">
        <f t="shared" si="129"/>
        <v/>
      </c>
      <c r="AS74" s="211" t="str">
        <f t="shared" si="129"/>
        <v/>
      </c>
      <c r="AT74" s="210">
        <f t="shared" si="108"/>
        <v>0</v>
      </c>
      <c r="AU74" s="210">
        <f t="shared" si="72"/>
        <v>0</v>
      </c>
      <c r="AV74" s="210">
        <f t="shared" si="73"/>
        <v>0</v>
      </c>
      <c r="AW74" s="210">
        <f t="shared" si="74"/>
        <v>0</v>
      </c>
      <c r="AX74" s="210">
        <f t="shared" si="75"/>
        <v>0</v>
      </c>
      <c r="AY74" s="210">
        <f t="shared" si="76"/>
        <v>0</v>
      </c>
      <c r="AZ74" s="210">
        <f t="shared" si="77"/>
        <v>0</v>
      </c>
      <c r="BA74" s="210">
        <f t="shared" si="78"/>
        <v>1</v>
      </c>
      <c r="BB74" s="210">
        <f t="shared" si="79"/>
        <v>1</v>
      </c>
      <c r="BC74" s="210">
        <f t="shared" si="80"/>
        <v>1</v>
      </c>
      <c r="BD74" s="210">
        <f t="shared" si="81"/>
        <v>0</v>
      </c>
      <c r="BE74" s="210">
        <f t="shared" si="82"/>
        <v>1</v>
      </c>
      <c r="BF74" s="210">
        <f t="shared" si="83"/>
        <v>1</v>
      </c>
      <c r="BG74" s="210">
        <f t="shared" si="84"/>
        <v>0</v>
      </c>
      <c r="BH74" s="210">
        <f t="shared" si="85"/>
        <v>0</v>
      </c>
      <c r="BI74" s="210">
        <f t="shared" si="127"/>
        <v>0</v>
      </c>
      <c r="BJ74" s="210">
        <f t="shared" si="128"/>
        <v>1</v>
      </c>
      <c r="BK74" s="210">
        <f t="shared" si="88"/>
        <v>1</v>
      </c>
      <c r="BL74" s="210">
        <f t="shared" si="89"/>
        <v>1</v>
      </c>
      <c r="BM74" s="210">
        <f t="shared" si="90"/>
        <v>1</v>
      </c>
      <c r="BN74" s="210">
        <f t="shared" si="91"/>
        <v>1</v>
      </c>
      <c r="BO74" s="210">
        <f t="shared" si="92"/>
        <v>1</v>
      </c>
      <c r="BP74" s="210">
        <f t="shared" si="93"/>
        <v>1</v>
      </c>
      <c r="BQ74" s="210">
        <f t="shared" si="94"/>
        <v>0</v>
      </c>
      <c r="BR74" s="210">
        <f t="shared" si="95"/>
        <v>1</v>
      </c>
      <c r="BS74" s="210">
        <f t="shared" si="96"/>
        <v>0</v>
      </c>
      <c r="BT74" s="210">
        <f t="shared" si="97"/>
        <v>0</v>
      </c>
      <c r="BU74" s="210">
        <f t="shared" si="98"/>
        <v>0</v>
      </c>
      <c r="BV74" s="210">
        <f t="shared" si="99"/>
        <v>0</v>
      </c>
      <c r="BW74" s="210">
        <f t="shared" si="100"/>
        <v>1</v>
      </c>
      <c r="BX74" s="210">
        <f t="shared" si="101"/>
        <v>1</v>
      </c>
      <c r="BY74" s="210">
        <f t="shared" si="102"/>
        <v>1</v>
      </c>
      <c r="BZ74" s="210">
        <f t="shared" si="103"/>
        <v>1</v>
      </c>
      <c r="CA74" s="210">
        <f t="shared" si="104"/>
        <v>1</v>
      </c>
      <c r="CL74" s="351" t="b">
        <f t="shared" si="109"/>
        <v>1</v>
      </c>
      <c r="CM74" s="351" t="b">
        <f t="shared" si="110"/>
        <v>1</v>
      </c>
      <c r="CN74" s="351" t="b">
        <f t="shared" si="111"/>
        <v>1</v>
      </c>
      <c r="CO74" s="351" t="b">
        <f t="shared" si="112"/>
        <v>0</v>
      </c>
      <c r="CP74" s="351"/>
      <c r="CQ74" s="351" t="b">
        <f t="shared" si="113"/>
        <v>0</v>
      </c>
      <c r="CR74" s="211">
        <f t="shared" si="114"/>
        <v>3</v>
      </c>
      <c r="CS74" s="351" t="b">
        <f t="shared" si="115"/>
        <v>1</v>
      </c>
      <c r="CT74" s="351" t="b">
        <f t="shared" si="116"/>
        <v>1</v>
      </c>
      <c r="CU74" s="351" t="b">
        <f t="shared" si="130"/>
        <v>1</v>
      </c>
      <c r="CV74" s="351" t="b">
        <f t="shared" si="131"/>
        <v>0</v>
      </c>
      <c r="CW74" s="351"/>
      <c r="CX74" s="351" t="b">
        <f t="shared" si="119"/>
        <v>0</v>
      </c>
      <c r="CY74" s="211">
        <f t="shared" si="120"/>
        <v>3</v>
      </c>
      <c r="CZ74" s="351" t="str">
        <f t="shared" si="121"/>
        <v/>
      </c>
      <c r="DA74" s="351" t="str">
        <f t="shared" si="122"/>
        <v/>
      </c>
    </row>
    <row r="75" spans="2:105" hidden="1" x14ac:dyDescent="0.25">
      <c r="B75" s="11" t="str">
        <f t="shared" si="105"/>
        <v/>
      </c>
      <c r="C75" s="11"/>
      <c r="D75" s="11"/>
      <c r="E75" s="11"/>
      <c r="F75" s="360"/>
      <c r="G75" s="10"/>
      <c r="H75" s="10"/>
      <c r="I75" s="10"/>
      <c r="J75" s="10"/>
      <c r="K75" s="10"/>
      <c r="L75" s="10"/>
      <c r="M75" s="10"/>
      <c r="N75" s="11" t="str">
        <f>IF($F75="","",'ריכוז גיליונות עזר'!H75)</f>
        <v/>
      </c>
      <c r="O75" s="11" t="str">
        <f>IF($F75="","",'ריכוז גיליונות עזר'!K75)</f>
        <v/>
      </c>
      <c r="P75" s="11" t="str">
        <f>IF($F75="","",'ריכוז גיליונות עזר'!L75)</f>
        <v/>
      </c>
      <c r="Q75" s="10"/>
      <c r="R75" s="365" t="str">
        <f t="shared" si="123"/>
        <v/>
      </c>
      <c r="S75" s="11" t="str">
        <f t="shared" si="124"/>
        <v/>
      </c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1" t="str">
        <f t="shared" si="106"/>
        <v/>
      </c>
      <c r="AF75" s="10"/>
      <c r="AG75" s="10"/>
      <c r="AH75" s="10"/>
      <c r="AI75" s="10"/>
      <c r="AJ75" s="10"/>
      <c r="AK75" s="11"/>
      <c r="AL75" s="11"/>
      <c r="AM75" s="11"/>
      <c r="AN75" s="11"/>
      <c r="AO75" s="246" t="str">
        <f t="shared" si="125"/>
        <v/>
      </c>
      <c r="AP75" s="247"/>
      <c r="AQ75" s="211">
        <f t="shared" si="126"/>
        <v>0</v>
      </c>
      <c r="AR75" s="211" t="str">
        <f t="shared" si="129"/>
        <v/>
      </c>
      <c r="AS75" s="211" t="str">
        <f t="shared" si="129"/>
        <v/>
      </c>
      <c r="AT75" s="210">
        <f t="shared" si="108"/>
        <v>0</v>
      </c>
      <c r="AU75" s="210">
        <f t="shared" si="72"/>
        <v>0</v>
      </c>
      <c r="AV75" s="210">
        <f t="shared" si="73"/>
        <v>0</v>
      </c>
      <c r="AW75" s="210">
        <f t="shared" si="74"/>
        <v>0</v>
      </c>
      <c r="AX75" s="210">
        <f t="shared" si="75"/>
        <v>0</v>
      </c>
      <c r="AY75" s="210">
        <f t="shared" si="76"/>
        <v>0</v>
      </c>
      <c r="AZ75" s="210">
        <f t="shared" si="77"/>
        <v>0</v>
      </c>
      <c r="BA75" s="210">
        <f t="shared" si="78"/>
        <v>1</v>
      </c>
      <c r="BB75" s="210">
        <f t="shared" si="79"/>
        <v>1</v>
      </c>
      <c r="BC75" s="210">
        <f t="shared" si="80"/>
        <v>1</v>
      </c>
      <c r="BD75" s="210">
        <f t="shared" si="81"/>
        <v>0</v>
      </c>
      <c r="BE75" s="210">
        <f t="shared" si="82"/>
        <v>1</v>
      </c>
      <c r="BF75" s="210">
        <f t="shared" si="83"/>
        <v>1</v>
      </c>
      <c r="BG75" s="210">
        <f t="shared" si="84"/>
        <v>0</v>
      </c>
      <c r="BH75" s="210">
        <f t="shared" si="85"/>
        <v>0</v>
      </c>
      <c r="BI75" s="210">
        <f t="shared" si="127"/>
        <v>0</v>
      </c>
      <c r="BJ75" s="210">
        <f t="shared" si="128"/>
        <v>1</v>
      </c>
      <c r="BK75" s="210">
        <f t="shared" si="88"/>
        <v>1</v>
      </c>
      <c r="BL75" s="210">
        <f t="shared" si="89"/>
        <v>1</v>
      </c>
      <c r="BM75" s="210">
        <f t="shared" si="90"/>
        <v>1</v>
      </c>
      <c r="BN75" s="210">
        <f t="shared" si="91"/>
        <v>1</v>
      </c>
      <c r="BO75" s="210">
        <f t="shared" si="92"/>
        <v>1</v>
      </c>
      <c r="BP75" s="210">
        <f t="shared" si="93"/>
        <v>1</v>
      </c>
      <c r="BQ75" s="210">
        <f t="shared" si="94"/>
        <v>0</v>
      </c>
      <c r="BR75" s="210">
        <f t="shared" si="95"/>
        <v>1</v>
      </c>
      <c r="BS75" s="210">
        <f t="shared" si="96"/>
        <v>0</v>
      </c>
      <c r="BT75" s="210">
        <f t="shared" si="97"/>
        <v>0</v>
      </c>
      <c r="BU75" s="210">
        <f t="shared" si="98"/>
        <v>0</v>
      </c>
      <c r="BV75" s="210">
        <f t="shared" si="99"/>
        <v>0</v>
      </c>
      <c r="BW75" s="210">
        <f t="shared" si="100"/>
        <v>1</v>
      </c>
      <c r="BX75" s="210">
        <f t="shared" si="101"/>
        <v>1</v>
      </c>
      <c r="BY75" s="210">
        <f t="shared" si="102"/>
        <v>1</v>
      </c>
      <c r="BZ75" s="210">
        <f t="shared" si="103"/>
        <v>1</v>
      </c>
      <c r="CA75" s="210">
        <f t="shared" si="104"/>
        <v>1</v>
      </c>
      <c r="CL75" s="351" t="b">
        <f t="shared" si="109"/>
        <v>1</v>
      </c>
      <c r="CM75" s="351" t="b">
        <f t="shared" si="110"/>
        <v>1</v>
      </c>
      <c r="CN75" s="351" t="b">
        <f t="shared" si="111"/>
        <v>1</v>
      </c>
      <c r="CO75" s="351" t="b">
        <f t="shared" si="112"/>
        <v>0</v>
      </c>
      <c r="CP75" s="351"/>
      <c r="CQ75" s="351" t="b">
        <f t="shared" si="113"/>
        <v>0</v>
      </c>
      <c r="CR75" s="211">
        <f t="shared" si="114"/>
        <v>3</v>
      </c>
      <c r="CS75" s="351" t="b">
        <f t="shared" si="115"/>
        <v>1</v>
      </c>
      <c r="CT75" s="351" t="b">
        <f t="shared" si="116"/>
        <v>1</v>
      </c>
      <c r="CU75" s="351" t="b">
        <f t="shared" si="130"/>
        <v>1</v>
      </c>
      <c r="CV75" s="351" t="b">
        <f t="shared" si="131"/>
        <v>0</v>
      </c>
      <c r="CW75" s="351"/>
      <c r="CX75" s="351" t="b">
        <f t="shared" si="119"/>
        <v>0</v>
      </c>
      <c r="CY75" s="211">
        <f t="shared" si="120"/>
        <v>3</v>
      </c>
      <c r="CZ75" s="351" t="str">
        <f t="shared" si="121"/>
        <v/>
      </c>
      <c r="DA75" s="351" t="str">
        <f t="shared" si="122"/>
        <v/>
      </c>
    </row>
    <row r="76" spans="2:105" hidden="1" x14ac:dyDescent="0.25">
      <c r="B76" s="11" t="str">
        <f t="shared" si="105"/>
        <v/>
      </c>
      <c r="C76" s="11"/>
      <c r="D76" s="11"/>
      <c r="E76" s="11"/>
      <c r="F76" s="360"/>
      <c r="G76" s="10"/>
      <c r="H76" s="10"/>
      <c r="I76" s="10"/>
      <c r="J76" s="10"/>
      <c r="K76" s="10"/>
      <c r="L76" s="10"/>
      <c r="M76" s="10"/>
      <c r="N76" s="11" t="str">
        <f>IF($F76="","",'ריכוז גיליונות עזר'!H76)</f>
        <v/>
      </c>
      <c r="O76" s="11" t="str">
        <f>IF($F76="","",'ריכוז גיליונות עזר'!K76)</f>
        <v/>
      </c>
      <c r="P76" s="11" t="str">
        <f>IF($F76="","",'ריכוז גיליונות עזר'!L76)</f>
        <v/>
      </c>
      <c r="Q76" s="10"/>
      <c r="R76" s="365" t="str">
        <f t="shared" si="123"/>
        <v/>
      </c>
      <c r="S76" s="11" t="str">
        <f t="shared" si="124"/>
        <v/>
      </c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1" t="str">
        <f t="shared" si="106"/>
        <v/>
      </c>
      <c r="AF76" s="10"/>
      <c r="AG76" s="10"/>
      <c r="AH76" s="10"/>
      <c r="AI76" s="10"/>
      <c r="AJ76" s="10"/>
      <c r="AK76" s="11"/>
      <c r="AL76" s="11"/>
      <c r="AM76" s="11"/>
      <c r="AN76" s="11"/>
      <c r="AO76" s="246" t="str">
        <f t="shared" si="125"/>
        <v/>
      </c>
      <c r="AP76" s="247"/>
      <c r="AQ76" s="211">
        <f t="shared" si="126"/>
        <v>0</v>
      </c>
      <c r="AR76" s="211" t="str">
        <f t="shared" si="129"/>
        <v/>
      </c>
      <c r="AS76" s="211" t="str">
        <f t="shared" si="129"/>
        <v/>
      </c>
      <c r="AT76" s="210">
        <f t="shared" si="108"/>
        <v>0</v>
      </c>
      <c r="AU76" s="210">
        <f t="shared" si="72"/>
        <v>0</v>
      </c>
      <c r="AV76" s="210">
        <f t="shared" si="73"/>
        <v>0</v>
      </c>
      <c r="AW76" s="210">
        <f t="shared" si="74"/>
        <v>0</v>
      </c>
      <c r="AX76" s="210">
        <f t="shared" si="75"/>
        <v>0</v>
      </c>
      <c r="AY76" s="210">
        <f t="shared" si="76"/>
        <v>0</v>
      </c>
      <c r="AZ76" s="210">
        <f t="shared" si="77"/>
        <v>0</v>
      </c>
      <c r="BA76" s="210">
        <f t="shared" si="78"/>
        <v>1</v>
      </c>
      <c r="BB76" s="210">
        <f t="shared" si="79"/>
        <v>1</v>
      </c>
      <c r="BC76" s="210">
        <f t="shared" si="80"/>
        <v>1</v>
      </c>
      <c r="BD76" s="210">
        <f t="shared" si="81"/>
        <v>0</v>
      </c>
      <c r="BE76" s="210">
        <f t="shared" si="82"/>
        <v>1</v>
      </c>
      <c r="BF76" s="210">
        <f t="shared" si="83"/>
        <v>1</v>
      </c>
      <c r="BG76" s="210">
        <f t="shared" si="84"/>
        <v>0</v>
      </c>
      <c r="BH76" s="210">
        <f t="shared" si="85"/>
        <v>0</v>
      </c>
      <c r="BI76" s="210">
        <f t="shared" si="127"/>
        <v>0</v>
      </c>
      <c r="BJ76" s="210">
        <f t="shared" si="128"/>
        <v>1</v>
      </c>
      <c r="BK76" s="210">
        <f t="shared" si="88"/>
        <v>1</v>
      </c>
      <c r="BL76" s="210">
        <f t="shared" si="89"/>
        <v>1</v>
      </c>
      <c r="BM76" s="210">
        <f t="shared" si="90"/>
        <v>1</v>
      </c>
      <c r="BN76" s="210">
        <f t="shared" si="91"/>
        <v>1</v>
      </c>
      <c r="BO76" s="210">
        <f t="shared" si="92"/>
        <v>1</v>
      </c>
      <c r="BP76" s="210">
        <f t="shared" si="93"/>
        <v>1</v>
      </c>
      <c r="BQ76" s="210">
        <f t="shared" si="94"/>
        <v>0</v>
      </c>
      <c r="BR76" s="210">
        <f t="shared" si="95"/>
        <v>1</v>
      </c>
      <c r="BS76" s="210">
        <f t="shared" si="96"/>
        <v>0</v>
      </c>
      <c r="BT76" s="210">
        <f t="shared" si="97"/>
        <v>0</v>
      </c>
      <c r="BU76" s="210">
        <f t="shared" si="98"/>
        <v>0</v>
      </c>
      <c r="BV76" s="210">
        <f t="shared" si="99"/>
        <v>0</v>
      </c>
      <c r="BW76" s="210">
        <f t="shared" si="100"/>
        <v>1</v>
      </c>
      <c r="BX76" s="210">
        <f t="shared" si="101"/>
        <v>1</v>
      </c>
      <c r="BY76" s="210">
        <f t="shared" si="102"/>
        <v>1</v>
      </c>
      <c r="BZ76" s="210">
        <f t="shared" si="103"/>
        <v>1</v>
      </c>
      <c r="CA76" s="210">
        <f t="shared" si="104"/>
        <v>1</v>
      </c>
      <c r="CL76" s="351" t="b">
        <f t="shared" si="109"/>
        <v>1</v>
      </c>
      <c r="CM76" s="351" t="b">
        <f t="shared" si="110"/>
        <v>1</v>
      </c>
      <c r="CN76" s="351" t="b">
        <f t="shared" si="111"/>
        <v>1</v>
      </c>
      <c r="CO76" s="351" t="b">
        <f t="shared" si="112"/>
        <v>0</v>
      </c>
      <c r="CP76" s="351"/>
      <c r="CQ76" s="351" t="b">
        <f t="shared" si="113"/>
        <v>0</v>
      </c>
      <c r="CR76" s="211">
        <f t="shared" si="114"/>
        <v>3</v>
      </c>
      <c r="CS76" s="351" t="b">
        <f t="shared" si="115"/>
        <v>1</v>
      </c>
      <c r="CT76" s="351" t="b">
        <f t="shared" si="116"/>
        <v>1</v>
      </c>
      <c r="CU76" s="351" t="b">
        <f t="shared" si="130"/>
        <v>1</v>
      </c>
      <c r="CV76" s="351" t="b">
        <f t="shared" si="131"/>
        <v>0</v>
      </c>
      <c r="CW76" s="351"/>
      <c r="CX76" s="351" t="b">
        <f t="shared" si="119"/>
        <v>0</v>
      </c>
      <c r="CY76" s="211">
        <f t="shared" si="120"/>
        <v>3</v>
      </c>
      <c r="CZ76" s="351" t="str">
        <f t="shared" si="121"/>
        <v/>
      </c>
      <c r="DA76" s="351" t="str">
        <f t="shared" si="122"/>
        <v/>
      </c>
    </row>
    <row r="77" spans="2:105" hidden="1" x14ac:dyDescent="0.25">
      <c r="B77" s="11" t="str">
        <f t="shared" si="105"/>
        <v/>
      </c>
      <c r="C77" s="11"/>
      <c r="D77" s="11"/>
      <c r="E77" s="11"/>
      <c r="F77" s="360"/>
      <c r="G77" s="10"/>
      <c r="H77" s="10"/>
      <c r="I77" s="10"/>
      <c r="J77" s="10"/>
      <c r="K77" s="10"/>
      <c r="L77" s="10"/>
      <c r="M77" s="10"/>
      <c r="N77" s="11" t="str">
        <f>IF($F77="","",'ריכוז גיליונות עזר'!H77)</f>
        <v/>
      </c>
      <c r="O77" s="11" t="str">
        <f>IF($F77="","",'ריכוז גיליונות עזר'!K77)</f>
        <v/>
      </c>
      <c r="P77" s="11" t="str">
        <f>IF($F77="","",'ריכוז גיליונות עזר'!L77)</f>
        <v/>
      </c>
      <c r="Q77" s="10"/>
      <c r="R77" s="365" t="str">
        <f t="shared" si="123"/>
        <v/>
      </c>
      <c r="S77" s="11" t="str">
        <f t="shared" si="124"/>
        <v/>
      </c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1" t="str">
        <f t="shared" si="106"/>
        <v/>
      </c>
      <c r="AF77" s="10"/>
      <c r="AG77" s="10"/>
      <c r="AH77" s="10"/>
      <c r="AI77" s="10"/>
      <c r="AJ77" s="10"/>
      <c r="AK77" s="11"/>
      <c r="AL77" s="11"/>
      <c r="AM77" s="11"/>
      <c r="AN77" s="11"/>
      <c r="AO77" s="246" t="str">
        <f t="shared" si="125"/>
        <v/>
      </c>
      <c r="AP77" s="247"/>
      <c r="AQ77" s="211">
        <f t="shared" si="126"/>
        <v>0</v>
      </c>
      <c r="AR77" s="211" t="str">
        <f t="shared" si="129"/>
        <v/>
      </c>
      <c r="AS77" s="211" t="str">
        <f t="shared" si="129"/>
        <v/>
      </c>
      <c r="AT77" s="210">
        <f t="shared" si="108"/>
        <v>0</v>
      </c>
      <c r="AU77" s="210">
        <f t="shared" si="72"/>
        <v>0</v>
      </c>
      <c r="AV77" s="210">
        <f t="shared" si="73"/>
        <v>0</v>
      </c>
      <c r="AW77" s="210">
        <f t="shared" si="74"/>
        <v>0</v>
      </c>
      <c r="AX77" s="210">
        <f t="shared" si="75"/>
        <v>0</v>
      </c>
      <c r="AY77" s="210">
        <f t="shared" si="76"/>
        <v>0</v>
      </c>
      <c r="AZ77" s="210">
        <f t="shared" si="77"/>
        <v>0</v>
      </c>
      <c r="BA77" s="210">
        <f t="shared" si="78"/>
        <v>1</v>
      </c>
      <c r="BB77" s="210">
        <f t="shared" si="79"/>
        <v>1</v>
      </c>
      <c r="BC77" s="210">
        <f t="shared" si="80"/>
        <v>1</v>
      </c>
      <c r="BD77" s="210">
        <f t="shared" si="81"/>
        <v>0</v>
      </c>
      <c r="BE77" s="210">
        <f t="shared" si="82"/>
        <v>1</v>
      </c>
      <c r="BF77" s="210">
        <f t="shared" si="83"/>
        <v>1</v>
      </c>
      <c r="BG77" s="210">
        <f t="shared" si="84"/>
        <v>0</v>
      </c>
      <c r="BH77" s="210">
        <f t="shared" si="85"/>
        <v>0</v>
      </c>
      <c r="BI77" s="210">
        <f t="shared" si="127"/>
        <v>0</v>
      </c>
      <c r="BJ77" s="210">
        <f t="shared" si="128"/>
        <v>1</v>
      </c>
      <c r="BK77" s="210">
        <f t="shared" si="88"/>
        <v>1</v>
      </c>
      <c r="BL77" s="210">
        <f t="shared" si="89"/>
        <v>1</v>
      </c>
      <c r="BM77" s="210">
        <f t="shared" si="90"/>
        <v>1</v>
      </c>
      <c r="BN77" s="210">
        <f t="shared" si="91"/>
        <v>1</v>
      </c>
      <c r="BO77" s="210">
        <f t="shared" si="92"/>
        <v>1</v>
      </c>
      <c r="BP77" s="210">
        <f t="shared" si="93"/>
        <v>1</v>
      </c>
      <c r="BQ77" s="210">
        <f t="shared" si="94"/>
        <v>0</v>
      </c>
      <c r="BR77" s="210">
        <f t="shared" si="95"/>
        <v>1</v>
      </c>
      <c r="BS77" s="210">
        <f t="shared" si="96"/>
        <v>0</v>
      </c>
      <c r="BT77" s="210">
        <f t="shared" si="97"/>
        <v>0</v>
      </c>
      <c r="BU77" s="210">
        <f t="shared" si="98"/>
        <v>0</v>
      </c>
      <c r="BV77" s="210">
        <f t="shared" si="99"/>
        <v>0</v>
      </c>
      <c r="BW77" s="210">
        <f t="shared" si="100"/>
        <v>1</v>
      </c>
      <c r="BX77" s="210">
        <f t="shared" si="101"/>
        <v>1</v>
      </c>
      <c r="BY77" s="210">
        <f t="shared" si="102"/>
        <v>1</v>
      </c>
      <c r="BZ77" s="210">
        <f t="shared" si="103"/>
        <v>1</v>
      </c>
      <c r="CA77" s="210">
        <f t="shared" si="104"/>
        <v>1</v>
      </c>
      <c r="CL77" s="351" t="b">
        <f t="shared" si="109"/>
        <v>1</v>
      </c>
      <c r="CM77" s="351" t="b">
        <f t="shared" si="110"/>
        <v>1</v>
      </c>
      <c r="CN77" s="351" t="b">
        <f t="shared" si="111"/>
        <v>1</v>
      </c>
      <c r="CO77" s="351" t="b">
        <f t="shared" si="112"/>
        <v>0</v>
      </c>
      <c r="CP77" s="351"/>
      <c r="CQ77" s="351" t="b">
        <f t="shared" si="113"/>
        <v>0</v>
      </c>
      <c r="CR77" s="211">
        <f t="shared" si="114"/>
        <v>3</v>
      </c>
      <c r="CS77" s="351" t="b">
        <f t="shared" si="115"/>
        <v>1</v>
      </c>
      <c r="CT77" s="351" t="b">
        <f t="shared" si="116"/>
        <v>1</v>
      </c>
      <c r="CU77" s="351" t="b">
        <f t="shared" si="130"/>
        <v>1</v>
      </c>
      <c r="CV77" s="351" t="b">
        <f t="shared" si="131"/>
        <v>0</v>
      </c>
      <c r="CW77" s="351"/>
      <c r="CX77" s="351" t="b">
        <f t="shared" si="119"/>
        <v>0</v>
      </c>
      <c r="CY77" s="211">
        <f t="shared" si="120"/>
        <v>3</v>
      </c>
      <c r="CZ77" s="351" t="str">
        <f t="shared" si="121"/>
        <v/>
      </c>
      <c r="DA77" s="351" t="str">
        <f t="shared" si="122"/>
        <v/>
      </c>
    </row>
    <row r="78" spans="2:105" hidden="1" x14ac:dyDescent="0.25">
      <c r="B78" s="11" t="str">
        <f t="shared" si="105"/>
        <v/>
      </c>
      <c r="C78" s="11"/>
      <c r="D78" s="11"/>
      <c r="E78" s="11"/>
      <c r="F78" s="360"/>
      <c r="G78" s="10"/>
      <c r="H78" s="10"/>
      <c r="I78" s="10"/>
      <c r="J78" s="10"/>
      <c r="K78" s="10"/>
      <c r="L78" s="10"/>
      <c r="M78" s="10"/>
      <c r="N78" s="11" t="str">
        <f>IF($F78="","",'ריכוז גיליונות עזר'!H78)</f>
        <v/>
      </c>
      <c r="O78" s="11" t="str">
        <f>IF($F78="","",'ריכוז גיליונות עזר'!K78)</f>
        <v/>
      </c>
      <c r="P78" s="11" t="str">
        <f>IF($F78="","",'ריכוז גיליונות עזר'!L78)</f>
        <v/>
      </c>
      <c r="Q78" s="10"/>
      <c r="R78" s="365" t="str">
        <f t="shared" si="123"/>
        <v/>
      </c>
      <c r="S78" s="11" t="str">
        <f t="shared" si="124"/>
        <v/>
      </c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1" t="str">
        <f t="shared" si="106"/>
        <v/>
      </c>
      <c r="AF78" s="10"/>
      <c r="AG78" s="10"/>
      <c r="AH78" s="10"/>
      <c r="AI78" s="10"/>
      <c r="AJ78" s="10"/>
      <c r="AK78" s="11"/>
      <c r="AL78" s="11"/>
      <c r="AM78" s="11"/>
      <c r="AN78" s="11"/>
      <c r="AO78" s="246" t="str">
        <f t="shared" si="125"/>
        <v/>
      </c>
      <c r="AP78" s="247"/>
      <c r="AQ78" s="211">
        <f t="shared" si="126"/>
        <v>0</v>
      </c>
      <c r="AR78" s="211" t="str">
        <f t="shared" si="129"/>
        <v/>
      </c>
      <c r="AS78" s="211" t="str">
        <f t="shared" si="129"/>
        <v/>
      </c>
      <c r="AT78" s="210">
        <f t="shared" si="108"/>
        <v>0</v>
      </c>
      <c r="AU78" s="210">
        <f t="shared" si="72"/>
        <v>0</v>
      </c>
      <c r="AV78" s="210">
        <f t="shared" si="73"/>
        <v>0</v>
      </c>
      <c r="AW78" s="210">
        <f t="shared" si="74"/>
        <v>0</v>
      </c>
      <c r="AX78" s="210">
        <f t="shared" si="75"/>
        <v>0</v>
      </c>
      <c r="AY78" s="210">
        <f t="shared" si="76"/>
        <v>0</v>
      </c>
      <c r="AZ78" s="210">
        <f t="shared" si="77"/>
        <v>0</v>
      </c>
      <c r="BA78" s="210">
        <f t="shared" si="78"/>
        <v>1</v>
      </c>
      <c r="BB78" s="210">
        <f t="shared" si="79"/>
        <v>1</v>
      </c>
      <c r="BC78" s="210">
        <f t="shared" si="80"/>
        <v>1</v>
      </c>
      <c r="BD78" s="210">
        <f t="shared" si="81"/>
        <v>0</v>
      </c>
      <c r="BE78" s="210">
        <f t="shared" si="82"/>
        <v>1</v>
      </c>
      <c r="BF78" s="210">
        <f t="shared" si="83"/>
        <v>1</v>
      </c>
      <c r="BG78" s="210">
        <f t="shared" si="84"/>
        <v>0</v>
      </c>
      <c r="BH78" s="210">
        <f t="shared" si="85"/>
        <v>0</v>
      </c>
      <c r="BI78" s="210">
        <f t="shared" si="127"/>
        <v>0</v>
      </c>
      <c r="BJ78" s="210">
        <f t="shared" si="128"/>
        <v>1</v>
      </c>
      <c r="BK78" s="210">
        <f t="shared" si="88"/>
        <v>1</v>
      </c>
      <c r="BL78" s="210">
        <f t="shared" si="89"/>
        <v>1</v>
      </c>
      <c r="BM78" s="210">
        <f t="shared" si="90"/>
        <v>1</v>
      </c>
      <c r="BN78" s="210">
        <f t="shared" si="91"/>
        <v>1</v>
      </c>
      <c r="BO78" s="210">
        <f t="shared" si="92"/>
        <v>1</v>
      </c>
      <c r="BP78" s="210">
        <f t="shared" si="93"/>
        <v>1</v>
      </c>
      <c r="BQ78" s="210">
        <f t="shared" si="94"/>
        <v>0</v>
      </c>
      <c r="BR78" s="210">
        <f t="shared" si="95"/>
        <v>1</v>
      </c>
      <c r="BS78" s="210">
        <f t="shared" si="96"/>
        <v>0</v>
      </c>
      <c r="BT78" s="210">
        <f t="shared" si="97"/>
        <v>0</v>
      </c>
      <c r="BU78" s="210">
        <f t="shared" si="98"/>
        <v>0</v>
      </c>
      <c r="BV78" s="210">
        <f t="shared" si="99"/>
        <v>0</v>
      </c>
      <c r="BW78" s="210">
        <f t="shared" si="100"/>
        <v>1</v>
      </c>
      <c r="BX78" s="210">
        <f t="shared" si="101"/>
        <v>1</v>
      </c>
      <c r="BY78" s="210">
        <f t="shared" si="102"/>
        <v>1</v>
      </c>
      <c r="BZ78" s="210">
        <f t="shared" si="103"/>
        <v>1</v>
      </c>
      <c r="CA78" s="210">
        <f t="shared" si="104"/>
        <v>1</v>
      </c>
      <c r="CL78" s="351" t="b">
        <f t="shared" si="109"/>
        <v>1</v>
      </c>
      <c r="CM78" s="351" t="b">
        <f t="shared" si="110"/>
        <v>1</v>
      </c>
      <c r="CN78" s="351" t="b">
        <f t="shared" si="111"/>
        <v>1</v>
      </c>
      <c r="CO78" s="351" t="b">
        <f t="shared" si="112"/>
        <v>0</v>
      </c>
      <c r="CP78" s="351"/>
      <c r="CQ78" s="351" t="b">
        <f t="shared" si="113"/>
        <v>0</v>
      </c>
      <c r="CR78" s="211">
        <f t="shared" si="114"/>
        <v>3</v>
      </c>
      <c r="CS78" s="351" t="b">
        <f t="shared" si="115"/>
        <v>1</v>
      </c>
      <c r="CT78" s="351" t="b">
        <f t="shared" si="116"/>
        <v>1</v>
      </c>
      <c r="CU78" s="351" t="b">
        <f t="shared" si="130"/>
        <v>1</v>
      </c>
      <c r="CV78" s="351" t="b">
        <f t="shared" si="131"/>
        <v>0</v>
      </c>
      <c r="CW78" s="351"/>
      <c r="CX78" s="351" t="b">
        <f t="shared" si="119"/>
        <v>0</v>
      </c>
      <c r="CY78" s="211">
        <f t="shared" si="120"/>
        <v>3</v>
      </c>
      <c r="CZ78" s="351" t="str">
        <f t="shared" si="121"/>
        <v/>
      </c>
      <c r="DA78" s="351" t="str">
        <f t="shared" si="122"/>
        <v/>
      </c>
    </row>
    <row r="79" spans="2:105" hidden="1" x14ac:dyDescent="0.25">
      <c r="B79" s="11" t="str">
        <f t="shared" si="105"/>
        <v/>
      </c>
      <c r="C79" s="11"/>
      <c r="D79" s="11"/>
      <c r="E79" s="11"/>
      <c r="F79" s="360"/>
      <c r="G79" s="10"/>
      <c r="H79" s="10"/>
      <c r="I79" s="10"/>
      <c r="J79" s="10"/>
      <c r="K79" s="10"/>
      <c r="L79" s="10"/>
      <c r="M79" s="10"/>
      <c r="N79" s="11" t="str">
        <f>IF($F79="","",'ריכוז גיליונות עזר'!H79)</f>
        <v/>
      </c>
      <c r="O79" s="11" t="str">
        <f>IF($F79="","",'ריכוז גיליונות עזר'!K79)</f>
        <v/>
      </c>
      <c r="P79" s="11" t="str">
        <f>IF($F79="","",'ריכוז גיליונות עזר'!L79)</f>
        <v/>
      </c>
      <c r="Q79" s="10"/>
      <c r="R79" s="365" t="str">
        <f t="shared" si="123"/>
        <v/>
      </c>
      <c r="S79" s="11" t="str">
        <f t="shared" si="124"/>
        <v/>
      </c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1" t="str">
        <f t="shared" si="106"/>
        <v/>
      </c>
      <c r="AF79" s="10"/>
      <c r="AG79" s="10"/>
      <c r="AH79" s="10"/>
      <c r="AI79" s="10"/>
      <c r="AJ79" s="10"/>
      <c r="AK79" s="11"/>
      <c r="AL79" s="11"/>
      <c r="AM79" s="11"/>
      <c r="AN79" s="11"/>
      <c r="AO79" s="246" t="str">
        <f t="shared" si="125"/>
        <v/>
      </c>
      <c r="AP79" s="247"/>
      <c r="AQ79" s="211">
        <f t="shared" si="126"/>
        <v>0</v>
      </c>
      <c r="AR79" s="211" t="str">
        <f t="shared" si="129"/>
        <v/>
      </c>
      <c r="AS79" s="211" t="str">
        <f t="shared" si="129"/>
        <v/>
      </c>
      <c r="AT79" s="210">
        <f t="shared" si="108"/>
        <v>0</v>
      </c>
      <c r="AU79" s="210">
        <f t="shared" si="72"/>
        <v>0</v>
      </c>
      <c r="AV79" s="210">
        <f t="shared" si="73"/>
        <v>0</v>
      </c>
      <c r="AW79" s="210">
        <f t="shared" si="74"/>
        <v>0</v>
      </c>
      <c r="AX79" s="210">
        <f t="shared" si="75"/>
        <v>0</v>
      </c>
      <c r="AY79" s="210">
        <f t="shared" si="76"/>
        <v>0</v>
      </c>
      <c r="AZ79" s="210">
        <f t="shared" si="77"/>
        <v>0</v>
      </c>
      <c r="BA79" s="210">
        <f t="shared" si="78"/>
        <v>1</v>
      </c>
      <c r="BB79" s="210">
        <f t="shared" si="79"/>
        <v>1</v>
      </c>
      <c r="BC79" s="210">
        <f t="shared" si="80"/>
        <v>1</v>
      </c>
      <c r="BD79" s="210">
        <f t="shared" si="81"/>
        <v>0</v>
      </c>
      <c r="BE79" s="210">
        <f t="shared" si="82"/>
        <v>1</v>
      </c>
      <c r="BF79" s="210">
        <f t="shared" si="83"/>
        <v>1</v>
      </c>
      <c r="BG79" s="210">
        <f t="shared" si="84"/>
        <v>0</v>
      </c>
      <c r="BH79" s="210">
        <f t="shared" si="85"/>
        <v>0</v>
      </c>
      <c r="BI79" s="210">
        <f t="shared" si="127"/>
        <v>0</v>
      </c>
      <c r="BJ79" s="210">
        <f t="shared" si="128"/>
        <v>1</v>
      </c>
      <c r="BK79" s="210">
        <f t="shared" si="88"/>
        <v>1</v>
      </c>
      <c r="BL79" s="210">
        <f t="shared" si="89"/>
        <v>1</v>
      </c>
      <c r="BM79" s="210">
        <f t="shared" si="90"/>
        <v>1</v>
      </c>
      <c r="BN79" s="210">
        <f t="shared" si="91"/>
        <v>1</v>
      </c>
      <c r="BO79" s="210">
        <f t="shared" si="92"/>
        <v>1</v>
      </c>
      <c r="BP79" s="210">
        <f t="shared" si="93"/>
        <v>1</v>
      </c>
      <c r="BQ79" s="210">
        <f t="shared" si="94"/>
        <v>0</v>
      </c>
      <c r="BR79" s="210">
        <f t="shared" si="95"/>
        <v>1</v>
      </c>
      <c r="BS79" s="210">
        <f t="shared" si="96"/>
        <v>0</v>
      </c>
      <c r="BT79" s="210">
        <f t="shared" si="97"/>
        <v>0</v>
      </c>
      <c r="BU79" s="210">
        <f t="shared" si="98"/>
        <v>0</v>
      </c>
      <c r="BV79" s="210">
        <f t="shared" si="99"/>
        <v>0</v>
      </c>
      <c r="BW79" s="210">
        <f t="shared" si="100"/>
        <v>1</v>
      </c>
      <c r="BX79" s="210">
        <f t="shared" si="101"/>
        <v>1</v>
      </c>
      <c r="BY79" s="210">
        <f t="shared" si="102"/>
        <v>1</v>
      </c>
      <c r="BZ79" s="210">
        <f t="shared" si="103"/>
        <v>1</v>
      </c>
      <c r="CA79" s="210">
        <f t="shared" si="104"/>
        <v>1</v>
      </c>
      <c r="CL79" s="351" t="b">
        <f t="shared" si="109"/>
        <v>1</v>
      </c>
      <c r="CM79" s="351" t="b">
        <f t="shared" si="110"/>
        <v>1</v>
      </c>
      <c r="CN79" s="351" t="b">
        <f t="shared" si="111"/>
        <v>1</v>
      </c>
      <c r="CO79" s="351" t="b">
        <f t="shared" si="112"/>
        <v>0</v>
      </c>
      <c r="CP79" s="351"/>
      <c r="CQ79" s="351" t="b">
        <f t="shared" si="113"/>
        <v>0</v>
      </c>
      <c r="CR79" s="211">
        <f t="shared" si="114"/>
        <v>3</v>
      </c>
      <c r="CS79" s="351" t="b">
        <f t="shared" si="115"/>
        <v>1</v>
      </c>
      <c r="CT79" s="351" t="b">
        <f t="shared" si="116"/>
        <v>1</v>
      </c>
      <c r="CU79" s="351" t="b">
        <f t="shared" si="130"/>
        <v>1</v>
      </c>
      <c r="CV79" s="351" t="b">
        <f t="shared" si="131"/>
        <v>0</v>
      </c>
      <c r="CW79" s="351"/>
      <c r="CX79" s="351" t="b">
        <f t="shared" si="119"/>
        <v>0</v>
      </c>
      <c r="CY79" s="211">
        <f t="shared" si="120"/>
        <v>3</v>
      </c>
      <c r="CZ79" s="351" t="str">
        <f t="shared" si="121"/>
        <v/>
      </c>
      <c r="DA79" s="351" t="str">
        <f t="shared" si="122"/>
        <v/>
      </c>
    </row>
    <row r="80" spans="2:105" hidden="1" x14ac:dyDescent="0.25">
      <c r="B80" s="11" t="str">
        <f t="shared" si="105"/>
        <v/>
      </c>
      <c r="C80" s="11"/>
      <c r="D80" s="11"/>
      <c r="E80" s="11"/>
      <c r="F80" s="360"/>
      <c r="G80" s="10"/>
      <c r="H80" s="10"/>
      <c r="I80" s="10"/>
      <c r="J80" s="10"/>
      <c r="K80" s="10"/>
      <c r="L80" s="10"/>
      <c r="M80" s="10"/>
      <c r="N80" s="11" t="str">
        <f>IF($F80="","",'ריכוז גיליונות עזר'!H80)</f>
        <v/>
      </c>
      <c r="O80" s="11" t="str">
        <f>IF($F80="","",'ריכוז גיליונות עזר'!K80)</f>
        <v/>
      </c>
      <c r="P80" s="11" t="str">
        <f>IF($F80="","",'ריכוז גיליונות עזר'!L80)</f>
        <v/>
      </c>
      <c r="Q80" s="10"/>
      <c r="R80" s="365" t="str">
        <f t="shared" si="123"/>
        <v/>
      </c>
      <c r="S80" s="11" t="str">
        <f t="shared" si="124"/>
        <v/>
      </c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1" t="str">
        <f t="shared" si="106"/>
        <v/>
      </c>
      <c r="AF80" s="10"/>
      <c r="AG80" s="10"/>
      <c r="AH80" s="10"/>
      <c r="AI80" s="10"/>
      <c r="AJ80" s="10"/>
      <c r="AK80" s="11"/>
      <c r="AL80" s="11"/>
      <c r="AM80" s="11"/>
      <c r="AN80" s="11"/>
      <c r="AO80" s="246" t="str">
        <f t="shared" si="125"/>
        <v/>
      </c>
      <c r="AP80" s="247"/>
      <c r="AQ80" s="211">
        <f t="shared" si="126"/>
        <v>0</v>
      </c>
      <c r="AR80" s="211" t="str">
        <f t="shared" si="129"/>
        <v/>
      </c>
      <c r="AS80" s="211" t="str">
        <f t="shared" si="129"/>
        <v/>
      </c>
      <c r="AT80" s="210">
        <f t="shared" si="108"/>
        <v>0</v>
      </c>
      <c r="AU80" s="210">
        <f t="shared" si="72"/>
        <v>0</v>
      </c>
      <c r="AV80" s="210">
        <f t="shared" si="73"/>
        <v>0</v>
      </c>
      <c r="AW80" s="210">
        <f t="shared" si="74"/>
        <v>0</v>
      </c>
      <c r="AX80" s="210">
        <f t="shared" si="75"/>
        <v>0</v>
      </c>
      <c r="AY80" s="210">
        <f t="shared" si="76"/>
        <v>0</v>
      </c>
      <c r="AZ80" s="210">
        <f t="shared" si="77"/>
        <v>0</v>
      </c>
      <c r="BA80" s="210">
        <f t="shared" si="78"/>
        <v>1</v>
      </c>
      <c r="BB80" s="210">
        <f t="shared" si="79"/>
        <v>1</v>
      </c>
      <c r="BC80" s="210">
        <f t="shared" si="80"/>
        <v>1</v>
      </c>
      <c r="BD80" s="210">
        <f t="shared" si="81"/>
        <v>0</v>
      </c>
      <c r="BE80" s="210">
        <f t="shared" si="82"/>
        <v>1</v>
      </c>
      <c r="BF80" s="210">
        <f t="shared" si="83"/>
        <v>1</v>
      </c>
      <c r="BG80" s="210">
        <f t="shared" si="84"/>
        <v>0</v>
      </c>
      <c r="BH80" s="210">
        <f t="shared" si="85"/>
        <v>0</v>
      </c>
      <c r="BI80" s="210">
        <f t="shared" si="127"/>
        <v>0</v>
      </c>
      <c r="BJ80" s="210">
        <f t="shared" si="128"/>
        <v>1</v>
      </c>
      <c r="BK80" s="210">
        <f t="shared" si="88"/>
        <v>1</v>
      </c>
      <c r="BL80" s="210">
        <f t="shared" si="89"/>
        <v>1</v>
      </c>
      <c r="BM80" s="210">
        <f t="shared" si="90"/>
        <v>1</v>
      </c>
      <c r="BN80" s="210">
        <f t="shared" si="91"/>
        <v>1</v>
      </c>
      <c r="BO80" s="210">
        <f t="shared" si="92"/>
        <v>1</v>
      </c>
      <c r="BP80" s="210">
        <f t="shared" si="93"/>
        <v>1</v>
      </c>
      <c r="BQ80" s="210">
        <f t="shared" si="94"/>
        <v>0</v>
      </c>
      <c r="BR80" s="210">
        <f t="shared" si="95"/>
        <v>1</v>
      </c>
      <c r="BS80" s="210">
        <f t="shared" si="96"/>
        <v>0</v>
      </c>
      <c r="BT80" s="210">
        <f t="shared" si="97"/>
        <v>0</v>
      </c>
      <c r="BU80" s="210">
        <f t="shared" si="98"/>
        <v>0</v>
      </c>
      <c r="BV80" s="210">
        <f t="shared" si="99"/>
        <v>0</v>
      </c>
      <c r="BW80" s="210">
        <f t="shared" si="100"/>
        <v>1</v>
      </c>
      <c r="BX80" s="210">
        <f t="shared" si="101"/>
        <v>1</v>
      </c>
      <c r="BY80" s="210">
        <f t="shared" si="102"/>
        <v>1</v>
      </c>
      <c r="BZ80" s="210">
        <f t="shared" si="103"/>
        <v>1</v>
      </c>
      <c r="CA80" s="210">
        <f t="shared" si="104"/>
        <v>1</v>
      </c>
      <c r="CL80" s="351" t="b">
        <f t="shared" si="109"/>
        <v>1</v>
      </c>
      <c r="CM80" s="351" t="b">
        <f t="shared" si="110"/>
        <v>1</v>
      </c>
      <c r="CN80" s="351" t="b">
        <f t="shared" si="111"/>
        <v>1</v>
      </c>
      <c r="CO80" s="351" t="b">
        <f t="shared" si="112"/>
        <v>0</v>
      </c>
      <c r="CP80" s="351"/>
      <c r="CQ80" s="351" t="b">
        <f t="shared" si="113"/>
        <v>0</v>
      </c>
      <c r="CR80" s="211">
        <f t="shared" si="114"/>
        <v>3</v>
      </c>
      <c r="CS80" s="351" t="b">
        <f t="shared" si="115"/>
        <v>1</v>
      </c>
      <c r="CT80" s="351" t="b">
        <f t="shared" si="116"/>
        <v>1</v>
      </c>
      <c r="CU80" s="351" t="b">
        <f t="shared" si="130"/>
        <v>1</v>
      </c>
      <c r="CV80" s="351" t="b">
        <f t="shared" si="131"/>
        <v>0</v>
      </c>
      <c r="CW80" s="351"/>
      <c r="CX80" s="351" t="b">
        <f t="shared" si="119"/>
        <v>0</v>
      </c>
      <c r="CY80" s="211">
        <f t="shared" si="120"/>
        <v>3</v>
      </c>
      <c r="CZ80" s="351" t="str">
        <f t="shared" si="121"/>
        <v/>
      </c>
      <c r="DA80" s="351" t="str">
        <f t="shared" si="122"/>
        <v/>
      </c>
    </row>
    <row r="81" spans="2:105" hidden="1" x14ac:dyDescent="0.25">
      <c r="B81" s="11" t="str">
        <f t="shared" si="105"/>
        <v/>
      </c>
      <c r="C81" s="11"/>
      <c r="D81" s="11"/>
      <c r="E81" s="11"/>
      <c r="F81" s="360"/>
      <c r="G81" s="10"/>
      <c r="H81" s="10"/>
      <c r="I81" s="10"/>
      <c r="J81" s="10"/>
      <c r="K81" s="10"/>
      <c r="L81" s="10"/>
      <c r="M81" s="10"/>
      <c r="N81" s="11" t="str">
        <f>IF($F81="","",'ריכוז גיליונות עזר'!H81)</f>
        <v/>
      </c>
      <c r="O81" s="11" t="str">
        <f>IF($F81="","",'ריכוז גיליונות עזר'!K81)</f>
        <v/>
      </c>
      <c r="P81" s="11" t="str">
        <f>IF($F81="","",'ריכוז גיליונות עזר'!L81)</f>
        <v/>
      </c>
      <c r="Q81" s="10"/>
      <c r="R81" s="365" t="str">
        <f t="shared" si="123"/>
        <v/>
      </c>
      <c r="S81" s="11" t="str">
        <f t="shared" si="124"/>
        <v/>
      </c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1" t="str">
        <f t="shared" si="106"/>
        <v/>
      </c>
      <c r="AF81" s="10"/>
      <c r="AG81" s="10"/>
      <c r="AH81" s="10"/>
      <c r="AI81" s="10"/>
      <c r="AJ81" s="10"/>
      <c r="AK81" s="11"/>
      <c r="AL81" s="11"/>
      <c r="AM81" s="11"/>
      <c r="AN81" s="11"/>
      <c r="AO81" s="246" t="str">
        <f t="shared" si="125"/>
        <v/>
      </c>
      <c r="AP81" s="247"/>
      <c r="AQ81" s="211">
        <f t="shared" si="126"/>
        <v>0</v>
      </c>
      <c r="AR81" s="211" t="str">
        <f t="shared" si="129"/>
        <v/>
      </c>
      <c r="AS81" s="211" t="str">
        <f t="shared" si="129"/>
        <v/>
      </c>
      <c r="AT81" s="210">
        <f t="shared" si="108"/>
        <v>0</v>
      </c>
      <c r="AU81" s="210">
        <f t="shared" si="72"/>
        <v>0</v>
      </c>
      <c r="AV81" s="210">
        <f t="shared" si="73"/>
        <v>0</v>
      </c>
      <c r="AW81" s="210">
        <f t="shared" si="74"/>
        <v>0</v>
      </c>
      <c r="AX81" s="210">
        <f t="shared" si="75"/>
        <v>0</v>
      </c>
      <c r="AY81" s="210">
        <f t="shared" si="76"/>
        <v>0</v>
      </c>
      <c r="AZ81" s="210">
        <f t="shared" si="77"/>
        <v>0</v>
      </c>
      <c r="BA81" s="210">
        <f t="shared" si="78"/>
        <v>1</v>
      </c>
      <c r="BB81" s="210">
        <f t="shared" si="79"/>
        <v>1</v>
      </c>
      <c r="BC81" s="210">
        <f t="shared" si="80"/>
        <v>1</v>
      </c>
      <c r="BD81" s="210">
        <f t="shared" si="81"/>
        <v>0</v>
      </c>
      <c r="BE81" s="210">
        <f t="shared" si="82"/>
        <v>1</v>
      </c>
      <c r="BF81" s="210">
        <f t="shared" si="83"/>
        <v>1</v>
      </c>
      <c r="BG81" s="210">
        <f t="shared" si="84"/>
        <v>0</v>
      </c>
      <c r="BH81" s="210">
        <f t="shared" si="85"/>
        <v>0</v>
      </c>
      <c r="BI81" s="210">
        <f t="shared" si="127"/>
        <v>0</v>
      </c>
      <c r="BJ81" s="210">
        <f t="shared" si="128"/>
        <v>1</v>
      </c>
      <c r="BK81" s="210">
        <f t="shared" si="88"/>
        <v>1</v>
      </c>
      <c r="BL81" s="210">
        <f t="shared" si="89"/>
        <v>1</v>
      </c>
      <c r="BM81" s="210">
        <f t="shared" si="90"/>
        <v>1</v>
      </c>
      <c r="BN81" s="210">
        <f t="shared" si="91"/>
        <v>1</v>
      </c>
      <c r="BO81" s="210">
        <f t="shared" si="92"/>
        <v>1</v>
      </c>
      <c r="BP81" s="210">
        <f t="shared" si="93"/>
        <v>1</v>
      </c>
      <c r="BQ81" s="210">
        <f t="shared" si="94"/>
        <v>0</v>
      </c>
      <c r="BR81" s="210">
        <f t="shared" si="95"/>
        <v>1</v>
      </c>
      <c r="BS81" s="210">
        <f t="shared" si="96"/>
        <v>0</v>
      </c>
      <c r="BT81" s="210">
        <f t="shared" si="97"/>
        <v>0</v>
      </c>
      <c r="BU81" s="210">
        <f t="shared" si="98"/>
        <v>0</v>
      </c>
      <c r="BV81" s="210">
        <f t="shared" si="99"/>
        <v>0</v>
      </c>
      <c r="BW81" s="210">
        <f t="shared" si="100"/>
        <v>1</v>
      </c>
      <c r="BX81" s="210">
        <f t="shared" si="101"/>
        <v>1</v>
      </c>
      <c r="BY81" s="210">
        <f t="shared" si="102"/>
        <v>1</v>
      </c>
      <c r="BZ81" s="210">
        <f t="shared" si="103"/>
        <v>1</v>
      </c>
      <c r="CA81" s="210">
        <f t="shared" si="104"/>
        <v>1</v>
      </c>
      <c r="CL81" s="351" t="b">
        <f t="shared" si="109"/>
        <v>1</v>
      </c>
      <c r="CM81" s="351" t="b">
        <f t="shared" si="110"/>
        <v>1</v>
      </c>
      <c r="CN81" s="351" t="b">
        <f t="shared" si="111"/>
        <v>1</v>
      </c>
      <c r="CO81" s="351" t="b">
        <f t="shared" si="112"/>
        <v>0</v>
      </c>
      <c r="CP81" s="351"/>
      <c r="CQ81" s="351" t="b">
        <f t="shared" si="113"/>
        <v>0</v>
      </c>
      <c r="CR81" s="211">
        <f t="shared" si="114"/>
        <v>3</v>
      </c>
      <c r="CS81" s="351" t="b">
        <f t="shared" si="115"/>
        <v>1</v>
      </c>
      <c r="CT81" s="351" t="b">
        <f t="shared" si="116"/>
        <v>1</v>
      </c>
      <c r="CU81" s="351" t="b">
        <f t="shared" si="130"/>
        <v>1</v>
      </c>
      <c r="CV81" s="351" t="b">
        <f t="shared" si="131"/>
        <v>0</v>
      </c>
      <c r="CW81" s="351"/>
      <c r="CX81" s="351" t="b">
        <f t="shared" si="119"/>
        <v>0</v>
      </c>
      <c r="CY81" s="211">
        <f t="shared" si="120"/>
        <v>3</v>
      </c>
      <c r="CZ81" s="351" t="str">
        <f t="shared" si="121"/>
        <v/>
      </c>
      <c r="DA81" s="351" t="str">
        <f t="shared" si="122"/>
        <v/>
      </c>
    </row>
    <row r="82" spans="2:105" hidden="1" x14ac:dyDescent="0.25">
      <c r="B82" s="11" t="str">
        <f t="shared" si="105"/>
        <v/>
      </c>
      <c r="C82" s="11"/>
      <c r="D82" s="11"/>
      <c r="E82" s="11"/>
      <c r="F82" s="360"/>
      <c r="G82" s="10"/>
      <c r="H82" s="10"/>
      <c r="I82" s="10"/>
      <c r="J82" s="10"/>
      <c r="K82" s="10"/>
      <c r="L82" s="10"/>
      <c r="M82" s="10"/>
      <c r="N82" s="11" t="str">
        <f>IF($F82="","",'ריכוז גיליונות עזר'!H82)</f>
        <v/>
      </c>
      <c r="O82" s="11" t="str">
        <f>IF($F82="","",'ריכוז גיליונות עזר'!K82)</f>
        <v/>
      </c>
      <c r="P82" s="11" t="str">
        <f>IF($F82="","",'ריכוז גיליונות עזר'!L82)</f>
        <v/>
      </c>
      <c r="Q82" s="10"/>
      <c r="R82" s="365" t="str">
        <f t="shared" si="123"/>
        <v/>
      </c>
      <c r="S82" s="11" t="str">
        <f t="shared" si="124"/>
        <v/>
      </c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1" t="str">
        <f t="shared" si="106"/>
        <v/>
      </c>
      <c r="AF82" s="10"/>
      <c r="AG82" s="10"/>
      <c r="AH82" s="10"/>
      <c r="AI82" s="10"/>
      <c r="AJ82" s="10"/>
      <c r="AK82" s="11"/>
      <c r="AL82" s="11"/>
      <c r="AM82" s="11"/>
      <c r="AN82" s="11"/>
      <c r="AO82" s="246" t="str">
        <f t="shared" si="125"/>
        <v/>
      </c>
      <c r="AP82" s="247"/>
      <c r="AQ82" s="211">
        <f t="shared" si="126"/>
        <v>0</v>
      </c>
      <c r="AR82" s="211" t="str">
        <f t="shared" si="129"/>
        <v/>
      </c>
      <c r="AS82" s="211" t="str">
        <f t="shared" si="129"/>
        <v/>
      </c>
      <c r="AT82" s="210">
        <f t="shared" si="108"/>
        <v>0</v>
      </c>
      <c r="AU82" s="210">
        <f t="shared" si="72"/>
        <v>0</v>
      </c>
      <c r="AV82" s="210">
        <f t="shared" si="73"/>
        <v>0</v>
      </c>
      <c r="AW82" s="210">
        <f t="shared" si="74"/>
        <v>0</v>
      </c>
      <c r="AX82" s="210">
        <f t="shared" si="75"/>
        <v>0</v>
      </c>
      <c r="AY82" s="210">
        <f t="shared" si="76"/>
        <v>0</v>
      </c>
      <c r="AZ82" s="210">
        <f t="shared" si="77"/>
        <v>0</v>
      </c>
      <c r="BA82" s="210">
        <f t="shared" si="78"/>
        <v>1</v>
      </c>
      <c r="BB82" s="210">
        <f t="shared" si="79"/>
        <v>1</v>
      </c>
      <c r="BC82" s="210">
        <f t="shared" si="80"/>
        <v>1</v>
      </c>
      <c r="BD82" s="210">
        <f t="shared" si="81"/>
        <v>0</v>
      </c>
      <c r="BE82" s="210">
        <f t="shared" si="82"/>
        <v>1</v>
      </c>
      <c r="BF82" s="210">
        <f t="shared" si="83"/>
        <v>1</v>
      </c>
      <c r="BG82" s="210">
        <f t="shared" si="84"/>
        <v>0</v>
      </c>
      <c r="BH82" s="210">
        <f t="shared" si="85"/>
        <v>0</v>
      </c>
      <c r="BI82" s="210">
        <f t="shared" si="127"/>
        <v>0</v>
      </c>
      <c r="BJ82" s="210">
        <f t="shared" si="128"/>
        <v>1</v>
      </c>
      <c r="BK82" s="210">
        <f t="shared" si="88"/>
        <v>1</v>
      </c>
      <c r="BL82" s="210">
        <f t="shared" si="89"/>
        <v>1</v>
      </c>
      <c r="BM82" s="210">
        <f t="shared" si="90"/>
        <v>1</v>
      </c>
      <c r="BN82" s="210">
        <f t="shared" si="91"/>
        <v>1</v>
      </c>
      <c r="BO82" s="210">
        <f t="shared" si="92"/>
        <v>1</v>
      </c>
      <c r="BP82" s="210">
        <f t="shared" si="93"/>
        <v>1</v>
      </c>
      <c r="BQ82" s="210">
        <f t="shared" si="94"/>
        <v>0</v>
      </c>
      <c r="BR82" s="210">
        <f t="shared" si="95"/>
        <v>1</v>
      </c>
      <c r="BS82" s="210">
        <f t="shared" si="96"/>
        <v>0</v>
      </c>
      <c r="BT82" s="210">
        <f t="shared" si="97"/>
        <v>0</v>
      </c>
      <c r="BU82" s="210">
        <f t="shared" si="98"/>
        <v>0</v>
      </c>
      <c r="BV82" s="210">
        <f t="shared" si="99"/>
        <v>0</v>
      </c>
      <c r="BW82" s="210">
        <f t="shared" si="100"/>
        <v>1</v>
      </c>
      <c r="BX82" s="210">
        <f t="shared" si="101"/>
        <v>1</v>
      </c>
      <c r="BY82" s="210">
        <f t="shared" si="102"/>
        <v>1</v>
      </c>
      <c r="BZ82" s="210">
        <f t="shared" si="103"/>
        <v>1</v>
      </c>
      <c r="CA82" s="210">
        <f t="shared" si="104"/>
        <v>1</v>
      </c>
      <c r="CL82" s="351" t="b">
        <f t="shared" si="109"/>
        <v>1</v>
      </c>
      <c r="CM82" s="351" t="b">
        <f t="shared" si="110"/>
        <v>1</v>
      </c>
      <c r="CN82" s="351" t="b">
        <f t="shared" si="111"/>
        <v>1</v>
      </c>
      <c r="CO82" s="351" t="b">
        <f t="shared" si="112"/>
        <v>0</v>
      </c>
      <c r="CP82" s="351"/>
      <c r="CQ82" s="351" t="b">
        <f t="shared" si="113"/>
        <v>0</v>
      </c>
      <c r="CR82" s="211">
        <f t="shared" si="114"/>
        <v>3</v>
      </c>
      <c r="CS82" s="351" t="b">
        <f t="shared" si="115"/>
        <v>1</v>
      </c>
      <c r="CT82" s="351" t="b">
        <f t="shared" si="116"/>
        <v>1</v>
      </c>
      <c r="CU82" s="351" t="b">
        <f t="shared" si="130"/>
        <v>1</v>
      </c>
      <c r="CV82" s="351" t="b">
        <f t="shared" si="131"/>
        <v>0</v>
      </c>
      <c r="CW82" s="351"/>
      <c r="CX82" s="351" t="b">
        <f t="shared" si="119"/>
        <v>0</v>
      </c>
      <c r="CY82" s="211">
        <f t="shared" si="120"/>
        <v>3</v>
      </c>
      <c r="CZ82" s="351" t="str">
        <f t="shared" si="121"/>
        <v/>
      </c>
      <c r="DA82" s="351" t="str">
        <f t="shared" si="122"/>
        <v/>
      </c>
    </row>
    <row r="83" spans="2:105" hidden="1" x14ac:dyDescent="0.25">
      <c r="B83" s="11" t="str">
        <f t="shared" si="105"/>
        <v/>
      </c>
      <c r="C83" s="11"/>
      <c r="D83" s="11"/>
      <c r="E83" s="11"/>
      <c r="F83" s="360"/>
      <c r="G83" s="10"/>
      <c r="H83" s="10"/>
      <c r="I83" s="10"/>
      <c r="J83" s="10"/>
      <c r="K83" s="10"/>
      <c r="L83" s="10"/>
      <c r="M83" s="10"/>
      <c r="N83" s="11" t="str">
        <f>IF($F83="","",'ריכוז גיליונות עזר'!H83)</f>
        <v/>
      </c>
      <c r="O83" s="11" t="str">
        <f>IF($F83="","",'ריכוז גיליונות עזר'!K83)</f>
        <v/>
      </c>
      <c r="P83" s="11" t="str">
        <f>IF($F83="","",'ריכוז גיליונות עזר'!L83)</f>
        <v/>
      </c>
      <c r="Q83" s="10"/>
      <c r="R83" s="365" t="str">
        <f t="shared" si="123"/>
        <v/>
      </c>
      <c r="S83" s="11" t="str">
        <f t="shared" si="124"/>
        <v/>
      </c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1" t="str">
        <f t="shared" si="106"/>
        <v/>
      </c>
      <c r="AF83" s="10"/>
      <c r="AG83" s="10"/>
      <c r="AH83" s="10"/>
      <c r="AI83" s="10"/>
      <c r="AJ83" s="10"/>
      <c r="AK83" s="11"/>
      <c r="AL83" s="11"/>
      <c r="AM83" s="11"/>
      <c r="AN83" s="11"/>
      <c r="AO83" s="246" t="str">
        <f t="shared" si="125"/>
        <v/>
      </c>
      <c r="AP83" s="247"/>
      <c r="AQ83" s="211">
        <f t="shared" si="126"/>
        <v>0</v>
      </c>
      <c r="AR83" s="211" t="str">
        <f t="shared" si="129"/>
        <v/>
      </c>
      <c r="AS83" s="211" t="str">
        <f t="shared" si="129"/>
        <v/>
      </c>
      <c r="AT83" s="210">
        <f t="shared" si="108"/>
        <v>0</v>
      </c>
      <c r="AU83" s="210">
        <f t="shared" si="72"/>
        <v>0</v>
      </c>
      <c r="AV83" s="210">
        <f t="shared" si="73"/>
        <v>0</v>
      </c>
      <c r="AW83" s="210">
        <f t="shared" si="74"/>
        <v>0</v>
      </c>
      <c r="AX83" s="210">
        <f t="shared" si="75"/>
        <v>0</v>
      </c>
      <c r="AY83" s="210">
        <f t="shared" si="76"/>
        <v>0</v>
      </c>
      <c r="AZ83" s="210">
        <f t="shared" si="77"/>
        <v>0</v>
      </c>
      <c r="BA83" s="210">
        <f t="shared" si="78"/>
        <v>1</v>
      </c>
      <c r="BB83" s="210">
        <f t="shared" si="79"/>
        <v>1</v>
      </c>
      <c r="BC83" s="210">
        <f t="shared" si="80"/>
        <v>1</v>
      </c>
      <c r="BD83" s="210">
        <f t="shared" si="81"/>
        <v>0</v>
      </c>
      <c r="BE83" s="210">
        <f t="shared" si="82"/>
        <v>1</v>
      </c>
      <c r="BF83" s="210">
        <f t="shared" si="83"/>
        <v>1</v>
      </c>
      <c r="BG83" s="210">
        <f t="shared" si="84"/>
        <v>0</v>
      </c>
      <c r="BH83" s="210">
        <f t="shared" si="85"/>
        <v>0</v>
      </c>
      <c r="BI83" s="210">
        <f t="shared" si="127"/>
        <v>0</v>
      </c>
      <c r="BJ83" s="210">
        <f t="shared" si="128"/>
        <v>1</v>
      </c>
      <c r="BK83" s="210">
        <f t="shared" si="88"/>
        <v>1</v>
      </c>
      <c r="BL83" s="210">
        <f t="shared" si="89"/>
        <v>1</v>
      </c>
      <c r="BM83" s="210">
        <f t="shared" si="90"/>
        <v>1</v>
      </c>
      <c r="BN83" s="210">
        <f t="shared" si="91"/>
        <v>1</v>
      </c>
      <c r="BO83" s="210">
        <f t="shared" si="92"/>
        <v>1</v>
      </c>
      <c r="BP83" s="210">
        <f t="shared" si="93"/>
        <v>1</v>
      </c>
      <c r="BQ83" s="210">
        <f t="shared" si="94"/>
        <v>0</v>
      </c>
      <c r="BR83" s="210">
        <f t="shared" si="95"/>
        <v>1</v>
      </c>
      <c r="BS83" s="210">
        <f t="shared" si="96"/>
        <v>0</v>
      </c>
      <c r="BT83" s="210">
        <f t="shared" si="97"/>
        <v>0</v>
      </c>
      <c r="BU83" s="210">
        <f t="shared" si="98"/>
        <v>0</v>
      </c>
      <c r="BV83" s="210">
        <f t="shared" si="99"/>
        <v>0</v>
      </c>
      <c r="BW83" s="210">
        <f t="shared" si="100"/>
        <v>1</v>
      </c>
      <c r="BX83" s="210">
        <f t="shared" si="101"/>
        <v>1</v>
      </c>
      <c r="BY83" s="210">
        <f t="shared" si="102"/>
        <v>1</v>
      </c>
      <c r="BZ83" s="210">
        <f t="shared" si="103"/>
        <v>1</v>
      </c>
      <c r="CA83" s="210">
        <f t="shared" si="104"/>
        <v>1</v>
      </c>
      <c r="CL83" s="351" t="b">
        <f t="shared" si="109"/>
        <v>1</v>
      </c>
      <c r="CM83" s="351" t="b">
        <f t="shared" si="110"/>
        <v>1</v>
      </c>
      <c r="CN83" s="351" t="b">
        <f t="shared" si="111"/>
        <v>1</v>
      </c>
      <c r="CO83" s="351" t="b">
        <f t="shared" si="112"/>
        <v>0</v>
      </c>
      <c r="CP83" s="351"/>
      <c r="CQ83" s="351" t="b">
        <f t="shared" si="113"/>
        <v>0</v>
      </c>
      <c r="CR83" s="211">
        <f t="shared" si="114"/>
        <v>3</v>
      </c>
      <c r="CS83" s="351" t="b">
        <f t="shared" si="115"/>
        <v>1</v>
      </c>
      <c r="CT83" s="351" t="b">
        <f t="shared" si="116"/>
        <v>1</v>
      </c>
      <c r="CU83" s="351" t="b">
        <f t="shared" si="130"/>
        <v>1</v>
      </c>
      <c r="CV83" s="351" t="b">
        <f t="shared" si="131"/>
        <v>0</v>
      </c>
      <c r="CW83" s="351"/>
      <c r="CX83" s="351" t="b">
        <f t="shared" si="119"/>
        <v>0</v>
      </c>
      <c r="CY83" s="211">
        <f t="shared" si="120"/>
        <v>3</v>
      </c>
      <c r="CZ83" s="351" t="str">
        <f t="shared" si="121"/>
        <v/>
      </c>
      <c r="DA83" s="351" t="str">
        <f t="shared" si="122"/>
        <v/>
      </c>
    </row>
    <row r="84" spans="2:105" hidden="1" x14ac:dyDescent="0.25">
      <c r="B84" s="11" t="str">
        <f t="shared" si="105"/>
        <v/>
      </c>
      <c r="C84" s="11"/>
      <c r="D84" s="11"/>
      <c r="E84" s="11"/>
      <c r="F84" s="360"/>
      <c r="G84" s="10"/>
      <c r="H84" s="10"/>
      <c r="I84" s="10"/>
      <c r="J84" s="10"/>
      <c r="K84" s="10"/>
      <c r="L84" s="10"/>
      <c r="M84" s="10"/>
      <c r="N84" s="11" t="str">
        <f>IF($F84="","",'ריכוז גיליונות עזר'!H84)</f>
        <v/>
      </c>
      <c r="O84" s="11" t="str">
        <f>IF($F84="","",'ריכוז גיליונות עזר'!K84)</f>
        <v/>
      </c>
      <c r="P84" s="11" t="str">
        <f>IF($F84="","",'ריכוז גיליונות עזר'!L84)</f>
        <v/>
      </c>
      <c r="Q84" s="10"/>
      <c r="R84" s="365" t="str">
        <f t="shared" si="123"/>
        <v/>
      </c>
      <c r="S84" s="11" t="str">
        <f t="shared" si="124"/>
        <v/>
      </c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1" t="str">
        <f t="shared" si="106"/>
        <v/>
      </c>
      <c r="AF84" s="10"/>
      <c r="AG84" s="10"/>
      <c r="AH84" s="10"/>
      <c r="AI84" s="10"/>
      <c r="AJ84" s="10"/>
      <c r="AK84" s="11"/>
      <c r="AL84" s="11"/>
      <c r="AM84" s="11"/>
      <c r="AN84" s="11"/>
      <c r="AO84" s="246" t="str">
        <f t="shared" si="125"/>
        <v/>
      </c>
      <c r="AP84" s="247"/>
      <c r="AQ84" s="211">
        <f t="shared" si="126"/>
        <v>0</v>
      </c>
      <c r="AR84" s="211" t="str">
        <f t="shared" si="129"/>
        <v/>
      </c>
      <c r="AS84" s="211" t="str">
        <f t="shared" si="129"/>
        <v/>
      </c>
      <c r="AT84" s="210">
        <f t="shared" si="108"/>
        <v>0</v>
      </c>
      <c r="AU84" s="210">
        <f t="shared" si="72"/>
        <v>0</v>
      </c>
      <c r="AV84" s="210">
        <f t="shared" si="73"/>
        <v>0</v>
      </c>
      <c r="AW84" s="210">
        <f t="shared" si="74"/>
        <v>0</v>
      </c>
      <c r="AX84" s="210">
        <f t="shared" si="75"/>
        <v>0</v>
      </c>
      <c r="AY84" s="210">
        <f t="shared" si="76"/>
        <v>0</v>
      </c>
      <c r="AZ84" s="210">
        <f t="shared" si="77"/>
        <v>0</v>
      </c>
      <c r="BA84" s="210">
        <f t="shared" si="78"/>
        <v>1</v>
      </c>
      <c r="BB84" s="210">
        <f t="shared" si="79"/>
        <v>1</v>
      </c>
      <c r="BC84" s="210">
        <f t="shared" si="80"/>
        <v>1</v>
      </c>
      <c r="BD84" s="210">
        <f t="shared" si="81"/>
        <v>0</v>
      </c>
      <c r="BE84" s="210">
        <f t="shared" si="82"/>
        <v>1</v>
      </c>
      <c r="BF84" s="210">
        <f t="shared" si="83"/>
        <v>1</v>
      </c>
      <c r="BG84" s="210">
        <f t="shared" si="84"/>
        <v>0</v>
      </c>
      <c r="BH84" s="210">
        <f t="shared" si="85"/>
        <v>0</v>
      </c>
      <c r="BI84" s="210">
        <f t="shared" si="127"/>
        <v>0</v>
      </c>
      <c r="BJ84" s="210">
        <f t="shared" si="128"/>
        <v>1</v>
      </c>
      <c r="BK84" s="210">
        <f t="shared" si="88"/>
        <v>1</v>
      </c>
      <c r="BL84" s="210">
        <f t="shared" si="89"/>
        <v>1</v>
      </c>
      <c r="BM84" s="210">
        <f t="shared" si="90"/>
        <v>1</v>
      </c>
      <c r="BN84" s="210">
        <f t="shared" si="91"/>
        <v>1</v>
      </c>
      <c r="BO84" s="210">
        <f t="shared" si="92"/>
        <v>1</v>
      </c>
      <c r="BP84" s="210">
        <f t="shared" si="93"/>
        <v>1</v>
      </c>
      <c r="BQ84" s="210">
        <f t="shared" si="94"/>
        <v>0</v>
      </c>
      <c r="BR84" s="210">
        <f t="shared" si="95"/>
        <v>1</v>
      </c>
      <c r="BS84" s="210">
        <f t="shared" si="96"/>
        <v>0</v>
      </c>
      <c r="BT84" s="210">
        <f t="shared" si="97"/>
        <v>0</v>
      </c>
      <c r="BU84" s="210">
        <f t="shared" si="98"/>
        <v>0</v>
      </c>
      <c r="BV84" s="210">
        <f t="shared" si="99"/>
        <v>0</v>
      </c>
      <c r="BW84" s="210">
        <f t="shared" si="100"/>
        <v>1</v>
      </c>
      <c r="BX84" s="210">
        <f t="shared" si="101"/>
        <v>1</v>
      </c>
      <c r="BY84" s="210">
        <f t="shared" si="102"/>
        <v>1</v>
      </c>
      <c r="BZ84" s="210">
        <f t="shared" si="103"/>
        <v>1</v>
      </c>
      <c r="CA84" s="210">
        <f t="shared" si="104"/>
        <v>1</v>
      </c>
      <c r="CL84" s="351" t="b">
        <f t="shared" si="109"/>
        <v>1</v>
      </c>
      <c r="CM84" s="351" t="b">
        <f t="shared" si="110"/>
        <v>1</v>
      </c>
      <c r="CN84" s="351" t="b">
        <f t="shared" si="111"/>
        <v>1</v>
      </c>
      <c r="CO84" s="351" t="b">
        <f t="shared" si="112"/>
        <v>0</v>
      </c>
      <c r="CP84" s="351"/>
      <c r="CQ84" s="351" t="b">
        <f t="shared" si="113"/>
        <v>0</v>
      </c>
      <c r="CR84" s="211">
        <f t="shared" si="114"/>
        <v>3</v>
      </c>
      <c r="CS84" s="351" t="b">
        <f t="shared" si="115"/>
        <v>1</v>
      </c>
      <c r="CT84" s="351" t="b">
        <f t="shared" si="116"/>
        <v>1</v>
      </c>
      <c r="CU84" s="351" t="b">
        <f t="shared" si="130"/>
        <v>1</v>
      </c>
      <c r="CV84" s="351" t="b">
        <f t="shared" si="131"/>
        <v>0</v>
      </c>
      <c r="CW84" s="351"/>
      <c r="CX84" s="351" t="b">
        <f t="shared" si="119"/>
        <v>0</v>
      </c>
      <c r="CY84" s="211">
        <f t="shared" si="120"/>
        <v>3</v>
      </c>
      <c r="CZ84" s="351" t="str">
        <f t="shared" si="121"/>
        <v/>
      </c>
      <c r="DA84" s="351" t="str">
        <f t="shared" si="122"/>
        <v/>
      </c>
    </row>
    <row r="85" spans="2:105" hidden="1" x14ac:dyDescent="0.25">
      <c r="B85" s="11" t="str">
        <f t="shared" si="105"/>
        <v/>
      </c>
      <c r="C85" s="11"/>
      <c r="D85" s="11"/>
      <c r="E85" s="11"/>
      <c r="F85" s="360"/>
      <c r="G85" s="10"/>
      <c r="H85" s="10"/>
      <c r="I85" s="10"/>
      <c r="J85" s="10"/>
      <c r="K85" s="10"/>
      <c r="L85" s="10"/>
      <c r="M85" s="10"/>
      <c r="N85" s="11" t="str">
        <f>IF($F85="","",'ריכוז גיליונות עזר'!H85)</f>
        <v/>
      </c>
      <c r="O85" s="11" t="str">
        <f>IF($F85="","",'ריכוז גיליונות עזר'!K85)</f>
        <v/>
      </c>
      <c r="P85" s="11" t="str">
        <f>IF($F85="","",'ריכוז גיליונות עזר'!L85)</f>
        <v/>
      </c>
      <c r="Q85" s="10"/>
      <c r="R85" s="365" t="str">
        <f t="shared" si="123"/>
        <v/>
      </c>
      <c r="S85" s="11" t="str">
        <f t="shared" si="124"/>
        <v/>
      </c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1" t="str">
        <f t="shared" si="106"/>
        <v/>
      </c>
      <c r="AF85" s="10"/>
      <c r="AG85" s="10"/>
      <c r="AH85" s="10"/>
      <c r="AI85" s="10"/>
      <c r="AJ85" s="10"/>
      <c r="AK85" s="11"/>
      <c r="AL85" s="11"/>
      <c r="AM85" s="11"/>
      <c r="AN85" s="11"/>
      <c r="AO85" s="246" t="str">
        <f t="shared" si="125"/>
        <v/>
      </c>
      <c r="AP85" s="247"/>
      <c r="AQ85" s="211">
        <f t="shared" si="126"/>
        <v>0</v>
      </c>
      <c r="AR85" s="211" t="str">
        <f t="shared" si="129"/>
        <v/>
      </c>
      <c r="AS85" s="211" t="str">
        <f t="shared" si="129"/>
        <v/>
      </c>
      <c r="AT85" s="210">
        <f t="shared" si="108"/>
        <v>0</v>
      </c>
      <c r="AU85" s="210">
        <f t="shared" si="72"/>
        <v>0</v>
      </c>
      <c r="AV85" s="210">
        <f t="shared" si="73"/>
        <v>0</v>
      </c>
      <c r="AW85" s="210">
        <f t="shared" si="74"/>
        <v>0</v>
      </c>
      <c r="AX85" s="210">
        <f t="shared" si="75"/>
        <v>0</v>
      </c>
      <c r="AY85" s="210">
        <f t="shared" si="76"/>
        <v>0</v>
      </c>
      <c r="AZ85" s="210">
        <f t="shared" si="77"/>
        <v>0</v>
      </c>
      <c r="BA85" s="210">
        <f t="shared" si="78"/>
        <v>1</v>
      </c>
      <c r="BB85" s="210">
        <f t="shared" si="79"/>
        <v>1</v>
      </c>
      <c r="BC85" s="210">
        <f t="shared" si="80"/>
        <v>1</v>
      </c>
      <c r="BD85" s="210">
        <f t="shared" si="81"/>
        <v>0</v>
      </c>
      <c r="BE85" s="210">
        <f t="shared" si="82"/>
        <v>1</v>
      </c>
      <c r="BF85" s="210">
        <f t="shared" si="83"/>
        <v>1</v>
      </c>
      <c r="BG85" s="210">
        <f t="shared" si="84"/>
        <v>0</v>
      </c>
      <c r="BH85" s="210">
        <f t="shared" si="85"/>
        <v>0</v>
      </c>
      <c r="BI85" s="210">
        <f t="shared" si="127"/>
        <v>0</v>
      </c>
      <c r="BJ85" s="210">
        <f t="shared" si="128"/>
        <v>1</v>
      </c>
      <c r="BK85" s="210">
        <f t="shared" si="88"/>
        <v>1</v>
      </c>
      <c r="BL85" s="210">
        <f t="shared" si="89"/>
        <v>1</v>
      </c>
      <c r="BM85" s="210">
        <f t="shared" si="90"/>
        <v>1</v>
      </c>
      <c r="BN85" s="210">
        <f t="shared" si="91"/>
        <v>1</v>
      </c>
      <c r="BO85" s="210">
        <f t="shared" si="92"/>
        <v>1</v>
      </c>
      <c r="BP85" s="210">
        <f t="shared" si="93"/>
        <v>1</v>
      </c>
      <c r="BQ85" s="210">
        <f t="shared" si="94"/>
        <v>0</v>
      </c>
      <c r="BR85" s="210">
        <f t="shared" si="95"/>
        <v>1</v>
      </c>
      <c r="BS85" s="210">
        <f t="shared" si="96"/>
        <v>0</v>
      </c>
      <c r="BT85" s="210">
        <f t="shared" si="97"/>
        <v>0</v>
      </c>
      <c r="BU85" s="210">
        <f t="shared" si="98"/>
        <v>0</v>
      </c>
      <c r="BV85" s="210">
        <f t="shared" si="99"/>
        <v>0</v>
      </c>
      <c r="BW85" s="210">
        <f t="shared" si="100"/>
        <v>1</v>
      </c>
      <c r="BX85" s="210">
        <f t="shared" si="101"/>
        <v>1</v>
      </c>
      <c r="BY85" s="210">
        <f t="shared" si="102"/>
        <v>1</v>
      </c>
      <c r="BZ85" s="210">
        <f t="shared" si="103"/>
        <v>1</v>
      </c>
      <c r="CA85" s="210">
        <f t="shared" si="104"/>
        <v>1</v>
      </c>
      <c r="CL85" s="351" t="b">
        <f t="shared" si="109"/>
        <v>1</v>
      </c>
      <c r="CM85" s="351" t="b">
        <f t="shared" si="110"/>
        <v>1</v>
      </c>
      <c r="CN85" s="351" t="b">
        <f t="shared" si="111"/>
        <v>1</v>
      </c>
      <c r="CO85" s="351" t="b">
        <f t="shared" si="112"/>
        <v>0</v>
      </c>
      <c r="CP85" s="351"/>
      <c r="CQ85" s="351" t="b">
        <f t="shared" si="113"/>
        <v>0</v>
      </c>
      <c r="CR85" s="211">
        <f t="shared" si="114"/>
        <v>3</v>
      </c>
      <c r="CS85" s="351" t="b">
        <f t="shared" si="115"/>
        <v>1</v>
      </c>
      <c r="CT85" s="351" t="b">
        <f t="shared" si="116"/>
        <v>1</v>
      </c>
      <c r="CU85" s="351" t="b">
        <f t="shared" si="130"/>
        <v>1</v>
      </c>
      <c r="CV85" s="351" t="b">
        <f t="shared" si="131"/>
        <v>0</v>
      </c>
      <c r="CW85" s="351"/>
      <c r="CX85" s="351" t="b">
        <f t="shared" si="119"/>
        <v>0</v>
      </c>
      <c r="CY85" s="211">
        <f t="shared" si="120"/>
        <v>3</v>
      </c>
      <c r="CZ85" s="351" t="str">
        <f t="shared" si="121"/>
        <v/>
      </c>
      <c r="DA85" s="351" t="str">
        <f t="shared" si="122"/>
        <v/>
      </c>
    </row>
    <row r="86" spans="2:105" hidden="1" x14ac:dyDescent="0.25">
      <c r="B86" s="11" t="str">
        <f t="shared" si="105"/>
        <v/>
      </c>
      <c r="C86" s="11"/>
      <c r="D86" s="11"/>
      <c r="E86" s="11"/>
      <c r="F86" s="360"/>
      <c r="G86" s="10"/>
      <c r="H86" s="10"/>
      <c r="I86" s="10"/>
      <c r="J86" s="10"/>
      <c r="K86" s="10"/>
      <c r="L86" s="10"/>
      <c r="M86" s="10"/>
      <c r="N86" s="11" t="str">
        <f>IF($F86="","",'ריכוז גיליונות עזר'!H86)</f>
        <v/>
      </c>
      <c r="O86" s="11" t="str">
        <f>IF($F86="","",'ריכוז גיליונות עזר'!K86)</f>
        <v/>
      </c>
      <c r="P86" s="11" t="str">
        <f>IF($F86="","",'ריכוז גיליונות עזר'!L86)</f>
        <v/>
      </c>
      <c r="Q86" s="10"/>
      <c r="R86" s="365" t="str">
        <f t="shared" si="123"/>
        <v/>
      </c>
      <c r="S86" s="11" t="str">
        <f t="shared" si="124"/>
        <v/>
      </c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1" t="str">
        <f t="shared" si="106"/>
        <v/>
      </c>
      <c r="AF86" s="10"/>
      <c r="AG86" s="10"/>
      <c r="AH86" s="10"/>
      <c r="AI86" s="10"/>
      <c r="AJ86" s="10"/>
      <c r="AK86" s="11"/>
      <c r="AL86" s="11"/>
      <c r="AM86" s="11"/>
      <c r="AN86" s="11"/>
      <c r="AO86" s="246" t="str">
        <f t="shared" si="125"/>
        <v/>
      </c>
      <c r="AP86" s="247"/>
      <c r="AQ86" s="211">
        <f t="shared" si="126"/>
        <v>0</v>
      </c>
      <c r="AR86" s="211" t="str">
        <f t="shared" si="129"/>
        <v/>
      </c>
      <c r="AS86" s="211" t="str">
        <f t="shared" si="129"/>
        <v/>
      </c>
      <c r="AT86" s="210">
        <f t="shared" si="108"/>
        <v>0</v>
      </c>
      <c r="AU86" s="210">
        <f t="shared" si="72"/>
        <v>0</v>
      </c>
      <c r="AV86" s="210">
        <f t="shared" si="73"/>
        <v>0</v>
      </c>
      <c r="AW86" s="210">
        <f t="shared" si="74"/>
        <v>0</v>
      </c>
      <c r="AX86" s="210">
        <f t="shared" si="75"/>
        <v>0</v>
      </c>
      <c r="AY86" s="210">
        <f t="shared" si="76"/>
        <v>0</v>
      </c>
      <c r="AZ86" s="210">
        <f t="shared" si="77"/>
        <v>0</v>
      </c>
      <c r="BA86" s="210">
        <f t="shared" si="78"/>
        <v>1</v>
      </c>
      <c r="BB86" s="210">
        <f t="shared" si="79"/>
        <v>1</v>
      </c>
      <c r="BC86" s="210">
        <f t="shared" si="80"/>
        <v>1</v>
      </c>
      <c r="BD86" s="210">
        <f t="shared" si="81"/>
        <v>0</v>
      </c>
      <c r="BE86" s="210">
        <f t="shared" si="82"/>
        <v>1</v>
      </c>
      <c r="BF86" s="210">
        <f t="shared" si="83"/>
        <v>1</v>
      </c>
      <c r="BG86" s="210">
        <f t="shared" si="84"/>
        <v>0</v>
      </c>
      <c r="BH86" s="210">
        <f t="shared" si="85"/>
        <v>0</v>
      </c>
      <c r="BI86" s="210">
        <f t="shared" si="127"/>
        <v>0</v>
      </c>
      <c r="BJ86" s="210">
        <f t="shared" si="128"/>
        <v>1</v>
      </c>
      <c r="BK86" s="210">
        <f t="shared" si="88"/>
        <v>1</v>
      </c>
      <c r="BL86" s="210">
        <f t="shared" si="89"/>
        <v>1</v>
      </c>
      <c r="BM86" s="210">
        <f t="shared" si="90"/>
        <v>1</v>
      </c>
      <c r="BN86" s="210">
        <f t="shared" si="91"/>
        <v>1</v>
      </c>
      <c r="BO86" s="210">
        <f t="shared" si="92"/>
        <v>1</v>
      </c>
      <c r="BP86" s="210">
        <f t="shared" si="93"/>
        <v>1</v>
      </c>
      <c r="BQ86" s="210">
        <f t="shared" si="94"/>
        <v>0</v>
      </c>
      <c r="BR86" s="210">
        <f t="shared" si="95"/>
        <v>1</v>
      </c>
      <c r="BS86" s="210">
        <f t="shared" si="96"/>
        <v>0</v>
      </c>
      <c r="BT86" s="210">
        <f t="shared" si="97"/>
        <v>0</v>
      </c>
      <c r="BU86" s="210">
        <f t="shared" si="98"/>
        <v>0</v>
      </c>
      <c r="BV86" s="210">
        <f t="shared" si="99"/>
        <v>0</v>
      </c>
      <c r="BW86" s="210">
        <f t="shared" si="100"/>
        <v>1</v>
      </c>
      <c r="BX86" s="210">
        <f t="shared" si="101"/>
        <v>1</v>
      </c>
      <c r="BY86" s="210">
        <f t="shared" si="102"/>
        <v>1</v>
      </c>
      <c r="BZ86" s="210">
        <f t="shared" si="103"/>
        <v>1</v>
      </c>
      <c r="CA86" s="210">
        <f t="shared" si="104"/>
        <v>1</v>
      </c>
      <c r="CL86" s="351" t="b">
        <f t="shared" si="109"/>
        <v>1</v>
      </c>
      <c r="CM86" s="351" t="b">
        <f t="shared" si="110"/>
        <v>1</v>
      </c>
      <c r="CN86" s="351" t="b">
        <f t="shared" si="111"/>
        <v>1</v>
      </c>
      <c r="CO86" s="351" t="b">
        <f t="shared" si="112"/>
        <v>0</v>
      </c>
      <c r="CP86" s="351"/>
      <c r="CQ86" s="351" t="b">
        <f t="shared" si="113"/>
        <v>0</v>
      </c>
      <c r="CR86" s="211">
        <f t="shared" si="114"/>
        <v>3</v>
      </c>
      <c r="CS86" s="351" t="b">
        <f t="shared" si="115"/>
        <v>1</v>
      </c>
      <c r="CT86" s="351" t="b">
        <f t="shared" si="116"/>
        <v>1</v>
      </c>
      <c r="CU86" s="351" t="b">
        <f t="shared" si="130"/>
        <v>1</v>
      </c>
      <c r="CV86" s="351" t="b">
        <f t="shared" si="131"/>
        <v>0</v>
      </c>
      <c r="CW86" s="351"/>
      <c r="CX86" s="351" t="b">
        <f t="shared" si="119"/>
        <v>0</v>
      </c>
      <c r="CY86" s="211">
        <f t="shared" si="120"/>
        <v>3</v>
      </c>
      <c r="CZ86" s="351" t="str">
        <f t="shared" si="121"/>
        <v/>
      </c>
      <c r="DA86" s="351" t="str">
        <f t="shared" si="122"/>
        <v/>
      </c>
    </row>
    <row r="87" spans="2:105" hidden="1" x14ac:dyDescent="0.25">
      <c r="B87" s="11" t="str">
        <f t="shared" si="105"/>
        <v/>
      </c>
      <c r="C87" s="11"/>
      <c r="D87" s="11"/>
      <c r="E87" s="11"/>
      <c r="F87" s="360"/>
      <c r="G87" s="10"/>
      <c r="H87" s="10"/>
      <c r="I87" s="10"/>
      <c r="J87" s="10"/>
      <c r="K87" s="10"/>
      <c r="L87" s="10"/>
      <c r="M87" s="10"/>
      <c r="N87" s="11" t="str">
        <f>IF($F87="","",'ריכוז גיליונות עזר'!H87)</f>
        <v/>
      </c>
      <c r="O87" s="11" t="str">
        <f>IF($F87="","",'ריכוז גיליונות עזר'!K87)</f>
        <v/>
      </c>
      <c r="P87" s="11" t="str">
        <f>IF($F87="","",'ריכוז גיליונות עזר'!L87)</f>
        <v/>
      </c>
      <c r="Q87" s="10"/>
      <c r="R87" s="365" t="str">
        <f t="shared" si="123"/>
        <v/>
      </c>
      <c r="S87" s="11" t="str">
        <f t="shared" si="124"/>
        <v/>
      </c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1" t="str">
        <f t="shared" si="106"/>
        <v/>
      </c>
      <c r="AF87" s="10"/>
      <c r="AG87" s="10"/>
      <c r="AH87" s="10"/>
      <c r="AI87" s="10"/>
      <c r="AJ87" s="10"/>
      <c r="AK87" s="11"/>
      <c r="AL87" s="11"/>
      <c r="AM87" s="11"/>
      <c r="AN87" s="11"/>
      <c r="AO87" s="246" t="str">
        <f t="shared" si="125"/>
        <v/>
      </c>
      <c r="AP87" s="247"/>
      <c r="AQ87" s="211">
        <f t="shared" si="126"/>
        <v>0</v>
      </c>
      <c r="AR87" s="211" t="str">
        <f t="shared" si="129"/>
        <v/>
      </c>
      <c r="AS87" s="211" t="str">
        <f t="shared" si="129"/>
        <v/>
      </c>
      <c r="AT87" s="210">
        <f t="shared" si="108"/>
        <v>0</v>
      </c>
      <c r="AU87" s="210">
        <f t="shared" si="72"/>
        <v>0</v>
      </c>
      <c r="AV87" s="210">
        <f t="shared" si="73"/>
        <v>0</v>
      </c>
      <c r="AW87" s="210">
        <f t="shared" si="74"/>
        <v>0</v>
      </c>
      <c r="AX87" s="210">
        <f t="shared" si="75"/>
        <v>0</v>
      </c>
      <c r="AY87" s="210">
        <f t="shared" si="76"/>
        <v>0</v>
      </c>
      <c r="AZ87" s="210">
        <f t="shared" si="77"/>
        <v>0</v>
      </c>
      <c r="BA87" s="210">
        <f t="shared" si="78"/>
        <v>1</v>
      </c>
      <c r="BB87" s="210">
        <f t="shared" si="79"/>
        <v>1</v>
      </c>
      <c r="BC87" s="210">
        <f t="shared" si="80"/>
        <v>1</v>
      </c>
      <c r="BD87" s="210">
        <f t="shared" si="81"/>
        <v>0</v>
      </c>
      <c r="BE87" s="210">
        <f t="shared" si="82"/>
        <v>1</v>
      </c>
      <c r="BF87" s="210">
        <f t="shared" si="83"/>
        <v>1</v>
      </c>
      <c r="BG87" s="210">
        <f t="shared" si="84"/>
        <v>0</v>
      </c>
      <c r="BH87" s="210">
        <f t="shared" si="85"/>
        <v>0</v>
      </c>
      <c r="BI87" s="210">
        <f t="shared" si="127"/>
        <v>0</v>
      </c>
      <c r="BJ87" s="210">
        <f t="shared" si="128"/>
        <v>1</v>
      </c>
      <c r="BK87" s="210">
        <f t="shared" si="88"/>
        <v>1</v>
      </c>
      <c r="BL87" s="210">
        <f t="shared" si="89"/>
        <v>1</v>
      </c>
      <c r="BM87" s="210">
        <f t="shared" si="90"/>
        <v>1</v>
      </c>
      <c r="BN87" s="210">
        <f t="shared" si="91"/>
        <v>1</v>
      </c>
      <c r="BO87" s="210">
        <f t="shared" si="92"/>
        <v>1</v>
      </c>
      <c r="BP87" s="210">
        <f t="shared" si="93"/>
        <v>1</v>
      </c>
      <c r="BQ87" s="210">
        <f t="shared" si="94"/>
        <v>0</v>
      </c>
      <c r="BR87" s="210">
        <f t="shared" si="95"/>
        <v>1</v>
      </c>
      <c r="BS87" s="210">
        <f t="shared" si="96"/>
        <v>0</v>
      </c>
      <c r="BT87" s="210">
        <f t="shared" si="97"/>
        <v>0</v>
      </c>
      <c r="BU87" s="210">
        <f t="shared" si="98"/>
        <v>0</v>
      </c>
      <c r="BV87" s="210">
        <f t="shared" si="99"/>
        <v>0</v>
      </c>
      <c r="BW87" s="210">
        <f t="shared" si="100"/>
        <v>1</v>
      </c>
      <c r="BX87" s="210">
        <f t="shared" si="101"/>
        <v>1</v>
      </c>
      <c r="BY87" s="210">
        <f t="shared" si="102"/>
        <v>1</v>
      </c>
      <c r="BZ87" s="210">
        <f t="shared" si="103"/>
        <v>1</v>
      </c>
      <c r="CA87" s="210">
        <f t="shared" si="104"/>
        <v>1</v>
      </c>
      <c r="CL87" s="351" t="b">
        <f t="shared" si="109"/>
        <v>1</v>
      </c>
      <c r="CM87" s="351" t="b">
        <f t="shared" si="110"/>
        <v>1</v>
      </c>
      <c r="CN87" s="351" t="b">
        <f t="shared" si="111"/>
        <v>1</v>
      </c>
      <c r="CO87" s="351" t="b">
        <f t="shared" si="112"/>
        <v>0</v>
      </c>
      <c r="CP87" s="351"/>
      <c r="CQ87" s="351" t="b">
        <f t="shared" si="113"/>
        <v>0</v>
      </c>
      <c r="CR87" s="211">
        <f t="shared" si="114"/>
        <v>3</v>
      </c>
      <c r="CS87" s="351" t="b">
        <f t="shared" si="115"/>
        <v>1</v>
      </c>
      <c r="CT87" s="351" t="b">
        <f t="shared" si="116"/>
        <v>1</v>
      </c>
      <c r="CU87" s="351" t="b">
        <f t="shared" si="130"/>
        <v>1</v>
      </c>
      <c r="CV87" s="351" t="b">
        <f t="shared" si="131"/>
        <v>0</v>
      </c>
      <c r="CW87" s="351"/>
      <c r="CX87" s="351" t="b">
        <f t="shared" si="119"/>
        <v>0</v>
      </c>
      <c r="CY87" s="211">
        <f t="shared" si="120"/>
        <v>3</v>
      </c>
      <c r="CZ87" s="351" t="str">
        <f t="shared" si="121"/>
        <v/>
      </c>
      <c r="DA87" s="351" t="str">
        <f t="shared" si="122"/>
        <v/>
      </c>
    </row>
    <row r="88" spans="2:105" hidden="1" x14ac:dyDescent="0.25">
      <c r="B88" s="11" t="str">
        <f t="shared" si="105"/>
        <v/>
      </c>
      <c r="C88" s="11"/>
      <c r="D88" s="11"/>
      <c r="E88" s="11"/>
      <c r="F88" s="360"/>
      <c r="G88" s="10"/>
      <c r="H88" s="10"/>
      <c r="I88" s="10"/>
      <c r="J88" s="10"/>
      <c r="K88" s="10"/>
      <c r="L88" s="10"/>
      <c r="M88" s="10"/>
      <c r="N88" s="11" t="str">
        <f>IF($F88="","",'ריכוז גיליונות עזר'!H88)</f>
        <v/>
      </c>
      <c r="O88" s="11" t="str">
        <f>IF($F88="","",'ריכוז גיליונות עזר'!K88)</f>
        <v/>
      </c>
      <c r="P88" s="11" t="str">
        <f>IF($F88="","",'ריכוז גיליונות עזר'!L88)</f>
        <v/>
      </c>
      <c r="Q88" s="10"/>
      <c r="R88" s="365" t="str">
        <f t="shared" si="123"/>
        <v/>
      </c>
      <c r="S88" s="11" t="str">
        <f t="shared" si="124"/>
        <v/>
      </c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1" t="str">
        <f t="shared" si="106"/>
        <v/>
      </c>
      <c r="AF88" s="10"/>
      <c r="AG88" s="10"/>
      <c r="AH88" s="10"/>
      <c r="AI88" s="10"/>
      <c r="AJ88" s="10"/>
      <c r="AK88" s="11"/>
      <c r="AL88" s="11"/>
      <c r="AM88" s="11"/>
      <c r="AN88" s="11"/>
      <c r="AO88" s="246" t="str">
        <f t="shared" si="125"/>
        <v/>
      </c>
      <c r="AP88" s="247"/>
      <c r="AQ88" s="211">
        <f t="shared" si="126"/>
        <v>0</v>
      </c>
      <c r="AR88" s="211" t="str">
        <f t="shared" si="129"/>
        <v/>
      </c>
      <c r="AS88" s="211" t="str">
        <f t="shared" si="129"/>
        <v/>
      </c>
      <c r="AT88" s="210">
        <f t="shared" si="108"/>
        <v>0</v>
      </c>
      <c r="AU88" s="210">
        <f t="shared" si="72"/>
        <v>0</v>
      </c>
      <c r="AV88" s="210">
        <f t="shared" si="73"/>
        <v>0</v>
      </c>
      <c r="AW88" s="210">
        <f t="shared" si="74"/>
        <v>0</v>
      </c>
      <c r="AX88" s="210">
        <f t="shared" si="75"/>
        <v>0</v>
      </c>
      <c r="AY88" s="210">
        <f t="shared" si="76"/>
        <v>0</v>
      </c>
      <c r="AZ88" s="210">
        <f t="shared" si="77"/>
        <v>0</v>
      </c>
      <c r="BA88" s="210">
        <f t="shared" si="78"/>
        <v>1</v>
      </c>
      <c r="BB88" s="210">
        <f t="shared" si="79"/>
        <v>1</v>
      </c>
      <c r="BC88" s="210">
        <f t="shared" si="80"/>
        <v>1</v>
      </c>
      <c r="BD88" s="210">
        <f t="shared" si="81"/>
        <v>0</v>
      </c>
      <c r="BE88" s="210">
        <f t="shared" si="82"/>
        <v>1</v>
      </c>
      <c r="BF88" s="210">
        <f t="shared" si="83"/>
        <v>1</v>
      </c>
      <c r="BG88" s="210">
        <f t="shared" si="84"/>
        <v>0</v>
      </c>
      <c r="BH88" s="210">
        <f t="shared" si="85"/>
        <v>0</v>
      </c>
      <c r="BI88" s="210">
        <f t="shared" si="127"/>
        <v>0</v>
      </c>
      <c r="BJ88" s="210">
        <f t="shared" si="128"/>
        <v>1</v>
      </c>
      <c r="BK88" s="210">
        <f t="shared" si="88"/>
        <v>1</v>
      </c>
      <c r="BL88" s="210">
        <f t="shared" si="89"/>
        <v>1</v>
      </c>
      <c r="BM88" s="210">
        <f t="shared" si="90"/>
        <v>1</v>
      </c>
      <c r="BN88" s="210">
        <f t="shared" si="91"/>
        <v>1</v>
      </c>
      <c r="BO88" s="210">
        <f t="shared" si="92"/>
        <v>1</v>
      </c>
      <c r="BP88" s="210">
        <f t="shared" si="93"/>
        <v>1</v>
      </c>
      <c r="BQ88" s="210">
        <f t="shared" si="94"/>
        <v>0</v>
      </c>
      <c r="BR88" s="210">
        <f t="shared" si="95"/>
        <v>1</v>
      </c>
      <c r="BS88" s="210">
        <f t="shared" si="96"/>
        <v>0</v>
      </c>
      <c r="BT88" s="210">
        <f t="shared" si="97"/>
        <v>0</v>
      </c>
      <c r="BU88" s="210">
        <f t="shared" si="98"/>
        <v>0</v>
      </c>
      <c r="BV88" s="210">
        <f t="shared" si="99"/>
        <v>0</v>
      </c>
      <c r="BW88" s="210">
        <f t="shared" si="100"/>
        <v>1</v>
      </c>
      <c r="BX88" s="210">
        <f t="shared" si="101"/>
        <v>1</v>
      </c>
      <c r="BY88" s="210">
        <f t="shared" si="102"/>
        <v>1</v>
      </c>
      <c r="BZ88" s="210">
        <f t="shared" si="103"/>
        <v>1</v>
      </c>
      <c r="CA88" s="210">
        <f t="shared" si="104"/>
        <v>1</v>
      </c>
      <c r="CL88" s="351" t="b">
        <f t="shared" si="109"/>
        <v>1</v>
      </c>
      <c r="CM88" s="351" t="b">
        <f t="shared" si="110"/>
        <v>1</v>
      </c>
      <c r="CN88" s="351" t="b">
        <f t="shared" si="111"/>
        <v>1</v>
      </c>
      <c r="CO88" s="351" t="b">
        <f t="shared" si="112"/>
        <v>0</v>
      </c>
      <c r="CP88" s="351"/>
      <c r="CQ88" s="351" t="b">
        <f t="shared" si="113"/>
        <v>0</v>
      </c>
      <c r="CR88" s="211">
        <f t="shared" si="114"/>
        <v>3</v>
      </c>
      <c r="CS88" s="351" t="b">
        <f t="shared" si="115"/>
        <v>1</v>
      </c>
      <c r="CT88" s="351" t="b">
        <f t="shared" si="116"/>
        <v>1</v>
      </c>
      <c r="CU88" s="351" t="b">
        <f t="shared" si="130"/>
        <v>1</v>
      </c>
      <c r="CV88" s="351" t="b">
        <f t="shared" si="131"/>
        <v>0</v>
      </c>
      <c r="CW88" s="351"/>
      <c r="CX88" s="351" t="b">
        <f t="shared" si="119"/>
        <v>0</v>
      </c>
      <c r="CY88" s="211">
        <f t="shared" si="120"/>
        <v>3</v>
      </c>
      <c r="CZ88" s="351" t="str">
        <f t="shared" si="121"/>
        <v/>
      </c>
      <c r="DA88" s="351" t="str">
        <f t="shared" si="122"/>
        <v/>
      </c>
    </row>
    <row r="89" spans="2:105" hidden="1" x14ac:dyDescent="0.25">
      <c r="B89" s="11" t="str">
        <f t="shared" si="105"/>
        <v/>
      </c>
      <c r="C89" s="11"/>
      <c r="D89" s="11"/>
      <c r="E89" s="11"/>
      <c r="F89" s="360"/>
      <c r="G89" s="10"/>
      <c r="H89" s="10"/>
      <c r="I89" s="10"/>
      <c r="J89" s="10"/>
      <c r="K89" s="10"/>
      <c r="L89" s="10"/>
      <c r="M89" s="10"/>
      <c r="N89" s="11" t="str">
        <f>IF($F89="","",'ריכוז גיליונות עזר'!H89)</f>
        <v/>
      </c>
      <c r="O89" s="11" t="str">
        <f>IF($F89="","",'ריכוז גיליונות עזר'!K89)</f>
        <v/>
      </c>
      <c r="P89" s="11" t="str">
        <f>IF($F89="","",'ריכוז גיליונות עזר'!L89)</f>
        <v/>
      </c>
      <c r="Q89" s="10"/>
      <c r="R89" s="365" t="str">
        <f t="shared" si="123"/>
        <v/>
      </c>
      <c r="S89" s="11" t="str">
        <f t="shared" si="124"/>
        <v/>
      </c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1" t="str">
        <f t="shared" si="106"/>
        <v/>
      </c>
      <c r="AF89" s="10"/>
      <c r="AG89" s="10"/>
      <c r="AH89" s="10"/>
      <c r="AI89" s="10"/>
      <c r="AJ89" s="10"/>
      <c r="AK89" s="11"/>
      <c r="AL89" s="11"/>
      <c r="AM89" s="11"/>
      <c r="AN89" s="11"/>
      <c r="AO89" s="246" t="str">
        <f t="shared" si="125"/>
        <v/>
      </c>
      <c r="AP89" s="247"/>
      <c r="AQ89" s="211">
        <f t="shared" si="126"/>
        <v>0</v>
      </c>
      <c r="AR89" s="211" t="str">
        <f t="shared" si="129"/>
        <v/>
      </c>
      <c r="AS89" s="211" t="str">
        <f t="shared" si="129"/>
        <v/>
      </c>
      <c r="AT89" s="210">
        <f t="shared" si="108"/>
        <v>0</v>
      </c>
      <c r="AU89" s="210">
        <f t="shared" si="72"/>
        <v>0</v>
      </c>
      <c r="AV89" s="210">
        <f t="shared" si="73"/>
        <v>0</v>
      </c>
      <c r="AW89" s="210">
        <f t="shared" si="74"/>
        <v>0</v>
      </c>
      <c r="AX89" s="210">
        <f t="shared" si="75"/>
        <v>0</v>
      </c>
      <c r="AY89" s="210">
        <f t="shared" si="76"/>
        <v>0</v>
      </c>
      <c r="AZ89" s="210">
        <f t="shared" si="77"/>
        <v>0</v>
      </c>
      <c r="BA89" s="210">
        <f t="shared" si="78"/>
        <v>1</v>
      </c>
      <c r="BB89" s="210">
        <f t="shared" si="79"/>
        <v>1</v>
      </c>
      <c r="BC89" s="210">
        <f t="shared" si="80"/>
        <v>1</v>
      </c>
      <c r="BD89" s="210">
        <f t="shared" si="81"/>
        <v>0</v>
      </c>
      <c r="BE89" s="210">
        <f t="shared" si="82"/>
        <v>1</v>
      </c>
      <c r="BF89" s="210">
        <f t="shared" si="83"/>
        <v>1</v>
      </c>
      <c r="BG89" s="210">
        <f t="shared" si="84"/>
        <v>0</v>
      </c>
      <c r="BH89" s="210">
        <f t="shared" si="85"/>
        <v>0</v>
      </c>
      <c r="BI89" s="210">
        <f t="shared" si="127"/>
        <v>0</v>
      </c>
      <c r="BJ89" s="210">
        <f t="shared" si="128"/>
        <v>1</v>
      </c>
      <c r="BK89" s="210">
        <f t="shared" si="88"/>
        <v>1</v>
      </c>
      <c r="BL89" s="210">
        <f t="shared" si="89"/>
        <v>1</v>
      </c>
      <c r="BM89" s="210">
        <f t="shared" si="90"/>
        <v>1</v>
      </c>
      <c r="BN89" s="210">
        <f t="shared" si="91"/>
        <v>1</v>
      </c>
      <c r="BO89" s="210">
        <f t="shared" si="92"/>
        <v>1</v>
      </c>
      <c r="BP89" s="210">
        <f t="shared" si="93"/>
        <v>1</v>
      </c>
      <c r="BQ89" s="210">
        <f t="shared" si="94"/>
        <v>0</v>
      </c>
      <c r="BR89" s="210">
        <f t="shared" si="95"/>
        <v>1</v>
      </c>
      <c r="BS89" s="210">
        <f t="shared" si="96"/>
        <v>0</v>
      </c>
      <c r="BT89" s="210">
        <f t="shared" si="97"/>
        <v>0</v>
      </c>
      <c r="BU89" s="210">
        <f t="shared" si="98"/>
        <v>0</v>
      </c>
      <c r="BV89" s="210">
        <f t="shared" si="99"/>
        <v>0</v>
      </c>
      <c r="BW89" s="210">
        <f t="shared" si="100"/>
        <v>1</v>
      </c>
      <c r="BX89" s="210">
        <f t="shared" si="101"/>
        <v>1</v>
      </c>
      <c r="BY89" s="210">
        <f t="shared" si="102"/>
        <v>1</v>
      </c>
      <c r="BZ89" s="210">
        <f t="shared" si="103"/>
        <v>1</v>
      </c>
      <c r="CA89" s="210">
        <f t="shared" si="104"/>
        <v>1</v>
      </c>
      <c r="CL89" s="351" t="b">
        <f t="shared" si="109"/>
        <v>1</v>
      </c>
      <c r="CM89" s="351" t="b">
        <f t="shared" si="110"/>
        <v>1</v>
      </c>
      <c r="CN89" s="351" t="b">
        <f t="shared" si="111"/>
        <v>1</v>
      </c>
      <c r="CO89" s="351" t="b">
        <f t="shared" si="112"/>
        <v>0</v>
      </c>
      <c r="CP89" s="351"/>
      <c r="CQ89" s="351" t="b">
        <f t="shared" si="113"/>
        <v>0</v>
      </c>
      <c r="CR89" s="211">
        <f t="shared" si="114"/>
        <v>3</v>
      </c>
      <c r="CS89" s="351" t="b">
        <f t="shared" si="115"/>
        <v>1</v>
      </c>
      <c r="CT89" s="351" t="b">
        <f t="shared" si="116"/>
        <v>1</v>
      </c>
      <c r="CU89" s="351" t="b">
        <f t="shared" si="130"/>
        <v>1</v>
      </c>
      <c r="CV89" s="351" t="b">
        <f t="shared" si="131"/>
        <v>0</v>
      </c>
      <c r="CW89" s="351"/>
      <c r="CX89" s="351" t="b">
        <f t="shared" si="119"/>
        <v>0</v>
      </c>
      <c r="CY89" s="211">
        <f t="shared" si="120"/>
        <v>3</v>
      </c>
      <c r="CZ89" s="351" t="str">
        <f t="shared" si="121"/>
        <v/>
      </c>
      <c r="DA89" s="351" t="str">
        <f t="shared" si="122"/>
        <v/>
      </c>
    </row>
    <row r="90" spans="2:105" hidden="1" x14ac:dyDescent="0.25">
      <c r="B90" s="11" t="str">
        <f t="shared" si="105"/>
        <v/>
      </c>
      <c r="C90" s="11"/>
      <c r="D90" s="11"/>
      <c r="E90" s="11"/>
      <c r="F90" s="360"/>
      <c r="G90" s="10"/>
      <c r="H90" s="10"/>
      <c r="I90" s="10"/>
      <c r="J90" s="10"/>
      <c r="K90" s="10"/>
      <c r="L90" s="10"/>
      <c r="M90" s="10"/>
      <c r="N90" s="11" t="str">
        <f>IF($F90="","",'ריכוז גיליונות עזר'!H90)</f>
        <v/>
      </c>
      <c r="O90" s="11" t="str">
        <f>IF($F90="","",'ריכוז גיליונות עזר'!K90)</f>
        <v/>
      </c>
      <c r="P90" s="11" t="str">
        <f>IF($F90="","",'ריכוז גיליונות עזר'!L90)</f>
        <v/>
      </c>
      <c r="Q90" s="10"/>
      <c r="R90" s="365" t="str">
        <f t="shared" si="123"/>
        <v/>
      </c>
      <c r="S90" s="11" t="str">
        <f t="shared" si="124"/>
        <v/>
      </c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1" t="str">
        <f t="shared" si="106"/>
        <v/>
      </c>
      <c r="AF90" s="10"/>
      <c r="AG90" s="10"/>
      <c r="AH90" s="10"/>
      <c r="AI90" s="10"/>
      <c r="AJ90" s="10"/>
      <c r="AK90" s="11"/>
      <c r="AL90" s="11"/>
      <c r="AM90" s="11"/>
      <c r="AN90" s="11"/>
      <c r="AO90" s="246" t="str">
        <f t="shared" si="125"/>
        <v/>
      </c>
      <c r="AP90" s="247"/>
      <c r="AQ90" s="211">
        <f t="shared" si="126"/>
        <v>0</v>
      </c>
      <c r="AR90" s="211" t="str">
        <f t="shared" si="129"/>
        <v/>
      </c>
      <c r="AS90" s="211" t="str">
        <f t="shared" si="129"/>
        <v/>
      </c>
      <c r="AT90" s="210">
        <f t="shared" si="108"/>
        <v>0</v>
      </c>
      <c r="AU90" s="210">
        <f t="shared" si="72"/>
        <v>0</v>
      </c>
      <c r="AV90" s="210">
        <f t="shared" si="73"/>
        <v>0</v>
      </c>
      <c r="AW90" s="210">
        <f t="shared" si="74"/>
        <v>0</v>
      </c>
      <c r="AX90" s="210">
        <f t="shared" si="75"/>
        <v>0</v>
      </c>
      <c r="AY90" s="210">
        <f t="shared" si="76"/>
        <v>0</v>
      </c>
      <c r="AZ90" s="210">
        <f t="shared" si="77"/>
        <v>0</v>
      </c>
      <c r="BA90" s="210">
        <f t="shared" si="78"/>
        <v>1</v>
      </c>
      <c r="BB90" s="210">
        <f t="shared" si="79"/>
        <v>1</v>
      </c>
      <c r="BC90" s="210">
        <f t="shared" si="80"/>
        <v>1</v>
      </c>
      <c r="BD90" s="210">
        <f t="shared" si="81"/>
        <v>0</v>
      </c>
      <c r="BE90" s="210">
        <f t="shared" si="82"/>
        <v>1</v>
      </c>
      <c r="BF90" s="210">
        <f t="shared" si="83"/>
        <v>1</v>
      </c>
      <c r="BG90" s="210">
        <f t="shared" si="84"/>
        <v>0</v>
      </c>
      <c r="BH90" s="210">
        <f t="shared" si="85"/>
        <v>0</v>
      </c>
      <c r="BI90" s="210">
        <f t="shared" si="127"/>
        <v>0</v>
      </c>
      <c r="BJ90" s="210">
        <f t="shared" si="128"/>
        <v>1</v>
      </c>
      <c r="BK90" s="210">
        <f t="shared" si="88"/>
        <v>1</v>
      </c>
      <c r="BL90" s="210">
        <f t="shared" si="89"/>
        <v>1</v>
      </c>
      <c r="BM90" s="210">
        <f t="shared" si="90"/>
        <v>1</v>
      </c>
      <c r="BN90" s="210">
        <f t="shared" si="91"/>
        <v>1</v>
      </c>
      <c r="BO90" s="210">
        <f t="shared" si="92"/>
        <v>1</v>
      </c>
      <c r="BP90" s="210">
        <f t="shared" si="93"/>
        <v>1</v>
      </c>
      <c r="BQ90" s="210">
        <f t="shared" si="94"/>
        <v>0</v>
      </c>
      <c r="BR90" s="210">
        <f t="shared" si="95"/>
        <v>1</v>
      </c>
      <c r="BS90" s="210">
        <f t="shared" si="96"/>
        <v>0</v>
      </c>
      <c r="BT90" s="210">
        <f t="shared" si="97"/>
        <v>0</v>
      </c>
      <c r="BU90" s="210">
        <f t="shared" si="98"/>
        <v>0</v>
      </c>
      <c r="BV90" s="210">
        <f t="shared" si="99"/>
        <v>0</v>
      </c>
      <c r="BW90" s="210">
        <f t="shared" si="100"/>
        <v>1</v>
      </c>
      <c r="BX90" s="210">
        <f t="shared" si="101"/>
        <v>1</v>
      </c>
      <c r="BY90" s="210">
        <f t="shared" si="102"/>
        <v>1</v>
      </c>
      <c r="BZ90" s="210">
        <f t="shared" si="103"/>
        <v>1</v>
      </c>
      <c r="CA90" s="210">
        <f t="shared" si="104"/>
        <v>1</v>
      </c>
      <c r="CL90" s="351" t="b">
        <f t="shared" si="109"/>
        <v>1</v>
      </c>
      <c r="CM90" s="351" t="b">
        <f t="shared" si="110"/>
        <v>1</v>
      </c>
      <c r="CN90" s="351" t="b">
        <f t="shared" si="111"/>
        <v>1</v>
      </c>
      <c r="CO90" s="351" t="b">
        <f t="shared" si="112"/>
        <v>0</v>
      </c>
      <c r="CP90" s="351"/>
      <c r="CQ90" s="351" t="b">
        <f t="shared" si="113"/>
        <v>0</v>
      </c>
      <c r="CR90" s="211">
        <f t="shared" si="114"/>
        <v>3</v>
      </c>
      <c r="CS90" s="351" t="b">
        <f t="shared" si="115"/>
        <v>1</v>
      </c>
      <c r="CT90" s="351" t="b">
        <f t="shared" si="116"/>
        <v>1</v>
      </c>
      <c r="CU90" s="351" t="b">
        <f t="shared" si="130"/>
        <v>1</v>
      </c>
      <c r="CV90" s="351" t="b">
        <f t="shared" si="131"/>
        <v>0</v>
      </c>
      <c r="CW90" s="351"/>
      <c r="CX90" s="351" t="b">
        <f t="shared" si="119"/>
        <v>0</v>
      </c>
      <c r="CY90" s="211">
        <f t="shared" si="120"/>
        <v>3</v>
      </c>
      <c r="CZ90" s="351" t="str">
        <f t="shared" si="121"/>
        <v/>
      </c>
      <c r="DA90" s="351" t="str">
        <f t="shared" si="122"/>
        <v/>
      </c>
    </row>
    <row r="91" spans="2:105" hidden="1" x14ac:dyDescent="0.25">
      <c r="B91" s="11" t="str">
        <f t="shared" si="105"/>
        <v/>
      </c>
      <c r="C91" s="11"/>
      <c r="D91" s="11"/>
      <c r="E91" s="11"/>
      <c r="F91" s="360"/>
      <c r="G91" s="10"/>
      <c r="H91" s="10"/>
      <c r="I91" s="10"/>
      <c r="J91" s="10"/>
      <c r="K91" s="10"/>
      <c r="L91" s="10"/>
      <c r="M91" s="10"/>
      <c r="N91" s="11" t="str">
        <f>IF($F91="","",'ריכוז גיליונות עזר'!H91)</f>
        <v/>
      </c>
      <c r="O91" s="11" t="str">
        <f>IF($F91="","",'ריכוז גיליונות עזר'!K91)</f>
        <v/>
      </c>
      <c r="P91" s="11" t="str">
        <f>IF($F91="","",'ריכוז גיליונות עזר'!L91)</f>
        <v/>
      </c>
      <c r="Q91" s="10"/>
      <c r="R91" s="365" t="str">
        <f t="shared" si="123"/>
        <v/>
      </c>
      <c r="S91" s="11" t="str">
        <f t="shared" si="124"/>
        <v/>
      </c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1" t="str">
        <f t="shared" si="106"/>
        <v/>
      </c>
      <c r="AF91" s="10"/>
      <c r="AG91" s="10"/>
      <c r="AH91" s="10"/>
      <c r="AI91" s="10"/>
      <c r="AJ91" s="10"/>
      <c r="AK91" s="11"/>
      <c r="AL91" s="11"/>
      <c r="AM91" s="11"/>
      <c r="AN91" s="11"/>
      <c r="AO91" s="246" t="str">
        <f t="shared" si="125"/>
        <v/>
      </c>
      <c r="AP91" s="247"/>
      <c r="AQ91" s="211">
        <f t="shared" si="126"/>
        <v>0</v>
      </c>
      <c r="AR91" s="211" t="str">
        <f t="shared" si="129"/>
        <v/>
      </c>
      <c r="AS91" s="211" t="str">
        <f t="shared" si="129"/>
        <v/>
      </c>
      <c r="AT91" s="210">
        <f t="shared" si="108"/>
        <v>0</v>
      </c>
      <c r="AU91" s="210">
        <f t="shared" si="72"/>
        <v>0</v>
      </c>
      <c r="AV91" s="210">
        <f t="shared" si="73"/>
        <v>0</v>
      </c>
      <c r="AW91" s="210">
        <f t="shared" si="74"/>
        <v>0</v>
      </c>
      <c r="AX91" s="210">
        <f t="shared" si="75"/>
        <v>0</v>
      </c>
      <c r="AY91" s="210">
        <f t="shared" si="76"/>
        <v>0</v>
      </c>
      <c r="AZ91" s="210">
        <f t="shared" si="77"/>
        <v>0</v>
      </c>
      <c r="BA91" s="210">
        <f t="shared" si="78"/>
        <v>1</v>
      </c>
      <c r="BB91" s="210">
        <f t="shared" si="79"/>
        <v>1</v>
      </c>
      <c r="BC91" s="210">
        <f t="shared" si="80"/>
        <v>1</v>
      </c>
      <c r="BD91" s="210">
        <f t="shared" si="81"/>
        <v>0</v>
      </c>
      <c r="BE91" s="210">
        <f t="shared" si="82"/>
        <v>1</v>
      </c>
      <c r="BF91" s="210">
        <f t="shared" si="83"/>
        <v>1</v>
      </c>
      <c r="BG91" s="210">
        <f t="shared" si="84"/>
        <v>0</v>
      </c>
      <c r="BH91" s="210">
        <f t="shared" si="85"/>
        <v>0</v>
      </c>
      <c r="BI91" s="210">
        <f t="shared" si="127"/>
        <v>0</v>
      </c>
      <c r="BJ91" s="210">
        <f t="shared" si="128"/>
        <v>1</v>
      </c>
      <c r="BK91" s="210">
        <f t="shared" si="88"/>
        <v>1</v>
      </c>
      <c r="BL91" s="210">
        <f t="shared" si="89"/>
        <v>1</v>
      </c>
      <c r="BM91" s="210">
        <f t="shared" si="90"/>
        <v>1</v>
      </c>
      <c r="BN91" s="210">
        <f t="shared" si="91"/>
        <v>1</v>
      </c>
      <c r="BO91" s="210">
        <f t="shared" si="92"/>
        <v>1</v>
      </c>
      <c r="BP91" s="210">
        <f t="shared" si="93"/>
        <v>1</v>
      </c>
      <c r="BQ91" s="210">
        <f t="shared" si="94"/>
        <v>0</v>
      </c>
      <c r="BR91" s="210">
        <f t="shared" si="95"/>
        <v>1</v>
      </c>
      <c r="BS91" s="210">
        <f t="shared" si="96"/>
        <v>0</v>
      </c>
      <c r="BT91" s="210">
        <f t="shared" si="97"/>
        <v>0</v>
      </c>
      <c r="BU91" s="210">
        <f t="shared" si="98"/>
        <v>0</v>
      </c>
      <c r="BV91" s="210">
        <f t="shared" si="99"/>
        <v>0</v>
      </c>
      <c r="BW91" s="210">
        <f t="shared" si="100"/>
        <v>1</v>
      </c>
      <c r="BX91" s="210">
        <f t="shared" si="101"/>
        <v>1</v>
      </c>
      <c r="BY91" s="210">
        <f t="shared" si="102"/>
        <v>1</v>
      </c>
      <c r="BZ91" s="210">
        <f t="shared" si="103"/>
        <v>1</v>
      </c>
      <c r="CA91" s="210">
        <f t="shared" si="104"/>
        <v>1</v>
      </c>
      <c r="CL91" s="351" t="b">
        <f t="shared" si="109"/>
        <v>1</v>
      </c>
      <c r="CM91" s="351" t="b">
        <f t="shared" si="110"/>
        <v>1</v>
      </c>
      <c r="CN91" s="351" t="b">
        <f t="shared" si="111"/>
        <v>1</v>
      </c>
      <c r="CO91" s="351" t="b">
        <f t="shared" si="112"/>
        <v>0</v>
      </c>
      <c r="CP91" s="351"/>
      <c r="CQ91" s="351" t="b">
        <f t="shared" si="113"/>
        <v>0</v>
      </c>
      <c r="CR91" s="211">
        <f t="shared" si="114"/>
        <v>3</v>
      </c>
      <c r="CS91" s="351" t="b">
        <f t="shared" si="115"/>
        <v>1</v>
      </c>
      <c r="CT91" s="351" t="b">
        <f t="shared" si="116"/>
        <v>1</v>
      </c>
      <c r="CU91" s="351" t="b">
        <f t="shared" si="130"/>
        <v>1</v>
      </c>
      <c r="CV91" s="351" t="b">
        <f t="shared" si="131"/>
        <v>0</v>
      </c>
      <c r="CW91" s="351"/>
      <c r="CX91" s="351" t="b">
        <f t="shared" si="119"/>
        <v>0</v>
      </c>
      <c r="CY91" s="211">
        <f t="shared" si="120"/>
        <v>3</v>
      </c>
      <c r="CZ91" s="351" t="str">
        <f t="shared" si="121"/>
        <v/>
      </c>
      <c r="DA91" s="351" t="str">
        <f t="shared" si="122"/>
        <v/>
      </c>
    </row>
    <row r="92" spans="2:105" hidden="1" x14ac:dyDescent="0.25">
      <c r="B92" s="11" t="str">
        <f t="shared" si="105"/>
        <v/>
      </c>
      <c r="C92" s="11"/>
      <c r="D92" s="11"/>
      <c r="E92" s="11"/>
      <c r="F92" s="360"/>
      <c r="G92" s="10"/>
      <c r="H92" s="10"/>
      <c r="I92" s="10"/>
      <c r="J92" s="10"/>
      <c r="K92" s="10"/>
      <c r="L92" s="10"/>
      <c r="M92" s="10"/>
      <c r="N92" s="11" t="str">
        <f>IF($F92="","",'ריכוז גיליונות עזר'!H92)</f>
        <v/>
      </c>
      <c r="O92" s="11" t="str">
        <f>IF($F92="","",'ריכוז גיליונות עזר'!K92)</f>
        <v/>
      </c>
      <c r="P92" s="11" t="str">
        <f>IF($F92="","",'ריכוז גיליונות עזר'!L92)</f>
        <v/>
      </c>
      <c r="Q92" s="10"/>
      <c r="R92" s="365" t="str">
        <f t="shared" si="123"/>
        <v/>
      </c>
      <c r="S92" s="11" t="str">
        <f t="shared" si="124"/>
        <v/>
      </c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1" t="str">
        <f t="shared" si="106"/>
        <v/>
      </c>
      <c r="AF92" s="10"/>
      <c r="AG92" s="10"/>
      <c r="AH92" s="10"/>
      <c r="AI92" s="10"/>
      <c r="AJ92" s="10"/>
      <c r="AK92" s="11"/>
      <c r="AL92" s="11"/>
      <c r="AM92" s="11"/>
      <c r="AN92" s="11"/>
      <c r="AO92" s="246" t="str">
        <f t="shared" si="125"/>
        <v/>
      </c>
      <c r="AP92" s="247"/>
      <c r="AQ92" s="211">
        <f t="shared" si="126"/>
        <v>0</v>
      </c>
      <c r="AR92" s="211" t="str">
        <f t="shared" ref="AR92:AS130" si="132">IF($F92="","",AR$30)</f>
        <v/>
      </c>
      <c r="AS92" s="211" t="str">
        <f t="shared" si="132"/>
        <v/>
      </c>
      <c r="AT92" s="210">
        <f t="shared" si="108"/>
        <v>0</v>
      </c>
      <c r="AU92" s="210">
        <f t="shared" si="72"/>
        <v>0</v>
      </c>
      <c r="AV92" s="210">
        <f t="shared" si="73"/>
        <v>0</v>
      </c>
      <c r="AW92" s="210">
        <f t="shared" si="74"/>
        <v>0</v>
      </c>
      <c r="AX92" s="210">
        <f t="shared" si="75"/>
        <v>0</v>
      </c>
      <c r="AY92" s="210">
        <f t="shared" si="76"/>
        <v>0</v>
      </c>
      <c r="AZ92" s="210">
        <f t="shared" si="77"/>
        <v>0</v>
      </c>
      <c r="BA92" s="210">
        <f t="shared" si="78"/>
        <v>1</v>
      </c>
      <c r="BB92" s="210">
        <f t="shared" si="79"/>
        <v>1</v>
      </c>
      <c r="BC92" s="210">
        <f t="shared" si="80"/>
        <v>1</v>
      </c>
      <c r="BD92" s="210">
        <f t="shared" si="81"/>
        <v>0</v>
      </c>
      <c r="BE92" s="210">
        <f t="shared" si="82"/>
        <v>1</v>
      </c>
      <c r="BF92" s="210">
        <f t="shared" si="83"/>
        <v>1</v>
      </c>
      <c r="BG92" s="210">
        <f t="shared" si="84"/>
        <v>0</v>
      </c>
      <c r="BH92" s="210">
        <f t="shared" si="85"/>
        <v>0</v>
      </c>
      <c r="BI92" s="210">
        <f t="shared" si="127"/>
        <v>0</v>
      </c>
      <c r="BJ92" s="210">
        <f t="shared" si="128"/>
        <v>1</v>
      </c>
      <c r="BK92" s="210">
        <f t="shared" si="88"/>
        <v>1</v>
      </c>
      <c r="BL92" s="210">
        <f t="shared" si="89"/>
        <v>1</v>
      </c>
      <c r="BM92" s="210">
        <f t="shared" si="90"/>
        <v>1</v>
      </c>
      <c r="BN92" s="210">
        <f t="shared" si="91"/>
        <v>1</v>
      </c>
      <c r="BO92" s="210">
        <f t="shared" si="92"/>
        <v>1</v>
      </c>
      <c r="BP92" s="210">
        <f t="shared" si="93"/>
        <v>1</v>
      </c>
      <c r="BQ92" s="210">
        <f t="shared" si="94"/>
        <v>0</v>
      </c>
      <c r="BR92" s="210">
        <f t="shared" si="95"/>
        <v>1</v>
      </c>
      <c r="BS92" s="210">
        <f t="shared" si="96"/>
        <v>0</v>
      </c>
      <c r="BT92" s="210">
        <f t="shared" si="97"/>
        <v>0</v>
      </c>
      <c r="BU92" s="210">
        <f t="shared" si="98"/>
        <v>0</v>
      </c>
      <c r="BV92" s="210">
        <f t="shared" si="99"/>
        <v>0</v>
      </c>
      <c r="BW92" s="210">
        <f t="shared" si="100"/>
        <v>1</v>
      </c>
      <c r="BX92" s="210">
        <f t="shared" si="101"/>
        <v>1</v>
      </c>
      <c r="BY92" s="210">
        <f t="shared" si="102"/>
        <v>1</v>
      </c>
      <c r="BZ92" s="210">
        <f t="shared" si="103"/>
        <v>1</v>
      </c>
      <c r="CA92" s="210">
        <f t="shared" si="104"/>
        <v>1</v>
      </c>
      <c r="CL92" s="351" t="b">
        <f t="shared" si="109"/>
        <v>1</v>
      </c>
      <c r="CM92" s="351" t="b">
        <f t="shared" si="110"/>
        <v>1</v>
      </c>
      <c r="CN92" s="351" t="b">
        <f t="shared" si="111"/>
        <v>1</v>
      </c>
      <c r="CO92" s="351" t="b">
        <f t="shared" si="112"/>
        <v>0</v>
      </c>
      <c r="CP92" s="351"/>
      <c r="CQ92" s="351" t="b">
        <f t="shared" si="113"/>
        <v>0</v>
      </c>
      <c r="CR92" s="211">
        <f t="shared" si="114"/>
        <v>3</v>
      </c>
      <c r="CS92" s="351" t="b">
        <f t="shared" si="115"/>
        <v>1</v>
      </c>
      <c r="CT92" s="351" t="b">
        <f t="shared" si="116"/>
        <v>1</v>
      </c>
      <c r="CU92" s="351" t="b">
        <f t="shared" si="130"/>
        <v>1</v>
      </c>
      <c r="CV92" s="351" t="b">
        <f t="shared" si="131"/>
        <v>0</v>
      </c>
      <c r="CW92" s="351"/>
      <c r="CX92" s="351" t="b">
        <f t="shared" si="119"/>
        <v>0</v>
      </c>
      <c r="CY92" s="211">
        <f t="shared" si="120"/>
        <v>3</v>
      </c>
      <c r="CZ92" s="351" t="str">
        <f t="shared" si="121"/>
        <v/>
      </c>
      <c r="DA92" s="351" t="str">
        <f t="shared" si="122"/>
        <v/>
      </c>
    </row>
    <row r="93" spans="2:105" hidden="1" x14ac:dyDescent="0.25">
      <c r="B93" s="11" t="str">
        <f t="shared" si="105"/>
        <v/>
      </c>
      <c r="C93" s="11"/>
      <c r="D93" s="11"/>
      <c r="E93" s="11"/>
      <c r="F93" s="360"/>
      <c r="G93" s="10"/>
      <c r="H93" s="10"/>
      <c r="I93" s="10"/>
      <c r="J93" s="10"/>
      <c r="K93" s="10"/>
      <c r="L93" s="10"/>
      <c r="M93" s="10"/>
      <c r="N93" s="11" t="str">
        <f>IF($F93="","",'ריכוז גיליונות עזר'!H93)</f>
        <v/>
      </c>
      <c r="O93" s="11" t="str">
        <f>IF($F93="","",'ריכוז גיליונות עזר'!K93)</f>
        <v/>
      </c>
      <c r="P93" s="11" t="str">
        <f>IF($F93="","",'ריכוז גיליונות עזר'!L93)</f>
        <v/>
      </c>
      <c r="Q93" s="10"/>
      <c r="R93" s="365" t="str">
        <f t="shared" si="123"/>
        <v/>
      </c>
      <c r="S93" s="11" t="str">
        <f t="shared" si="124"/>
        <v/>
      </c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1" t="str">
        <f t="shared" si="106"/>
        <v/>
      </c>
      <c r="AF93" s="10"/>
      <c r="AG93" s="10"/>
      <c r="AH93" s="10"/>
      <c r="AI93" s="10"/>
      <c r="AJ93" s="10"/>
      <c r="AK93" s="11"/>
      <c r="AL93" s="11"/>
      <c r="AM93" s="11"/>
      <c r="AN93" s="11"/>
      <c r="AO93" s="246" t="str">
        <f t="shared" si="125"/>
        <v/>
      </c>
      <c r="AP93" s="247"/>
      <c r="AQ93" s="211">
        <f t="shared" si="126"/>
        <v>0</v>
      </c>
      <c r="AR93" s="211" t="str">
        <f t="shared" si="132"/>
        <v/>
      </c>
      <c r="AS93" s="211" t="str">
        <f t="shared" si="132"/>
        <v/>
      </c>
      <c r="AT93" s="210">
        <f t="shared" si="108"/>
        <v>0</v>
      </c>
      <c r="AU93" s="210">
        <f t="shared" si="72"/>
        <v>0</v>
      </c>
      <c r="AV93" s="210">
        <f t="shared" si="73"/>
        <v>0</v>
      </c>
      <c r="AW93" s="210">
        <f t="shared" si="74"/>
        <v>0</v>
      </c>
      <c r="AX93" s="210">
        <f t="shared" si="75"/>
        <v>0</v>
      </c>
      <c r="AY93" s="210">
        <f t="shared" si="76"/>
        <v>0</v>
      </c>
      <c r="AZ93" s="210">
        <f t="shared" si="77"/>
        <v>0</v>
      </c>
      <c r="BA93" s="210">
        <f t="shared" si="78"/>
        <v>1</v>
      </c>
      <c r="BB93" s="210">
        <f t="shared" si="79"/>
        <v>1</v>
      </c>
      <c r="BC93" s="210">
        <f t="shared" si="80"/>
        <v>1</v>
      </c>
      <c r="BD93" s="210">
        <f t="shared" si="81"/>
        <v>0</v>
      </c>
      <c r="BE93" s="210">
        <f t="shared" si="82"/>
        <v>1</v>
      </c>
      <c r="BF93" s="210">
        <f t="shared" si="83"/>
        <v>1</v>
      </c>
      <c r="BG93" s="210">
        <f t="shared" si="84"/>
        <v>0</v>
      </c>
      <c r="BH93" s="210">
        <f t="shared" si="85"/>
        <v>0</v>
      </c>
      <c r="BI93" s="210">
        <f t="shared" si="127"/>
        <v>0</v>
      </c>
      <c r="BJ93" s="210">
        <f t="shared" si="128"/>
        <v>1</v>
      </c>
      <c r="BK93" s="210">
        <f t="shared" si="88"/>
        <v>1</v>
      </c>
      <c r="BL93" s="210">
        <f t="shared" si="89"/>
        <v>1</v>
      </c>
      <c r="BM93" s="210">
        <f t="shared" si="90"/>
        <v>1</v>
      </c>
      <c r="BN93" s="210">
        <f t="shared" si="91"/>
        <v>1</v>
      </c>
      <c r="BO93" s="210">
        <f t="shared" si="92"/>
        <v>1</v>
      </c>
      <c r="BP93" s="210">
        <f t="shared" si="93"/>
        <v>1</v>
      </c>
      <c r="BQ93" s="210">
        <f t="shared" si="94"/>
        <v>0</v>
      </c>
      <c r="BR93" s="210">
        <f t="shared" si="95"/>
        <v>1</v>
      </c>
      <c r="BS93" s="210">
        <f t="shared" si="96"/>
        <v>0</v>
      </c>
      <c r="BT93" s="210">
        <f t="shared" si="97"/>
        <v>0</v>
      </c>
      <c r="BU93" s="210">
        <f t="shared" si="98"/>
        <v>0</v>
      </c>
      <c r="BV93" s="210">
        <f t="shared" si="99"/>
        <v>0</v>
      </c>
      <c r="BW93" s="210">
        <f t="shared" si="100"/>
        <v>1</v>
      </c>
      <c r="BX93" s="210">
        <f t="shared" si="101"/>
        <v>1</v>
      </c>
      <c r="BY93" s="210">
        <f t="shared" si="102"/>
        <v>1</v>
      </c>
      <c r="BZ93" s="210">
        <f t="shared" si="103"/>
        <v>1</v>
      </c>
      <c r="CA93" s="210">
        <f t="shared" si="104"/>
        <v>1</v>
      </c>
      <c r="CL93" s="351" t="b">
        <f t="shared" si="109"/>
        <v>1</v>
      </c>
      <c r="CM93" s="351" t="b">
        <f t="shared" si="110"/>
        <v>1</v>
      </c>
      <c r="CN93" s="351" t="b">
        <f t="shared" si="111"/>
        <v>1</v>
      </c>
      <c r="CO93" s="351" t="b">
        <f t="shared" si="112"/>
        <v>0</v>
      </c>
      <c r="CP93" s="351"/>
      <c r="CQ93" s="351" t="b">
        <f t="shared" si="113"/>
        <v>0</v>
      </c>
      <c r="CR93" s="211">
        <f t="shared" si="114"/>
        <v>3</v>
      </c>
      <c r="CS93" s="351" t="b">
        <f t="shared" si="115"/>
        <v>1</v>
      </c>
      <c r="CT93" s="351" t="b">
        <f t="shared" si="116"/>
        <v>1</v>
      </c>
      <c r="CU93" s="351" t="b">
        <f t="shared" si="130"/>
        <v>1</v>
      </c>
      <c r="CV93" s="351" t="b">
        <f t="shared" si="131"/>
        <v>0</v>
      </c>
      <c r="CW93" s="351"/>
      <c r="CX93" s="351" t="b">
        <f t="shared" si="119"/>
        <v>0</v>
      </c>
      <c r="CY93" s="211">
        <f t="shared" si="120"/>
        <v>3</v>
      </c>
      <c r="CZ93" s="351" t="str">
        <f t="shared" si="121"/>
        <v/>
      </c>
      <c r="DA93" s="351" t="str">
        <f t="shared" si="122"/>
        <v/>
      </c>
    </row>
    <row r="94" spans="2:105" hidden="1" x14ac:dyDescent="0.25">
      <c r="B94" s="11" t="str">
        <f t="shared" si="105"/>
        <v/>
      </c>
      <c r="C94" s="11"/>
      <c r="D94" s="11"/>
      <c r="E94" s="11"/>
      <c r="F94" s="360"/>
      <c r="G94" s="10"/>
      <c r="H94" s="10"/>
      <c r="I94" s="10"/>
      <c r="J94" s="10"/>
      <c r="K94" s="10"/>
      <c r="L94" s="10"/>
      <c r="M94" s="10"/>
      <c r="N94" s="11" t="str">
        <f>IF($F94="","",'ריכוז גיליונות עזר'!H94)</f>
        <v/>
      </c>
      <c r="O94" s="11" t="str">
        <f>IF($F94="","",'ריכוז גיליונות עזר'!K94)</f>
        <v/>
      </c>
      <c r="P94" s="11" t="str">
        <f>IF($F94="","",'ריכוז גיליונות עזר'!L94)</f>
        <v/>
      </c>
      <c r="Q94" s="10"/>
      <c r="R94" s="365" t="str">
        <f t="shared" si="123"/>
        <v/>
      </c>
      <c r="S94" s="11" t="str">
        <f t="shared" si="124"/>
        <v/>
      </c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1" t="str">
        <f t="shared" si="106"/>
        <v/>
      </c>
      <c r="AF94" s="10"/>
      <c r="AG94" s="10"/>
      <c r="AH94" s="10"/>
      <c r="AI94" s="10"/>
      <c r="AJ94" s="10"/>
      <c r="AK94" s="11"/>
      <c r="AL94" s="11"/>
      <c r="AM94" s="11"/>
      <c r="AN94" s="11"/>
      <c r="AO94" s="246" t="str">
        <f t="shared" si="125"/>
        <v/>
      </c>
      <c r="AP94" s="247"/>
      <c r="AQ94" s="211">
        <f t="shared" si="126"/>
        <v>0</v>
      </c>
      <c r="AR94" s="211" t="str">
        <f t="shared" si="132"/>
        <v/>
      </c>
      <c r="AS94" s="211" t="str">
        <f t="shared" si="132"/>
        <v/>
      </c>
      <c r="AT94" s="210">
        <f t="shared" si="108"/>
        <v>0</v>
      </c>
      <c r="AU94" s="210">
        <f t="shared" si="72"/>
        <v>0</v>
      </c>
      <c r="AV94" s="210">
        <f t="shared" si="73"/>
        <v>0</v>
      </c>
      <c r="AW94" s="210">
        <f t="shared" si="74"/>
        <v>0</v>
      </c>
      <c r="AX94" s="210">
        <f t="shared" si="75"/>
        <v>0</v>
      </c>
      <c r="AY94" s="210">
        <f t="shared" si="76"/>
        <v>0</v>
      </c>
      <c r="AZ94" s="210">
        <f t="shared" si="77"/>
        <v>0</v>
      </c>
      <c r="BA94" s="210">
        <f t="shared" si="78"/>
        <v>1</v>
      </c>
      <c r="BB94" s="210">
        <f t="shared" si="79"/>
        <v>1</v>
      </c>
      <c r="BC94" s="210">
        <f t="shared" si="80"/>
        <v>1</v>
      </c>
      <c r="BD94" s="210">
        <f t="shared" si="81"/>
        <v>0</v>
      </c>
      <c r="BE94" s="210">
        <f t="shared" si="82"/>
        <v>1</v>
      </c>
      <c r="BF94" s="210">
        <f t="shared" si="83"/>
        <v>1</v>
      </c>
      <c r="BG94" s="210">
        <f t="shared" si="84"/>
        <v>0</v>
      </c>
      <c r="BH94" s="210">
        <f t="shared" si="85"/>
        <v>0</v>
      </c>
      <c r="BI94" s="210">
        <f t="shared" si="127"/>
        <v>0</v>
      </c>
      <c r="BJ94" s="210">
        <f t="shared" si="128"/>
        <v>1</v>
      </c>
      <c r="BK94" s="210">
        <f t="shared" si="88"/>
        <v>1</v>
      </c>
      <c r="BL94" s="210">
        <f t="shared" si="89"/>
        <v>1</v>
      </c>
      <c r="BM94" s="210">
        <f t="shared" si="90"/>
        <v>1</v>
      </c>
      <c r="BN94" s="210">
        <f t="shared" si="91"/>
        <v>1</v>
      </c>
      <c r="BO94" s="210">
        <f t="shared" si="92"/>
        <v>1</v>
      </c>
      <c r="BP94" s="210">
        <f t="shared" si="93"/>
        <v>1</v>
      </c>
      <c r="BQ94" s="210">
        <f t="shared" si="94"/>
        <v>0</v>
      </c>
      <c r="BR94" s="210">
        <f t="shared" si="95"/>
        <v>1</v>
      </c>
      <c r="BS94" s="210">
        <f t="shared" si="96"/>
        <v>0</v>
      </c>
      <c r="BT94" s="210">
        <f t="shared" si="97"/>
        <v>0</v>
      </c>
      <c r="BU94" s="210">
        <f t="shared" si="98"/>
        <v>0</v>
      </c>
      <c r="BV94" s="210">
        <f t="shared" si="99"/>
        <v>0</v>
      </c>
      <c r="BW94" s="210">
        <f t="shared" si="100"/>
        <v>1</v>
      </c>
      <c r="BX94" s="210">
        <f t="shared" si="101"/>
        <v>1</v>
      </c>
      <c r="BY94" s="210">
        <f t="shared" si="102"/>
        <v>1</v>
      </c>
      <c r="BZ94" s="210">
        <f t="shared" si="103"/>
        <v>1</v>
      </c>
      <c r="CA94" s="210">
        <f t="shared" si="104"/>
        <v>1</v>
      </c>
      <c r="CL94" s="351" t="b">
        <f t="shared" si="109"/>
        <v>1</v>
      </c>
      <c r="CM94" s="351" t="b">
        <f t="shared" si="110"/>
        <v>1</v>
      </c>
      <c r="CN94" s="351" t="b">
        <f t="shared" si="111"/>
        <v>1</v>
      </c>
      <c r="CO94" s="351" t="b">
        <f t="shared" si="112"/>
        <v>0</v>
      </c>
      <c r="CP94" s="351"/>
      <c r="CQ94" s="351" t="b">
        <f t="shared" si="113"/>
        <v>0</v>
      </c>
      <c r="CR94" s="211">
        <f t="shared" si="114"/>
        <v>3</v>
      </c>
      <c r="CS94" s="351" t="b">
        <f t="shared" si="115"/>
        <v>1</v>
      </c>
      <c r="CT94" s="351" t="b">
        <f t="shared" si="116"/>
        <v>1</v>
      </c>
      <c r="CU94" s="351" t="b">
        <f t="shared" si="130"/>
        <v>1</v>
      </c>
      <c r="CV94" s="351" t="b">
        <f t="shared" si="131"/>
        <v>0</v>
      </c>
      <c r="CW94" s="351"/>
      <c r="CX94" s="351" t="b">
        <f t="shared" si="119"/>
        <v>0</v>
      </c>
      <c r="CY94" s="211">
        <f t="shared" si="120"/>
        <v>3</v>
      </c>
      <c r="CZ94" s="351" t="str">
        <f t="shared" si="121"/>
        <v/>
      </c>
      <c r="DA94" s="351" t="str">
        <f t="shared" si="122"/>
        <v/>
      </c>
    </row>
    <row r="95" spans="2:105" hidden="1" x14ac:dyDescent="0.25">
      <c r="B95" s="11" t="str">
        <f t="shared" si="105"/>
        <v/>
      </c>
      <c r="C95" s="11"/>
      <c r="D95" s="11"/>
      <c r="E95" s="11"/>
      <c r="F95" s="360"/>
      <c r="G95" s="10"/>
      <c r="H95" s="10"/>
      <c r="I95" s="10"/>
      <c r="J95" s="10"/>
      <c r="K95" s="10"/>
      <c r="L95" s="10"/>
      <c r="M95" s="10"/>
      <c r="N95" s="11" t="str">
        <f>IF($F95="","",'ריכוז גיליונות עזר'!H95)</f>
        <v/>
      </c>
      <c r="O95" s="11" t="str">
        <f>IF($F95="","",'ריכוז גיליונות עזר'!K95)</f>
        <v/>
      </c>
      <c r="P95" s="11" t="str">
        <f>IF($F95="","",'ריכוז גיליונות עזר'!L95)</f>
        <v/>
      </c>
      <c r="Q95" s="10"/>
      <c r="R95" s="365" t="str">
        <f t="shared" si="123"/>
        <v/>
      </c>
      <c r="S95" s="11" t="str">
        <f t="shared" si="124"/>
        <v/>
      </c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1" t="str">
        <f t="shared" si="106"/>
        <v/>
      </c>
      <c r="AF95" s="10"/>
      <c r="AG95" s="10"/>
      <c r="AH95" s="10"/>
      <c r="AI95" s="10"/>
      <c r="AJ95" s="10"/>
      <c r="AK95" s="11"/>
      <c r="AL95" s="11"/>
      <c r="AM95" s="11"/>
      <c r="AN95" s="11"/>
      <c r="AO95" s="246" t="str">
        <f t="shared" ref="AO95:AO130" si="133">IF($F95="","",IF(AK95=1,1,IF(AQ95&lt;&gt;1,$AR$1,IF(SUMPRODUCT(--(G95:AJ95&gt;=$G$5:$AJ$5)*($G$5:$AJ$5&lt;&gt;"")*($G$4:$AJ$4=1))=COUNTIF($G$4:$AJ$4,1),1,0))))</f>
        <v/>
      </c>
      <c r="AP95" s="247"/>
      <c r="AQ95" s="211">
        <f t="shared" ref="AQ95:AQ130" si="134">IF(OR(SUM(AT95:CA95)&lt;&gt;COUNT(AT95:CA95),SUMPRODUCT(--(G95:AJ95=$AR$1))&lt;&gt;0),0,1)</f>
        <v>0</v>
      </c>
      <c r="AR95" s="211" t="str">
        <f t="shared" si="132"/>
        <v/>
      </c>
      <c r="AS95" s="211" t="str">
        <f t="shared" si="132"/>
        <v/>
      </c>
      <c r="AT95" s="210">
        <f t="shared" si="108"/>
        <v>0</v>
      </c>
      <c r="AU95" s="210">
        <f t="shared" ref="AU95:AU130" si="135">IF(OR(H$30="",H$4=99),1,IF(H95="",0,IFERROR(CHOOSE(AU$28,IF(ISNA(MATCH(H95,$AR$30:$AS$30,0)),0,1),IF(ISNUMBER(H95),1,0),IF(H95=TRUNC(H95),1,0),IF(AND(H95*1=H95,H95&gt;=0),1,0),IF(AND(H95=TRUNC(H95),H95&gt;=0),1,0),IF(AND(H95*1=H95,H95&gt;0),1,0),IF(AND(H95=TRUNC(H95),H95&gt;0),1,0),1,IF(ISNA(HLOOKUP(H95,$AU$4:$BD$4,1,0)),0,1)),0)))</f>
        <v>0</v>
      </c>
      <c r="AV95" s="210">
        <f t="shared" ref="AV95:AV130" si="136">IF(OR(I$30="",I$4=99),1,IF(I95="",0,IFERROR(CHOOSE(AV$28,IF(ISNA(MATCH(I95,$AR$30:$AS$30,0)),0,1),IF(ISNUMBER(I95),1,0),IF(I95=TRUNC(I95),1,0),IF(AND(I95*1=I95,I95&gt;=0),1,0),IF(AND(I95=TRUNC(I95),I95&gt;=0),1,0),IF(AND(I95*1=I95,I95&gt;0),1,0),IF(AND(I95=TRUNC(I95),I95&gt;0),1,0),1,IF(ISNA(HLOOKUP(I95,$AU$4:$BD$4,1,0)),0,1)),0)))</f>
        <v>0</v>
      </c>
      <c r="AW95" s="210">
        <f t="shared" ref="AW95:AW130" si="137">IF(OR(J$30="",J$4=99),1,IF(J95="",0,IFERROR(CHOOSE(AW$28,IF(ISNA(MATCH(J95,$AR$30:$AS$30,0)),0,1),IF(ISNUMBER(J95),1,0),IF(J95=TRUNC(J95),1,0),IF(AND(J95*1=J95,J95&gt;=0),1,0),IF(AND(J95=TRUNC(J95),J95&gt;=0),1,0),IF(AND(J95*1=J95,J95&gt;0),1,0),IF(AND(J95=TRUNC(J95),J95&gt;0),1,0),1,IF(ISNA(HLOOKUP(J95,$AU$4:$BD$4,1,0)),0,1)),0)))</f>
        <v>0</v>
      </c>
      <c r="AX95" s="210">
        <f t="shared" ref="AX95:AX130" si="138">IF(OR(K$30="",K$4=99),1,IF(K95="",0,IFERROR(CHOOSE(AX$28,IF(ISNA(MATCH(K95,$AR$30:$AS$30,0)),0,1),IF(ISNUMBER(K95),1,0),IF(K95=TRUNC(K95),1,0),IF(AND(K95*1=K95,K95&gt;=0),1,0),IF(AND(K95=TRUNC(K95),K95&gt;=0),1,0),IF(AND(K95*1=K95,K95&gt;0),1,0),IF(AND(K95=TRUNC(K95),K95&gt;0),1,0),1,IF(ISNA(HLOOKUP(K95,$AU$4:$BD$4,1,0)),0,1)),0)))</f>
        <v>0</v>
      </c>
      <c r="AY95" s="210">
        <f t="shared" ref="AY95:AY130" si="139">IF(OR(L$30="",L$4=99),1,IF(L95="",0,IFERROR(CHOOSE(AY$28,IF(ISNA(MATCH(L95,$AR$30:$AS$30,0)),0,1),IF(ISNUMBER(L95),1,0),IF(L95=TRUNC(L95),1,0),IF(AND(L95*1=L95,L95&gt;=0),1,0),IF(AND(L95=TRUNC(L95),L95&gt;=0),1,0),IF(AND(L95*1=L95,L95&gt;0),1,0),IF(AND(L95=TRUNC(L95),L95&gt;0),1,0),1,IF(ISNA(HLOOKUP(L95,$AU$4:$BD$4,1,0)),0,1)),0)))</f>
        <v>0</v>
      </c>
      <c r="AZ95" s="210">
        <f t="shared" ref="AZ95:AZ130" si="140">IF(OR(M$30="",M$4=99),1,IF(M95="",0,IFERROR(CHOOSE(AZ$28,IF(ISNA(MATCH(M95,$AR$30:$AS$30,0)),0,1),IF(ISNUMBER(M95),1,0),IF(M95=TRUNC(M95),1,0),IF(AND(M95*1=M95,M95&gt;=0),1,0),IF(AND(M95=TRUNC(M95),M95&gt;=0),1,0),IF(AND(M95*1=M95,M95&gt;0),1,0),IF(AND(M95=TRUNC(M95),M95&gt;0),1,0),1,IF(ISNA(HLOOKUP(M95,$AU$4:$BD$4,1,0)),0,1)),0)))</f>
        <v>0</v>
      </c>
      <c r="BA95" s="210">
        <f t="shared" ref="BA95:BA130" si="141">IF(OR(N$30="",N$4=99),1,IF(N95="",0,IFERROR(CHOOSE(BA$28,IF(ISNA(MATCH(N95,$AR$30:$AS$30,0)),0,1),IF(ISNUMBER(N95),1,0),IF(N95=TRUNC(N95),1,0),IF(AND(N95*1=N95,N95&gt;=0),1,0),IF(AND(N95=TRUNC(N95),N95&gt;=0),1,0),IF(AND(N95*1=N95,N95&gt;0),1,0),IF(AND(N95=TRUNC(N95),N95&gt;0),1,0),1,IF(ISNA(HLOOKUP(N95,$AU$4:$BD$4,1,0)),0,1)),0)))</f>
        <v>1</v>
      </c>
      <c r="BB95" s="210">
        <f t="shared" ref="BB95:BB130" si="142">IF(OR(O$30="",O$4=99),1,IF(O95="",0,IFERROR(CHOOSE(BB$28,IF(ISNA(MATCH(O95,$AR$30:$AS$30,0)),0,1),IF(ISNUMBER(O95),1,0),IF(O95=TRUNC(O95),1,0),IF(AND(O95*1=O95,O95&gt;=0),1,0),IF(AND(O95=TRUNC(O95),O95&gt;=0),1,0),IF(AND(O95*1=O95,O95&gt;0),1,0),IF(AND(O95=TRUNC(O95),O95&gt;0),1,0),1,IF(ISNA(HLOOKUP(O95,$AU$4:$BD$4,1,0)),0,1)),0)))</f>
        <v>1</v>
      </c>
      <c r="BC95" s="210">
        <f t="shared" ref="BC95:BC130" si="143">IF(OR(P$30="",P$4=99),1,IF(P95="",0,IFERROR(CHOOSE(BC$28,IF(ISNA(MATCH(P95,$AR$30:$AS$30,0)),0,1),IF(ISNUMBER(P95),1,0),IF(P95=TRUNC(P95),1,0),IF(AND(P95*1=P95,P95&gt;=0),1,0),IF(AND(P95=TRUNC(P95),P95&gt;=0),1,0),IF(AND(P95*1=P95,P95&gt;0),1,0),IF(AND(P95=TRUNC(P95),P95&gt;0),1,0),1,IF(ISNA(HLOOKUP(P95,$AU$4:$BD$4,1,0)),0,1)),0)))</f>
        <v>1</v>
      </c>
      <c r="BD95" s="210">
        <f t="shared" ref="BD95:BD130" si="144">IF(OR(Q$30="",Q$4=99),1,IF(Q95="",0,IFERROR(CHOOSE(BD$28,IF(ISNA(MATCH(Q95,$AR$30:$AS$30,0)),0,1),IF(ISNUMBER(Q95),1,0),IF(Q95=TRUNC(Q95),1,0),IF(AND(Q95*1=Q95,Q95&gt;=0),1,0),IF(AND(Q95=TRUNC(Q95),Q95&gt;=0),1,0),IF(AND(Q95*1=Q95,Q95&gt;0),1,0),IF(AND(Q95=TRUNC(Q95),Q95&gt;0),1,0),1,IF(ISNA(HLOOKUP(Q95,$AU$4:$BD$4,1,0)),0,1)),0)))</f>
        <v>0</v>
      </c>
      <c r="BE95" s="210">
        <f t="shared" ref="BE95:BE130" si="145">IF(OR(R$30="",R$4=99),1,IF(R95="",0,IFERROR(CHOOSE(BE$28,IF(ISNA(MATCH(R95,$AR$30:$AS$30,0)),0,1),IF(ISNUMBER(R95),1,0),IF(R95=TRUNC(R95),1,0),IF(AND(R95*1=R95,R95&gt;=0),1,0),IF(AND(R95=TRUNC(R95),R95&gt;=0),1,0),IF(AND(R95*1=R95,R95&gt;0),1,0),IF(AND(R95=TRUNC(R95),R95&gt;0),1,0),1,IF(ISNA(HLOOKUP(R95,$AU$4:$BD$4,1,0)),0,1)),0)))</f>
        <v>1</v>
      </c>
      <c r="BF95" s="210">
        <f t="shared" ref="BF95:BF130" si="146">IF(OR(S$30="",S$4=99),1,IF(S95="",0,IFERROR(CHOOSE(BF$28,IF(ISNA(MATCH(S95,$AR$30:$AS$30,0)),0,1),IF(ISNUMBER(S95),1,0),IF(S95=TRUNC(S95),1,0),IF(AND(S95*1=S95,S95&gt;=0),1,0),IF(AND(S95=TRUNC(S95),S95&gt;=0),1,0),IF(AND(S95*1=S95,S95&gt;0),1,0),IF(AND(S95=TRUNC(S95),S95&gt;0),1,0),1,IF(ISNA(HLOOKUP(S95,$AU$4:$BD$4,1,0)),0,1)),0)))</f>
        <v>1</v>
      </c>
      <c r="BG95" s="210">
        <f t="shared" ref="BG95:BG130" si="147">IF(OR(T$30="",T$4=99),1,IF(T95="",0,IFERROR(CHOOSE(BG$28,IF(ISNA(MATCH(T95,$AR$30:$AS$30,0)),0,1),IF(ISNUMBER(T95),1,0),IF(T95=TRUNC(T95),1,0),IF(AND(T95*1=T95,T95&gt;=0),1,0),IF(AND(T95=TRUNC(T95),T95&gt;=0),1,0),IF(AND(T95*1=T95,T95&gt;0),1,0),IF(AND(T95=TRUNC(T95),T95&gt;0),1,0),1,IF(ISNA(HLOOKUP(T95,$AU$4:$BD$4,1,0)),0,1)),0)))</f>
        <v>0</v>
      </c>
      <c r="BH95" s="210">
        <f t="shared" ref="BH95:BH130" si="148">IF(OR(U$30="",U$4=99),1,IF(U95="",0,IFERROR(CHOOSE(BH$28,IF(ISNA(MATCH(U95,$AR$30:$AS$30,0)),0,1),IF(ISNUMBER(U95),1,0),IF(U95=TRUNC(U95),1,0),IF(AND(U95*1=U95,U95&gt;=0),1,0),IF(AND(U95=TRUNC(U95),U95&gt;=0),1,0),IF(AND(U95*1=U95,U95&gt;0),1,0),IF(AND(U95=TRUNC(U95),U95&gt;0),1,0),1,IF(ISNA(HLOOKUP(U95,$AU$4:$BD$4,1,0)),0,1)),0)))</f>
        <v>0</v>
      </c>
      <c r="BI95" s="210">
        <f t="shared" ref="BI95:BI130" si="149">IF(OR(V$30="",W$4=99),1,IF(V95="",0,IFERROR(CHOOSE(BI$28,IF(ISNA(MATCH(V95,$AR$30:$AS$30,0)),0,1),IF(ISNUMBER(V95),1,0),IF(V95=TRUNC(V95),1,0),IF(AND(V95*1=V95,V95&gt;=0),1,0),IF(AND(V95=TRUNC(V95),V95&gt;=0),1,0),IF(AND(V95*1=V95,V95&gt;0),1,0),IF(AND(V95=TRUNC(V95),V95&gt;0),1,0),1,IF(ISNA(HLOOKUP(V95,$AU$4:$BD$4,1,0)),0,1)),0)))</f>
        <v>0</v>
      </c>
      <c r="BJ95" s="210">
        <f t="shared" ref="BJ95:BJ130" si="150">IF(OR(W$30="",X$4=99),1,IF(W95="",0,IFERROR(CHOOSE(BJ$28,IF(ISNA(MATCH(W95,$AR$30:$AS$30,0)),0,1),IF(ISNUMBER(W95),1,0),IF(W95=TRUNC(W95),1,0),IF(AND(W95*1=W95,W95&gt;=0),1,0),IF(AND(W95=TRUNC(W95),W95&gt;=0),1,0),IF(AND(W95*1=W95,W95&gt;0),1,0),IF(AND(W95=TRUNC(W95),W95&gt;0),1,0),1,IF(ISNA(HLOOKUP(W95,$AU$4:$BD$4,1,0)),0,1)),0)))</f>
        <v>1</v>
      </c>
      <c r="BK95" s="210">
        <f t="shared" ref="BK95:BK130" si="151">IF(OR(X$30="",X$4=99),1,IF(X95="",0,IFERROR(CHOOSE(BK$28,IF(ISNA(MATCH(X95,$AR$30:$AS$30,0)),0,1),IF(ISNUMBER(X95),1,0),IF(X95=TRUNC(X95),1,0),IF(AND(X95*1=X95,X95&gt;=0),1,0),IF(AND(X95=TRUNC(X95),X95&gt;=0),1,0),IF(AND(X95*1=X95,X95&gt;0),1,0),IF(AND(X95=TRUNC(X95),X95&gt;0),1,0),1,IF(ISNA(HLOOKUP(X95,$AU$4:$BD$4,1,0)),0,1)),0)))</f>
        <v>1</v>
      </c>
      <c r="BL95" s="210">
        <f t="shared" ref="BL95:BL130" si="152">IF(OR(Y$30="",Y$4=99),1,IF(Y95="",0,IFERROR(CHOOSE(BL$28,IF(ISNA(MATCH(Y95,$AR$30:$AS$30,0)),0,1),IF(ISNUMBER(Y95),1,0),IF(Y95=TRUNC(Y95),1,0),IF(AND(Y95*1=Y95,Y95&gt;=0),1,0),IF(AND(Y95=TRUNC(Y95),Y95&gt;=0),1,0),IF(AND(Y95*1=Y95,Y95&gt;0),1,0),IF(AND(Y95=TRUNC(Y95),Y95&gt;0),1,0),1,IF(ISNA(HLOOKUP(Y95,$AU$4:$BD$4,1,0)),0,1)),0)))</f>
        <v>1</v>
      </c>
      <c r="BM95" s="210">
        <f t="shared" ref="BM95:BM130" si="153">IF(OR(Z$30="",Z$4=99),1,IF(Z95="",0,IFERROR(CHOOSE(BM$28,IF(ISNA(MATCH(Z95,$AR$30:$AS$30,0)),0,1),IF(ISNUMBER(Z95),1,0),IF(Z95=TRUNC(Z95),1,0),IF(AND(Z95*1=Z95,Z95&gt;=0),1,0),IF(AND(Z95=TRUNC(Z95),Z95&gt;=0),1,0),IF(AND(Z95*1=Z95,Z95&gt;0),1,0),IF(AND(Z95=TRUNC(Z95),Z95&gt;0),1,0),1,IF(ISNA(HLOOKUP(Z95,$AU$4:$BD$4,1,0)),0,1)),0)))</f>
        <v>1</v>
      </c>
      <c r="BN95" s="210">
        <f t="shared" ref="BN95:BN130" si="154">IF(OR(AA$30="",AA$4=99),1,IF(AA95="",0,IFERROR(CHOOSE(BN$28,IF(ISNA(MATCH(AA95,$AR$30:$AS$30,0)),0,1),IF(ISNUMBER(AA95),1,0),IF(AA95=TRUNC(AA95),1,0),IF(AND(AA95*1=AA95,AA95&gt;=0),1,0),IF(AND(AA95=TRUNC(AA95),AA95&gt;=0),1,0),IF(AND(AA95*1=AA95,AA95&gt;0),1,0),IF(AND(AA95=TRUNC(AA95),AA95&gt;0),1,0),1,IF(ISNA(HLOOKUP(AA95,$AU$4:$BD$4,1,0)),0,1)),0)))</f>
        <v>1</v>
      </c>
      <c r="BO95" s="210">
        <f t="shared" ref="BO95:BO130" si="155">IF(OR(AB$30="",AB$4=99),1,IF(AB95="",0,IFERROR(CHOOSE(BO$28,IF(ISNA(MATCH(AB95,$AR$30:$AS$30,0)),0,1),IF(ISNUMBER(AB95),1,0),IF(AB95=TRUNC(AB95),1,0),IF(AND(AB95*1=AB95,AB95&gt;=0),1,0),IF(AND(AB95=TRUNC(AB95),AB95&gt;=0),1,0),IF(AND(AB95*1=AB95,AB95&gt;0),1,0),IF(AND(AB95=TRUNC(AB95),AB95&gt;0),1,0),1,IF(ISNA(HLOOKUP(AB95,$AU$4:$BD$4,1,0)),0,1)),0)))</f>
        <v>1</v>
      </c>
      <c r="BP95" s="210">
        <f t="shared" ref="BP95:BP130" si="156">IF(OR(AC$30="",AC$4=99),1,IF(AC95="",0,IFERROR(CHOOSE(BP$28,IF(ISNA(MATCH(AC95,$AR$30:$AS$30,0)),0,1),IF(ISNUMBER(AC95),1,0),IF(AC95=TRUNC(AC95),1,0),IF(AND(AC95*1=AC95,AC95&gt;=0),1,0),IF(AND(AC95=TRUNC(AC95),AC95&gt;=0),1,0),IF(AND(AC95*1=AC95,AC95&gt;0),1,0),IF(AND(AC95=TRUNC(AC95),AC95&gt;0),1,0),1,IF(ISNA(HLOOKUP(AC95,$AU$4:$BD$4,1,0)),0,1)),0)))</f>
        <v>1</v>
      </c>
      <c r="BQ95" s="210">
        <f t="shared" ref="BQ95:BQ130" si="157">IF(OR(AD$30="",AD$4=99),1,IF(AD95="",0,IFERROR(CHOOSE(BQ$28,IF(ISNA(MATCH(AD95,$AR$30:$AS$30,0)),0,1),IF(ISNUMBER(AD95),1,0),IF(AD95=TRUNC(AD95),1,0),IF(AND(AD95*1=AD95,AD95&gt;=0),1,0),IF(AND(AD95=TRUNC(AD95),AD95&gt;=0),1,0),IF(AND(AD95*1=AD95,AD95&gt;0),1,0),IF(AND(AD95=TRUNC(AD95),AD95&gt;0),1,0),1,IF(ISNA(HLOOKUP(AD95,$AU$4:$BD$4,1,0)),0,1)),0)))</f>
        <v>0</v>
      </c>
      <c r="BR95" s="210">
        <f t="shared" ref="BR95:BR130" si="158">IF(OR(AE$30="",AE$4=99),1,IF(AE95="",0,IFERROR(CHOOSE(BR$28,IF(ISNA(MATCH(AE95,$AR$30:$AS$30,0)),0,1),IF(ISNUMBER(AE95),1,0),IF(AE95=TRUNC(AE95),1,0),IF(AND(AE95*1=AE95,AE95&gt;=0),1,0),IF(AND(AE95=TRUNC(AE95),AE95&gt;=0),1,0),IF(AND(AE95*1=AE95,AE95&gt;0),1,0),IF(AND(AE95=TRUNC(AE95),AE95&gt;0),1,0),1,IF(ISNA(HLOOKUP(AE95,$AU$4:$BD$4,1,0)),0,1)),0)))</f>
        <v>1</v>
      </c>
      <c r="BS95" s="210">
        <f t="shared" ref="BS95:BS130" si="159">IF(OR(AF$30="",AF$4=99),1,IF(AF95="",0,IFERROR(CHOOSE(BS$28,IF(ISNA(MATCH(AF95,$AR$30:$AS$30,0)),0,1),IF(ISNUMBER(AF95),1,0),IF(AF95=TRUNC(AF95),1,0),IF(AND(AF95*1=AF95,AF95&gt;=0),1,0),IF(AND(AF95=TRUNC(AF95),AF95&gt;=0),1,0),IF(AND(AF95*1=AF95,AF95&gt;0),1,0),IF(AND(AF95=TRUNC(AF95),AF95&gt;0),1,0),1,IF(ISNA(HLOOKUP(AF95,$AU$4:$BD$4,1,0)),0,1)),0)))</f>
        <v>0</v>
      </c>
      <c r="BT95" s="210">
        <f t="shared" ref="BT95:BT130" si="160">IF(OR(AG$30="",AG$4=99),1,IF(AG95="",0,IFERROR(CHOOSE(BT$28,IF(ISNA(MATCH(AG95,$AR$30:$AS$30,0)),0,1),IF(ISNUMBER(AG95),1,0),IF(AG95=TRUNC(AG95),1,0),IF(AND(AG95*1=AG95,AG95&gt;=0),1,0),IF(AND(AG95=TRUNC(AG95),AG95&gt;=0),1,0),IF(AND(AG95*1=AG95,AG95&gt;0),1,0),IF(AND(AG95=TRUNC(AG95),AG95&gt;0),1,0),1,IF(ISNA(HLOOKUP(AG95,$AU$4:$BD$4,1,0)),0,1)),0)))</f>
        <v>0</v>
      </c>
      <c r="BU95" s="210">
        <f t="shared" ref="BU95:BU130" si="161">IF(OR(AH$30="",AH$4=99),1,IF(AH95="",0,IFERROR(CHOOSE(BU$28,IF(ISNA(MATCH(AH95,$AR$30:$AS$30,0)),0,1),IF(ISNUMBER(AH95),1,0),IF(AH95=TRUNC(AH95),1,0),IF(AND(AH95*1=AH95,AH95&gt;=0),1,0),IF(AND(AH95=TRUNC(AH95),AH95&gt;=0),1,0),IF(AND(AH95*1=AH95,AH95&gt;0),1,0),IF(AND(AH95=TRUNC(AH95),AH95&gt;0),1,0),1,IF(ISNA(HLOOKUP(AH95,$AU$4:$BD$4,1,0)),0,1)),0)))</f>
        <v>0</v>
      </c>
      <c r="BV95" s="210">
        <f t="shared" ref="BV95:BV130" si="162">IF(OR(AJ$30="",AJ$4=99),1,IF(AJ95="",0,IFERROR(CHOOSE(BV$28,IF(ISNA(MATCH(AJ95,$AR$30:$AS$30,0)),0,1),IF(ISNUMBER(AJ95),1,0),IF(AJ95=TRUNC(AJ95),1,0),IF(AND(AJ95*1=AJ95,AJ95&gt;=0),1,0),IF(AND(AJ95=TRUNC(AJ95),AJ95&gt;=0),1,0),IF(AND(AJ95*1=AJ95,AJ95&gt;0),1,0),IF(AND(AJ95=TRUNC(AJ95),AJ95&gt;0),1,0),1,IF(ISNA(HLOOKUP(AJ95,$AU$4:$BD$4,1,0)),0,1)),0)))</f>
        <v>0</v>
      </c>
      <c r="BW95" s="210">
        <f t="shared" ref="BW95:BW130" si="163">IF(OR(AK$30="",AK$4=99),1,IF(AK95="",0,IFERROR(CHOOSE(BW$28,IF(ISNA(MATCH(AK95,$AR$30:$AS$30,0)),0,1),IF(ISNUMBER(AK95),1,0),IF(AK95=TRUNC(AK95),1,0),IF(AND(AK95*1=AK95,AK95&gt;=0),1,0),IF(AND(AK95=TRUNC(AK95),AK95&gt;=0),1,0),IF(AND(AK95*1=AK95,AK95&gt;0),1,0),IF(AND(AK95=TRUNC(AK95),AK95&gt;0),1,0),1,IF(ISNA(HLOOKUP(AK95,$AU$4:$BD$4,1,0)),0,1)),0)))</f>
        <v>1</v>
      </c>
      <c r="BX95" s="210">
        <f t="shared" ref="BX95:BX130" si="164">IF(OR(AL$30="",AL$4=99),1,IF(AL95="",0,IFERROR(CHOOSE(BX$28,IF(ISNA(MATCH(AL95,$AR$30:$AS$30,0)),0,1),IF(ISNUMBER(AL95),1,0),IF(AL95=TRUNC(AL95),1,0),IF(AND(AL95*1=AL95,AL95&gt;=0),1,0),IF(AND(AL95=TRUNC(AL95),AL95&gt;=0),1,0),IF(AND(AL95*1=AL95,AL95&gt;0),1,0),IF(AND(AL95=TRUNC(AL95),AL95&gt;0),1,0),1,IF(ISNA(HLOOKUP(AL95,$AU$4:$BD$4,1,0)),0,1)),0)))</f>
        <v>1</v>
      </c>
      <c r="BY95" s="210">
        <f t="shared" ref="BY95:BY130" si="165">IF(OR(AM$30="",AM$4=99),1,IF(AM95="",0,IFERROR(CHOOSE(BY$28,IF(ISNA(MATCH(AM95,$AR$30:$AS$30,0)),0,1),IF(ISNUMBER(AM95),1,0),IF(AM95=TRUNC(AM95),1,0),IF(AND(AM95*1=AM95,AM95&gt;=0),1,0),IF(AND(AM95=TRUNC(AM95),AM95&gt;=0),1,0),IF(AND(AM95*1=AM95,AM95&gt;0),1,0),IF(AND(AM95=TRUNC(AM95),AM95&gt;0),1,0),1,IF(ISNA(HLOOKUP(AM95,$AU$4:$BD$4,1,0)),0,1)),0)))</f>
        <v>1</v>
      </c>
      <c r="BZ95" s="210">
        <f t="shared" ref="BZ95:BZ130" si="166">IF(OR(AN$30="",AN$4=99),1,IF(AN95="",0,IFERROR(CHOOSE(BZ$28,IF(ISNA(MATCH(AN95,$AR$30:$AS$30,0)),0,1),IF(ISNUMBER(AN95),1,0),IF(AN95=TRUNC(AN95),1,0),IF(AND(AN95*1=AN95,AN95&gt;=0),1,0),IF(AND(AN95=TRUNC(AN95),AN95&gt;=0),1,0),IF(AND(AN95*1=AN95,AN95&gt;0),1,0),IF(AND(AN95=TRUNC(AN95),AN95&gt;0),1,0),1,IF(ISNA(HLOOKUP(AN95,$AU$4:$BD$4,1,0)),0,1)),0)))</f>
        <v>1</v>
      </c>
      <c r="CA95" s="210">
        <f t="shared" ref="CA95:CA130" si="167">IF(OR(AO$30="",AO$4=99),1,IF(AO95="",0,IFERROR(CHOOSE(CA$28,IF(ISNA(MATCH(AO95,$AR$30:$AS$30,0)),0,1),IF(ISNUMBER(AO95),1,0),IF(AO95=TRUNC(AO95),1,0),IF(AND(AO95*1=AO95,AO95&gt;=0),1,0),IF(AND(AO95=TRUNC(AO95),AO95&gt;=0),1,0),IF(AND(AO95*1=AO95,AO95&gt;0),1,0),IF(AND(AO95=TRUNC(AO95),AO95&gt;0),1,0),1,IF(ISNA(HLOOKUP(AO95,$AU$4:$BD$4,1,0)),0,1)),0)))</f>
        <v>1</v>
      </c>
      <c r="CL95" s="351" t="b">
        <f t="shared" si="109"/>
        <v>1</v>
      </c>
      <c r="CM95" s="351" t="b">
        <f t="shared" si="110"/>
        <v>1</v>
      </c>
      <c r="CN95" s="351" t="b">
        <f t="shared" si="111"/>
        <v>1</v>
      </c>
      <c r="CO95" s="351" t="b">
        <f t="shared" si="112"/>
        <v>0</v>
      </c>
      <c r="CP95" s="351"/>
      <c r="CQ95" s="351" t="b">
        <f t="shared" si="113"/>
        <v>0</v>
      </c>
      <c r="CR95" s="211">
        <f t="shared" si="114"/>
        <v>3</v>
      </c>
      <c r="CS95" s="351" t="b">
        <f t="shared" si="115"/>
        <v>1</v>
      </c>
      <c r="CT95" s="351" t="b">
        <f t="shared" si="116"/>
        <v>1</v>
      </c>
      <c r="CU95" s="351" t="b">
        <f t="shared" si="130"/>
        <v>1</v>
      </c>
      <c r="CV95" s="351" t="b">
        <f t="shared" si="131"/>
        <v>0</v>
      </c>
      <c r="CW95" s="351"/>
      <c r="CX95" s="351" t="b">
        <f t="shared" si="119"/>
        <v>0</v>
      </c>
      <c r="CY95" s="211">
        <f t="shared" si="120"/>
        <v>3</v>
      </c>
      <c r="CZ95" s="351" t="str">
        <f t="shared" si="121"/>
        <v/>
      </c>
      <c r="DA95" s="351" t="str">
        <f t="shared" si="122"/>
        <v/>
      </c>
    </row>
    <row r="96" spans="2:105" hidden="1" x14ac:dyDescent="0.25">
      <c r="B96" s="11" t="str">
        <f t="shared" ref="B96:B130" si="168">IF(F96="","",ROW()-30)</f>
        <v/>
      </c>
      <c r="C96" s="11"/>
      <c r="D96" s="11"/>
      <c r="E96" s="11"/>
      <c r="F96" s="360"/>
      <c r="G96" s="10"/>
      <c r="H96" s="10"/>
      <c r="I96" s="10"/>
      <c r="J96" s="10"/>
      <c r="K96" s="10"/>
      <c r="L96" s="10"/>
      <c r="M96" s="10"/>
      <c r="N96" s="11" t="str">
        <f>IF($F96="","",'ריכוז גיליונות עזר'!H96)</f>
        <v/>
      </c>
      <c r="O96" s="11" t="str">
        <f>IF($F96="","",'ריכוז גיליונות עזר'!K96)</f>
        <v/>
      </c>
      <c r="P96" s="11" t="str">
        <f>IF($F96="","",'ריכוז גיליונות עזר'!L96)</f>
        <v/>
      </c>
      <c r="Q96" s="10"/>
      <c r="R96" s="365" t="str">
        <f t="shared" ref="R96:R130" si="169">IF($F96="","",IF(P96=0,1,IF(Q96&lt;N96,$AR$1,N96/Q96)))</f>
        <v/>
      </c>
      <c r="S96" s="11" t="str">
        <f t="shared" ref="S96:S131" si="170">IF($F96="","",IF(OR(AND(R96=1,P96=1),R96=$AR$1),$AR$1,IF(OR(R96&gt;=$R$5,N96&gt;=$Q$5),1,0)))</f>
        <v/>
      </c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1" t="str">
        <f t="shared" ref="AE96:AE131" si="171">IF($F96="","",IF(OR(CZ96=1,AND(X96=1,Y96=1,DA96=1)),1,0))</f>
        <v/>
      </c>
      <c r="AF96" s="10"/>
      <c r="AG96" s="10"/>
      <c r="AH96" s="10"/>
      <c r="AI96" s="10"/>
      <c r="AJ96" s="10"/>
      <c r="AK96" s="11"/>
      <c r="AL96" s="11"/>
      <c r="AM96" s="11"/>
      <c r="AN96" s="11"/>
      <c r="AO96" s="246" t="str">
        <f t="shared" si="133"/>
        <v/>
      </c>
      <c r="AP96" s="247"/>
      <c r="AQ96" s="211">
        <f t="shared" si="134"/>
        <v>0</v>
      </c>
      <c r="AR96" s="211" t="str">
        <f t="shared" si="132"/>
        <v/>
      </c>
      <c r="AS96" s="211" t="str">
        <f t="shared" si="132"/>
        <v/>
      </c>
      <c r="AT96" s="210">
        <f t="shared" ref="AT96:AT130" si="172">IF(OR(G$30="",G$4=99),1,IF(G96="",0,IFERROR(CHOOSE(AT$28,IF(ISNA(MATCH(G96,$AR$30:$AS$30,0)),0,1),IF(ISNUMBER(G96),1,0),IF(G96=TRUNC(G96),1,0),IF(AND(G96*1=G96,G96&gt;=0),1,0),IF(AND(G96=TRUNC(G96),G96&gt;=0),1,0),IF(AND(G96*1=G96,G96&gt;0),1,0),IF(AND(G96=TRUNC(G96),G96&gt;0),1,0),1,IF(ISNA(HLOOKUP(G96,$AU$4:$BD$4,1,0)),0,1)),0)))</f>
        <v>0</v>
      </c>
      <c r="AU96" s="210">
        <f t="shared" si="135"/>
        <v>0</v>
      </c>
      <c r="AV96" s="210">
        <f t="shared" si="136"/>
        <v>0</v>
      </c>
      <c r="AW96" s="210">
        <f t="shared" si="137"/>
        <v>0</v>
      </c>
      <c r="AX96" s="210">
        <f t="shared" si="138"/>
        <v>0</v>
      </c>
      <c r="AY96" s="210">
        <f t="shared" si="139"/>
        <v>0</v>
      </c>
      <c r="AZ96" s="210">
        <f t="shared" si="140"/>
        <v>0</v>
      </c>
      <c r="BA96" s="210">
        <f t="shared" si="141"/>
        <v>1</v>
      </c>
      <c r="BB96" s="210">
        <f t="shared" si="142"/>
        <v>1</v>
      </c>
      <c r="BC96" s="210">
        <f t="shared" si="143"/>
        <v>1</v>
      </c>
      <c r="BD96" s="210">
        <f t="shared" si="144"/>
        <v>0</v>
      </c>
      <c r="BE96" s="210">
        <f t="shared" si="145"/>
        <v>1</v>
      </c>
      <c r="BF96" s="210">
        <f t="shared" si="146"/>
        <v>1</v>
      </c>
      <c r="BG96" s="210">
        <f t="shared" si="147"/>
        <v>0</v>
      </c>
      <c r="BH96" s="210">
        <f t="shared" si="148"/>
        <v>0</v>
      </c>
      <c r="BI96" s="210">
        <f t="shared" si="149"/>
        <v>0</v>
      </c>
      <c r="BJ96" s="210">
        <f t="shared" si="150"/>
        <v>1</v>
      </c>
      <c r="BK96" s="210">
        <f t="shared" si="151"/>
        <v>1</v>
      </c>
      <c r="BL96" s="210">
        <f t="shared" si="152"/>
        <v>1</v>
      </c>
      <c r="BM96" s="210">
        <f t="shared" si="153"/>
        <v>1</v>
      </c>
      <c r="BN96" s="210">
        <f t="shared" si="154"/>
        <v>1</v>
      </c>
      <c r="BO96" s="210">
        <f t="shared" si="155"/>
        <v>1</v>
      </c>
      <c r="BP96" s="210">
        <f t="shared" si="156"/>
        <v>1</v>
      </c>
      <c r="BQ96" s="210">
        <f t="shared" si="157"/>
        <v>0</v>
      </c>
      <c r="BR96" s="210">
        <f t="shared" si="158"/>
        <v>1</v>
      </c>
      <c r="BS96" s="210">
        <f t="shared" si="159"/>
        <v>0</v>
      </c>
      <c r="BT96" s="210">
        <f t="shared" si="160"/>
        <v>0</v>
      </c>
      <c r="BU96" s="210">
        <f t="shared" si="161"/>
        <v>0</v>
      </c>
      <c r="BV96" s="210">
        <f t="shared" si="162"/>
        <v>0</v>
      </c>
      <c r="BW96" s="210">
        <f t="shared" si="163"/>
        <v>1</v>
      </c>
      <c r="BX96" s="210">
        <f t="shared" si="164"/>
        <v>1</v>
      </c>
      <c r="BY96" s="210">
        <f t="shared" si="165"/>
        <v>1</v>
      </c>
      <c r="BZ96" s="210">
        <f t="shared" si="166"/>
        <v>1</v>
      </c>
      <c r="CA96" s="210">
        <f t="shared" si="167"/>
        <v>1</v>
      </c>
      <c r="CL96" s="351" t="b">
        <f t="shared" ref="CL96:CL130" si="173">N96&gt;=CS$7</f>
        <v>1</v>
      </c>
      <c r="CM96" s="351" t="b">
        <f t="shared" ref="CM96:CM130" si="174">O96&gt;=CM$7</f>
        <v>1</v>
      </c>
      <c r="CN96" s="351" t="b">
        <f t="shared" ref="CN96:CN130" si="175">P96&gt;=CN$7</f>
        <v>1</v>
      </c>
      <c r="CO96" s="351" t="b">
        <f t="shared" ref="CO96:CO130" si="176">Q96&gt;=CO$7</f>
        <v>0</v>
      </c>
      <c r="CP96" s="351"/>
      <c r="CQ96" s="351" t="b">
        <f t="shared" ref="CQ96:CQ130" si="177">AD96&gt;=CQ$7</f>
        <v>0</v>
      </c>
      <c r="CR96" s="211">
        <f t="shared" ref="CR96:CR130" si="178">COUNTIF(CL96:CQ96,TRUE)</f>
        <v>3</v>
      </c>
      <c r="CS96" s="351" t="b">
        <f t="shared" ref="CS96:CS130" si="179">N96&gt;=CS$7</f>
        <v>1</v>
      </c>
      <c r="CT96" s="351" t="b">
        <f t="shared" ref="CT96:CT130" si="180">O96&gt;=CT$7</f>
        <v>1</v>
      </c>
      <c r="CU96" s="351" t="b">
        <f t="shared" ref="CU96:CU130" si="181">P96&gt;=CU$7</f>
        <v>1</v>
      </c>
      <c r="CV96" s="351" t="b">
        <f t="shared" ref="CV96:CV130" si="182">Q96&gt;=CV$7</f>
        <v>0</v>
      </c>
      <c r="CW96" s="351"/>
      <c r="CX96" s="351" t="b">
        <f t="shared" ref="CX96:CX130" si="183">AD96&gt;=CX$7</f>
        <v>0</v>
      </c>
      <c r="CY96" s="211">
        <f t="shared" ref="CY96:CY130" si="184">COUNTIF(CS96:CX96,TRUE)</f>
        <v>3</v>
      </c>
      <c r="CZ96" s="351" t="str">
        <f t="shared" ref="CZ96:CZ130" si="185">IF($F96="","",IF(CR96=$CM$5,1,0))</f>
        <v/>
      </c>
      <c r="DA96" s="351" t="str">
        <f t="shared" ref="DA96:DA130" si="186">IF($F96="","",IF(AND(CY96=$CM$5,CY96-CR96&lt;=$CT$5),1,0))</f>
        <v/>
      </c>
    </row>
    <row r="97" spans="2:105" hidden="1" x14ac:dyDescent="0.25">
      <c r="B97" s="11" t="str">
        <f t="shared" si="168"/>
        <v/>
      </c>
      <c r="C97" s="11"/>
      <c r="D97" s="11"/>
      <c r="E97" s="11"/>
      <c r="F97" s="360"/>
      <c r="G97" s="10"/>
      <c r="H97" s="10"/>
      <c r="I97" s="10"/>
      <c r="J97" s="10"/>
      <c r="K97" s="10"/>
      <c r="L97" s="10"/>
      <c r="M97" s="10"/>
      <c r="N97" s="11" t="str">
        <f>IF($F97="","",'ריכוז גיליונות עזר'!H97)</f>
        <v/>
      </c>
      <c r="O97" s="11" t="str">
        <f>IF($F97="","",'ריכוז גיליונות עזר'!K97)</f>
        <v/>
      </c>
      <c r="P97" s="11" t="str">
        <f>IF($F97="","",'ריכוז גיליונות עזר'!L97)</f>
        <v/>
      </c>
      <c r="Q97" s="10"/>
      <c r="R97" s="365" t="str">
        <f t="shared" si="169"/>
        <v/>
      </c>
      <c r="S97" s="11" t="str">
        <f t="shared" si="170"/>
        <v/>
      </c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1" t="str">
        <f t="shared" si="171"/>
        <v/>
      </c>
      <c r="AF97" s="10"/>
      <c r="AG97" s="10"/>
      <c r="AH97" s="10"/>
      <c r="AI97" s="10"/>
      <c r="AJ97" s="10"/>
      <c r="AK97" s="11"/>
      <c r="AL97" s="11"/>
      <c r="AM97" s="11"/>
      <c r="AN97" s="11"/>
      <c r="AO97" s="246" t="str">
        <f t="shared" si="133"/>
        <v/>
      </c>
      <c r="AP97" s="247"/>
      <c r="AQ97" s="211">
        <f t="shared" si="134"/>
        <v>0</v>
      </c>
      <c r="AR97" s="211" t="str">
        <f t="shared" si="132"/>
        <v/>
      </c>
      <c r="AS97" s="211" t="str">
        <f t="shared" si="132"/>
        <v/>
      </c>
      <c r="AT97" s="210">
        <f t="shared" si="172"/>
        <v>0</v>
      </c>
      <c r="AU97" s="210">
        <f t="shared" si="135"/>
        <v>0</v>
      </c>
      <c r="AV97" s="210">
        <f t="shared" si="136"/>
        <v>0</v>
      </c>
      <c r="AW97" s="210">
        <f t="shared" si="137"/>
        <v>0</v>
      </c>
      <c r="AX97" s="210">
        <f t="shared" si="138"/>
        <v>0</v>
      </c>
      <c r="AY97" s="210">
        <f t="shared" si="139"/>
        <v>0</v>
      </c>
      <c r="AZ97" s="210">
        <f t="shared" si="140"/>
        <v>0</v>
      </c>
      <c r="BA97" s="210">
        <f t="shared" si="141"/>
        <v>1</v>
      </c>
      <c r="BB97" s="210">
        <f t="shared" si="142"/>
        <v>1</v>
      </c>
      <c r="BC97" s="210">
        <f t="shared" si="143"/>
        <v>1</v>
      </c>
      <c r="BD97" s="210">
        <f t="shared" si="144"/>
        <v>0</v>
      </c>
      <c r="BE97" s="210">
        <f t="shared" si="145"/>
        <v>1</v>
      </c>
      <c r="BF97" s="210">
        <f t="shared" si="146"/>
        <v>1</v>
      </c>
      <c r="BG97" s="210">
        <f t="shared" si="147"/>
        <v>0</v>
      </c>
      <c r="BH97" s="210">
        <f t="shared" si="148"/>
        <v>0</v>
      </c>
      <c r="BI97" s="210">
        <f t="shared" si="149"/>
        <v>0</v>
      </c>
      <c r="BJ97" s="210">
        <f t="shared" si="150"/>
        <v>1</v>
      </c>
      <c r="BK97" s="210">
        <f t="shared" si="151"/>
        <v>1</v>
      </c>
      <c r="BL97" s="210">
        <f t="shared" si="152"/>
        <v>1</v>
      </c>
      <c r="BM97" s="210">
        <f t="shared" si="153"/>
        <v>1</v>
      </c>
      <c r="BN97" s="210">
        <f t="shared" si="154"/>
        <v>1</v>
      </c>
      <c r="BO97" s="210">
        <f t="shared" si="155"/>
        <v>1</v>
      </c>
      <c r="BP97" s="210">
        <f t="shared" si="156"/>
        <v>1</v>
      </c>
      <c r="BQ97" s="210">
        <f t="shared" si="157"/>
        <v>0</v>
      </c>
      <c r="BR97" s="210">
        <f t="shared" si="158"/>
        <v>1</v>
      </c>
      <c r="BS97" s="210">
        <f t="shared" si="159"/>
        <v>0</v>
      </c>
      <c r="BT97" s="210">
        <f t="shared" si="160"/>
        <v>0</v>
      </c>
      <c r="BU97" s="210">
        <f t="shared" si="161"/>
        <v>0</v>
      </c>
      <c r="BV97" s="210">
        <f t="shared" si="162"/>
        <v>0</v>
      </c>
      <c r="BW97" s="210">
        <f t="shared" si="163"/>
        <v>1</v>
      </c>
      <c r="BX97" s="210">
        <f t="shared" si="164"/>
        <v>1</v>
      </c>
      <c r="BY97" s="210">
        <f t="shared" si="165"/>
        <v>1</v>
      </c>
      <c r="BZ97" s="210">
        <f t="shared" si="166"/>
        <v>1</v>
      </c>
      <c r="CA97" s="210">
        <f t="shared" si="167"/>
        <v>1</v>
      </c>
      <c r="CL97" s="351" t="b">
        <f t="shared" si="173"/>
        <v>1</v>
      </c>
      <c r="CM97" s="351" t="b">
        <f t="shared" si="174"/>
        <v>1</v>
      </c>
      <c r="CN97" s="351" t="b">
        <f t="shared" si="175"/>
        <v>1</v>
      </c>
      <c r="CO97" s="351" t="b">
        <f t="shared" si="176"/>
        <v>0</v>
      </c>
      <c r="CP97" s="351"/>
      <c r="CQ97" s="351" t="b">
        <f t="shared" si="177"/>
        <v>0</v>
      </c>
      <c r="CR97" s="211">
        <f t="shared" si="178"/>
        <v>3</v>
      </c>
      <c r="CS97" s="351" t="b">
        <f t="shared" si="179"/>
        <v>1</v>
      </c>
      <c r="CT97" s="351" t="b">
        <f t="shared" si="180"/>
        <v>1</v>
      </c>
      <c r="CU97" s="351" t="b">
        <f t="shared" si="181"/>
        <v>1</v>
      </c>
      <c r="CV97" s="351" t="b">
        <f t="shared" si="182"/>
        <v>0</v>
      </c>
      <c r="CW97" s="351"/>
      <c r="CX97" s="351" t="b">
        <f t="shared" si="183"/>
        <v>0</v>
      </c>
      <c r="CY97" s="211">
        <f t="shared" si="184"/>
        <v>3</v>
      </c>
      <c r="CZ97" s="351" t="str">
        <f t="shared" si="185"/>
        <v/>
      </c>
      <c r="DA97" s="351" t="str">
        <f t="shared" si="186"/>
        <v/>
      </c>
    </row>
    <row r="98" spans="2:105" hidden="1" x14ac:dyDescent="0.25">
      <c r="B98" s="11" t="str">
        <f t="shared" si="168"/>
        <v/>
      </c>
      <c r="C98" s="11"/>
      <c r="D98" s="11"/>
      <c r="E98" s="11"/>
      <c r="F98" s="360"/>
      <c r="G98" s="10"/>
      <c r="H98" s="10"/>
      <c r="I98" s="10"/>
      <c r="J98" s="10"/>
      <c r="K98" s="10"/>
      <c r="L98" s="10"/>
      <c r="M98" s="10"/>
      <c r="N98" s="11" t="str">
        <f>IF($F98="","",'ריכוז גיליונות עזר'!H98)</f>
        <v/>
      </c>
      <c r="O98" s="11" t="str">
        <f>IF($F98="","",'ריכוז גיליונות עזר'!K98)</f>
        <v/>
      </c>
      <c r="P98" s="11" t="str">
        <f>IF($F98="","",'ריכוז גיליונות עזר'!L98)</f>
        <v/>
      </c>
      <c r="Q98" s="10"/>
      <c r="R98" s="365" t="str">
        <f t="shared" si="169"/>
        <v/>
      </c>
      <c r="S98" s="11" t="str">
        <f t="shared" si="170"/>
        <v/>
      </c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1" t="str">
        <f t="shared" si="171"/>
        <v/>
      </c>
      <c r="AF98" s="10"/>
      <c r="AG98" s="10"/>
      <c r="AH98" s="10"/>
      <c r="AI98" s="10"/>
      <c r="AJ98" s="10"/>
      <c r="AK98" s="11"/>
      <c r="AL98" s="11"/>
      <c r="AM98" s="11"/>
      <c r="AN98" s="11"/>
      <c r="AO98" s="246" t="str">
        <f t="shared" si="133"/>
        <v/>
      </c>
      <c r="AP98" s="247"/>
      <c r="AQ98" s="211">
        <f t="shared" si="134"/>
        <v>0</v>
      </c>
      <c r="AR98" s="211" t="str">
        <f t="shared" si="132"/>
        <v/>
      </c>
      <c r="AS98" s="211" t="str">
        <f t="shared" si="132"/>
        <v/>
      </c>
      <c r="AT98" s="210">
        <f t="shared" si="172"/>
        <v>0</v>
      </c>
      <c r="AU98" s="210">
        <f t="shared" si="135"/>
        <v>0</v>
      </c>
      <c r="AV98" s="210">
        <f t="shared" si="136"/>
        <v>0</v>
      </c>
      <c r="AW98" s="210">
        <f t="shared" si="137"/>
        <v>0</v>
      </c>
      <c r="AX98" s="210">
        <f t="shared" si="138"/>
        <v>0</v>
      </c>
      <c r="AY98" s="210">
        <f t="shared" si="139"/>
        <v>0</v>
      </c>
      <c r="AZ98" s="210">
        <f t="shared" si="140"/>
        <v>0</v>
      </c>
      <c r="BA98" s="210">
        <f t="shared" si="141"/>
        <v>1</v>
      </c>
      <c r="BB98" s="210">
        <f t="shared" si="142"/>
        <v>1</v>
      </c>
      <c r="BC98" s="210">
        <f t="shared" si="143"/>
        <v>1</v>
      </c>
      <c r="BD98" s="210">
        <f t="shared" si="144"/>
        <v>0</v>
      </c>
      <c r="BE98" s="210">
        <f t="shared" si="145"/>
        <v>1</v>
      </c>
      <c r="BF98" s="210">
        <f t="shared" si="146"/>
        <v>1</v>
      </c>
      <c r="BG98" s="210">
        <f t="shared" si="147"/>
        <v>0</v>
      </c>
      <c r="BH98" s="210">
        <f t="shared" si="148"/>
        <v>0</v>
      </c>
      <c r="BI98" s="210">
        <f t="shared" si="149"/>
        <v>0</v>
      </c>
      <c r="BJ98" s="210">
        <f t="shared" si="150"/>
        <v>1</v>
      </c>
      <c r="BK98" s="210">
        <f t="shared" si="151"/>
        <v>1</v>
      </c>
      <c r="BL98" s="210">
        <f t="shared" si="152"/>
        <v>1</v>
      </c>
      <c r="BM98" s="210">
        <f t="shared" si="153"/>
        <v>1</v>
      </c>
      <c r="BN98" s="210">
        <f t="shared" si="154"/>
        <v>1</v>
      </c>
      <c r="BO98" s="210">
        <f t="shared" si="155"/>
        <v>1</v>
      </c>
      <c r="BP98" s="210">
        <f t="shared" si="156"/>
        <v>1</v>
      </c>
      <c r="BQ98" s="210">
        <f t="shared" si="157"/>
        <v>0</v>
      </c>
      <c r="BR98" s="210">
        <f t="shared" si="158"/>
        <v>1</v>
      </c>
      <c r="BS98" s="210">
        <f t="shared" si="159"/>
        <v>0</v>
      </c>
      <c r="BT98" s="210">
        <f t="shared" si="160"/>
        <v>0</v>
      </c>
      <c r="BU98" s="210">
        <f t="shared" si="161"/>
        <v>0</v>
      </c>
      <c r="BV98" s="210">
        <f t="shared" si="162"/>
        <v>0</v>
      </c>
      <c r="BW98" s="210">
        <f t="shared" si="163"/>
        <v>1</v>
      </c>
      <c r="BX98" s="210">
        <f t="shared" si="164"/>
        <v>1</v>
      </c>
      <c r="BY98" s="210">
        <f t="shared" si="165"/>
        <v>1</v>
      </c>
      <c r="BZ98" s="210">
        <f t="shared" si="166"/>
        <v>1</v>
      </c>
      <c r="CA98" s="210">
        <f t="shared" si="167"/>
        <v>1</v>
      </c>
      <c r="CL98" s="351" t="b">
        <f t="shared" si="173"/>
        <v>1</v>
      </c>
      <c r="CM98" s="351" t="b">
        <f t="shared" si="174"/>
        <v>1</v>
      </c>
      <c r="CN98" s="351" t="b">
        <f t="shared" si="175"/>
        <v>1</v>
      </c>
      <c r="CO98" s="351" t="b">
        <f t="shared" si="176"/>
        <v>0</v>
      </c>
      <c r="CP98" s="351"/>
      <c r="CQ98" s="351" t="b">
        <f t="shared" si="177"/>
        <v>0</v>
      </c>
      <c r="CR98" s="211">
        <f t="shared" si="178"/>
        <v>3</v>
      </c>
      <c r="CS98" s="351" t="b">
        <f t="shared" si="179"/>
        <v>1</v>
      </c>
      <c r="CT98" s="351" t="b">
        <f t="shared" si="180"/>
        <v>1</v>
      </c>
      <c r="CU98" s="351" t="b">
        <f t="shared" si="181"/>
        <v>1</v>
      </c>
      <c r="CV98" s="351" t="b">
        <f t="shared" si="182"/>
        <v>0</v>
      </c>
      <c r="CW98" s="351"/>
      <c r="CX98" s="351" t="b">
        <f t="shared" si="183"/>
        <v>0</v>
      </c>
      <c r="CY98" s="211">
        <f t="shared" si="184"/>
        <v>3</v>
      </c>
      <c r="CZ98" s="351" t="str">
        <f t="shared" si="185"/>
        <v/>
      </c>
      <c r="DA98" s="351" t="str">
        <f t="shared" si="186"/>
        <v/>
      </c>
    </row>
    <row r="99" spans="2:105" hidden="1" x14ac:dyDescent="0.25">
      <c r="B99" s="11" t="str">
        <f t="shared" si="168"/>
        <v/>
      </c>
      <c r="C99" s="11"/>
      <c r="D99" s="11"/>
      <c r="E99" s="11"/>
      <c r="F99" s="360"/>
      <c r="G99" s="10"/>
      <c r="H99" s="10"/>
      <c r="I99" s="10"/>
      <c r="J99" s="10"/>
      <c r="K99" s="10"/>
      <c r="L99" s="10"/>
      <c r="M99" s="10"/>
      <c r="N99" s="11" t="str">
        <f>IF($F99="","",'ריכוז גיליונות עזר'!H99)</f>
        <v/>
      </c>
      <c r="O99" s="11" t="str">
        <f>IF($F99="","",'ריכוז גיליונות עזר'!K99)</f>
        <v/>
      </c>
      <c r="P99" s="11" t="str">
        <f>IF($F99="","",'ריכוז גיליונות עזר'!L99)</f>
        <v/>
      </c>
      <c r="Q99" s="10"/>
      <c r="R99" s="365" t="str">
        <f t="shared" si="169"/>
        <v/>
      </c>
      <c r="S99" s="11" t="str">
        <f t="shared" si="170"/>
        <v/>
      </c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1" t="str">
        <f t="shared" si="171"/>
        <v/>
      </c>
      <c r="AF99" s="10"/>
      <c r="AG99" s="10"/>
      <c r="AH99" s="10"/>
      <c r="AI99" s="10"/>
      <c r="AJ99" s="10"/>
      <c r="AK99" s="11"/>
      <c r="AL99" s="11"/>
      <c r="AM99" s="11"/>
      <c r="AN99" s="11"/>
      <c r="AO99" s="246" t="str">
        <f t="shared" si="133"/>
        <v/>
      </c>
      <c r="AP99" s="247"/>
      <c r="AQ99" s="211">
        <f t="shared" si="134"/>
        <v>0</v>
      </c>
      <c r="AR99" s="211" t="str">
        <f t="shared" si="132"/>
        <v/>
      </c>
      <c r="AS99" s="211" t="str">
        <f t="shared" si="132"/>
        <v/>
      </c>
      <c r="AT99" s="210">
        <f t="shared" si="172"/>
        <v>0</v>
      </c>
      <c r="AU99" s="210">
        <f t="shared" si="135"/>
        <v>0</v>
      </c>
      <c r="AV99" s="210">
        <f t="shared" si="136"/>
        <v>0</v>
      </c>
      <c r="AW99" s="210">
        <f t="shared" si="137"/>
        <v>0</v>
      </c>
      <c r="AX99" s="210">
        <f t="shared" si="138"/>
        <v>0</v>
      </c>
      <c r="AY99" s="210">
        <f t="shared" si="139"/>
        <v>0</v>
      </c>
      <c r="AZ99" s="210">
        <f t="shared" si="140"/>
        <v>0</v>
      </c>
      <c r="BA99" s="210">
        <f t="shared" si="141"/>
        <v>1</v>
      </c>
      <c r="BB99" s="210">
        <f t="shared" si="142"/>
        <v>1</v>
      </c>
      <c r="BC99" s="210">
        <f t="shared" si="143"/>
        <v>1</v>
      </c>
      <c r="BD99" s="210">
        <f t="shared" si="144"/>
        <v>0</v>
      </c>
      <c r="BE99" s="210">
        <f t="shared" si="145"/>
        <v>1</v>
      </c>
      <c r="BF99" s="210">
        <f t="shared" si="146"/>
        <v>1</v>
      </c>
      <c r="BG99" s="210">
        <f t="shared" si="147"/>
        <v>0</v>
      </c>
      <c r="BH99" s="210">
        <f t="shared" si="148"/>
        <v>0</v>
      </c>
      <c r="BI99" s="210">
        <f t="shared" si="149"/>
        <v>0</v>
      </c>
      <c r="BJ99" s="210">
        <f t="shared" si="150"/>
        <v>1</v>
      </c>
      <c r="BK99" s="210">
        <f t="shared" si="151"/>
        <v>1</v>
      </c>
      <c r="BL99" s="210">
        <f t="shared" si="152"/>
        <v>1</v>
      </c>
      <c r="BM99" s="210">
        <f t="shared" si="153"/>
        <v>1</v>
      </c>
      <c r="BN99" s="210">
        <f t="shared" si="154"/>
        <v>1</v>
      </c>
      <c r="BO99" s="210">
        <f t="shared" si="155"/>
        <v>1</v>
      </c>
      <c r="BP99" s="210">
        <f t="shared" si="156"/>
        <v>1</v>
      </c>
      <c r="BQ99" s="210">
        <f t="shared" si="157"/>
        <v>0</v>
      </c>
      <c r="BR99" s="210">
        <f t="shared" si="158"/>
        <v>1</v>
      </c>
      <c r="BS99" s="210">
        <f t="shared" si="159"/>
        <v>0</v>
      </c>
      <c r="BT99" s="210">
        <f t="shared" si="160"/>
        <v>0</v>
      </c>
      <c r="BU99" s="210">
        <f t="shared" si="161"/>
        <v>0</v>
      </c>
      <c r="BV99" s="210">
        <f t="shared" si="162"/>
        <v>0</v>
      </c>
      <c r="BW99" s="210">
        <f t="shared" si="163"/>
        <v>1</v>
      </c>
      <c r="BX99" s="210">
        <f t="shared" si="164"/>
        <v>1</v>
      </c>
      <c r="BY99" s="210">
        <f t="shared" si="165"/>
        <v>1</v>
      </c>
      <c r="BZ99" s="210">
        <f t="shared" si="166"/>
        <v>1</v>
      </c>
      <c r="CA99" s="210">
        <f t="shared" si="167"/>
        <v>1</v>
      </c>
      <c r="CL99" s="351" t="b">
        <f t="shared" si="173"/>
        <v>1</v>
      </c>
      <c r="CM99" s="351" t="b">
        <f t="shared" si="174"/>
        <v>1</v>
      </c>
      <c r="CN99" s="351" t="b">
        <f t="shared" si="175"/>
        <v>1</v>
      </c>
      <c r="CO99" s="351" t="b">
        <f t="shared" si="176"/>
        <v>0</v>
      </c>
      <c r="CP99" s="351"/>
      <c r="CQ99" s="351" t="b">
        <f t="shared" si="177"/>
        <v>0</v>
      </c>
      <c r="CR99" s="211">
        <f t="shared" si="178"/>
        <v>3</v>
      </c>
      <c r="CS99" s="351" t="b">
        <f t="shared" si="179"/>
        <v>1</v>
      </c>
      <c r="CT99" s="351" t="b">
        <f t="shared" si="180"/>
        <v>1</v>
      </c>
      <c r="CU99" s="351" t="b">
        <f t="shared" si="181"/>
        <v>1</v>
      </c>
      <c r="CV99" s="351" t="b">
        <f t="shared" si="182"/>
        <v>0</v>
      </c>
      <c r="CW99" s="351"/>
      <c r="CX99" s="351" t="b">
        <f t="shared" si="183"/>
        <v>0</v>
      </c>
      <c r="CY99" s="211">
        <f t="shared" si="184"/>
        <v>3</v>
      </c>
      <c r="CZ99" s="351" t="str">
        <f t="shared" si="185"/>
        <v/>
      </c>
      <c r="DA99" s="351" t="str">
        <f t="shared" si="186"/>
        <v/>
      </c>
    </row>
    <row r="100" spans="2:105" hidden="1" x14ac:dyDescent="0.25">
      <c r="B100" s="11" t="str">
        <f t="shared" si="168"/>
        <v/>
      </c>
      <c r="C100" s="11"/>
      <c r="D100" s="11"/>
      <c r="E100" s="11"/>
      <c r="F100" s="360"/>
      <c r="G100" s="10"/>
      <c r="H100" s="10"/>
      <c r="I100" s="10"/>
      <c r="J100" s="10"/>
      <c r="K100" s="10"/>
      <c r="L100" s="10"/>
      <c r="M100" s="10"/>
      <c r="N100" s="11" t="str">
        <f>IF($F100="","",'ריכוז גיליונות עזר'!H100)</f>
        <v/>
      </c>
      <c r="O100" s="11" t="str">
        <f>IF($F100="","",'ריכוז גיליונות עזר'!K100)</f>
        <v/>
      </c>
      <c r="P100" s="11" t="str">
        <f>IF($F100="","",'ריכוז גיליונות עזר'!L100)</f>
        <v/>
      </c>
      <c r="Q100" s="10"/>
      <c r="R100" s="365" t="str">
        <f t="shared" si="169"/>
        <v/>
      </c>
      <c r="S100" s="11" t="str">
        <f t="shared" si="170"/>
        <v/>
      </c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1" t="str">
        <f t="shared" si="171"/>
        <v/>
      </c>
      <c r="AF100" s="10"/>
      <c r="AG100" s="10"/>
      <c r="AH100" s="10"/>
      <c r="AI100" s="10"/>
      <c r="AJ100" s="10"/>
      <c r="AK100" s="11"/>
      <c r="AL100" s="11"/>
      <c r="AM100" s="11"/>
      <c r="AN100" s="11"/>
      <c r="AO100" s="246" t="str">
        <f t="shared" si="133"/>
        <v/>
      </c>
      <c r="AP100" s="247"/>
      <c r="AQ100" s="211">
        <f t="shared" si="134"/>
        <v>0</v>
      </c>
      <c r="AR100" s="211" t="str">
        <f t="shared" si="132"/>
        <v/>
      </c>
      <c r="AS100" s="211" t="str">
        <f t="shared" si="132"/>
        <v/>
      </c>
      <c r="AT100" s="210">
        <f t="shared" si="172"/>
        <v>0</v>
      </c>
      <c r="AU100" s="210">
        <f t="shared" si="135"/>
        <v>0</v>
      </c>
      <c r="AV100" s="210">
        <f t="shared" si="136"/>
        <v>0</v>
      </c>
      <c r="AW100" s="210">
        <f t="shared" si="137"/>
        <v>0</v>
      </c>
      <c r="AX100" s="210">
        <f t="shared" si="138"/>
        <v>0</v>
      </c>
      <c r="AY100" s="210">
        <f t="shared" si="139"/>
        <v>0</v>
      </c>
      <c r="AZ100" s="210">
        <f t="shared" si="140"/>
        <v>0</v>
      </c>
      <c r="BA100" s="210">
        <f t="shared" si="141"/>
        <v>1</v>
      </c>
      <c r="BB100" s="210">
        <f t="shared" si="142"/>
        <v>1</v>
      </c>
      <c r="BC100" s="210">
        <f t="shared" si="143"/>
        <v>1</v>
      </c>
      <c r="BD100" s="210">
        <f t="shared" si="144"/>
        <v>0</v>
      </c>
      <c r="BE100" s="210">
        <f t="shared" si="145"/>
        <v>1</v>
      </c>
      <c r="BF100" s="210">
        <f t="shared" si="146"/>
        <v>1</v>
      </c>
      <c r="BG100" s="210">
        <f t="shared" si="147"/>
        <v>0</v>
      </c>
      <c r="BH100" s="210">
        <f t="shared" si="148"/>
        <v>0</v>
      </c>
      <c r="BI100" s="210">
        <f t="shared" si="149"/>
        <v>0</v>
      </c>
      <c r="BJ100" s="210">
        <f t="shared" si="150"/>
        <v>1</v>
      </c>
      <c r="BK100" s="210">
        <f t="shared" si="151"/>
        <v>1</v>
      </c>
      <c r="BL100" s="210">
        <f t="shared" si="152"/>
        <v>1</v>
      </c>
      <c r="BM100" s="210">
        <f t="shared" si="153"/>
        <v>1</v>
      </c>
      <c r="BN100" s="210">
        <f t="shared" si="154"/>
        <v>1</v>
      </c>
      <c r="BO100" s="210">
        <f t="shared" si="155"/>
        <v>1</v>
      </c>
      <c r="BP100" s="210">
        <f t="shared" si="156"/>
        <v>1</v>
      </c>
      <c r="BQ100" s="210">
        <f t="shared" si="157"/>
        <v>0</v>
      </c>
      <c r="BR100" s="210">
        <f t="shared" si="158"/>
        <v>1</v>
      </c>
      <c r="BS100" s="210">
        <f t="shared" si="159"/>
        <v>0</v>
      </c>
      <c r="BT100" s="210">
        <f t="shared" si="160"/>
        <v>0</v>
      </c>
      <c r="BU100" s="210">
        <f t="shared" si="161"/>
        <v>0</v>
      </c>
      <c r="BV100" s="210">
        <f t="shared" si="162"/>
        <v>0</v>
      </c>
      <c r="BW100" s="210">
        <f t="shared" si="163"/>
        <v>1</v>
      </c>
      <c r="BX100" s="210">
        <f t="shared" si="164"/>
        <v>1</v>
      </c>
      <c r="BY100" s="210">
        <f t="shared" si="165"/>
        <v>1</v>
      </c>
      <c r="BZ100" s="210">
        <f t="shared" si="166"/>
        <v>1</v>
      </c>
      <c r="CA100" s="210">
        <f t="shared" si="167"/>
        <v>1</v>
      </c>
      <c r="CL100" s="351" t="b">
        <f t="shared" si="173"/>
        <v>1</v>
      </c>
      <c r="CM100" s="351" t="b">
        <f t="shared" si="174"/>
        <v>1</v>
      </c>
      <c r="CN100" s="351" t="b">
        <f t="shared" si="175"/>
        <v>1</v>
      </c>
      <c r="CO100" s="351" t="b">
        <f t="shared" si="176"/>
        <v>0</v>
      </c>
      <c r="CP100" s="351"/>
      <c r="CQ100" s="351" t="b">
        <f t="shared" si="177"/>
        <v>0</v>
      </c>
      <c r="CR100" s="211">
        <f t="shared" si="178"/>
        <v>3</v>
      </c>
      <c r="CS100" s="351" t="b">
        <f t="shared" si="179"/>
        <v>1</v>
      </c>
      <c r="CT100" s="351" t="b">
        <f t="shared" si="180"/>
        <v>1</v>
      </c>
      <c r="CU100" s="351" t="b">
        <f t="shared" si="181"/>
        <v>1</v>
      </c>
      <c r="CV100" s="351" t="b">
        <f t="shared" si="182"/>
        <v>0</v>
      </c>
      <c r="CW100" s="351"/>
      <c r="CX100" s="351" t="b">
        <f t="shared" si="183"/>
        <v>0</v>
      </c>
      <c r="CY100" s="211">
        <f t="shared" si="184"/>
        <v>3</v>
      </c>
      <c r="CZ100" s="351" t="str">
        <f t="shared" si="185"/>
        <v/>
      </c>
      <c r="DA100" s="351" t="str">
        <f t="shared" si="186"/>
        <v/>
      </c>
    </row>
    <row r="101" spans="2:105" hidden="1" x14ac:dyDescent="0.25">
      <c r="B101" s="11" t="str">
        <f t="shared" si="168"/>
        <v/>
      </c>
      <c r="C101" s="11"/>
      <c r="D101" s="11"/>
      <c r="E101" s="11"/>
      <c r="F101" s="360"/>
      <c r="G101" s="10"/>
      <c r="H101" s="10"/>
      <c r="I101" s="10"/>
      <c r="J101" s="10"/>
      <c r="K101" s="10"/>
      <c r="L101" s="10"/>
      <c r="M101" s="10"/>
      <c r="N101" s="11" t="str">
        <f>IF($F101="","",'ריכוז גיליונות עזר'!H101)</f>
        <v/>
      </c>
      <c r="O101" s="11" t="str">
        <f>IF($F101="","",'ריכוז גיליונות עזר'!K101)</f>
        <v/>
      </c>
      <c r="P101" s="11" t="str">
        <f>IF($F101="","",'ריכוז גיליונות עזר'!L101)</f>
        <v/>
      </c>
      <c r="Q101" s="10"/>
      <c r="R101" s="365" t="str">
        <f t="shared" si="169"/>
        <v/>
      </c>
      <c r="S101" s="11" t="str">
        <f t="shared" si="170"/>
        <v/>
      </c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1" t="str">
        <f t="shared" si="171"/>
        <v/>
      </c>
      <c r="AF101" s="10"/>
      <c r="AG101" s="10"/>
      <c r="AH101" s="10"/>
      <c r="AI101" s="10"/>
      <c r="AJ101" s="10"/>
      <c r="AK101" s="11"/>
      <c r="AL101" s="11"/>
      <c r="AM101" s="11"/>
      <c r="AN101" s="11"/>
      <c r="AO101" s="246" t="str">
        <f t="shared" si="133"/>
        <v/>
      </c>
      <c r="AP101" s="247"/>
      <c r="AQ101" s="211">
        <f t="shared" si="134"/>
        <v>0</v>
      </c>
      <c r="AR101" s="211" t="str">
        <f t="shared" si="132"/>
        <v/>
      </c>
      <c r="AS101" s="211" t="str">
        <f t="shared" si="132"/>
        <v/>
      </c>
      <c r="AT101" s="210">
        <f t="shared" si="172"/>
        <v>0</v>
      </c>
      <c r="AU101" s="210">
        <f t="shared" si="135"/>
        <v>0</v>
      </c>
      <c r="AV101" s="210">
        <f t="shared" si="136"/>
        <v>0</v>
      </c>
      <c r="AW101" s="210">
        <f t="shared" si="137"/>
        <v>0</v>
      </c>
      <c r="AX101" s="210">
        <f t="shared" si="138"/>
        <v>0</v>
      </c>
      <c r="AY101" s="210">
        <f t="shared" si="139"/>
        <v>0</v>
      </c>
      <c r="AZ101" s="210">
        <f t="shared" si="140"/>
        <v>0</v>
      </c>
      <c r="BA101" s="210">
        <f t="shared" si="141"/>
        <v>1</v>
      </c>
      <c r="BB101" s="210">
        <f t="shared" si="142"/>
        <v>1</v>
      </c>
      <c r="BC101" s="210">
        <f t="shared" si="143"/>
        <v>1</v>
      </c>
      <c r="BD101" s="210">
        <f t="shared" si="144"/>
        <v>0</v>
      </c>
      <c r="BE101" s="210">
        <f t="shared" si="145"/>
        <v>1</v>
      </c>
      <c r="BF101" s="210">
        <f t="shared" si="146"/>
        <v>1</v>
      </c>
      <c r="BG101" s="210">
        <f t="shared" si="147"/>
        <v>0</v>
      </c>
      <c r="BH101" s="210">
        <f t="shared" si="148"/>
        <v>0</v>
      </c>
      <c r="BI101" s="210">
        <f t="shared" si="149"/>
        <v>0</v>
      </c>
      <c r="BJ101" s="210">
        <f t="shared" si="150"/>
        <v>1</v>
      </c>
      <c r="BK101" s="210">
        <f t="shared" si="151"/>
        <v>1</v>
      </c>
      <c r="BL101" s="210">
        <f t="shared" si="152"/>
        <v>1</v>
      </c>
      <c r="BM101" s="210">
        <f t="shared" si="153"/>
        <v>1</v>
      </c>
      <c r="BN101" s="210">
        <f t="shared" si="154"/>
        <v>1</v>
      </c>
      <c r="BO101" s="210">
        <f t="shared" si="155"/>
        <v>1</v>
      </c>
      <c r="BP101" s="210">
        <f t="shared" si="156"/>
        <v>1</v>
      </c>
      <c r="BQ101" s="210">
        <f t="shared" si="157"/>
        <v>0</v>
      </c>
      <c r="BR101" s="210">
        <f t="shared" si="158"/>
        <v>1</v>
      </c>
      <c r="BS101" s="210">
        <f t="shared" si="159"/>
        <v>0</v>
      </c>
      <c r="BT101" s="210">
        <f t="shared" si="160"/>
        <v>0</v>
      </c>
      <c r="BU101" s="210">
        <f t="shared" si="161"/>
        <v>0</v>
      </c>
      <c r="BV101" s="210">
        <f t="shared" si="162"/>
        <v>0</v>
      </c>
      <c r="BW101" s="210">
        <f t="shared" si="163"/>
        <v>1</v>
      </c>
      <c r="BX101" s="210">
        <f t="shared" si="164"/>
        <v>1</v>
      </c>
      <c r="BY101" s="210">
        <f t="shared" si="165"/>
        <v>1</v>
      </c>
      <c r="BZ101" s="210">
        <f t="shared" si="166"/>
        <v>1</v>
      </c>
      <c r="CA101" s="210">
        <f t="shared" si="167"/>
        <v>1</v>
      </c>
      <c r="CL101" s="351" t="b">
        <f t="shared" si="173"/>
        <v>1</v>
      </c>
      <c r="CM101" s="351" t="b">
        <f t="shared" si="174"/>
        <v>1</v>
      </c>
      <c r="CN101" s="351" t="b">
        <f t="shared" si="175"/>
        <v>1</v>
      </c>
      <c r="CO101" s="351" t="b">
        <f t="shared" si="176"/>
        <v>0</v>
      </c>
      <c r="CP101" s="351"/>
      <c r="CQ101" s="351" t="b">
        <f t="shared" si="177"/>
        <v>0</v>
      </c>
      <c r="CR101" s="211">
        <f t="shared" si="178"/>
        <v>3</v>
      </c>
      <c r="CS101" s="351" t="b">
        <f t="shared" si="179"/>
        <v>1</v>
      </c>
      <c r="CT101" s="351" t="b">
        <f t="shared" si="180"/>
        <v>1</v>
      </c>
      <c r="CU101" s="351" t="b">
        <f t="shared" si="181"/>
        <v>1</v>
      </c>
      <c r="CV101" s="351" t="b">
        <f t="shared" si="182"/>
        <v>0</v>
      </c>
      <c r="CW101" s="351"/>
      <c r="CX101" s="351" t="b">
        <f t="shared" si="183"/>
        <v>0</v>
      </c>
      <c r="CY101" s="211">
        <f t="shared" si="184"/>
        <v>3</v>
      </c>
      <c r="CZ101" s="351" t="str">
        <f t="shared" si="185"/>
        <v/>
      </c>
      <c r="DA101" s="351" t="str">
        <f t="shared" si="186"/>
        <v/>
      </c>
    </row>
    <row r="102" spans="2:105" hidden="1" x14ac:dyDescent="0.25">
      <c r="B102" s="11" t="str">
        <f t="shared" si="168"/>
        <v/>
      </c>
      <c r="C102" s="11"/>
      <c r="D102" s="11"/>
      <c r="E102" s="11"/>
      <c r="F102" s="360"/>
      <c r="G102" s="10"/>
      <c r="H102" s="10"/>
      <c r="I102" s="10"/>
      <c r="J102" s="10"/>
      <c r="K102" s="10"/>
      <c r="L102" s="10"/>
      <c r="M102" s="10"/>
      <c r="N102" s="11" t="str">
        <f>IF($F102="","",'ריכוז גיליונות עזר'!H102)</f>
        <v/>
      </c>
      <c r="O102" s="11" t="str">
        <f>IF($F102="","",'ריכוז גיליונות עזר'!K102)</f>
        <v/>
      </c>
      <c r="P102" s="11" t="str">
        <f>IF($F102="","",'ריכוז גיליונות עזר'!L102)</f>
        <v/>
      </c>
      <c r="Q102" s="10"/>
      <c r="R102" s="365" t="str">
        <f t="shared" si="169"/>
        <v/>
      </c>
      <c r="S102" s="11" t="str">
        <f t="shared" si="170"/>
        <v/>
      </c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1" t="str">
        <f t="shared" si="171"/>
        <v/>
      </c>
      <c r="AF102" s="10"/>
      <c r="AG102" s="10"/>
      <c r="AH102" s="10"/>
      <c r="AI102" s="10"/>
      <c r="AJ102" s="10"/>
      <c r="AK102" s="11"/>
      <c r="AL102" s="11"/>
      <c r="AM102" s="11"/>
      <c r="AN102" s="11"/>
      <c r="AO102" s="246" t="str">
        <f t="shared" si="133"/>
        <v/>
      </c>
      <c r="AP102" s="247"/>
      <c r="AQ102" s="211">
        <f t="shared" si="134"/>
        <v>0</v>
      </c>
      <c r="AR102" s="211" t="str">
        <f t="shared" si="132"/>
        <v/>
      </c>
      <c r="AS102" s="211" t="str">
        <f t="shared" si="132"/>
        <v/>
      </c>
      <c r="AT102" s="210">
        <f t="shared" si="172"/>
        <v>0</v>
      </c>
      <c r="AU102" s="210">
        <f t="shared" si="135"/>
        <v>0</v>
      </c>
      <c r="AV102" s="210">
        <f t="shared" si="136"/>
        <v>0</v>
      </c>
      <c r="AW102" s="210">
        <f t="shared" si="137"/>
        <v>0</v>
      </c>
      <c r="AX102" s="210">
        <f t="shared" si="138"/>
        <v>0</v>
      </c>
      <c r="AY102" s="210">
        <f t="shared" si="139"/>
        <v>0</v>
      </c>
      <c r="AZ102" s="210">
        <f t="shared" si="140"/>
        <v>0</v>
      </c>
      <c r="BA102" s="210">
        <f t="shared" si="141"/>
        <v>1</v>
      </c>
      <c r="BB102" s="210">
        <f t="shared" si="142"/>
        <v>1</v>
      </c>
      <c r="BC102" s="210">
        <f t="shared" si="143"/>
        <v>1</v>
      </c>
      <c r="BD102" s="210">
        <f t="shared" si="144"/>
        <v>0</v>
      </c>
      <c r="BE102" s="210">
        <f t="shared" si="145"/>
        <v>1</v>
      </c>
      <c r="BF102" s="210">
        <f t="shared" si="146"/>
        <v>1</v>
      </c>
      <c r="BG102" s="210">
        <f t="shared" si="147"/>
        <v>0</v>
      </c>
      <c r="BH102" s="210">
        <f t="shared" si="148"/>
        <v>0</v>
      </c>
      <c r="BI102" s="210">
        <f t="shared" si="149"/>
        <v>0</v>
      </c>
      <c r="BJ102" s="210">
        <f t="shared" si="150"/>
        <v>1</v>
      </c>
      <c r="BK102" s="210">
        <f t="shared" si="151"/>
        <v>1</v>
      </c>
      <c r="BL102" s="210">
        <f t="shared" si="152"/>
        <v>1</v>
      </c>
      <c r="BM102" s="210">
        <f t="shared" si="153"/>
        <v>1</v>
      </c>
      <c r="BN102" s="210">
        <f t="shared" si="154"/>
        <v>1</v>
      </c>
      <c r="BO102" s="210">
        <f t="shared" si="155"/>
        <v>1</v>
      </c>
      <c r="BP102" s="210">
        <f t="shared" si="156"/>
        <v>1</v>
      </c>
      <c r="BQ102" s="210">
        <f t="shared" si="157"/>
        <v>0</v>
      </c>
      <c r="BR102" s="210">
        <f t="shared" si="158"/>
        <v>1</v>
      </c>
      <c r="BS102" s="210">
        <f t="shared" si="159"/>
        <v>0</v>
      </c>
      <c r="BT102" s="210">
        <f t="shared" si="160"/>
        <v>0</v>
      </c>
      <c r="BU102" s="210">
        <f t="shared" si="161"/>
        <v>0</v>
      </c>
      <c r="BV102" s="210">
        <f t="shared" si="162"/>
        <v>0</v>
      </c>
      <c r="BW102" s="210">
        <f t="shared" si="163"/>
        <v>1</v>
      </c>
      <c r="BX102" s="210">
        <f t="shared" si="164"/>
        <v>1</v>
      </c>
      <c r="BY102" s="210">
        <f t="shared" si="165"/>
        <v>1</v>
      </c>
      <c r="BZ102" s="210">
        <f t="shared" si="166"/>
        <v>1</v>
      </c>
      <c r="CA102" s="210">
        <f t="shared" si="167"/>
        <v>1</v>
      </c>
      <c r="CL102" s="351" t="b">
        <f t="shared" si="173"/>
        <v>1</v>
      </c>
      <c r="CM102" s="351" t="b">
        <f t="shared" si="174"/>
        <v>1</v>
      </c>
      <c r="CN102" s="351" t="b">
        <f t="shared" si="175"/>
        <v>1</v>
      </c>
      <c r="CO102" s="351" t="b">
        <f t="shared" si="176"/>
        <v>0</v>
      </c>
      <c r="CP102" s="351"/>
      <c r="CQ102" s="351" t="b">
        <f t="shared" si="177"/>
        <v>0</v>
      </c>
      <c r="CR102" s="211">
        <f t="shared" si="178"/>
        <v>3</v>
      </c>
      <c r="CS102" s="351" t="b">
        <f t="shared" si="179"/>
        <v>1</v>
      </c>
      <c r="CT102" s="351" t="b">
        <f t="shared" si="180"/>
        <v>1</v>
      </c>
      <c r="CU102" s="351" t="b">
        <f t="shared" si="181"/>
        <v>1</v>
      </c>
      <c r="CV102" s="351" t="b">
        <f t="shared" si="182"/>
        <v>0</v>
      </c>
      <c r="CW102" s="351"/>
      <c r="CX102" s="351" t="b">
        <f t="shared" si="183"/>
        <v>0</v>
      </c>
      <c r="CY102" s="211">
        <f t="shared" si="184"/>
        <v>3</v>
      </c>
      <c r="CZ102" s="351" t="str">
        <f t="shared" si="185"/>
        <v/>
      </c>
      <c r="DA102" s="351" t="str">
        <f t="shared" si="186"/>
        <v/>
      </c>
    </row>
    <row r="103" spans="2:105" hidden="1" x14ac:dyDescent="0.25">
      <c r="B103" s="11" t="str">
        <f t="shared" si="168"/>
        <v/>
      </c>
      <c r="C103" s="11"/>
      <c r="D103" s="11"/>
      <c r="E103" s="11"/>
      <c r="F103" s="360"/>
      <c r="G103" s="10"/>
      <c r="H103" s="10"/>
      <c r="I103" s="10"/>
      <c r="J103" s="10"/>
      <c r="K103" s="10"/>
      <c r="L103" s="10"/>
      <c r="M103" s="10"/>
      <c r="N103" s="11" t="str">
        <f>IF($F103="","",'ריכוז גיליונות עזר'!H103)</f>
        <v/>
      </c>
      <c r="O103" s="11" t="str">
        <f>IF($F103="","",'ריכוז גיליונות עזר'!K103)</f>
        <v/>
      </c>
      <c r="P103" s="11" t="str">
        <f>IF($F103="","",'ריכוז גיליונות עזר'!L103)</f>
        <v/>
      </c>
      <c r="Q103" s="10"/>
      <c r="R103" s="365" t="str">
        <f t="shared" si="169"/>
        <v/>
      </c>
      <c r="S103" s="11" t="str">
        <f t="shared" si="170"/>
        <v/>
      </c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1" t="str">
        <f t="shared" si="171"/>
        <v/>
      </c>
      <c r="AF103" s="10"/>
      <c r="AG103" s="10"/>
      <c r="AH103" s="10"/>
      <c r="AI103" s="10"/>
      <c r="AJ103" s="10"/>
      <c r="AK103" s="11"/>
      <c r="AL103" s="11"/>
      <c r="AM103" s="11"/>
      <c r="AN103" s="11"/>
      <c r="AO103" s="246" t="str">
        <f t="shared" si="133"/>
        <v/>
      </c>
      <c r="AP103" s="247"/>
      <c r="AQ103" s="211">
        <f t="shared" si="134"/>
        <v>0</v>
      </c>
      <c r="AR103" s="211" t="str">
        <f t="shared" si="132"/>
        <v/>
      </c>
      <c r="AS103" s="211" t="str">
        <f t="shared" si="132"/>
        <v/>
      </c>
      <c r="AT103" s="210">
        <f t="shared" si="172"/>
        <v>0</v>
      </c>
      <c r="AU103" s="210">
        <f t="shared" si="135"/>
        <v>0</v>
      </c>
      <c r="AV103" s="210">
        <f t="shared" si="136"/>
        <v>0</v>
      </c>
      <c r="AW103" s="210">
        <f t="shared" si="137"/>
        <v>0</v>
      </c>
      <c r="AX103" s="210">
        <f t="shared" si="138"/>
        <v>0</v>
      </c>
      <c r="AY103" s="210">
        <f t="shared" si="139"/>
        <v>0</v>
      </c>
      <c r="AZ103" s="210">
        <f t="shared" si="140"/>
        <v>0</v>
      </c>
      <c r="BA103" s="210">
        <f t="shared" si="141"/>
        <v>1</v>
      </c>
      <c r="BB103" s="210">
        <f t="shared" si="142"/>
        <v>1</v>
      </c>
      <c r="BC103" s="210">
        <f t="shared" si="143"/>
        <v>1</v>
      </c>
      <c r="BD103" s="210">
        <f t="shared" si="144"/>
        <v>0</v>
      </c>
      <c r="BE103" s="210">
        <f t="shared" si="145"/>
        <v>1</v>
      </c>
      <c r="BF103" s="210">
        <f t="shared" si="146"/>
        <v>1</v>
      </c>
      <c r="BG103" s="210">
        <f t="shared" si="147"/>
        <v>0</v>
      </c>
      <c r="BH103" s="210">
        <f t="shared" si="148"/>
        <v>0</v>
      </c>
      <c r="BI103" s="210">
        <f t="shared" si="149"/>
        <v>0</v>
      </c>
      <c r="BJ103" s="210">
        <f t="shared" si="150"/>
        <v>1</v>
      </c>
      <c r="BK103" s="210">
        <f t="shared" si="151"/>
        <v>1</v>
      </c>
      <c r="BL103" s="210">
        <f t="shared" si="152"/>
        <v>1</v>
      </c>
      <c r="BM103" s="210">
        <f t="shared" si="153"/>
        <v>1</v>
      </c>
      <c r="BN103" s="210">
        <f t="shared" si="154"/>
        <v>1</v>
      </c>
      <c r="BO103" s="210">
        <f t="shared" si="155"/>
        <v>1</v>
      </c>
      <c r="BP103" s="210">
        <f t="shared" si="156"/>
        <v>1</v>
      </c>
      <c r="BQ103" s="210">
        <f t="shared" si="157"/>
        <v>0</v>
      </c>
      <c r="BR103" s="210">
        <f t="shared" si="158"/>
        <v>1</v>
      </c>
      <c r="BS103" s="210">
        <f t="shared" si="159"/>
        <v>0</v>
      </c>
      <c r="BT103" s="210">
        <f t="shared" si="160"/>
        <v>0</v>
      </c>
      <c r="BU103" s="210">
        <f t="shared" si="161"/>
        <v>0</v>
      </c>
      <c r="BV103" s="210">
        <f t="shared" si="162"/>
        <v>0</v>
      </c>
      <c r="BW103" s="210">
        <f t="shared" si="163"/>
        <v>1</v>
      </c>
      <c r="BX103" s="210">
        <f t="shared" si="164"/>
        <v>1</v>
      </c>
      <c r="BY103" s="210">
        <f t="shared" si="165"/>
        <v>1</v>
      </c>
      <c r="BZ103" s="210">
        <f t="shared" si="166"/>
        <v>1</v>
      </c>
      <c r="CA103" s="210">
        <f t="shared" si="167"/>
        <v>1</v>
      </c>
      <c r="CL103" s="351" t="b">
        <f t="shared" si="173"/>
        <v>1</v>
      </c>
      <c r="CM103" s="351" t="b">
        <f t="shared" si="174"/>
        <v>1</v>
      </c>
      <c r="CN103" s="351" t="b">
        <f t="shared" si="175"/>
        <v>1</v>
      </c>
      <c r="CO103" s="351" t="b">
        <f t="shared" si="176"/>
        <v>0</v>
      </c>
      <c r="CP103" s="351"/>
      <c r="CQ103" s="351" t="b">
        <f t="shared" si="177"/>
        <v>0</v>
      </c>
      <c r="CR103" s="211">
        <f t="shared" si="178"/>
        <v>3</v>
      </c>
      <c r="CS103" s="351" t="b">
        <f t="shared" si="179"/>
        <v>1</v>
      </c>
      <c r="CT103" s="351" t="b">
        <f t="shared" si="180"/>
        <v>1</v>
      </c>
      <c r="CU103" s="351" t="b">
        <f t="shared" si="181"/>
        <v>1</v>
      </c>
      <c r="CV103" s="351" t="b">
        <f t="shared" si="182"/>
        <v>0</v>
      </c>
      <c r="CW103" s="351"/>
      <c r="CX103" s="351" t="b">
        <f t="shared" si="183"/>
        <v>0</v>
      </c>
      <c r="CY103" s="211">
        <f t="shared" si="184"/>
        <v>3</v>
      </c>
      <c r="CZ103" s="351" t="str">
        <f t="shared" si="185"/>
        <v/>
      </c>
      <c r="DA103" s="351" t="str">
        <f t="shared" si="186"/>
        <v/>
      </c>
    </row>
    <row r="104" spans="2:105" hidden="1" x14ac:dyDescent="0.25">
      <c r="B104" s="11" t="str">
        <f t="shared" si="168"/>
        <v/>
      </c>
      <c r="C104" s="11"/>
      <c r="D104" s="11"/>
      <c r="E104" s="11"/>
      <c r="F104" s="360"/>
      <c r="G104" s="10"/>
      <c r="H104" s="10"/>
      <c r="I104" s="10"/>
      <c r="J104" s="10"/>
      <c r="K104" s="10"/>
      <c r="L104" s="10"/>
      <c r="M104" s="10"/>
      <c r="N104" s="11" t="str">
        <f>IF($F104="","",'ריכוז גיליונות עזר'!H104)</f>
        <v/>
      </c>
      <c r="O104" s="11" t="str">
        <f>IF($F104="","",'ריכוז גיליונות עזר'!K104)</f>
        <v/>
      </c>
      <c r="P104" s="11" t="str">
        <f>IF($F104="","",'ריכוז גיליונות עזר'!L104)</f>
        <v/>
      </c>
      <c r="Q104" s="10"/>
      <c r="R104" s="365" t="str">
        <f t="shared" si="169"/>
        <v/>
      </c>
      <c r="S104" s="11" t="str">
        <f t="shared" si="170"/>
        <v/>
      </c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1" t="str">
        <f t="shared" si="171"/>
        <v/>
      </c>
      <c r="AF104" s="10"/>
      <c r="AG104" s="10"/>
      <c r="AH104" s="10"/>
      <c r="AI104" s="10"/>
      <c r="AJ104" s="10"/>
      <c r="AK104" s="11"/>
      <c r="AL104" s="11"/>
      <c r="AM104" s="11"/>
      <c r="AN104" s="11"/>
      <c r="AO104" s="246" t="str">
        <f t="shared" si="133"/>
        <v/>
      </c>
      <c r="AP104" s="247"/>
      <c r="AQ104" s="211">
        <f t="shared" si="134"/>
        <v>0</v>
      </c>
      <c r="AR104" s="211" t="str">
        <f t="shared" si="132"/>
        <v/>
      </c>
      <c r="AS104" s="211" t="str">
        <f t="shared" si="132"/>
        <v/>
      </c>
      <c r="AT104" s="210">
        <f t="shared" si="172"/>
        <v>0</v>
      </c>
      <c r="AU104" s="210">
        <f t="shared" si="135"/>
        <v>0</v>
      </c>
      <c r="AV104" s="210">
        <f t="shared" si="136"/>
        <v>0</v>
      </c>
      <c r="AW104" s="210">
        <f t="shared" si="137"/>
        <v>0</v>
      </c>
      <c r="AX104" s="210">
        <f t="shared" si="138"/>
        <v>0</v>
      </c>
      <c r="AY104" s="210">
        <f t="shared" si="139"/>
        <v>0</v>
      </c>
      <c r="AZ104" s="210">
        <f t="shared" si="140"/>
        <v>0</v>
      </c>
      <c r="BA104" s="210">
        <f t="shared" si="141"/>
        <v>1</v>
      </c>
      <c r="BB104" s="210">
        <f t="shared" si="142"/>
        <v>1</v>
      </c>
      <c r="BC104" s="210">
        <f t="shared" si="143"/>
        <v>1</v>
      </c>
      <c r="BD104" s="210">
        <f t="shared" si="144"/>
        <v>0</v>
      </c>
      <c r="BE104" s="210">
        <f t="shared" si="145"/>
        <v>1</v>
      </c>
      <c r="BF104" s="210">
        <f t="shared" si="146"/>
        <v>1</v>
      </c>
      <c r="BG104" s="210">
        <f t="shared" si="147"/>
        <v>0</v>
      </c>
      <c r="BH104" s="210">
        <f t="shared" si="148"/>
        <v>0</v>
      </c>
      <c r="BI104" s="210">
        <f t="shared" si="149"/>
        <v>0</v>
      </c>
      <c r="BJ104" s="210">
        <f t="shared" si="150"/>
        <v>1</v>
      </c>
      <c r="BK104" s="210">
        <f t="shared" si="151"/>
        <v>1</v>
      </c>
      <c r="BL104" s="210">
        <f t="shared" si="152"/>
        <v>1</v>
      </c>
      <c r="BM104" s="210">
        <f t="shared" si="153"/>
        <v>1</v>
      </c>
      <c r="BN104" s="210">
        <f t="shared" si="154"/>
        <v>1</v>
      </c>
      <c r="BO104" s="210">
        <f t="shared" si="155"/>
        <v>1</v>
      </c>
      <c r="BP104" s="210">
        <f t="shared" si="156"/>
        <v>1</v>
      </c>
      <c r="BQ104" s="210">
        <f t="shared" si="157"/>
        <v>0</v>
      </c>
      <c r="BR104" s="210">
        <f t="shared" si="158"/>
        <v>1</v>
      </c>
      <c r="BS104" s="210">
        <f t="shared" si="159"/>
        <v>0</v>
      </c>
      <c r="BT104" s="210">
        <f t="shared" si="160"/>
        <v>0</v>
      </c>
      <c r="BU104" s="210">
        <f t="shared" si="161"/>
        <v>0</v>
      </c>
      <c r="BV104" s="210">
        <f t="shared" si="162"/>
        <v>0</v>
      </c>
      <c r="BW104" s="210">
        <f t="shared" si="163"/>
        <v>1</v>
      </c>
      <c r="BX104" s="210">
        <f t="shared" si="164"/>
        <v>1</v>
      </c>
      <c r="BY104" s="210">
        <f t="shared" si="165"/>
        <v>1</v>
      </c>
      <c r="BZ104" s="210">
        <f t="shared" si="166"/>
        <v>1</v>
      </c>
      <c r="CA104" s="210">
        <f t="shared" si="167"/>
        <v>1</v>
      </c>
      <c r="CL104" s="351" t="b">
        <f t="shared" si="173"/>
        <v>1</v>
      </c>
      <c r="CM104" s="351" t="b">
        <f t="shared" si="174"/>
        <v>1</v>
      </c>
      <c r="CN104" s="351" t="b">
        <f t="shared" si="175"/>
        <v>1</v>
      </c>
      <c r="CO104" s="351" t="b">
        <f t="shared" si="176"/>
        <v>0</v>
      </c>
      <c r="CP104" s="351"/>
      <c r="CQ104" s="351" t="b">
        <f t="shared" si="177"/>
        <v>0</v>
      </c>
      <c r="CR104" s="211">
        <f t="shared" si="178"/>
        <v>3</v>
      </c>
      <c r="CS104" s="351" t="b">
        <f t="shared" si="179"/>
        <v>1</v>
      </c>
      <c r="CT104" s="351" t="b">
        <f t="shared" si="180"/>
        <v>1</v>
      </c>
      <c r="CU104" s="351" t="b">
        <f t="shared" si="181"/>
        <v>1</v>
      </c>
      <c r="CV104" s="351" t="b">
        <f t="shared" si="182"/>
        <v>0</v>
      </c>
      <c r="CW104" s="351"/>
      <c r="CX104" s="351" t="b">
        <f t="shared" si="183"/>
        <v>0</v>
      </c>
      <c r="CY104" s="211">
        <f t="shared" si="184"/>
        <v>3</v>
      </c>
      <c r="CZ104" s="351" t="str">
        <f t="shared" si="185"/>
        <v/>
      </c>
      <c r="DA104" s="351" t="str">
        <f t="shared" si="186"/>
        <v/>
      </c>
    </row>
    <row r="105" spans="2:105" hidden="1" x14ac:dyDescent="0.25">
      <c r="B105" s="11" t="str">
        <f t="shared" si="168"/>
        <v/>
      </c>
      <c r="C105" s="11"/>
      <c r="D105" s="11"/>
      <c r="E105" s="11"/>
      <c r="F105" s="360"/>
      <c r="G105" s="10"/>
      <c r="H105" s="10"/>
      <c r="I105" s="10"/>
      <c r="J105" s="10"/>
      <c r="K105" s="10"/>
      <c r="L105" s="10"/>
      <c r="M105" s="10"/>
      <c r="N105" s="11" t="str">
        <f>IF($F105="","",'ריכוז גיליונות עזר'!H105)</f>
        <v/>
      </c>
      <c r="O105" s="11" t="str">
        <f>IF($F105="","",'ריכוז גיליונות עזר'!K105)</f>
        <v/>
      </c>
      <c r="P105" s="11" t="str">
        <f>IF($F105="","",'ריכוז גיליונות עזר'!L105)</f>
        <v/>
      </c>
      <c r="Q105" s="10"/>
      <c r="R105" s="365" t="str">
        <f t="shared" si="169"/>
        <v/>
      </c>
      <c r="S105" s="11" t="str">
        <f t="shared" si="170"/>
        <v/>
      </c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1" t="str">
        <f t="shared" si="171"/>
        <v/>
      </c>
      <c r="AF105" s="10"/>
      <c r="AG105" s="10"/>
      <c r="AH105" s="10"/>
      <c r="AI105" s="10"/>
      <c r="AJ105" s="10"/>
      <c r="AK105" s="11"/>
      <c r="AL105" s="11"/>
      <c r="AM105" s="11"/>
      <c r="AN105" s="11"/>
      <c r="AO105" s="246" t="str">
        <f t="shared" si="133"/>
        <v/>
      </c>
      <c r="AP105" s="247"/>
      <c r="AQ105" s="211">
        <f t="shared" si="134"/>
        <v>0</v>
      </c>
      <c r="AR105" s="211" t="str">
        <f t="shared" si="132"/>
        <v/>
      </c>
      <c r="AS105" s="211" t="str">
        <f t="shared" si="132"/>
        <v/>
      </c>
      <c r="AT105" s="210">
        <f t="shared" si="172"/>
        <v>0</v>
      </c>
      <c r="AU105" s="210">
        <f t="shared" si="135"/>
        <v>0</v>
      </c>
      <c r="AV105" s="210">
        <f t="shared" si="136"/>
        <v>0</v>
      </c>
      <c r="AW105" s="210">
        <f t="shared" si="137"/>
        <v>0</v>
      </c>
      <c r="AX105" s="210">
        <f t="shared" si="138"/>
        <v>0</v>
      </c>
      <c r="AY105" s="210">
        <f t="shared" si="139"/>
        <v>0</v>
      </c>
      <c r="AZ105" s="210">
        <f t="shared" si="140"/>
        <v>0</v>
      </c>
      <c r="BA105" s="210">
        <f t="shared" si="141"/>
        <v>1</v>
      </c>
      <c r="BB105" s="210">
        <f t="shared" si="142"/>
        <v>1</v>
      </c>
      <c r="BC105" s="210">
        <f t="shared" si="143"/>
        <v>1</v>
      </c>
      <c r="BD105" s="210">
        <f t="shared" si="144"/>
        <v>0</v>
      </c>
      <c r="BE105" s="210">
        <f t="shared" si="145"/>
        <v>1</v>
      </c>
      <c r="BF105" s="210">
        <f t="shared" si="146"/>
        <v>1</v>
      </c>
      <c r="BG105" s="210">
        <f t="shared" si="147"/>
        <v>0</v>
      </c>
      <c r="BH105" s="210">
        <f t="shared" si="148"/>
        <v>0</v>
      </c>
      <c r="BI105" s="210">
        <f t="shared" si="149"/>
        <v>0</v>
      </c>
      <c r="BJ105" s="210">
        <f t="shared" si="150"/>
        <v>1</v>
      </c>
      <c r="BK105" s="210">
        <f t="shared" si="151"/>
        <v>1</v>
      </c>
      <c r="BL105" s="210">
        <f t="shared" si="152"/>
        <v>1</v>
      </c>
      <c r="BM105" s="210">
        <f t="shared" si="153"/>
        <v>1</v>
      </c>
      <c r="BN105" s="210">
        <f t="shared" si="154"/>
        <v>1</v>
      </c>
      <c r="BO105" s="210">
        <f t="shared" si="155"/>
        <v>1</v>
      </c>
      <c r="BP105" s="210">
        <f t="shared" si="156"/>
        <v>1</v>
      </c>
      <c r="BQ105" s="210">
        <f t="shared" si="157"/>
        <v>0</v>
      </c>
      <c r="BR105" s="210">
        <f t="shared" si="158"/>
        <v>1</v>
      </c>
      <c r="BS105" s="210">
        <f t="shared" si="159"/>
        <v>0</v>
      </c>
      <c r="BT105" s="210">
        <f t="shared" si="160"/>
        <v>0</v>
      </c>
      <c r="BU105" s="210">
        <f t="shared" si="161"/>
        <v>0</v>
      </c>
      <c r="BV105" s="210">
        <f t="shared" si="162"/>
        <v>0</v>
      </c>
      <c r="BW105" s="210">
        <f t="shared" si="163"/>
        <v>1</v>
      </c>
      <c r="BX105" s="210">
        <f t="shared" si="164"/>
        <v>1</v>
      </c>
      <c r="BY105" s="210">
        <f t="shared" si="165"/>
        <v>1</v>
      </c>
      <c r="BZ105" s="210">
        <f t="shared" si="166"/>
        <v>1</v>
      </c>
      <c r="CA105" s="210">
        <f t="shared" si="167"/>
        <v>1</v>
      </c>
      <c r="CL105" s="351" t="b">
        <f t="shared" si="173"/>
        <v>1</v>
      </c>
      <c r="CM105" s="351" t="b">
        <f t="shared" si="174"/>
        <v>1</v>
      </c>
      <c r="CN105" s="351" t="b">
        <f t="shared" si="175"/>
        <v>1</v>
      </c>
      <c r="CO105" s="351" t="b">
        <f t="shared" si="176"/>
        <v>0</v>
      </c>
      <c r="CP105" s="351"/>
      <c r="CQ105" s="351" t="b">
        <f t="shared" si="177"/>
        <v>0</v>
      </c>
      <c r="CR105" s="211">
        <f t="shared" si="178"/>
        <v>3</v>
      </c>
      <c r="CS105" s="351" t="b">
        <f t="shared" si="179"/>
        <v>1</v>
      </c>
      <c r="CT105" s="351" t="b">
        <f t="shared" si="180"/>
        <v>1</v>
      </c>
      <c r="CU105" s="351" t="b">
        <f t="shared" si="181"/>
        <v>1</v>
      </c>
      <c r="CV105" s="351" t="b">
        <f t="shared" si="182"/>
        <v>0</v>
      </c>
      <c r="CW105" s="351"/>
      <c r="CX105" s="351" t="b">
        <f t="shared" si="183"/>
        <v>0</v>
      </c>
      <c r="CY105" s="211">
        <f t="shared" si="184"/>
        <v>3</v>
      </c>
      <c r="CZ105" s="351" t="str">
        <f t="shared" si="185"/>
        <v/>
      </c>
      <c r="DA105" s="351" t="str">
        <f t="shared" si="186"/>
        <v/>
      </c>
    </row>
    <row r="106" spans="2:105" hidden="1" x14ac:dyDescent="0.25">
      <c r="B106" s="11" t="str">
        <f t="shared" si="168"/>
        <v/>
      </c>
      <c r="C106" s="11"/>
      <c r="D106" s="11"/>
      <c r="E106" s="11"/>
      <c r="F106" s="360"/>
      <c r="G106" s="10"/>
      <c r="H106" s="10"/>
      <c r="I106" s="10"/>
      <c r="J106" s="10"/>
      <c r="K106" s="10"/>
      <c r="L106" s="10"/>
      <c r="M106" s="10"/>
      <c r="N106" s="11" t="str">
        <f>IF($F106="","",'ריכוז גיליונות עזר'!H106)</f>
        <v/>
      </c>
      <c r="O106" s="11" t="str">
        <f>IF($F106="","",'ריכוז גיליונות עזר'!K106)</f>
        <v/>
      </c>
      <c r="P106" s="11" t="str">
        <f>IF($F106="","",'ריכוז גיליונות עזר'!L106)</f>
        <v/>
      </c>
      <c r="Q106" s="10"/>
      <c r="R106" s="365" t="str">
        <f t="shared" si="169"/>
        <v/>
      </c>
      <c r="S106" s="11" t="str">
        <f t="shared" si="170"/>
        <v/>
      </c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1" t="str">
        <f t="shared" si="171"/>
        <v/>
      </c>
      <c r="AF106" s="10"/>
      <c r="AG106" s="10"/>
      <c r="AH106" s="10"/>
      <c r="AI106" s="10"/>
      <c r="AJ106" s="10"/>
      <c r="AK106" s="11"/>
      <c r="AL106" s="11"/>
      <c r="AM106" s="11"/>
      <c r="AN106" s="11"/>
      <c r="AO106" s="246" t="str">
        <f t="shared" si="133"/>
        <v/>
      </c>
      <c r="AP106" s="247"/>
      <c r="AQ106" s="211">
        <f t="shared" si="134"/>
        <v>0</v>
      </c>
      <c r="AR106" s="211" t="str">
        <f t="shared" si="132"/>
        <v/>
      </c>
      <c r="AS106" s="211" t="str">
        <f t="shared" si="132"/>
        <v/>
      </c>
      <c r="AT106" s="210">
        <f t="shared" si="172"/>
        <v>0</v>
      </c>
      <c r="AU106" s="210">
        <f t="shared" si="135"/>
        <v>0</v>
      </c>
      <c r="AV106" s="210">
        <f t="shared" si="136"/>
        <v>0</v>
      </c>
      <c r="AW106" s="210">
        <f t="shared" si="137"/>
        <v>0</v>
      </c>
      <c r="AX106" s="210">
        <f t="shared" si="138"/>
        <v>0</v>
      </c>
      <c r="AY106" s="210">
        <f t="shared" si="139"/>
        <v>0</v>
      </c>
      <c r="AZ106" s="210">
        <f t="shared" si="140"/>
        <v>0</v>
      </c>
      <c r="BA106" s="210">
        <f t="shared" si="141"/>
        <v>1</v>
      </c>
      <c r="BB106" s="210">
        <f t="shared" si="142"/>
        <v>1</v>
      </c>
      <c r="BC106" s="210">
        <f t="shared" si="143"/>
        <v>1</v>
      </c>
      <c r="BD106" s="210">
        <f t="shared" si="144"/>
        <v>0</v>
      </c>
      <c r="BE106" s="210">
        <f t="shared" si="145"/>
        <v>1</v>
      </c>
      <c r="BF106" s="210">
        <f t="shared" si="146"/>
        <v>1</v>
      </c>
      <c r="BG106" s="210">
        <f t="shared" si="147"/>
        <v>0</v>
      </c>
      <c r="BH106" s="210">
        <f t="shared" si="148"/>
        <v>0</v>
      </c>
      <c r="BI106" s="210">
        <f t="shared" si="149"/>
        <v>0</v>
      </c>
      <c r="BJ106" s="210">
        <f t="shared" si="150"/>
        <v>1</v>
      </c>
      <c r="BK106" s="210">
        <f t="shared" si="151"/>
        <v>1</v>
      </c>
      <c r="BL106" s="210">
        <f t="shared" si="152"/>
        <v>1</v>
      </c>
      <c r="BM106" s="210">
        <f t="shared" si="153"/>
        <v>1</v>
      </c>
      <c r="BN106" s="210">
        <f t="shared" si="154"/>
        <v>1</v>
      </c>
      <c r="BO106" s="210">
        <f t="shared" si="155"/>
        <v>1</v>
      </c>
      <c r="BP106" s="210">
        <f t="shared" si="156"/>
        <v>1</v>
      </c>
      <c r="BQ106" s="210">
        <f t="shared" si="157"/>
        <v>0</v>
      </c>
      <c r="BR106" s="210">
        <f t="shared" si="158"/>
        <v>1</v>
      </c>
      <c r="BS106" s="210">
        <f t="shared" si="159"/>
        <v>0</v>
      </c>
      <c r="BT106" s="210">
        <f t="shared" si="160"/>
        <v>0</v>
      </c>
      <c r="BU106" s="210">
        <f t="shared" si="161"/>
        <v>0</v>
      </c>
      <c r="BV106" s="210">
        <f t="shared" si="162"/>
        <v>0</v>
      </c>
      <c r="BW106" s="210">
        <f t="shared" si="163"/>
        <v>1</v>
      </c>
      <c r="BX106" s="210">
        <f t="shared" si="164"/>
        <v>1</v>
      </c>
      <c r="BY106" s="210">
        <f t="shared" si="165"/>
        <v>1</v>
      </c>
      <c r="BZ106" s="210">
        <f t="shared" si="166"/>
        <v>1</v>
      </c>
      <c r="CA106" s="210">
        <f t="shared" si="167"/>
        <v>1</v>
      </c>
      <c r="CL106" s="351" t="b">
        <f t="shared" si="173"/>
        <v>1</v>
      </c>
      <c r="CM106" s="351" t="b">
        <f t="shared" si="174"/>
        <v>1</v>
      </c>
      <c r="CN106" s="351" t="b">
        <f t="shared" si="175"/>
        <v>1</v>
      </c>
      <c r="CO106" s="351" t="b">
        <f t="shared" si="176"/>
        <v>0</v>
      </c>
      <c r="CP106" s="351"/>
      <c r="CQ106" s="351" t="b">
        <f t="shared" si="177"/>
        <v>0</v>
      </c>
      <c r="CR106" s="211">
        <f t="shared" si="178"/>
        <v>3</v>
      </c>
      <c r="CS106" s="351" t="b">
        <f t="shared" si="179"/>
        <v>1</v>
      </c>
      <c r="CT106" s="351" t="b">
        <f t="shared" si="180"/>
        <v>1</v>
      </c>
      <c r="CU106" s="351" t="b">
        <f t="shared" si="181"/>
        <v>1</v>
      </c>
      <c r="CV106" s="351" t="b">
        <f t="shared" si="182"/>
        <v>0</v>
      </c>
      <c r="CW106" s="351"/>
      <c r="CX106" s="351" t="b">
        <f t="shared" si="183"/>
        <v>0</v>
      </c>
      <c r="CY106" s="211">
        <f t="shared" si="184"/>
        <v>3</v>
      </c>
      <c r="CZ106" s="351" t="str">
        <f t="shared" si="185"/>
        <v/>
      </c>
      <c r="DA106" s="351" t="str">
        <f t="shared" si="186"/>
        <v/>
      </c>
    </row>
    <row r="107" spans="2:105" hidden="1" x14ac:dyDescent="0.25">
      <c r="B107" s="11" t="str">
        <f t="shared" si="168"/>
        <v/>
      </c>
      <c r="C107" s="11"/>
      <c r="D107" s="11"/>
      <c r="E107" s="11"/>
      <c r="F107" s="360"/>
      <c r="G107" s="10"/>
      <c r="H107" s="10"/>
      <c r="I107" s="10"/>
      <c r="J107" s="10"/>
      <c r="K107" s="10"/>
      <c r="L107" s="10"/>
      <c r="M107" s="10"/>
      <c r="N107" s="11" t="str">
        <f>IF($F107="","",'ריכוז גיליונות עזר'!H107)</f>
        <v/>
      </c>
      <c r="O107" s="11" t="str">
        <f>IF($F107="","",'ריכוז גיליונות עזר'!K107)</f>
        <v/>
      </c>
      <c r="P107" s="11" t="str">
        <f>IF($F107="","",'ריכוז גיליונות עזר'!L107)</f>
        <v/>
      </c>
      <c r="Q107" s="10"/>
      <c r="R107" s="365" t="str">
        <f t="shared" si="169"/>
        <v/>
      </c>
      <c r="S107" s="11" t="str">
        <f t="shared" si="170"/>
        <v/>
      </c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1" t="str">
        <f t="shared" si="171"/>
        <v/>
      </c>
      <c r="AF107" s="10"/>
      <c r="AG107" s="10"/>
      <c r="AH107" s="10"/>
      <c r="AI107" s="10"/>
      <c r="AJ107" s="10"/>
      <c r="AK107" s="11"/>
      <c r="AL107" s="11"/>
      <c r="AM107" s="11"/>
      <c r="AN107" s="11"/>
      <c r="AO107" s="246" t="str">
        <f t="shared" si="133"/>
        <v/>
      </c>
      <c r="AP107" s="247"/>
      <c r="AQ107" s="211">
        <f t="shared" si="134"/>
        <v>0</v>
      </c>
      <c r="AR107" s="211" t="str">
        <f t="shared" si="132"/>
        <v/>
      </c>
      <c r="AS107" s="211" t="str">
        <f t="shared" si="132"/>
        <v/>
      </c>
      <c r="AT107" s="210">
        <f t="shared" si="172"/>
        <v>0</v>
      </c>
      <c r="AU107" s="210">
        <f t="shared" si="135"/>
        <v>0</v>
      </c>
      <c r="AV107" s="210">
        <f t="shared" si="136"/>
        <v>0</v>
      </c>
      <c r="AW107" s="210">
        <f t="shared" si="137"/>
        <v>0</v>
      </c>
      <c r="AX107" s="210">
        <f t="shared" si="138"/>
        <v>0</v>
      </c>
      <c r="AY107" s="210">
        <f t="shared" si="139"/>
        <v>0</v>
      </c>
      <c r="AZ107" s="210">
        <f t="shared" si="140"/>
        <v>0</v>
      </c>
      <c r="BA107" s="210">
        <f t="shared" si="141"/>
        <v>1</v>
      </c>
      <c r="BB107" s="210">
        <f t="shared" si="142"/>
        <v>1</v>
      </c>
      <c r="BC107" s="210">
        <f t="shared" si="143"/>
        <v>1</v>
      </c>
      <c r="BD107" s="210">
        <f t="shared" si="144"/>
        <v>0</v>
      </c>
      <c r="BE107" s="210">
        <f t="shared" si="145"/>
        <v>1</v>
      </c>
      <c r="BF107" s="210">
        <f t="shared" si="146"/>
        <v>1</v>
      </c>
      <c r="BG107" s="210">
        <f t="shared" si="147"/>
        <v>0</v>
      </c>
      <c r="BH107" s="210">
        <f t="shared" si="148"/>
        <v>0</v>
      </c>
      <c r="BI107" s="210">
        <f t="shared" si="149"/>
        <v>0</v>
      </c>
      <c r="BJ107" s="210">
        <f t="shared" si="150"/>
        <v>1</v>
      </c>
      <c r="BK107" s="210">
        <f t="shared" si="151"/>
        <v>1</v>
      </c>
      <c r="BL107" s="210">
        <f t="shared" si="152"/>
        <v>1</v>
      </c>
      <c r="BM107" s="210">
        <f t="shared" si="153"/>
        <v>1</v>
      </c>
      <c r="BN107" s="210">
        <f t="shared" si="154"/>
        <v>1</v>
      </c>
      <c r="BO107" s="210">
        <f t="shared" si="155"/>
        <v>1</v>
      </c>
      <c r="BP107" s="210">
        <f t="shared" si="156"/>
        <v>1</v>
      </c>
      <c r="BQ107" s="210">
        <f t="shared" si="157"/>
        <v>0</v>
      </c>
      <c r="BR107" s="210">
        <f t="shared" si="158"/>
        <v>1</v>
      </c>
      <c r="BS107" s="210">
        <f t="shared" si="159"/>
        <v>0</v>
      </c>
      <c r="BT107" s="210">
        <f t="shared" si="160"/>
        <v>0</v>
      </c>
      <c r="BU107" s="210">
        <f t="shared" si="161"/>
        <v>0</v>
      </c>
      <c r="BV107" s="210">
        <f t="shared" si="162"/>
        <v>0</v>
      </c>
      <c r="BW107" s="210">
        <f t="shared" si="163"/>
        <v>1</v>
      </c>
      <c r="BX107" s="210">
        <f t="shared" si="164"/>
        <v>1</v>
      </c>
      <c r="BY107" s="210">
        <f t="shared" si="165"/>
        <v>1</v>
      </c>
      <c r="BZ107" s="210">
        <f t="shared" si="166"/>
        <v>1</v>
      </c>
      <c r="CA107" s="210">
        <f t="shared" si="167"/>
        <v>1</v>
      </c>
      <c r="CL107" s="351" t="b">
        <f t="shared" si="173"/>
        <v>1</v>
      </c>
      <c r="CM107" s="351" t="b">
        <f t="shared" si="174"/>
        <v>1</v>
      </c>
      <c r="CN107" s="351" t="b">
        <f t="shared" si="175"/>
        <v>1</v>
      </c>
      <c r="CO107" s="351" t="b">
        <f t="shared" si="176"/>
        <v>0</v>
      </c>
      <c r="CP107" s="351"/>
      <c r="CQ107" s="351" t="b">
        <f t="shared" si="177"/>
        <v>0</v>
      </c>
      <c r="CR107" s="211">
        <f t="shared" si="178"/>
        <v>3</v>
      </c>
      <c r="CS107" s="351" t="b">
        <f t="shared" si="179"/>
        <v>1</v>
      </c>
      <c r="CT107" s="351" t="b">
        <f t="shared" si="180"/>
        <v>1</v>
      </c>
      <c r="CU107" s="351" t="b">
        <f t="shared" si="181"/>
        <v>1</v>
      </c>
      <c r="CV107" s="351" t="b">
        <f t="shared" si="182"/>
        <v>0</v>
      </c>
      <c r="CW107" s="351"/>
      <c r="CX107" s="351" t="b">
        <f t="shared" si="183"/>
        <v>0</v>
      </c>
      <c r="CY107" s="211">
        <f t="shared" si="184"/>
        <v>3</v>
      </c>
      <c r="CZ107" s="351" t="str">
        <f t="shared" si="185"/>
        <v/>
      </c>
      <c r="DA107" s="351" t="str">
        <f t="shared" si="186"/>
        <v/>
      </c>
    </row>
    <row r="108" spans="2:105" hidden="1" x14ac:dyDescent="0.25">
      <c r="B108" s="11" t="str">
        <f t="shared" si="168"/>
        <v/>
      </c>
      <c r="C108" s="11"/>
      <c r="D108" s="11"/>
      <c r="E108" s="11"/>
      <c r="F108" s="360"/>
      <c r="G108" s="10"/>
      <c r="H108" s="10"/>
      <c r="I108" s="10"/>
      <c r="J108" s="10"/>
      <c r="K108" s="10"/>
      <c r="L108" s="10"/>
      <c r="M108" s="10"/>
      <c r="N108" s="11" t="str">
        <f>IF($F108="","",'ריכוז גיליונות עזר'!H108)</f>
        <v/>
      </c>
      <c r="O108" s="11" t="str">
        <f>IF($F108="","",'ריכוז גיליונות עזר'!K108)</f>
        <v/>
      </c>
      <c r="P108" s="11" t="str">
        <f>IF($F108="","",'ריכוז גיליונות עזר'!L108)</f>
        <v/>
      </c>
      <c r="Q108" s="10"/>
      <c r="R108" s="365" t="str">
        <f t="shared" si="169"/>
        <v/>
      </c>
      <c r="S108" s="11" t="str">
        <f t="shared" si="170"/>
        <v/>
      </c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1" t="str">
        <f t="shared" si="171"/>
        <v/>
      </c>
      <c r="AF108" s="10"/>
      <c r="AG108" s="10"/>
      <c r="AH108" s="10"/>
      <c r="AI108" s="10"/>
      <c r="AJ108" s="10"/>
      <c r="AK108" s="11"/>
      <c r="AL108" s="11"/>
      <c r="AM108" s="11"/>
      <c r="AN108" s="11"/>
      <c r="AO108" s="246" t="str">
        <f t="shared" si="133"/>
        <v/>
      </c>
      <c r="AP108" s="247"/>
      <c r="AQ108" s="211">
        <f t="shared" si="134"/>
        <v>0</v>
      </c>
      <c r="AR108" s="211" t="str">
        <f t="shared" si="132"/>
        <v/>
      </c>
      <c r="AS108" s="211" t="str">
        <f t="shared" si="132"/>
        <v/>
      </c>
      <c r="AT108" s="210">
        <f t="shared" si="172"/>
        <v>0</v>
      </c>
      <c r="AU108" s="210">
        <f t="shared" si="135"/>
        <v>0</v>
      </c>
      <c r="AV108" s="210">
        <f t="shared" si="136"/>
        <v>0</v>
      </c>
      <c r="AW108" s="210">
        <f t="shared" si="137"/>
        <v>0</v>
      </c>
      <c r="AX108" s="210">
        <f t="shared" si="138"/>
        <v>0</v>
      </c>
      <c r="AY108" s="210">
        <f t="shared" si="139"/>
        <v>0</v>
      </c>
      <c r="AZ108" s="210">
        <f t="shared" si="140"/>
        <v>0</v>
      </c>
      <c r="BA108" s="210">
        <f t="shared" si="141"/>
        <v>1</v>
      </c>
      <c r="BB108" s="210">
        <f t="shared" si="142"/>
        <v>1</v>
      </c>
      <c r="BC108" s="210">
        <f t="shared" si="143"/>
        <v>1</v>
      </c>
      <c r="BD108" s="210">
        <f t="shared" si="144"/>
        <v>0</v>
      </c>
      <c r="BE108" s="210">
        <f t="shared" si="145"/>
        <v>1</v>
      </c>
      <c r="BF108" s="210">
        <f t="shared" si="146"/>
        <v>1</v>
      </c>
      <c r="BG108" s="210">
        <f t="shared" si="147"/>
        <v>0</v>
      </c>
      <c r="BH108" s="210">
        <f t="shared" si="148"/>
        <v>0</v>
      </c>
      <c r="BI108" s="210">
        <f t="shared" si="149"/>
        <v>0</v>
      </c>
      <c r="BJ108" s="210">
        <f t="shared" si="150"/>
        <v>1</v>
      </c>
      <c r="BK108" s="210">
        <f t="shared" si="151"/>
        <v>1</v>
      </c>
      <c r="BL108" s="210">
        <f t="shared" si="152"/>
        <v>1</v>
      </c>
      <c r="BM108" s="210">
        <f t="shared" si="153"/>
        <v>1</v>
      </c>
      <c r="BN108" s="210">
        <f t="shared" si="154"/>
        <v>1</v>
      </c>
      <c r="BO108" s="210">
        <f t="shared" si="155"/>
        <v>1</v>
      </c>
      <c r="BP108" s="210">
        <f t="shared" si="156"/>
        <v>1</v>
      </c>
      <c r="BQ108" s="210">
        <f t="shared" si="157"/>
        <v>0</v>
      </c>
      <c r="BR108" s="210">
        <f t="shared" si="158"/>
        <v>1</v>
      </c>
      <c r="BS108" s="210">
        <f t="shared" si="159"/>
        <v>0</v>
      </c>
      <c r="BT108" s="210">
        <f t="shared" si="160"/>
        <v>0</v>
      </c>
      <c r="BU108" s="210">
        <f t="shared" si="161"/>
        <v>0</v>
      </c>
      <c r="BV108" s="210">
        <f t="shared" si="162"/>
        <v>0</v>
      </c>
      <c r="BW108" s="210">
        <f t="shared" si="163"/>
        <v>1</v>
      </c>
      <c r="BX108" s="210">
        <f t="shared" si="164"/>
        <v>1</v>
      </c>
      <c r="BY108" s="210">
        <f t="shared" si="165"/>
        <v>1</v>
      </c>
      <c r="BZ108" s="210">
        <f t="shared" si="166"/>
        <v>1</v>
      </c>
      <c r="CA108" s="210">
        <f t="shared" si="167"/>
        <v>1</v>
      </c>
      <c r="CL108" s="351" t="b">
        <f t="shared" si="173"/>
        <v>1</v>
      </c>
      <c r="CM108" s="351" t="b">
        <f t="shared" si="174"/>
        <v>1</v>
      </c>
      <c r="CN108" s="351" t="b">
        <f t="shared" si="175"/>
        <v>1</v>
      </c>
      <c r="CO108" s="351" t="b">
        <f t="shared" si="176"/>
        <v>0</v>
      </c>
      <c r="CP108" s="351"/>
      <c r="CQ108" s="351" t="b">
        <f t="shared" si="177"/>
        <v>0</v>
      </c>
      <c r="CR108" s="211">
        <f t="shared" si="178"/>
        <v>3</v>
      </c>
      <c r="CS108" s="351" t="b">
        <f t="shared" si="179"/>
        <v>1</v>
      </c>
      <c r="CT108" s="351" t="b">
        <f t="shared" si="180"/>
        <v>1</v>
      </c>
      <c r="CU108" s="351" t="b">
        <f t="shared" si="181"/>
        <v>1</v>
      </c>
      <c r="CV108" s="351" t="b">
        <f t="shared" si="182"/>
        <v>0</v>
      </c>
      <c r="CW108" s="351"/>
      <c r="CX108" s="351" t="b">
        <f t="shared" si="183"/>
        <v>0</v>
      </c>
      <c r="CY108" s="211">
        <f t="shared" si="184"/>
        <v>3</v>
      </c>
      <c r="CZ108" s="351" t="str">
        <f t="shared" si="185"/>
        <v/>
      </c>
      <c r="DA108" s="351" t="str">
        <f t="shared" si="186"/>
        <v/>
      </c>
    </row>
    <row r="109" spans="2:105" hidden="1" x14ac:dyDescent="0.25">
      <c r="B109" s="11" t="str">
        <f t="shared" si="168"/>
        <v/>
      </c>
      <c r="C109" s="11"/>
      <c r="D109" s="11"/>
      <c r="E109" s="11"/>
      <c r="F109" s="360"/>
      <c r="G109" s="10"/>
      <c r="H109" s="10"/>
      <c r="I109" s="10"/>
      <c r="J109" s="10"/>
      <c r="K109" s="10"/>
      <c r="L109" s="10"/>
      <c r="M109" s="10"/>
      <c r="N109" s="11" t="str">
        <f>IF($F109="","",'ריכוז גיליונות עזר'!H109)</f>
        <v/>
      </c>
      <c r="O109" s="11" t="str">
        <f>IF($F109="","",'ריכוז גיליונות עזר'!K109)</f>
        <v/>
      </c>
      <c r="P109" s="11" t="str">
        <f>IF($F109="","",'ריכוז גיליונות עזר'!L109)</f>
        <v/>
      </c>
      <c r="Q109" s="10"/>
      <c r="R109" s="365" t="str">
        <f t="shared" si="169"/>
        <v/>
      </c>
      <c r="S109" s="11" t="str">
        <f t="shared" si="170"/>
        <v/>
      </c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1" t="str">
        <f t="shared" si="171"/>
        <v/>
      </c>
      <c r="AF109" s="10"/>
      <c r="AG109" s="10"/>
      <c r="AH109" s="10"/>
      <c r="AI109" s="10"/>
      <c r="AJ109" s="10"/>
      <c r="AK109" s="11"/>
      <c r="AL109" s="11"/>
      <c r="AM109" s="11"/>
      <c r="AN109" s="11"/>
      <c r="AO109" s="246" t="str">
        <f t="shared" si="133"/>
        <v/>
      </c>
      <c r="AP109" s="247"/>
      <c r="AQ109" s="211">
        <f t="shared" si="134"/>
        <v>0</v>
      </c>
      <c r="AR109" s="211" t="str">
        <f t="shared" si="132"/>
        <v/>
      </c>
      <c r="AS109" s="211" t="str">
        <f t="shared" si="132"/>
        <v/>
      </c>
      <c r="AT109" s="210">
        <f t="shared" si="172"/>
        <v>0</v>
      </c>
      <c r="AU109" s="210">
        <f t="shared" si="135"/>
        <v>0</v>
      </c>
      <c r="AV109" s="210">
        <f t="shared" si="136"/>
        <v>0</v>
      </c>
      <c r="AW109" s="210">
        <f t="shared" si="137"/>
        <v>0</v>
      </c>
      <c r="AX109" s="210">
        <f t="shared" si="138"/>
        <v>0</v>
      </c>
      <c r="AY109" s="210">
        <f t="shared" si="139"/>
        <v>0</v>
      </c>
      <c r="AZ109" s="210">
        <f t="shared" si="140"/>
        <v>0</v>
      </c>
      <c r="BA109" s="210">
        <f t="shared" si="141"/>
        <v>1</v>
      </c>
      <c r="BB109" s="210">
        <f t="shared" si="142"/>
        <v>1</v>
      </c>
      <c r="BC109" s="210">
        <f t="shared" si="143"/>
        <v>1</v>
      </c>
      <c r="BD109" s="210">
        <f t="shared" si="144"/>
        <v>0</v>
      </c>
      <c r="BE109" s="210">
        <f t="shared" si="145"/>
        <v>1</v>
      </c>
      <c r="BF109" s="210">
        <f t="shared" si="146"/>
        <v>1</v>
      </c>
      <c r="BG109" s="210">
        <f t="shared" si="147"/>
        <v>0</v>
      </c>
      <c r="BH109" s="210">
        <f t="shared" si="148"/>
        <v>0</v>
      </c>
      <c r="BI109" s="210">
        <f t="shared" si="149"/>
        <v>0</v>
      </c>
      <c r="BJ109" s="210">
        <f t="shared" si="150"/>
        <v>1</v>
      </c>
      <c r="BK109" s="210">
        <f t="shared" si="151"/>
        <v>1</v>
      </c>
      <c r="BL109" s="210">
        <f t="shared" si="152"/>
        <v>1</v>
      </c>
      <c r="BM109" s="210">
        <f t="shared" si="153"/>
        <v>1</v>
      </c>
      <c r="BN109" s="210">
        <f t="shared" si="154"/>
        <v>1</v>
      </c>
      <c r="BO109" s="210">
        <f t="shared" si="155"/>
        <v>1</v>
      </c>
      <c r="BP109" s="210">
        <f t="shared" si="156"/>
        <v>1</v>
      </c>
      <c r="BQ109" s="210">
        <f t="shared" si="157"/>
        <v>0</v>
      </c>
      <c r="BR109" s="210">
        <f t="shared" si="158"/>
        <v>1</v>
      </c>
      <c r="BS109" s="210">
        <f t="shared" si="159"/>
        <v>0</v>
      </c>
      <c r="BT109" s="210">
        <f t="shared" si="160"/>
        <v>0</v>
      </c>
      <c r="BU109" s="210">
        <f t="shared" si="161"/>
        <v>0</v>
      </c>
      <c r="BV109" s="210">
        <f t="shared" si="162"/>
        <v>0</v>
      </c>
      <c r="BW109" s="210">
        <f t="shared" si="163"/>
        <v>1</v>
      </c>
      <c r="BX109" s="210">
        <f t="shared" si="164"/>
        <v>1</v>
      </c>
      <c r="BY109" s="210">
        <f t="shared" si="165"/>
        <v>1</v>
      </c>
      <c r="BZ109" s="210">
        <f t="shared" si="166"/>
        <v>1</v>
      </c>
      <c r="CA109" s="210">
        <f t="shared" si="167"/>
        <v>1</v>
      </c>
      <c r="CL109" s="351" t="b">
        <f t="shared" si="173"/>
        <v>1</v>
      </c>
      <c r="CM109" s="351" t="b">
        <f t="shared" si="174"/>
        <v>1</v>
      </c>
      <c r="CN109" s="351" t="b">
        <f t="shared" si="175"/>
        <v>1</v>
      </c>
      <c r="CO109" s="351" t="b">
        <f t="shared" si="176"/>
        <v>0</v>
      </c>
      <c r="CP109" s="351"/>
      <c r="CQ109" s="351" t="b">
        <f t="shared" si="177"/>
        <v>0</v>
      </c>
      <c r="CR109" s="211">
        <f t="shared" si="178"/>
        <v>3</v>
      </c>
      <c r="CS109" s="351" t="b">
        <f t="shared" si="179"/>
        <v>1</v>
      </c>
      <c r="CT109" s="351" t="b">
        <f t="shared" si="180"/>
        <v>1</v>
      </c>
      <c r="CU109" s="351" t="b">
        <f t="shared" si="181"/>
        <v>1</v>
      </c>
      <c r="CV109" s="351" t="b">
        <f t="shared" si="182"/>
        <v>0</v>
      </c>
      <c r="CW109" s="351"/>
      <c r="CX109" s="351" t="b">
        <f t="shared" si="183"/>
        <v>0</v>
      </c>
      <c r="CY109" s="211">
        <f t="shared" si="184"/>
        <v>3</v>
      </c>
      <c r="CZ109" s="351" t="str">
        <f t="shared" si="185"/>
        <v/>
      </c>
      <c r="DA109" s="351" t="str">
        <f t="shared" si="186"/>
        <v/>
      </c>
    </row>
    <row r="110" spans="2:105" hidden="1" x14ac:dyDescent="0.25">
      <c r="B110" s="11" t="str">
        <f t="shared" si="168"/>
        <v/>
      </c>
      <c r="C110" s="11"/>
      <c r="D110" s="11"/>
      <c r="E110" s="11"/>
      <c r="F110" s="360"/>
      <c r="G110" s="10"/>
      <c r="H110" s="10"/>
      <c r="I110" s="10"/>
      <c r="J110" s="10"/>
      <c r="K110" s="10"/>
      <c r="L110" s="10"/>
      <c r="M110" s="10"/>
      <c r="N110" s="11" t="str">
        <f>IF($F110="","",'ריכוז גיליונות עזר'!H110)</f>
        <v/>
      </c>
      <c r="O110" s="11" t="str">
        <f>IF($F110="","",'ריכוז גיליונות עזר'!K110)</f>
        <v/>
      </c>
      <c r="P110" s="11" t="str">
        <f>IF($F110="","",'ריכוז גיליונות עזר'!L110)</f>
        <v/>
      </c>
      <c r="Q110" s="10"/>
      <c r="R110" s="365" t="str">
        <f t="shared" si="169"/>
        <v/>
      </c>
      <c r="S110" s="11" t="str">
        <f t="shared" si="170"/>
        <v/>
      </c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1" t="str">
        <f t="shared" si="171"/>
        <v/>
      </c>
      <c r="AF110" s="10"/>
      <c r="AG110" s="10"/>
      <c r="AH110" s="10"/>
      <c r="AI110" s="10"/>
      <c r="AJ110" s="10"/>
      <c r="AK110" s="11"/>
      <c r="AL110" s="11"/>
      <c r="AM110" s="11"/>
      <c r="AN110" s="11"/>
      <c r="AO110" s="246" t="str">
        <f t="shared" si="133"/>
        <v/>
      </c>
      <c r="AP110" s="247"/>
      <c r="AQ110" s="211">
        <f t="shared" si="134"/>
        <v>0</v>
      </c>
      <c r="AR110" s="211" t="str">
        <f t="shared" si="132"/>
        <v/>
      </c>
      <c r="AS110" s="211" t="str">
        <f t="shared" si="132"/>
        <v/>
      </c>
      <c r="AT110" s="210">
        <f t="shared" si="172"/>
        <v>0</v>
      </c>
      <c r="AU110" s="210">
        <f t="shared" si="135"/>
        <v>0</v>
      </c>
      <c r="AV110" s="210">
        <f t="shared" si="136"/>
        <v>0</v>
      </c>
      <c r="AW110" s="210">
        <f t="shared" si="137"/>
        <v>0</v>
      </c>
      <c r="AX110" s="210">
        <f t="shared" si="138"/>
        <v>0</v>
      </c>
      <c r="AY110" s="210">
        <f t="shared" si="139"/>
        <v>0</v>
      </c>
      <c r="AZ110" s="210">
        <f t="shared" si="140"/>
        <v>0</v>
      </c>
      <c r="BA110" s="210">
        <f t="shared" si="141"/>
        <v>1</v>
      </c>
      <c r="BB110" s="210">
        <f t="shared" si="142"/>
        <v>1</v>
      </c>
      <c r="BC110" s="210">
        <f t="shared" si="143"/>
        <v>1</v>
      </c>
      <c r="BD110" s="210">
        <f t="shared" si="144"/>
        <v>0</v>
      </c>
      <c r="BE110" s="210">
        <f t="shared" si="145"/>
        <v>1</v>
      </c>
      <c r="BF110" s="210">
        <f t="shared" si="146"/>
        <v>1</v>
      </c>
      <c r="BG110" s="210">
        <f t="shared" si="147"/>
        <v>0</v>
      </c>
      <c r="BH110" s="210">
        <f t="shared" si="148"/>
        <v>0</v>
      </c>
      <c r="BI110" s="210">
        <f t="shared" si="149"/>
        <v>0</v>
      </c>
      <c r="BJ110" s="210">
        <f t="shared" si="150"/>
        <v>1</v>
      </c>
      <c r="BK110" s="210">
        <f t="shared" si="151"/>
        <v>1</v>
      </c>
      <c r="BL110" s="210">
        <f t="shared" si="152"/>
        <v>1</v>
      </c>
      <c r="BM110" s="210">
        <f t="shared" si="153"/>
        <v>1</v>
      </c>
      <c r="BN110" s="210">
        <f t="shared" si="154"/>
        <v>1</v>
      </c>
      <c r="BO110" s="210">
        <f t="shared" si="155"/>
        <v>1</v>
      </c>
      <c r="BP110" s="210">
        <f t="shared" si="156"/>
        <v>1</v>
      </c>
      <c r="BQ110" s="210">
        <f t="shared" si="157"/>
        <v>0</v>
      </c>
      <c r="BR110" s="210">
        <f t="shared" si="158"/>
        <v>1</v>
      </c>
      <c r="BS110" s="210">
        <f t="shared" si="159"/>
        <v>0</v>
      </c>
      <c r="BT110" s="210">
        <f t="shared" si="160"/>
        <v>0</v>
      </c>
      <c r="BU110" s="210">
        <f t="shared" si="161"/>
        <v>0</v>
      </c>
      <c r="BV110" s="210">
        <f t="shared" si="162"/>
        <v>0</v>
      </c>
      <c r="BW110" s="210">
        <f t="shared" si="163"/>
        <v>1</v>
      </c>
      <c r="BX110" s="210">
        <f t="shared" si="164"/>
        <v>1</v>
      </c>
      <c r="BY110" s="210">
        <f t="shared" si="165"/>
        <v>1</v>
      </c>
      <c r="BZ110" s="210">
        <f t="shared" si="166"/>
        <v>1</v>
      </c>
      <c r="CA110" s="210">
        <f t="shared" si="167"/>
        <v>1</v>
      </c>
      <c r="CL110" s="351" t="b">
        <f t="shared" si="173"/>
        <v>1</v>
      </c>
      <c r="CM110" s="351" t="b">
        <f t="shared" si="174"/>
        <v>1</v>
      </c>
      <c r="CN110" s="351" t="b">
        <f t="shared" si="175"/>
        <v>1</v>
      </c>
      <c r="CO110" s="351" t="b">
        <f t="shared" si="176"/>
        <v>0</v>
      </c>
      <c r="CP110" s="351"/>
      <c r="CQ110" s="351" t="b">
        <f t="shared" si="177"/>
        <v>0</v>
      </c>
      <c r="CR110" s="211">
        <f t="shared" si="178"/>
        <v>3</v>
      </c>
      <c r="CS110" s="351" t="b">
        <f t="shared" si="179"/>
        <v>1</v>
      </c>
      <c r="CT110" s="351" t="b">
        <f t="shared" si="180"/>
        <v>1</v>
      </c>
      <c r="CU110" s="351" t="b">
        <f t="shared" si="181"/>
        <v>1</v>
      </c>
      <c r="CV110" s="351" t="b">
        <f t="shared" si="182"/>
        <v>0</v>
      </c>
      <c r="CW110" s="351"/>
      <c r="CX110" s="351" t="b">
        <f t="shared" si="183"/>
        <v>0</v>
      </c>
      <c r="CY110" s="211">
        <f t="shared" si="184"/>
        <v>3</v>
      </c>
      <c r="CZ110" s="351" t="str">
        <f t="shared" si="185"/>
        <v/>
      </c>
      <c r="DA110" s="351" t="str">
        <f t="shared" si="186"/>
        <v/>
      </c>
    </row>
    <row r="111" spans="2:105" hidden="1" x14ac:dyDescent="0.25">
      <c r="B111" s="11" t="str">
        <f t="shared" si="168"/>
        <v/>
      </c>
      <c r="C111" s="11"/>
      <c r="D111" s="11"/>
      <c r="E111" s="11"/>
      <c r="F111" s="360"/>
      <c r="G111" s="10"/>
      <c r="H111" s="10"/>
      <c r="I111" s="10"/>
      <c r="J111" s="10"/>
      <c r="K111" s="10"/>
      <c r="L111" s="10"/>
      <c r="M111" s="10"/>
      <c r="N111" s="11" t="str">
        <f>IF($F111="","",'ריכוז גיליונות עזר'!H111)</f>
        <v/>
      </c>
      <c r="O111" s="11" t="str">
        <f>IF($F111="","",'ריכוז גיליונות עזר'!K111)</f>
        <v/>
      </c>
      <c r="P111" s="11" t="str">
        <f>IF($F111="","",'ריכוז גיליונות עזר'!L111)</f>
        <v/>
      </c>
      <c r="Q111" s="10"/>
      <c r="R111" s="365" t="str">
        <f t="shared" si="169"/>
        <v/>
      </c>
      <c r="S111" s="11" t="str">
        <f t="shared" si="170"/>
        <v/>
      </c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1" t="str">
        <f t="shared" si="171"/>
        <v/>
      </c>
      <c r="AF111" s="10"/>
      <c r="AG111" s="10"/>
      <c r="AH111" s="10"/>
      <c r="AI111" s="10"/>
      <c r="AJ111" s="10"/>
      <c r="AK111" s="11"/>
      <c r="AL111" s="11"/>
      <c r="AM111" s="11"/>
      <c r="AN111" s="11"/>
      <c r="AO111" s="246" t="str">
        <f t="shared" si="133"/>
        <v/>
      </c>
      <c r="AP111" s="247"/>
      <c r="AQ111" s="211">
        <f t="shared" si="134"/>
        <v>0</v>
      </c>
      <c r="AR111" s="211" t="str">
        <f t="shared" si="132"/>
        <v/>
      </c>
      <c r="AS111" s="211" t="str">
        <f t="shared" si="132"/>
        <v/>
      </c>
      <c r="AT111" s="210">
        <f t="shared" si="172"/>
        <v>0</v>
      </c>
      <c r="AU111" s="210">
        <f t="shared" si="135"/>
        <v>0</v>
      </c>
      <c r="AV111" s="210">
        <f t="shared" si="136"/>
        <v>0</v>
      </c>
      <c r="AW111" s="210">
        <f t="shared" si="137"/>
        <v>0</v>
      </c>
      <c r="AX111" s="210">
        <f t="shared" si="138"/>
        <v>0</v>
      </c>
      <c r="AY111" s="210">
        <f t="shared" si="139"/>
        <v>0</v>
      </c>
      <c r="AZ111" s="210">
        <f t="shared" si="140"/>
        <v>0</v>
      </c>
      <c r="BA111" s="210">
        <f t="shared" si="141"/>
        <v>1</v>
      </c>
      <c r="BB111" s="210">
        <f t="shared" si="142"/>
        <v>1</v>
      </c>
      <c r="BC111" s="210">
        <f t="shared" si="143"/>
        <v>1</v>
      </c>
      <c r="BD111" s="210">
        <f t="shared" si="144"/>
        <v>0</v>
      </c>
      <c r="BE111" s="210">
        <f t="shared" si="145"/>
        <v>1</v>
      </c>
      <c r="BF111" s="210">
        <f t="shared" si="146"/>
        <v>1</v>
      </c>
      <c r="BG111" s="210">
        <f t="shared" si="147"/>
        <v>0</v>
      </c>
      <c r="BH111" s="210">
        <f t="shared" si="148"/>
        <v>0</v>
      </c>
      <c r="BI111" s="210">
        <f t="shared" si="149"/>
        <v>0</v>
      </c>
      <c r="BJ111" s="210">
        <f t="shared" si="150"/>
        <v>1</v>
      </c>
      <c r="BK111" s="210">
        <f t="shared" si="151"/>
        <v>1</v>
      </c>
      <c r="BL111" s="210">
        <f t="shared" si="152"/>
        <v>1</v>
      </c>
      <c r="BM111" s="210">
        <f t="shared" si="153"/>
        <v>1</v>
      </c>
      <c r="BN111" s="210">
        <f t="shared" si="154"/>
        <v>1</v>
      </c>
      <c r="BO111" s="210">
        <f t="shared" si="155"/>
        <v>1</v>
      </c>
      <c r="BP111" s="210">
        <f t="shared" si="156"/>
        <v>1</v>
      </c>
      <c r="BQ111" s="210">
        <f t="shared" si="157"/>
        <v>0</v>
      </c>
      <c r="BR111" s="210">
        <f t="shared" si="158"/>
        <v>1</v>
      </c>
      <c r="BS111" s="210">
        <f t="shared" si="159"/>
        <v>0</v>
      </c>
      <c r="BT111" s="210">
        <f t="shared" si="160"/>
        <v>0</v>
      </c>
      <c r="BU111" s="210">
        <f t="shared" si="161"/>
        <v>0</v>
      </c>
      <c r="BV111" s="210">
        <f t="shared" si="162"/>
        <v>0</v>
      </c>
      <c r="BW111" s="210">
        <f t="shared" si="163"/>
        <v>1</v>
      </c>
      <c r="BX111" s="210">
        <f t="shared" si="164"/>
        <v>1</v>
      </c>
      <c r="BY111" s="210">
        <f t="shared" si="165"/>
        <v>1</v>
      </c>
      <c r="BZ111" s="210">
        <f t="shared" si="166"/>
        <v>1</v>
      </c>
      <c r="CA111" s="210">
        <f t="shared" si="167"/>
        <v>1</v>
      </c>
      <c r="CL111" s="351" t="b">
        <f t="shared" si="173"/>
        <v>1</v>
      </c>
      <c r="CM111" s="351" t="b">
        <f t="shared" si="174"/>
        <v>1</v>
      </c>
      <c r="CN111" s="351" t="b">
        <f t="shared" si="175"/>
        <v>1</v>
      </c>
      <c r="CO111" s="351" t="b">
        <f t="shared" si="176"/>
        <v>0</v>
      </c>
      <c r="CP111" s="351"/>
      <c r="CQ111" s="351" t="b">
        <f t="shared" si="177"/>
        <v>0</v>
      </c>
      <c r="CR111" s="211">
        <f t="shared" si="178"/>
        <v>3</v>
      </c>
      <c r="CS111" s="351" t="b">
        <f t="shared" si="179"/>
        <v>1</v>
      </c>
      <c r="CT111" s="351" t="b">
        <f t="shared" si="180"/>
        <v>1</v>
      </c>
      <c r="CU111" s="351" t="b">
        <f t="shared" si="181"/>
        <v>1</v>
      </c>
      <c r="CV111" s="351" t="b">
        <f t="shared" si="182"/>
        <v>0</v>
      </c>
      <c r="CW111" s="351"/>
      <c r="CX111" s="351" t="b">
        <f t="shared" si="183"/>
        <v>0</v>
      </c>
      <c r="CY111" s="211">
        <f t="shared" si="184"/>
        <v>3</v>
      </c>
      <c r="CZ111" s="351" t="str">
        <f t="shared" si="185"/>
        <v/>
      </c>
      <c r="DA111" s="351" t="str">
        <f t="shared" si="186"/>
        <v/>
      </c>
    </row>
    <row r="112" spans="2:105" hidden="1" x14ac:dyDescent="0.25">
      <c r="B112" s="11" t="str">
        <f t="shared" si="168"/>
        <v/>
      </c>
      <c r="C112" s="11"/>
      <c r="D112" s="11"/>
      <c r="E112" s="11"/>
      <c r="F112" s="360"/>
      <c r="G112" s="10"/>
      <c r="H112" s="10"/>
      <c r="I112" s="10"/>
      <c r="J112" s="10"/>
      <c r="K112" s="10"/>
      <c r="L112" s="10"/>
      <c r="M112" s="10"/>
      <c r="N112" s="11" t="str">
        <f>IF($F112="","",'ריכוז גיליונות עזר'!H112)</f>
        <v/>
      </c>
      <c r="O112" s="11" t="str">
        <f>IF($F112="","",'ריכוז גיליונות עזר'!K112)</f>
        <v/>
      </c>
      <c r="P112" s="11" t="str">
        <f>IF($F112="","",'ריכוז גיליונות עזר'!L112)</f>
        <v/>
      </c>
      <c r="Q112" s="10"/>
      <c r="R112" s="365" t="str">
        <f t="shared" si="169"/>
        <v/>
      </c>
      <c r="S112" s="11" t="str">
        <f t="shared" si="170"/>
        <v/>
      </c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1" t="str">
        <f t="shared" si="171"/>
        <v/>
      </c>
      <c r="AF112" s="10"/>
      <c r="AG112" s="10"/>
      <c r="AH112" s="10"/>
      <c r="AI112" s="10"/>
      <c r="AJ112" s="10"/>
      <c r="AK112" s="11"/>
      <c r="AL112" s="11"/>
      <c r="AM112" s="11"/>
      <c r="AN112" s="11"/>
      <c r="AO112" s="246" t="str">
        <f t="shared" si="133"/>
        <v/>
      </c>
      <c r="AP112" s="247"/>
      <c r="AQ112" s="211">
        <f t="shared" si="134"/>
        <v>0</v>
      </c>
      <c r="AR112" s="211" t="str">
        <f t="shared" si="132"/>
        <v/>
      </c>
      <c r="AS112" s="211" t="str">
        <f t="shared" si="132"/>
        <v/>
      </c>
      <c r="AT112" s="210">
        <f t="shared" si="172"/>
        <v>0</v>
      </c>
      <c r="AU112" s="210">
        <f t="shared" si="135"/>
        <v>0</v>
      </c>
      <c r="AV112" s="210">
        <f t="shared" si="136"/>
        <v>0</v>
      </c>
      <c r="AW112" s="210">
        <f t="shared" si="137"/>
        <v>0</v>
      </c>
      <c r="AX112" s="210">
        <f t="shared" si="138"/>
        <v>0</v>
      </c>
      <c r="AY112" s="210">
        <f t="shared" si="139"/>
        <v>0</v>
      </c>
      <c r="AZ112" s="210">
        <f t="shared" si="140"/>
        <v>0</v>
      </c>
      <c r="BA112" s="210">
        <f t="shared" si="141"/>
        <v>1</v>
      </c>
      <c r="BB112" s="210">
        <f t="shared" si="142"/>
        <v>1</v>
      </c>
      <c r="BC112" s="210">
        <f t="shared" si="143"/>
        <v>1</v>
      </c>
      <c r="BD112" s="210">
        <f t="shared" si="144"/>
        <v>0</v>
      </c>
      <c r="BE112" s="210">
        <f t="shared" si="145"/>
        <v>1</v>
      </c>
      <c r="BF112" s="210">
        <f t="shared" si="146"/>
        <v>1</v>
      </c>
      <c r="BG112" s="210">
        <f t="shared" si="147"/>
        <v>0</v>
      </c>
      <c r="BH112" s="210">
        <f t="shared" si="148"/>
        <v>0</v>
      </c>
      <c r="BI112" s="210">
        <f t="shared" si="149"/>
        <v>0</v>
      </c>
      <c r="BJ112" s="210">
        <f t="shared" si="150"/>
        <v>1</v>
      </c>
      <c r="BK112" s="210">
        <f t="shared" si="151"/>
        <v>1</v>
      </c>
      <c r="BL112" s="210">
        <f t="shared" si="152"/>
        <v>1</v>
      </c>
      <c r="BM112" s="210">
        <f t="shared" si="153"/>
        <v>1</v>
      </c>
      <c r="BN112" s="210">
        <f t="shared" si="154"/>
        <v>1</v>
      </c>
      <c r="BO112" s="210">
        <f t="shared" si="155"/>
        <v>1</v>
      </c>
      <c r="BP112" s="210">
        <f t="shared" si="156"/>
        <v>1</v>
      </c>
      <c r="BQ112" s="210">
        <f t="shared" si="157"/>
        <v>0</v>
      </c>
      <c r="BR112" s="210">
        <f t="shared" si="158"/>
        <v>1</v>
      </c>
      <c r="BS112" s="210">
        <f t="shared" si="159"/>
        <v>0</v>
      </c>
      <c r="BT112" s="210">
        <f t="shared" si="160"/>
        <v>0</v>
      </c>
      <c r="BU112" s="210">
        <f t="shared" si="161"/>
        <v>0</v>
      </c>
      <c r="BV112" s="210">
        <f t="shared" si="162"/>
        <v>0</v>
      </c>
      <c r="BW112" s="210">
        <f t="shared" si="163"/>
        <v>1</v>
      </c>
      <c r="BX112" s="210">
        <f t="shared" si="164"/>
        <v>1</v>
      </c>
      <c r="BY112" s="210">
        <f t="shared" si="165"/>
        <v>1</v>
      </c>
      <c r="BZ112" s="210">
        <f t="shared" si="166"/>
        <v>1</v>
      </c>
      <c r="CA112" s="210">
        <f t="shared" si="167"/>
        <v>1</v>
      </c>
      <c r="CL112" s="351" t="b">
        <f t="shared" si="173"/>
        <v>1</v>
      </c>
      <c r="CM112" s="351" t="b">
        <f t="shared" si="174"/>
        <v>1</v>
      </c>
      <c r="CN112" s="351" t="b">
        <f t="shared" si="175"/>
        <v>1</v>
      </c>
      <c r="CO112" s="351" t="b">
        <f t="shared" si="176"/>
        <v>0</v>
      </c>
      <c r="CP112" s="351"/>
      <c r="CQ112" s="351" t="b">
        <f t="shared" si="177"/>
        <v>0</v>
      </c>
      <c r="CR112" s="211">
        <f t="shared" si="178"/>
        <v>3</v>
      </c>
      <c r="CS112" s="351" t="b">
        <f t="shared" si="179"/>
        <v>1</v>
      </c>
      <c r="CT112" s="351" t="b">
        <f t="shared" si="180"/>
        <v>1</v>
      </c>
      <c r="CU112" s="351" t="b">
        <f t="shared" si="181"/>
        <v>1</v>
      </c>
      <c r="CV112" s="351" t="b">
        <f t="shared" si="182"/>
        <v>0</v>
      </c>
      <c r="CW112" s="351"/>
      <c r="CX112" s="351" t="b">
        <f t="shared" si="183"/>
        <v>0</v>
      </c>
      <c r="CY112" s="211">
        <f t="shared" si="184"/>
        <v>3</v>
      </c>
      <c r="CZ112" s="351" t="str">
        <f t="shared" si="185"/>
        <v/>
      </c>
      <c r="DA112" s="351" t="str">
        <f t="shared" si="186"/>
        <v/>
      </c>
    </row>
    <row r="113" spans="2:105" hidden="1" x14ac:dyDescent="0.25">
      <c r="B113" s="11" t="str">
        <f t="shared" si="168"/>
        <v/>
      </c>
      <c r="C113" s="11"/>
      <c r="D113" s="11"/>
      <c r="E113" s="11"/>
      <c r="F113" s="360"/>
      <c r="G113" s="10"/>
      <c r="H113" s="10"/>
      <c r="I113" s="10"/>
      <c r="J113" s="10"/>
      <c r="K113" s="10"/>
      <c r="L113" s="10"/>
      <c r="M113" s="10"/>
      <c r="N113" s="11" t="str">
        <f>IF($F113="","",'ריכוז גיליונות עזר'!H113)</f>
        <v/>
      </c>
      <c r="O113" s="11" t="str">
        <f>IF($F113="","",'ריכוז גיליונות עזר'!K113)</f>
        <v/>
      </c>
      <c r="P113" s="11" t="str">
        <f>IF($F113="","",'ריכוז גיליונות עזר'!L113)</f>
        <v/>
      </c>
      <c r="Q113" s="10"/>
      <c r="R113" s="365" t="str">
        <f t="shared" si="169"/>
        <v/>
      </c>
      <c r="S113" s="11" t="str">
        <f t="shared" si="170"/>
        <v/>
      </c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1" t="str">
        <f t="shared" si="171"/>
        <v/>
      </c>
      <c r="AF113" s="10"/>
      <c r="AG113" s="10"/>
      <c r="AH113" s="10"/>
      <c r="AI113" s="10"/>
      <c r="AJ113" s="10"/>
      <c r="AK113" s="11"/>
      <c r="AL113" s="11"/>
      <c r="AM113" s="11"/>
      <c r="AN113" s="11"/>
      <c r="AO113" s="246" t="str">
        <f t="shared" si="133"/>
        <v/>
      </c>
      <c r="AP113" s="247"/>
      <c r="AQ113" s="211">
        <f t="shared" si="134"/>
        <v>0</v>
      </c>
      <c r="AR113" s="211" t="str">
        <f t="shared" si="132"/>
        <v/>
      </c>
      <c r="AS113" s="211" t="str">
        <f t="shared" si="132"/>
        <v/>
      </c>
      <c r="AT113" s="210">
        <f t="shared" si="172"/>
        <v>0</v>
      </c>
      <c r="AU113" s="210">
        <f t="shared" si="135"/>
        <v>0</v>
      </c>
      <c r="AV113" s="210">
        <f t="shared" si="136"/>
        <v>0</v>
      </c>
      <c r="AW113" s="210">
        <f t="shared" si="137"/>
        <v>0</v>
      </c>
      <c r="AX113" s="210">
        <f t="shared" si="138"/>
        <v>0</v>
      </c>
      <c r="AY113" s="210">
        <f t="shared" si="139"/>
        <v>0</v>
      </c>
      <c r="AZ113" s="210">
        <f t="shared" si="140"/>
        <v>0</v>
      </c>
      <c r="BA113" s="210">
        <f t="shared" si="141"/>
        <v>1</v>
      </c>
      <c r="BB113" s="210">
        <f t="shared" si="142"/>
        <v>1</v>
      </c>
      <c r="BC113" s="210">
        <f t="shared" si="143"/>
        <v>1</v>
      </c>
      <c r="BD113" s="210">
        <f t="shared" si="144"/>
        <v>0</v>
      </c>
      <c r="BE113" s="210">
        <f t="shared" si="145"/>
        <v>1</v>
      </c>
      <c r="BF113" s="210">
        <f t="shared" si="146"/>
        <v>1</v>
      </c>
      <c r="BG113" s="210">
        <f t="shared" si="147"/>
        <v>0</v>
      </c>
      <c r="BH113" s="210">
        <f t="shared" si="148"/>
        <v>0</v>
      </c>
      <c r="BI113" s="210">
        <f t="shared" si="149"/>
        <v>0</v>
      </c>
      <c r="BJ113" s="210">
        <f t="shared" si="150"/>
        <v>1</v>
      </c>
      <c r="BK113" s="210">
        <f t="shared" si="151"/>
        <v>1</v>
      </c>
      <c r="BL113" s="210">
        <f t="shared" si="152"/>
        <v>1</v>
      </c>
      <c r="BM113" s="210">
        <f t="shared" si="153"/>
        <v>1</v>
      </c>
      <c r="BN113" s="210">
        <f t="shared" si="154"/>
        <v>1</v>
      </c>
      <c r="BO113" s="210">
        <f t="shared" si="155"/>
        <v>1</v>
      </c>
      <c r="BP113" s="210">
        <f t="shared" si="156"/>
        <v>1</v>
      </c>
      <c r="BQ113" s="210">
        <f t="shared" si="157"/>
        <v>0</v>
      </c>
      <c r="BR113" s="210">
        <f t="shared" si="158"/>
        <v>1</v>
      </c>
      <c r="BS113" s="210">
        <f t="shared" si="159"/>
        <v>0</v>
      </c>
      <c r="BT113" s="210">
        <f t="shared" si="160"/>
        <v>0</v>
      </c>
      <c r="BU113" s="210">
        <f t="shared" si="161"/>
        <v>0</v>
      </c>
      <c r="BV113" s="210">
        <f t="shared" si="162"/>
        <v>0</v>
      </c>
      <c r="BW113" s="210">
        <f t="shared" si="163"/>
        <v>1</v>
      </c>
      <c r="BX113" s="210">
        <f t="shared" si="164"/>
        <v>1</v>
      </c>
      <c r="BY113" s="210">
        <f t="shared" si="165"/>
        <v>1</v>
      </c>
      <c r="BZ113" s="210">
        <f t="shared" si="166"/>
        <v>1</v>
      </c>
      <c r="CA113" s="210">
        <f t="shared" si="167"/>
        <v>1</v>
      </c>
      <c r="CL113" s="351" t="b">
        <f t="shared" si="173"/>
        <v>1</v>
      </c>
      <c r="CM113" s="351" t="b">
        <f t="shared" si="174"/>
        <v>1</v>
      </c>
      <c r="CN113" s="351" t="b">
        <f t="shared" si="175"/>
        <v>1</v>
      </c>
      <c r="CO113" s="351" t="b">
        <f t="shared" si="176"/>
        <v>0</v>
      </c>
      <c r="CP113" s="351"/>
      <c r="CQ113" s="351" t="b">
        <f t="shared" si="177"/>
        <v>0</v>
      </c>
      <c r="CR113" s="211">
        <f t="shared" si="178"/>
        <v>3</v>
      </c>
      <c r="CS113" s="351" t="b">
        <f t="shared" si="179"/>
        <v>1</v>
      </c>
      <c r="CT113" s="351" t="b">
        <f t="shared" si="180"/>
        <v>1</v>
      </c>
      <c r="CU113" s="351" t="b">
        <f t="shared" si="181"/>
        <v>1</v>
      </c>
      <c r="CV113" s="351" t="b">
        <f t="shared" si="182"/>
        <v>0</v>
      </c>
      <c r="CW113" s="351"/>
      <c r="CX113" s="351" t="b">
        <f t="shared" si="183"/>
        <v>0</v>
      </c>
      <c r="CY113" s="211">
        <f t="shared" si="184"/>
        <v>3</v>
      </c>
      <c r="CZ113" s="351" t="str">
        <f t="shared" si="185"/>
        <v/>
      </c>
      <c r="DA113" s="351" t="str">
        <f t="shared" si="186"/>
        <v/>
      </c>
    </row>
    <row r="114" spans="2:105" hidden="1" x14ac:dyDescent="0.25">
      <c r="B114" s="11" t="str">
        <f t="shared" si="168"/>
        <v/>
      </c>
      <c r="C114" s="11"/>
      <c r="D114" s="11"/>
      <c r="E114" s="11"/>
      <c r="F114" s="360"/>
      <c r="G114" s="10"/>
      <c r="H114" s="10"/>
      <c r="I114" s="10"/>
      <c r="J114" s="10"/>
      <c r="K114" s="10"/>
      <c r="L114" s="10"/>
      <c r="M114" s="10"/>
      <c r="N114" s="11" t="str">
        <f>IF($F114="","",'ריכוז גיליונות עזר'!H114)</f>
        <v/>
      </c>
      <c r="O114" s="11" t="str">
        <f>IF($F114="","",'ריכוז גיליונות עזר'!K114)</f>
        <v/>
      </c>
      <c r="P114" s="11" t="str">
        <f>IF($F114="","",'ריכוז גיליונות עזר'!L114)</f>
        <v/>
      </c>
      <c r="Q114" s="10"/>
      <c r="R114" s="365" t="str">
        <f t="shared" si="169"/>
        <v/>
      </c>
      <c r="S114" s="11" t="str">
        <f t="shared" si="170"/>
        <v/>
      </c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1" t="str">
        <f t="shared" si="171"/>
        <v/>
      </c>
      <c r="AF114" s="10"/>
      <c r="AG114" s="10"/>
      <c r="AH114" s="10"/>
      <c r="AI114" s="10"/>
      <c r="AJ114" s="10"/>
      <c r="AK114" s="11"/>
      <c r="AL114" s="11"/>
      <c r="AM114" s="11"/>
      <c r="AN114" s="11"/>
      <c r="AO114" s="246" t="str">
        <f t="shared" si="133"/>
        <v/>
      </c>
      <c r="AP114" s="247"/>
      <c r="AQ114" s="211">
        <f t="shared" si="134"/>
        <v>0</v>
      </c>
      <c r="AR114" s="211" t="str">
        <f t="shared" si="132"/>
        <v/>
      </c>
      <c r="AS114" s="211" t="str">
        <f t="shared" si="132"/>
        <v/>
      </c>
      <c r="AT114" s="210">
        <f t="shared" si="172"/>
        <v>0</v>
      </c>
      <c r="AU114" s="210">
        <f t="shared" si="135"/>
        <v>0</v>
      </c>
      <c r="AV114" s="210">
        <f t="shared" si="136"/>
        <v>0</v>
      </c>
      <c r="AW114" s="210">
        <f t="shared" si="137"/>
        <v>0</v>
      </c>
      <c r="AX114" s="210">
        <f t="shared" si="138"/>
        <v>0</v>
      </c>
      <c r="AY114" s="210">
        <f t="shared" si="139"/>
        <v>0</v>
      </c>
      <c r="AZ114" s="210">
        <f t="shared" si="140"/>
        <v>0</v>
      </c>
      <c r="BA114" s="210">
        <f t="shared" si="141"/>
        <v>1</v>
      </c>
      <c r="BB114" s="210">
        <f t="shared" si="142"/>
        <v>1</v>
      </c>
      <c r="BC114" s="210">
        <f t="shared" si="143"/>
        <v>1</v>
      </c>
      <c r="BD114" s="210">
        <f t="shared" si="144"/>
        <v>0</v>
      </c>
      <c r="BE114" s="210">
        <f t="shared" si="145"/>
        <v>1</v>
      </c>
      <c r="BF114" s="210">
        <f t="shared" si="146"/>
        <v>1</v>
      </c>
      <c r="BG114" s="210">
        <f t="shared" si="147"/>
        <v>0</v>
      </c>
      <c r="BH114" s="210">
        <f t="shared" si="148"/>
        <v>0</v>
      </c>
      <c r="BI114" s="210">
        <f t="shared" si="149"/>
        <v>0</v>
      </c>
      <c r="BJ114" s="210">
        <f t="shared" si="150"/>
        <v>1</v>
      </c>
      <c r="BK114" s="210">
        <f t="shared" si="151"/>
        <v>1</v>
      </c>
      <c r="BL114" s="210">
        <f t="shared" si="152"/>
        <v>1</v>
      </c>
      <c r="BM114" s="210">
        <f t="shared" si="153"/>
        <v>1</v>
      </c>
      <c r="BN114" s="210">
        <f t="shared" si="154"/>
        <v>1</v>
      </c>
      <c r="BO114" s="210">
        <f t="shared" si="155"/>
        <v>1</v>
      </c>
      <c r="BP114" s="210">
        <f t="shared" si="156"/>
        <v>1</v>
      </c>
      <c r="BQ114" s="210">
        <f t="shared" si="157"/>
        <v>0</v>
      </c>
      <c r="BR114" s="210">
        <f t="shared" si="158"/>
        <v>1</v>
      </c>
      <c r="BS114" s="210">
        <f t="shared" si="159"/>
        <v>0</v>
      </c>
      <c r="BT114" s="210">
        <f t="shared" si="160"/>
        <v>0</v>
      </c>
      <c r="BU114" s="210">
        <f t="shared" si="161"/>
        <v>0</v>
      </c>
      <c r="BV114" s="210">
        <f t="shared" si="162"/>
        <v>0</v>
      </c>
      <c r="BW114" s="210">
        <f t="shared" si="163"/>
        <v>1</v>
      </c>
      <c r="BX114" s="210">
        <f t="shared" si="164"/>
        <v>1</v>
      </c>
      <c r="BY114" s="210">
        <f t="shared" si="165"/>
        <v>1</v>
      </c>
      <c r="BZ114" s="210">
        <f t="shared" si="166"/>
        <v>1</v>
      </c>
      <c r="CA114" s="210">
        <f t="shared" si="167"/>
        <v>1</v>
      </c>
      <c r="CL114" s="351" t="b">
        <f t="shared" si="173"/>
        <v>1</v>
      </c>
      <c r="CM114" s="351" t="b">
        <f t="shared" si="174"/>
        <v>1</v>
      </c>
      <c r="CN114" s="351" t="b">
        <f t="shared" si="175"/>
        <v>1</v>
      </c>
      <c r="CO114" s="351" t="b">
        <f t="shared" si="176"/>
        <v>0</v>
      </c>
      <c r="CP114" s="351"/>
      <c r="CQ114" s="351" t="b">
        <f t="shared" si="177"/>
        <v>0</v>
      </c>
      <c r="CR114" s="211">
        <f t="shared" si="178"/>
        <v>3</v>
      </c>
      <c r="CS114" s="351" t="b">
        <f t="shared" si="179"/>
        <v>1</v>
      </c>
      <c r="CT114" s="351" t="b">
        <f t="shared" si="180"/>
        <v>1</v>
      </c>
      <c r="CU114" s="351" t="b">
        <f t="shared" si="181"/>
        <v>1</v>
      </c>
      <c r="CV114" s="351" t="b">
        <f t="shared" si="182"/>
        <v>0</v>
      </c>
      <c r="CW114" s="351"/>
      <c r="CX114" s="351" t="b">
        <f t="shared" si="183"/>
        <v>0</v>
      </c>
      <c r="CY114" s="211">
        <f t="shared" si="184"/>
        <v>3</v>
      </c>
      <c r="CZ114" s="351" t="str">
        <f t="shared" si="185"/>
        <v/>
      </c>
      <c r="DA114" s="351" t="str">
        <f t="shared" si="186"/>
        <v/>
      </c>
    </row>
    <row r="115" spans="2:105" hidden="1" x14ac:dyDescent="0.25">
      <c r="B115" s="11" t="str">
        <f t="shared" si="168"/>
        <v/>
      </c>
      <c r="C115" s="11"/>
      <c r="D115" s="11"/>
      <c r="E115" s="11"/>
      <c r="F115" s="360"/>
      <c r="G115" s="10"/>
      <c r="H115" s="10"/>
      <c r="I115" s="10"/>
      <c r="J115" s="10"/>
      <c r="K115" s="10"/>
      <c r="L115" s="10"/>
      <c r="M115" s="10"/>
      <c r="N115" s="11" t="str">
        <f>IF($F115="","",'ריכוז גיליונות עזר'!H115)</f>
        <v/>
      </c>
      <c r="O115" s="11" t="str">
        <f>IF($F115="","",'ריכוז גיליונות עזר'!K115)</f>
        <v/>
      </c>
      <c r="P115" s="11" t="str">
        <f>IF($F115="","",'ריכוז גיליונות עזר'!L115)</f>
        <v/>
      </c>
      <c r="Q115" s="10"/>
      <c r="R115" s="365" t="str">
        <f t="shared" si="169"/>
        <v/>
      </c>
      <c r="S115" s="11" t="str">
        <f t="shared" si="170"/>
        <v/>
      </c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1" t="str">
        <f t="shared" si="171"/>
        <v/>
      </c>
      <c r="AF115" s="10"/>
      <c r="AG115" s="10"/>
      <c r="AH115" s="10"/>
      <c r="AI115" s="10"/>
      <c r="AJ115" s="10"/>
      <c r="AK115" s="11"/>
      <c r="AL115" s="11"/>
      <c r="AM115" s="11"/>
      <c r="AN115" s="11"/>
      <c r="AO115" s="246" t="str">
        <f t="shared" si="133"/>
        <v/>
      </c>
      <c r="AP115" s="247"/>
      <c r="AQ115" s="211">
        <f t="shared" si="134"/>
        <v>0</v>
      </c>
      <c r="AR115" s="211" t="str">
        <f t="shared" si="132"/>
        <v/>
      </c>
      <c r="AS115" s="211" t="str">
        <f t="shared" si="132"/>
        <v/>
      </c>
      <c r="AT115" s="210">
        <f t="shared" si="172"/>
        <v>0</v>
      </c>
      <c r="AU115" s="210">
        <f t="shared" si="135"/>
        <v>0</v>
      </c>
      <c r="AV115" s="210">
        <f t="shared" si="136"/>
        <v>0</v>
      </c>
      <c r="AW115" s="210">
        <f t="shared" si="137"/>
        <v>0</v>
      </c>
      <c r="AX115" s="210">
        <f t="shared" si="138"/>
        <v>0</v>
      </c>
      <c r="AY115" s="210">
        <f t="shared" si="139"/>
        <v>0</v>
      </c>
      <c r="AZ115" s="210">
        <f t="shared" si="140"/>
        <v>0</v>
      </c>
      <c r="BA115" s="210">
        <f t="shared" si="141"/>
        <v>1</v>
      </c>
      <c r="BB115" s="210">
        <f t="shared" si="142"/>
        <v>1</v>
      </c>
      <c r="BC115" s="210">
        <f t="shared" si="143"/>
        <v>1</v>
      </c>
      <c r="BD115" s="210">
        <f t="shared" si="144"/>
        <v>0</v>
      </c>
      <c r="BE115" s="210">
        <f t="shared" si="145"/>
        <v>1</v>
      </c>
      <c r="BF115" s="210">
        <f t="shared" si="146"/>
        <v>1</v>
      </c>
      <c r="BG115" s="210">
        <f t="shared" si="147"/>
        <v>0</v>
      </c>
      <c r="BH115" s="210">
        <f t="shared" si="148"/>
        <v>0</v>
      </c>
      <c r="BI115" s="210">
        <f t="shared" si="149"/>
        <v>0</v>
      </c>
      <c r="BJ115" s="210">
        <f t="shared" si="150"/>
        <v>1</v>
      </c>
      <c r="BK115" s="210">
        <f t="shared" si="151"/>
        <v>1</v>
      </c>
      <c r="BL115" s="210">
        <f t="shared" si="152"/>
        <v>1</v>
      </c>
      <c r="BM115" s="210">
        <f t="shared" si="153"/>
        <v>1</v>
      </c>
      <c r="BN115" s="210">
        <f t="shared" si="154"/>
        <v>1</v>
      </c>
      <c r="BO115" s="210">
        <f t="shared" si="155"/>
        <v>1</v>
      </c>
      <c r="BP115" s="210">
        <f t="shared" si="156"/>
        <v>1</v>
      </c>
      <c r="BQ115" s="210">
        <f t="shared" si="157"/>
        <v>0</v>
      </c>
      <c r="BR115" s="210">
        <f t="shared" si="158"/>
        <v>1</v>
      </c>
      <c r="BS115" s="210">
        <f t="shared" si="159"/>
        <v>0</v>
      </c>
      <c r="BT115" s="210">
        <f t="shared" si="160"/>
        <v>0</v>
      </c>
      <c r="BU115" s="210">
        <f t="shared" si="161"/>
        <v>0</v>
      </c>
      <c r="BV115" s="210">
        <f t="shared" si="162"/>
        <v>0</v>
      </c>
      <c r="BW115" s="210">
        <f t="shared" si="163"/>
        <v>1</v>
      </c>
      <c r="BX115" s="210">
        <f t="shared" si="164"/>
        <v>1</v>
      </c>
      <c r="BY115" s="210">
        <f t="shared" si="165"/>
        <v>1</v>
      </c>
      <c r="BZ115" s="210">
        <f t="shared" si="166"/>
        <v>1</v>
      </c>
      <c r="CA115" s="210">
        <f t="shared" si="167"/>
        <v>1</v>
      </c>
      <c r="CL115" s="351" t="b">
        <f t="shared" si="173"/>
        <v>1</v>
      </c>
      <c r="CM115" s="351" t="b">
        <f t="shared" si="174"/>
        <v>1</v>
      </c>
      <c r="CN115" s="351" t="b">
        <f t="shared" si="175"/>
        <v>1</v>
      </c>
      <c r="CO115" s="351" t="b">
        <f t="shared" si="176"/>
        <v>0</v>
      </c>
      <c r="CP115" s="351"/>
      <c r="CQ115" s="351" t="b">
        <f t="shared" si="177"/>
        <v>0</v>
      </c>
      <c r="CR115" s="211">
        <f t="shared" si="178"/>
        <v>3</v>
      </c>
      <c r="CS115" s="351" t="b">
        <f t="shared" si="179"/>
        <v>1</v>
      </c>
      <c r="CT115" s="351" t="b">
        <f t="shared" si="180"/>
        <v>1</v>
      </c>
      <c r="CU115" s="351" t="b">
        <f t="shared" si="181"/>
        <v>1</v>
      </c>
      <c r="CV115" s="351" t="b">
        <f t="shared" si="182"/>
        <v>0</v>
      </c>
      <c r="CW115" s="351"/>
      <c r="CX115" s="351" t="b">
        <f t="shared" si="183"/>
        <v>0</v>
      </c>
      <c r="CY115" s="211">
        <f t="shared" si="184"/>
        <v>3</v>
      </c>
      <c r="CZ115" s="351" t="str">
        <f t="shared" si="185"/>
        <v/>
      </c>
      <c r="DA115" s="351" t="str">
        <f t="shared" si="186"/>
        <v/>
      </c>
    </row>
    <row r="116" spans="2:105" hidden="1" x14ac:dyDescent="0.25">
      <c r="B116" s="11" t="str">
        <f t="shared" si="168"/>
        <v/>
      </c>
      <c r="C116" s="11"/>
      <c r="D116" s="11"/>
      <c r="E116" s="11"/>
      <c r="F116" s="360"/>
      <c r="G116" s="10"/>
      <c r="H116" s="10"/>
      <c r="I116" s="10"/>
      <c r="J116" s="10"/>
      <c r="K116" s="10"/>
      <c r="L116" s="10"/>
      <c r="M116" s="10"/>
      <c r="N116" s="11" t="str">
        <f>IF($F116="","",'ריכוז גיליונות עזר'!H116)</f>
        <v/>
      </c>
      <c r="O116" s="11" t="str">
        <f>IF($F116="","",'ריכוז גיליונות עזר'!K116)</f>
        <v/>
      </c>
      <c r="P116" s="11" t="str">
        <f>IF($F116="","",'ריכוז גיליונות עזר'!L116)</f>
        <v/>
      </c>
      <c r="Q116" s="10"/>
      <c r="R116" s="365" t="str">
        <f t="shared" si="169"/>
        <v/>
      </c>
      <c r="S116" s="11" t="str">
        <f t="shared" si="170"/>
        <v/>
      </c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1" t="str">
        <f t="shared" si="171"/>
        <v/>
      </c>
      <c r="AF116" s="10"/>
      <c r="AG116" s="10"/>
      <c r="AH116" s="10"/>
      <c r="AI116" s="10"/>
      <c r="AJ116" s="10"/>
      <c r="AK116" s="11"/>
      <c r="AL116" s="11"/>
      <c r="AM116" s="11"/>
      <c r="AN116" s="11"/>
      <c r="AO116" s="246" t="str">
        <f t="shared" si="133"/>
        <v/>
      </c>
      <c r="AP116" s="247"/>
      <c r="AQ116" s="211">
        <f t="shared" si="134"/>
        <v>0</v>
      </c>
      <c r="AR116" s="211" t="str">
        <f t="shared" si="132"/>
        <v/>
      </c>
      <c r="AS116" s="211" t="str">
        <f t="shared" si="132"/>
        <v/>
      </c>
      <c r="AT116" s="210">
        <f t="shared" si="172"/>
        <v>0</v>
      </c>
      <c r="AU116" s="210">
        <f t="shared" si="135"/>
        <v>0</v>
      </c>
      <c r="AV116" s="210">
        <f t="shared" si="136"/>
        <v>0</v>
      </c>
      <c r="AW116" s="210">
        <f t="shared" si="137"/>
        <v>0</v>
      </c>
      <c r="AX116" s="210">
        <f t="shared" si="138"/>
        <v>0</v>
      </c>
      <c r="AY116" s="210">
        <f t="shared" si="139"/>
        <v>0</v>
      </c>
      <c r="AZ116" s="210">
        <f t="shared" si="140"/>
        <v>0</v>
      </c>
      <c r="BA116" s="210">
        <f t="shared" si="141"/>
        <v>1</v>
      </c>
      <c r="BB116" s="210">
        <f t="shared" si="142"/>
        <v>1</v>
      </c>
      <c r="BC116" s="210">
        <f t="shared" si="143"/>
        <v>1</v>
      </c>
      <c r="BD116" s="210">
        <f t="shared" si="144"/>
        <v>0</v>
      </c>
      <c r="BE116" s="210">
        <f t="shared" si="145"/>
        <v>1</v>
      </c>
      <c r="BF116" s="210">
        <f t="shared" si="146"/>
        <v>1</v>
      </c>
      <c r="BG116" s="210">
        <f t="shared" si="147"/>
        <v>0</v>
      </c>
      <c r="BH116" s="210">
        <f t="shared" si="148"/>
        <v>0</v>
      </c>
      <c r="BI116" s="210">
        <f t="shared" si="149"/>
        <v>0</v>
      </c>
      <c r="BJ116" s="210">
        <f t="shared" si="150"/>
        <v>1</v>
      </c>
      <c r="BK116" s="210">
        <f t="shared" si="151"/>
        <v>1</v>
      </c>
      <c r="BL116" s="210">
        <f t="shared" si="152"/>
        <v>1</v>
      </c>
      <c r="BM116" s="210">
        <f t="shared" si="153"/>
        <v>1</v>
      </c>
      <c r="BN116" s="210">
        <f t="shared" si="154"/>
        <v>1</v>
      </c>
      <c r="BO116" s="210">
        <f t="shared" si="155"/>
        <v>1</v>
      </c>
      <c r="BP116" s="210">
        <f t="shared" si="156"/>
        <v>1</v>
      </c>
      <c r="BQ116" s="210">
        <f t="shared" si="157"/>
        <v>0</v>
      </c>
      <c r="BR116" s="210">
        <f t="shared" si="158"/>
        <v>1</v>
      </c>
      <c r="BS116" s="210">
        <f t="shared" si="159"/>
        <v>0</v>
      </c>
      <c r="BT116" s="210">
        <f t="shared" si="160"/>
        <v>0</v>
      </c>
      <c r="BU116" s="210">
        <f t="shared" si="161"/>
        <v>0</v>
      </c>
      <c r="BV116" s="210">
        <f t="shared" si="162"/>
        <v>0</v>
      </c>
      <c r="BW116" s="210">
        <f t="shared" si="163"/>
        <v>1</v>
      </c>
      <c r="BX116" s="210">
        <f t="shared" si="164"/>
        <v>1</v>
      </c>
      <c r="BY116" s="210">
        <f t="shared" si="165"/>
        <v>1</v>
      </c>
      <c r="BZ116" s="210">
        <f t="shared" si="166"/>
        <v>1</v>
      </c>
      <c r="CA116" s="210">
        <f t="shared" si="167"/>
        <v>1</v>
      </c>
      <c r="CL116" s="351" t="b">
        <f t="shared" si="173"/>
        <v>1</v>
      </c>
      <c r="CM116" s="351" t="b">
        <f t="shared" si="174"/>
        <v>1</v>
      </c>
      <c r="CN116" s="351" t="b">
        <f t="shared" si="175"/>
        <v>1</v>
      </c>
      <c r="CO116" s="351" t="b">
        <f t="shared" si="176"/>
        <v>0</v>
      </c>
      <c r="CP116" s="351"/>
      <c r="CQ116" s="351" t="b">
        <f t="shared" si="177"/>
        <v>0</v>
      </c>
      <c r="CR116" s="211">
        <f t="shared" si="178"/>
        <v>3</v>
      </c>
      <c r="CS116" s="351" t="b">
        <f t="shared" si="179"/>
        <v>1</v>
      </c>
      <c r="CT116" s="351" t="b">
        <f t="shared" si="180"/>
        <v>1</v>
      </c>
      <c r="CU116" s="351" t="b">
        <f t="shared" si="181"/>
        <v>1</v>
      </c>
      <c r="CV116" s="351" t="b">
        <f t="shared" si="182"/>
        <v>0</v>
      </c>
      <c r="CW116" s="351"/>
      <c r="CX116" s="351" t="b">
        <f t="shared" si="183"/>
        <v>0</v>
      </c>
      <c r="CY116" s="211">
        <f t="shared" si="184"/>
        <v>3</v>
      </c>
      <c r="CZ116" s="351" t="str">
        <f t="shared" si="185"/>
        <v/>
      </c>
      <c r="DA116" s="351" t="str">
        <f t="shared" si="186"/>
        <v/>
      </c>
    </row>
    <row r="117" spans="2:105" hidden="1" x14ac:dyDescent="0.25">
      <c r="B117" s="11" t="str">
        <f t="shared" si="168"/>
        <v/>
      </c>
      <c r="C117" s="11"/>
      <c r="D117" s="11"/>
      <c r="E117" s="11"/>
      <c r="F117" s="360"/>
      <c r="G117" s="10"/>
      <c r="H117" s="10"/>
      <c r="I117" s="10"/>
      <c r="J117" s="10"/>
      <c r="K117" s="10"/>
      <c r="L117" s="10"/>
      <c r="M117" s="10"/>
      <c r="N117" s="11" t="str">
        <f>IF($F117="","",'ריכוז גיליונות עזר'!H117)</f>
        <v/>
      </c>
      <c r="O117" s="11" t="str">
        <f>IF($F117="","",'ריכוז גיליונות עזר'!K117)</f>
        <v/>
      </c>
      <c r="P117" s="11" t="str">
        <f>IF($F117="","",'ריכוז גיליונות עזר'!L117)</f>
        <v/>
      </c>
      <c r="Q117" s="10"/>
      <c r="R117" s="365" t="str">
        <f t="shared" si="169"/>
        <v/>
      </c>
      <c r="S117" s="11" t="str">
        <f t="shared" si="170"/>
        <v/>
      </c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1" t="str">
        <f t="shared" si="171"/>
        <v/>
      </c>
      <c r="AF117" s="10"/>
      <c r="AG117" s="10"/>
      <c r="AH117" s="10"/>
      <c r="AI117" s="10"/>
      <c r="AJ117" s="10"/>
      <c r="AK117" s="11"/>
      <c r="AL117" s="11"/>
      <c r="AM117" s="11"/>
      <c r="AN117" s="11"/>
      <c r="AO117" s="246" t="str">
        <f t="shared" si="133"/>
        <v/>
      </c>
      <c r="AP117" s="247"/>
      <c r="AQ117" s="211">
        <f t="shared" si="134"/>
        <v>0</v>
      </c>
      <c r="AR117" s="211" t="str">
        <f t="shared" si="132"/>
        <v/>
      </c>
      <c r="AS117" s="211" t="str">
        <f t="shared" si="132"/>
        <v/>
      </c>
      <c r="AT117" s="210">
        <f t="shared" si="172"/>
        <v>0</v>
      </c>
      <c r="AU117" s="210">
        <f t="shared" si="135"/>
        <v>0</v>
      </c>
      <c r="AV117" s="210">
        <f t="shared" si="136"/>
        <v>0</v>
      </c>
      <c r="AW117" s="210">
        <f t="shared" si="137"/>
        <v>0</v>
      </c>
      <c r="AX117" s="210">
        <f t="shared" si="138"/>
        <v>0</v>
      </c>
      <c r="AY117" s="210">
        <f t="shared" si="139"/>
        <v>0</v>
      </c>
      <c r="AZ117" s="210">
        <f t="shared" si="140"/>
        <v>0</v>
      </c>
      <c r="BA117" s="210">
        <f t="shared" si="141"/>
        <v>1</v>
      </c>
      <c r="BB117" s="210">
        <f t="shared" si="142"/>
        <v>1</v>
      </c>
      <c r="BC117" s="210">
        <f t="shared" si="143"/>
        <v>1</v>
      </c>
      <c r="BD117" s="210">
        <f t="shared" si="144"/>
        <v>0</v>
      </c>
      <c r="BE117" s="210">
        <f t="shared" si="145"/>
        <v>1</v>
      </c>
      <c r="BF117" s="210">
        <f t="shared" si="146"/>
        <v>1</v>
      </c>
      <c r="BG117" s="210">
        <f t="shared" si="147"/>
        <v>0</v>
      </c>
      <c r="BH117" s="210">
        <f t="shared" si="148"/>
        <v>0</v>
      </c>
      <c r="BI117" s="210">
        <f t="shared" si="149"/>
        <v>0</v>
      </c>
      <c r="BJ117" s="210">
        <f t="shared" si="150"/>
        <v>1</v>
      </c>
      <c r="BK117" s="210">
        <f t="shared" si="151"/>
        <v>1</v>
      </c>
      <c r="BL117" s="210">
        <f t="shared" si="152"/>
        <v>1</v>
      </c>
      <c r="BM117" s="210">
        <f t="shared" si="153"/>
        <v>1</v>
      </c>
      <c r="BN117" s="210">
        <f t="shared" si="154"/>
        <v>1</v>
      </c>
      <c r="BO117" s="210">
        <f t="shared" si="155"/>
        <v>1</v>
      </c>
      <c r="BP117" s="210">
        <f t="shared" si="156"/>
        <v>1</v>
      </c>
      <c r="BQ117" s="210">
        <f t="shared" si="157"/>
        <v>0</v>
      </c>
      <c r="BR117" s="210">
        <f t="shared" si="158"/>
        <v>1</v>
      </c>
      <c r="BS117" s="210">
        <f t="shared" si="159"/>
        <v>0</v>
      </c>
      <c r="BT117" s="210">
        <f t="shared" si="160"/>
        <v>0</v>
      </c>
      <c r="BU117" s="210">
        <f t="shared" si="161"/>
        <v>0</v>
      </c>
      <c r="BV117" s="210">
        <f t="shared" si="162"/>
        <v>0</v>
      </c>
      <c r="BW117" s="210">
        <f t="shared" si="163"/>
        <v>1</v>
      </c>
      <c r="BX117" s="210">
        <f t="shared" si="164"/>
        <v>1</v>
      </c>
      <c r="BY117" s="210">
        <f t="shared" si="165"/>
        <v>1</v>
      </c>
      <c r="BZ117" s="210">
        <f t="shared" si="166"/>
        <v>1</v>
      </c>
      <c r="CA117" s="210">
        <f t="shared" si="167"/>
        <v>1</v>
      </c>
      <c r="CL117" s="351" t="b">
        <f t="shared" si="173"/>
        <v>1</v>
      </c>
      <c r="CM117" s="351" t="b">
        <f t="shared" si="174"/>
        <v>1</v>
      </c>
      <c r="CN117" s="351" t="b">
        <f t="shared" si="175"/>
        <v>1</v>
      </c>
      <c r="CO117" s="351" t="b">
        <f t="shared" si="176"/>
        <v>0</v>
      </c>
      <c r="CP117" s="351"/>
      <c r="CQ117" s="351" t="b">
        <f t="shared" si="177"/>
        <v>0</v>
      </c>
      <c r="CR117" s="211">
        <f t="shared" si="178"/>
        <v>3</v>
      </c>
      <c r="CS117" s="351" t="b">
        <f t="shared" si="179"/>
        <v>1</v>
      </c>
      <c r="CT117" s="351" t="b">
        <f t="shared" si="180"/>
        <v>1</v>
      </c>
      <c r="CU117" s="351" t="b">
        <f t="shared" si="181"/>
        <v>1</v>
      </c>
      <c r="CV117" s="351" t="b">
        <f t="shared" si="182"/>
        <v>0</v>
      </c>
      <c r="CW117" s="351"/>
      <c r="CX117" s="351" t="b">
        <f t="shared" si="183"/>
        <v>0</v>
      </c>
      <c r="CY117" s="211">
        <f t="shared" si="184"/>
        <v>3</v>
      </c>
      <c r="CZ117" s="351" t="str">
        <f t="shared" si="185"/>
        <v/>
      </c>
      <c r="DA117" s="351" t="str">
        <f t="shared" si="186"/>
        <v/>
      </c>
    </row>
    <row r="118" spans="2:105" hidden="1" x14ac:dyDescent="0.25">
      <c r="B118" s="11" t="str">
        <f t="shared" si="168"/>
        <v/>
      </c>
      <c r="C118" s="11"/>
      <c r="D118" s="11"/>
      <c r="E118" s="11"/>
      <c r="F118" s="360"/>
      <c r="G118" s="10"/>
      <c r="H118" s="10"/>
      <c r="I118" s="10"/>
      <c r="J118" s="10"/>
      <c r="K118" s="10"/>
      <c r="L118" s="10"/>
      <c r="M118" s="10"/>
      <c r="N118" s="11" t="str">
        <f>IF($F118="","",'ריכוז גיליונות עזר'!H118)</f>
        <v/>
      </c>
      <c r="O118" s="11" t="str">
        <f>IF($F118="","",'ריכוז גיליונות עזר'!K118)</f>
        <v/>
      </c>
      <c r="P118" s="11" t="str">
        <f>IF($F118="","",'ריכוז גיליונות עזר'!L118)</f>
        <v/>
      </c>
      <c r="Q118" s="10"/>
      <c r="R118" s="365" t="str">
        <f t="shared" si="169"/>
        <v/>
      </c>
      <c r="S118" s="11" t="str">
        <f t="shared" si="170"/>
        <v/>
      </c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1" t="str">
        <f t="shared" si="171"/>
        <v/>
      </c>
      <c r="AF118" s="10"/>
      <c r="AG118" s="10"/>
      <c r="AH118" s="10"/>
      <c r="AI118" s="10"/>
      <c r="AJ118" s="10"/>
      <c r="AK118" s="11"/>
      <c r="AL118" s="11"/>
      <c r="AM118" s="11"/>
      <c r="AN118" s="11"/>
      <c r="AO118" s="246" t="str">
        <f t="shared" si="133"/>
        <v/>
      </c>
      <c r="AP118" s="247"/>
      <c r="AQ118" s="211">
        <f t="shared" si="134"/>
        <v>0</v>
      </c>
      <c r="AR118" s="211" t="str">
        <f t="shared" si="132"/>
        <v/>
      </c>
      <c r="AS118" s="211" t="str">
        <f t="shared" si="132"/>
        <v/>
      </c>
      <c r="AT118" s="210">
        <f t="shared" si="172"/>
        <v>0</v>
      </c>
      <c r="AU118" s="210">
        <f t="shared" si="135"/>
        <v>0</v>
      </c>
      <c r="AV118" s="210">
        <f t="shared" si="136"/>
        <v>0</v>
      </c>
      <c r="AW118" s="210">
        <f t="shared" si="137"/>
        <v>0</v>
      </c>
      <c r="AX118" s="210">
        <f t="shared" si="138"/>
        <v>0</v>
      </c>
      <c r="AY118" s="210">
        <f t="shared" si="139"/>
        <v>0</v>
      </c>
      <c r="AZ118" s="210">
        <f t="shared" si="140"/>
        <v>0</v>
      </c>
      <c r="BA118" s="210">
        <f t="shared" si="141"/>
        <v>1</v>
      </c>
      <c r="BB118" s="210">
        <f t="shared" si="142"/>
        <v>1</v>
      </c>
      <c r="BC118" s="210">
        <f t="shared" si="143"/>
        <v>1</v>
      </c>
      <c r="BD118" s="210">
        <f t="shared" si="144"/>
        <v>0</v>
      </c>
      <c r="BE118" s="210">
        <f t="shared" si="145"/>
        <v>1</v>
      </c>
      <c r="BF118" s="210">
        <f t="shared" si="146"/>
        <v>1</v>
      </c>
      <c r="BG118" s="210">
        <f t="shared" si="147"/>
        <v>0</v>
      </c>
      <c r="BH118" s="210">
        <f t="shared" si="148"/>
        <v>0</v>
      </c>
      <c r="BI118" s="210">
        <f t="shared" si="149"/>
        <v>0</v>
      </c>
      <c r="BJ118" s="210">
        <f t="shared" si="150"/>
        <v>1</v>
      </c>
      <c r="BK118" s="210">
        <f t="shared" si="151"/>
        <v>1</v>
      </c>
      <c r="BL118" s="210">
        <f t="shared" si="152"/>
        <v>1</v>
      </c>
      <c r="BM118" s="210">
        <f t="shared" si="153"/>
        <v>1</v>
      </c>
      <c r="BN118" s="210">
        <f t="shared" si="154"/>
        <v>1</v>
      </c>
      <c r="BO118" s="210">
        <f t="shared" si="155"/>
        <v>1</v>
      </c>
      <c r="BP118" s="210">
        <f t="shared" si="156"/>
        <v>1</v>
      </c>
      <c r="BQ118" s="210">
        <f t="shared" si="157"/>
        <v>0</v>
      </c>
      <c r="BR118" s="210">
        <f t="shared" si="158"/>
        <v>1</v>
      </c>
      <c r="BS118" s="210">
        <f t="shared" si="159"/>
        <v>0</v>
      </c>
      <c r="BT118" s="210">
        <f t="shared" si="160"/>
        <v>0</v>
      </c>
      <c r="BU118" s="210">
        <f t="shared" si="161"/>
        <v>0</v>
      </c>
      <c r="BV118" s="210">
        <f t="shared" si="162"/>
        <v>0</v>
      </c>
      <c r="BW118" s="210">
        <f t="shared" si="163"/>
        <v>1</v>
      </c>
      <c r="BX118" s="210">
        <f t="shared" si="164"/>
        <v>1</v>
      </c>
      <c r="BY118" s="210">
        <f t="shared" si="165"/>
        <v>1</v>
      </c>
      <c r="BZ118" s="210">
        <f t="shared" si="166"/>
        <v>1</v>
      </c>
      <c r="CA118" s="210">
        <f t="shared" si="167"/>
        <v>1</v>
      </c>
      <c r="CL118" s="351" t="b">
        <f t="shared" si="173"/>
        <v>1</v>
      </c>
      <c r="CM118" s="351" t="b">
        <f t="shared" si="174"/>
        <v>1</v>
      </c>
      <c r="CN118" s="351" t="b">
        <f t="shared" si="175"/>
        <v>1</v>
      </c>
      <c r="CO118" s="351" t="b">
        <f t="shared" si="176"/>
        <v>0</v>
      </c>
      <c r="CP118" s="351"/>
      <c r="CQ118" s="351" t="b">
        <f t="shared" si="177"/>
        <v>0</v>
      </c>
      <c r="CR118" s="211">
        <f t="shared" si="178"/>
        <v>3</v>
      </c>
      <c r="CS118" s="351" t="b">
        <f t="shared" si="179"/>
        <v>1</v>
      </c>
      <c r="CT118" s="351" t="b">
        <f t="shared" si="180"/>
        <v>1</v>
      </c>
      <c r="CU118" s="351" t="b">
        <f t="shared" si="181"/>
        <v>1</v>
      </c>
      <c r="CV118" s="351" t="b">
        <f t="shared" si="182"/>
        <v>0</v>
      </c>
      <c r="CW118" s="351"/>
      <c r="CX118" s="351" t="b">
        <f t="shared" si="183"/>
        <v>0</v>
      </c>
      <c r="CY118" s="211">
        <f t="shared" si="184"/>
        <v>3</v>
      </c>
      <c r="CZ118" s="351" t="str">
        <f t="shared" si="185"/>
        <v/>
      </c>
      <c r="DA118" s="351" t="str">
        <f t="shared" si="186"/>
        <v/>
      </c>
    </row>
    <row r="119" spans="2:105" hidden="1" x14ac:dyDescent="0.25">
      <c r="B119" s="11" t="str">
        <f t="shared" si="168"/>
        <v/>
      </c>
      <c r="C119" s="11"/>
      <c r="D119" s="11"/>
      <c r="E119" s="11"/>
      <c r="F119" s="360"/>
      <c r="G119" s="10"/>
      <c r="H119" s="10"/>
      <c r="I119" s="10"/>
      <c r="J119" s="10"/>
      <c r="K119" s="10"/>
      <c r="L119" s="10"/>
      <c r="M119" s="10"/>
      <c r="N119" s="11" t="str">
        <f>IF($F119="","",'ריכוז גיליונות עזר'!H119)</f>
        <v/>
      </c>
      <c r="O119" s="11" t="str">
        <f>IF($F119="","",'ריכוז גיליונות עזר'!K119)</f>
        <v/>
      </c>
      <c r="P119" s="11" t="str">
        <f>IF($F119="","",'ריכוז גיליונות עזר'!L119)</f>
        <v/>
      </c>
      <c r="Q119" s="10"/>
      <c r="R119" s="365" t="str">
        <f t="shared" si="169"/>
        <v/>
      </c>
      <c r="S119" s="11" t="str">
        <f t="shared" si="170"/>
        <v/>
      </c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1" t="str">
        <f t="shared" si="171"/>
        <v/>
      </c>
      <c r="AF119" s="10"/>
      <c r="AG119" s="10"/>
      <c r="AH119" s="10"/>
      <c r="AI119" s="10"/>
      <c r="AJ119" s="10"/>
      <c r="AK119" s="11"/>
      <c r="AL119" s="11"/>
      <c r="AM119" s="11"/>
      <c r="AN119" s="11"/>
      <c r="AO119" s="246" t="str">
        <f t="shared" si="133"/>
        <v/>
      </c>
      <c r="AP119" s="247"/>
      <c r="AQ119" s="211">
        <f t="shared" si="134"/>
        <v>0</v>
      </c>
      <c r="AR119" s="211" t="str">
        <f t="shared" si="132"/>
        <v/>
      </c>
      <c r="AS119" s="211" t="str">
        <f t="shared" si="132"/>
        <v/>
      </c>
      <c r="AT119" s="210">
        <f t="shared" si="172"/>
        <v>0</v>
      </c>
      <c r="AU119" s="210">
        <f t="shared" si="135"/>
        <v>0</v>
      </c>
      <c r="AV119" s="210">
        <f t="shared" si="136"/>
        <v>0</v>
      </c>
      <c r="AW119" s="210">
        <f t="shared" si="137"/>
        <v>0</v>
      </c>
      <c r="AX119" s="210">
        <f t="shared" si="138"/>
        <v>0</v>
      </c>
      <c r="AY119" s="210">
        <f t="shared" si="139"/>
        <v>0</v>
      </c>
      <c r="AZ119" s="210">
        <f t="shared" si="140"/>
        <v>0</v>
      </c>
      <c r="BA119" s="210">
        <f t="shared" si="141"/>
        <v>1</v>
      </c>
      <c r="BB119" s="210">
        <f t="shared" si="142"/>
        <v>1</v>
      </c>
      <c r="BC119" s="210">
        <f t="shared" si="143"/>
        <v>1</v>
      </c>
      <c r="BD119" s="210">
        <f t="shared" si="144"/>
        <v>0</v>
      </c>
      <c r="BE119" s="210">
        <f t="shared" si="145"/>
        <v>1</v>
      </c>
      <c r="BF119" s="210">
        <f t="shared" si="146"/>
        <v>1</v>
      </c>
      <c r="BG119" s="210">
        <f t="shared" si="147"/>
        <v>0</v>
      </c>
      <c r="BH119" s="210">
        <f t="shared" si="148"/>
        <v>0</v>
      </c>
      <c r="BI119" s="210">
        <f t="shared" si="149"/>
        <v>0</v>
      </c>
      <c r="BJ119" s="210">
        <f t="shared" si="150"/>
        <v>1</v>
      </c>
      <c r="BK119" s="210">
        <f t="shared" si="151"/>
        <v>1</v>
      </c>
      <c r="BL119" s="210">
        <f t="shared" si="152"/>
        <v>1</v>
      </c>
      <c r="BM119" s="210">
        <f t="shared" si="153"/>
        <v>1</v>
      </c>
      <c r="BN119" s="210">
        <f t="shared" si="154"/>
        <v>1</v>
      </c>
      <c r="BO119" s="210">
        <f t="shared" si="155"/>
        <v>1</v>
      </c>
      <c r="BP119" s="210">
        <f t="shared" si="156"/>
        <v>1</v>
      </c>
      <c r="BQ119" s="210">
        <f t="shared" si="157"/>
        <v>0</v>
      </c>
      <c r="BR119" s="210">
        <f t="shared" si="158"/>
        <v>1</v>
      </c>
      <c r="BS119" s="210">
        <f t="shared" si="159"/>
        <v>0</v>
      </c>
      <c r="BT119" s="210">
        <f t="shared" si="160"/>
        <v>0</v>
      </c>
      <c r="BU119" s="210">
        <f t="shared" si="161"/>
        <v>0</v>
      </c>
      <c r="BV119" s="210">
        <f t="shared" si="162"/>
        <v>0</v>
      </c>
      <c r="BW119" s="210">
        <f t="shared" si="163"/>
        <v>1</v>
      </c>
      <c r="BX119" s="210">
        <f t="shared" si="164"/>
        <v>1</v>
      </c>
      <c r="BY119" s="210">
        <f t="shared" si="165"/>
        <v>1</v>
      </c>
      <c r="BZ119" s="210">
        <f t="shared" si="166"/>
        <v>1</v>
      </c>
      <c r="CA119" s="210">
        <f t="shared" si="167"/>
        <v>1</v>
      </c>
      <c r="CL119" s="351" t="b">
        <f t="shared" si="173"/>
        <v>1</v>
      </c>
      <c r="CM119" s="351" t="b">
        <f t="shared" si="174"/>
        <v>1</v>
      </c>
      <c r="CN119" s="351" t="b">
        <f t="shared" si="175"/>
        <v>1</v>
      </c>
      <c r="CO119" s="351" t="b">
        <f t="shared" si="176"/>
        <v>0</v>
      </c>
      <c r="CP119" s="351"/>
      <c r="CQ119" s="351" t="b">
        <f t="shared" si="177"/>
        <v>0</v>
      </c>
      <c r="CR119" s="211">
        <f t="shared" si="178"/>
        <v>3</v>
      </c>
      <c r="CS119" s="351" t="b">
        <f t="shared" si="179"/>
        <v>1</v>
      </c>
      <c r="CT119" s="351" t="b">
        <f t="shared" si="180"/>
        <v>1</v>
      </c>
      <c r="CU119" s="351" t="b">
        <f t="shared" si="181"/>
        <v>1</v>
      </c>
      <c r="CV119" s="351" t="b">
        <f t="shared" si="182"/>
        <v>0</v>
      </c>
      <c r="CW119" s="351"/>
      <c r="CX119" s="351" t="b">
        <f t="shared" si="183"/>
        <v>0</v>
      </c>
      <c r="CY119" s="211">
        <f t="shared" si="184"/>
        <v>3</v>
      </c>
      <c r="CZ119" s="351" t="str">
        <f t="shared" si="185"/>
        <v/>
      </c>
      <c r="DA119" s="351" t="str">
        <f t="shared" si="186"/>
        <v/>
      </c>
    </row>
    <row r="120" spans="2:105" hidden="1" x14ac:dyDescent="0.25">
      <c r="B120" s="11" t="str">
        <f t="shared" si="168"/>
        <v/>
      </c>
      <c r="C120" s="11"/>
      <c r="D120" s="11"/>
      <c r="E120" s="11"/>
      <c r="F120" s="360"/>
      <c r="G120" s="10"/>
      <c r="H120" s="10"/>
      <c r="I120" s="10"/>
      <c r="J120" s="10"/>
      <c r="K120" s="10"/>
      <c r="L120" s="10"/>
      <c r="M120" s="10"/>
      <c r="N120" s="11" t="str">
        <f>IF($F120="","",'ריכוז גיליונות עזר'!H120)</f>
        <v/>
      </c>
      <c r="O120" s="11" t="str">
        <f>IF($F120="","",'ריכוז גיליונות עזר'!K120)</f>
        <v/>
      </c>
      <c r="P120" s="11" t="str">
        <f>IF($F120="","",'ריכוז גיליונות עזר'!L120)</f>
        <v/>
      </c>
      <c r="Q120" s="10"/>
      <c r="R120" s="365" t="str">
        <f t="shared" si="169"/>
        <v/>
      </c>
      <c r="S120" s="11" t="str">
        <f t="shared" si="170"/>
        <v/>
      </c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1" t="str">
        <f t="shared" si="171"/>
        <v/>
      </c>
      <c r="AF120" s="10"/>
      <c r="AG120" s="10"/>
      <c r="AH120" s="10"/>
      <c r="AI120" s="10"/>
      <c r="AJ120" s="10"/>
      <c r="AK120" s="11"/>
      <c r="AL120" s="11"/>
      <c r="AM120" s="11"/>
      <c r="AN120" s="11"/>
      <c r="AO120" s="246" t="str">
        <f t="shared" si="133"/>
        <v/>
      </c>
      <c r="AP120" s="247"/>
      <c r="AQ120" s="211">
        <f t="shared" si="134"/>
        <v>0</v>
      </c>
      <c r="AR120" s="211" t="str">
        <f t="shared" si="132"/>
        <v/>
      </c>
      <c r="AS120" s="211" t="str">
        <f t="shared" si="132"/>
        <v/>
      </c>
      <c r="AT120" s="210">
        <f t="shared" si="172"/>
        <v>0</v>
      </c>
      <c r="AU120" s="210">
        <f t="shared" si="135"/>
        <v>0</v>
      </c>
      <c r="AV120" s="210">
        <f t="shared" si="136"/>
        <v>0</v>
      </c>
      <c r="AW120" s="210">
        <f t="shared" si="137"/>
        <v>0</v>
      </c>
      <c r="AX120" s="210">
        <f t="shared" si="138"/>
        <v>0</v>
      </c>
      <c r="AY120" s="210">
        <f t="shared" si="139"/>
        <v>0</v>
      </c>
      <c r="AZ120" s="210">
        <f t="shared" si="140"/>
        <v>0</v>
      </c>
      <c r="BA120" s="210">
        <f t="shared" si="141"/>
        <v>1</v>
      </c>
      <c r="BB120" s="210">
        <f t="shared" si="142"/>
        <v>1</v>
      </c>
      <c r="BC120" s="210">
        <f t="shared" si="143"/>
        <v>1</v>
      </c>
      <c r="BD120" s="210">
        <f t="shared" si="144"/>
        <v>0</v>
      </c>
      <c r="BE120" s="210">
        <f t="shared" si="145"/>
        <v>1</v>
      </c>
      <c r="BF120" s="210">
        <f t="shared" si="146"/>
        <v>1</v>
      </c>
      <c r="BG120" s="210">
        <f t="shared" si="147"/>
        <v>0</v>
      </c>
      <c r="BH120" s="210">
        <f t="shared" si="148"/>
        <v>0</v>
      </c>
      <c r="BI120" s="210">
        <f t="shared" si="149"/>
        <v>0</v>
      </c>
      <c r="BJ120" s="210">
        <f t="shared" si="150"/>
        <v>1</v>
      </c>
      <c r="BK120" s="210">
        <f t="shared" si="151"/>
        <v>1</v>
      </c>
      <c r="BL120" s="210">
        <f t="shared" si="152"/>
        <v>1</v>
      </c>
      <c r="BM120" s="210">
        <f t="shared" si="153"/>
        <v>1</v>
      </c>
      <c r="BN120" s="210">
        <f t="shared" si="154"/>
        <v>1</v>
      </c>
      <c r="BO120" s="210">
        <f t="shared" si="155"/>
        <v>1</v>
      </c>
      <c r="BP120" s="210">
        <f t="shared" si="156"/>
        <v>1</v>
      </c>
      <c r="BQ120" s="210">
        <f t="shared" si="157"/>
        <v>0</v>
      </c>
      <c r="BR120" s="210">
        <f t="shared" si="158"/>
        <v>1</v>
      </c>
      <c r="BS120" s="210">
        <f t="shared" si="159"/>
        <v>0</v>
      </c>
      <c r="BT120" s="210">
        <f t="shared" si="160"/>
        <v>0</v>
      </c>
      <c r="BU120" s="210">
        <f t="shared" si="161"/>
        <v>0</v>
      </c>
      <c r="BV120" s="210">
        <f t="shared" si="162"/>
        <v>0</v>
      </c>
      <c r="BW120" s="210">
        <f t="shared" si="163"/>
        <v>1</v>
      </c>
      <c r="BX120" s="210">
        <f t="shared" si="164"/>
        <v>1</v>
      </c>
      <c r="BY120" s="210">
        <f t="shared" si="165"/>
        <v>1</v>
      </c>
      <c r="BZ120" s="210">
        <f t="shared" si="166"/>
        <v>1</v>
      </c>
      <c r="CA120" s="210">
        <f t="shared" si="167"/>
        <v>1</v>
      </c>
      <c r="CL120" s="351" t="b">
        <f t="shared" si="173"/>
        <v>1</v>
      </c>
      <c r="CM120" s="351" t="b">
        <f t="shared" si="174"/>
        <v>1</v>
      </c>
      <c r="CN120" s="351" t="b">
        <f t="shared" si="175"/>
        <v>1</v>
      </c>
      <c r="CO120" s="351" t="b">
        <f t="shared" si="176"/>
        <v>0</v>
      </c>
      <c r="CP120" s="351"/>
      <c r="CQ120" s="351" t="b">
        <f t="shared" si="177"/>
        <v>0</v>
      </c>
      <c r="CR120" s="211">
        <f t="shared" si="178"/>
        <v>3</v>
      </c>
      <c r="CS120" s="351" t="b">
        <f t="shared" si="179"/>
        <v>1</v>
      </c>
      <c r="CT120" s="351" t="b">
        <f t="shared" si="180"/>
        <v>1</v>
      </c>
      <c r="CU120" s="351" t="b">
        <f t="shared" si="181"/>
        <v>1</v>
      </c>
      <c r="CV120" s="351" t="b">
        <f t="shared" si="182"/>
        <v>0</v>
      </c>
      <c r="CW120" s="351"/>
      <c r="CX120" s="351" t="b">
        <f t="shared" si="183"/>
        <v>0</v>
      </c>
      <c r="CY120" s="211">
        <f t="shared" si="184"/>
        <v>3</v>
      </c>
      <c r="CZ120" s="351" t="str">
        <f t="shared" si="185"/>
        <v/>
      </c>
      <c r="DA120" s="351" t="str">
        <f t="shared" si="186"/>
        <v/>
      </c>
    </row>
    <row r="121" spans="2:105" hidden="1" x14ac:dyDescent="0.25">
      <c r="B121" s="11" t="str">
        <f t="shared" si="168"/>
        <v/>
      </c>
      <c r="C121" s="11"/>
      <c r="D121" s="11"/>
      <c r="E121" s="11"/>
      <c r="F121" s="360"/>
      <c r="G121" s="10"/>
      <c r="H121" s="10"/>
      <c r="I121" s="10"/>
      <c r="J121" s="10"/>
      <c r="K121" s="10"/>
      <c r="L121" s="10"/>
      <c r="M121" s="10"/>
      <c r="N121" s="11" t="str">
        <f>IF($F121="","",'ריכוז גיליונות עזר'!H121)</f>
        <v/>
      </c>
      <c r="O121" s="11" t="str">
        <f>IF($F121="","",'ריכוז גיליונות עזר'!K121)</f>
        <v/>
      </c>
      <c r="P121" s="11" t="str">
        <f>IF($F121="","",'ריכוז גיליונות עזר'!L121)</f>
        <v/>
      </c>
      <c r="Q121" s="10"/>
      <c r="R121" s="365" t="str">
        <f t="shared" si="169"/>
        <v/>
      </c>
      <c r="S121" s="11" t="str">
        <f t="shared" si="170"/>
        <v/>
      </c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1" t="str">
        <f t="shared" si="171"/>
        <v/>
      </c>
      <c r="AF121" s="10"/>
      <c r="AG121" s="10"/>
      <c r="AH121" s="10"/>
      <c r="AI121" s="10"/>
      <c r="AJ121" s="10"/>
      <c r="AK121" s="11"/>
      <c r="AL121" s="11"/>
      <c r="AM121" s="11"/>
      <c r="AN121" s="11"/>
      <c r="AO121" s="246" t="str">
        <f t="shared" si="133"/>
        <v/>
      </c>
      <c r="AP121" s="247"/>
      <c r="AQ121" s="211">
        <f t="shared" si="134"/>
        <v>0</v>
      </c>
      <c r="AR121" s="211" t="str">
        <f t="shared" si="132"/>
        <v/>
      </c>
      <c r="AS121" s="211" t="str">
        <f t="shared" si="132"/>
        <v/>
      </c>
      <c r="AT121" s="210">
        <f t="shared" si="172"/>
        <v>0</v>
      </c>
      <c r="AU121" s="210">
        <f t="shared" si="135"/>
        <v>0</v>
      </c>
      <c r="AV121" s="210">
        <f t="shared" si="136"/>
        <v>0</v>
      </c>
      <c r="AW121" s="210">
        <f t="shared" si="137"/>
        <v>0</v>
      </c>
      <c r="AX121" s="210">
        <f t="shared" si="138"/>
        <v>0</v>
      </c>
      <c r="AY121" s="210">
        <f t="shared" si="139"/>
        <v>0</v>
      </c>
      <c r="AZ121" s="210">
        <f t="shared" si="140"/>
        <v>0</v>
      </c>
      <c r="BA121" s="210">
        <f t="shared" si="141"/>
        <v>1</v>
      </c>
      <c r="BB121" s="210">
        <f t="shared" si="142"/>
        <v>1</v>
      </c>
      <c r="BC121" s="210">
        <f t="shared" si="143"/>
        <v>1</v>
      </c>
      <c r="BD121" s="210">
        <f t="shared" si="144"/>
        <v>0</v>
      </c>
      <c r="BE121" s="210">
        <f t="shared" si="145"/>
        <v>1</v>
      </c>
      <c r="BF121" s="210">
        <f t="shared" si="146"/>
        <v>1</v>
      </c>
      <c r="BG121" s="210">
        <f t="shared" si="147"/>
        <v>0</v>
      </c>
      <c r="BH121" s="210">
        <f t="shared" si="148"/>
        <v>0</v>
      </c>
      <c r="BI121" s="210">
        <f t="shared" si="149"/>
        <v>0</v>
      </c>
      <c r="BJ121" s="210">
        <f t="shared" si="150"/>
        <v>1</v>
      </c>
      <c r="BK121" s="210">
        <f t="shared" si="151"/>
        <v>1</v>
      </c>
      <c r="BL121" s="210">
        <f t="shared" si="152"/>
        <v>1</v>
      </c>
      <c r="BM121" s="210">
        <f t="shared" si="153"/>
        <v>1</v>
      </c>
      <c r="BN121" s="210">
        <f t="shared" si="154"/>
        <v>1</v>
      </c>
      <c r="BO121" s="210">
        <f t="shared" si="155"/>
        <v>1</v>
      </c>
      <c r="BP121" s="210">
        <f t="shared" si="156"/>
        <v>1</v>
      </c>
      <c r="BQ121" s="210">
        <f t="shared" si="157"/>
        <v>0</v>
      </c>
      <c r="BR121" s="210">
        <f t="shared" si="158"/>
        <v>1</v>
      </c>
      <c r="BS121" s="210">
        <f t="shared" si="159"/>
        <v>0</v>
      </c>
      <c r="BT121" s="210">
        <f t="shared" si="160"/>
        <v>0</v>
      </c>
      <c r="BU121" s="210">
        <f t="shared" si="161"/>
        <v>0</v>
      </c>
      <c r="BV121" s="210">
        <f t="shared" si="162"/>
        <v>0</v>
      </c>
      <c r="BW121" s="210">
        <f t="shared" si="163"/>
        <v>1</v>
      </c>
      <c r="BX121" s="210">
        <f t="shared" si="164"/>
        <v>1</v>
      </c>
      <c r="BY121" s="210">
        <f t="shared" si="165"/>
        <v>1</v>
      </c>
      <c r="BZ121" s="210">
        <f t="shared" si="166"/>
        <v>1</v>
      </c>
      <c r="CA121" s="210">
        <f t="shared" si="167"/>
        <v>1</v>
      </c>
      <c r="CL121" s="351" t="b">
        <f t="shared" si="173"/>
        <v>1</v>
      </c>
      <c r="CM121" s="351" t="b">
        <f t="shared" si="174"/>
        <v>1</v>
      </c>
      <c r="CN121" s="351" t="b">
        <f t="shared" si="175"/>
        <v>1</v>
      </c>
      <c r="CO121" s="351" t="b">
        <f t="shared" si="176"/>
        <v>0</v>
      </c>
      <c r="CP121" s="351"/>
      <c r="CQ121" s="351" t="b">
        <f t="shared" si="177"/>
        <v>0</v>
      </c>
      <c r="CR121" s="211">
        <f t="shared" si="178"/>
        <v>3</v>
      </c>
      <c r="CS121" s="351" t="b">
        <f t="shared" si="179"/>
        <v>1</v>
      </c>
      <c r="CT121" s="351" t="b">
        <f t="shared" si="180"/>
        <v>1</v>
      </c>
      <c r="CU121" s="351" t="b">
        <f t="shared" si="181"/>
        <v>1</v>
      </c>
      <c r="CV121" s="351" t="b">
        <f t="shared" si="182"/>
        <v>0</v>
      </c>
      <c r="CW121" s="351"/>
      <c r="CX121" s="351" t="b">
        <f t="shared" si="183"/>
        <v>0</v>
      </c>
      <c r="CY121" s="211">
        <f t="shared" si="184"/>
        <v>3</v>
      </c>
      <c r="CZ121" s="351" t="str">
        <f t="shared" si="185"/>
        <v/>
      </c>
      <c r="DA121" s="351" t="str">
        <f t="shared" si="186"/>
        <v/>
      </c>
    </row>
    <row r="122" spans="2:105" hidden="1" x14ac:dyDescent="0.25">
      <c r="B122" s="11" t="str">
        <f t="shared" si="168"/>
        <v/>
      </c>
      <c r="C122" s="11"/>
      <c r="D122" s="11"/>
      <c r="E122" s="11"/>
      <c r="F122" s="360"/>
      <c r="G122" s="10"/>
      <c r="H122" s="10"/>
      <c r="I122" s="10"/>
      <c r="J122" s="10"/>
      <c r="K122" s="10"/>
      <c r="L122" s="10"/>
      <c r="M122" s="10"/>
      <c r="N122" s="11" t="str">
        <f>IF($F122="","",'ריכוז גיליונות עזר'!H122)</f>
        <v/>
      </c>
      <c r="O122" s="11" t="str">
        <f>IF($F122="","",'ריכוז גיליונות עזר'!K122)</f>
        <v/>
      </c>
      <c r="P122" s="11" t="str">
        <f>IF($F122="","",'ריכוז גיליונות עזר'!L122)</f>
        <v/>
      </c>
      <c r="Q122" s="10"/>
      <c r="R122" s="365" t="str">
        <f t="shared" si="169"/>
        <v/>
      </c>
      <c r="S122" s="11" t="str">
        <f t="shared" si="170"/>
        <v/>
      </c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1" t="str">
        <f t="shared" si="171"/>
        <v/>
      </c>
      <c r="AF122" s="10"/>
      <c r="AG122" s="10"/>
      <c r="AH122" s="10"/>
      <c r="AI122" s="10"/>
      <c r="AJ122" s="10"/>
      <c r="AK122" s="11"/>
      <c r="AL122" s="11"/>
      <c r="AM122" s="11"/>
      <c r="AN122" s="11"/>
      <c r="AO122" s="246" t="str">
        <f t="shared" si="133"/>
        <v/>
      </c>
      <c r="AP122" s="247"/>
      <c r="AQ122" s="211">
        <f t="shared" si="134"/>
        <v>0</v>
      </c>
      <c r="AR122" s="211" t="str">
        <f t="shared" si="132"/>
        <v/>
      </c>
      <c r="AS122" s="211" t="str">
        <f t="shared" si="132"/>
        <v/>
      </c>
      <c r="AT122" s="210">
        <f t="shared" si="172"/>
        <v>0</v>
      </c>
      <c r="AU122" s="210">
        <f t="shared" si="135"/>
        <v>0</v>
      </c>
      <c r="AV122" s="210">
        <f t="shared" si="136"/>
        <v>0</v>
      </c>
      <c r="AW122" s="210">
        <f t="shared" si="137"/>
        <v>0</v>
      </c>
      <c r="AX122" s="210">
        <f t="shared" si="138"/>
        <v>0</v>
      </c>
      <c r="AY122" s="210">
        <f t="shared" si="139"/>
        <v>0</v>
      </c>
      <c r="AZ122" s="210">
        <f t="shared" si="140"/>
        <v>0</v>
      </c>
      <c r="BA122" s="210">
        <f t="shared" si="141"/>
        <v>1</v>
      </c>
      <c r="BB122" s="210">
        <f t="shared" si="142"/>
        <v>1</v>
      </c>
      <c r="BC122" s="210">
        <f t="shared" si="143"/>
        <v>1</v>
      </c>
      <c r="BD122" s="210">
        <f t="shared" si="144"/>
        <v>0</v>
      </c>
      <c r="BE122" s="210">
        <f t="shared" si="145"/>
        <v>1</v>
      </c>
      <c r="BF122" s="210">
        <f t="shared" si="146"/>
        <v>1</v>
      </c>
      <c r="BG122" s="210">
        <f t="shared" si="147"/>
        <v>0</v>
      </c>
      <c r="BH122" s="210">
        <f t="shared" si="148"/>
        <v>0</v>
      </c>
      <c r="BI122" s="210">
        <f t="shared" si="149"/>
        <v>0</v>
      </c>
      <c r="BJ122" s="210">
        <f t="shared" si="150"/>
        <v>1</v>
      </c>
      <c r="BK122" s="210">
        <f t="shared" si="151"/>
        <v>1</v>
      </c>
      <c r="BL122" s="210">
        <f t="shared" si="152"/>
        <v>1</v>
      </c>
      <c r="BM122" s="210">
        <f t="shared" si="153"/>
        <v>1</v>
      </c>
      <c r="BN122" s="210">
        <f t="shared" si="154"/>
        <v>1</v>
      </c>
      <c r="BO122" s="210">
        <f t="shared" si="155"/>
        <v>1</v>
      </c>
      <c r="BP122" s="210">
        <f t="shared" si="156"/>
        <v>1</v>
      </c>
      <c r="BQ122" s="210">
        <f t="shared" si="157"/>
        <v>0</v>
      </c>
      <c r="BR122" s="210">
        <f t="shared" si="158"/>
        <v>1</v>
      </c>
      <c r="BS122" s="210">
        <f t="shared" si="159"/>
        <v>0</v>
      </c>
      <c r="BT122" s="210">
        <f t="shared" si="160"/>
        <v>0</v>
      </c>
      <c r="BU122" s="210">
        <f t="shared" si="161"/>
        <v>0</v>
      </c>
      <c r="BV122" s="210">
        <f t="shared" si="162"/>
        <v>0</v>
      </c>
      <c r="BW122" s="210">
        <f t="shared" si="163"/>
        <v>1</v>
      </c>
      <c r="BX122" s="210">
        <f t="shared" si="164"/>
        <v>1</v>
      </c>
      <c r="BY122" s="210">
        <f t="shared" si="165"/>
        <v>1</v>
      </c>
      <c r="BZ122" s="210">
        <f t="shared" si="166"/>
        <v>1</v>
      </c>
      <c r="CA122" s="210">
        <f t="shared" si="167"/>
        <v>1</v>
      </c>
      <c r="CL122" s="351" t="b">
        <f t="shared" si="173"/>
        <v>1</v>
      </c>
      <c r="CM122" s="351" t="b">
        <f t="shared" si="174"/>
        <v>1</v>
      </c>
      <c r="CN122" s="351" t="b">
        <f t="shared" si="175"/>
        <v>1</v>
      </c>
      <c r="CO122" s="351" t="b">
        <f t="shared" si="176"/>
        <v>0</v>
      </c>
      <c r="CP122" s="351"/>
      <c r="CQ122" s="351" t="b">
        <f t="shared" si="177"/>
        <v>0</v>
      </c>
      <c r="CR122" s="211">
        <f t="shared" si="178"/>
        <v>3</v>
      </c>
      <c r="CS122" s="351" t="b">
        <f t="shared" si="179"/>
        <v>1</v>
      </c>
      <c r="CT122" s="351" t="b">
        <f t="shared" si="180"/>
        <v>1</v>
      </c>
      <c r="CU122" s="351" t="b">
        <f t="shared" si="181"/>
        <v>1</v>
      </c>
      <c r="CV122" s="351" t="b">
        <f t="shared" si="182"/>
        <v>0</v>
      </c>
      <c r="CW122" s="351"/>
      <c r="CX122" s="351" t="b">
        <f t="shared" si="183"/>
        <v>0</v>
      </c>
      <c r="CY122" s="211">
        <f t="shared" si="184"/>
        <v>3</v>
      </c>
      <c r="CZ122" s="351" t="str">
        <f t="shared" si="185"/>
        <v/>
      </c>
      <c r="DA122" s="351" t="str">
        <f t="shared" si="186"/>
        <v/>
      </c>
    </row>
    <row r="123" spans="2:105" hidden="1" x14ac:dyDescent="0.25">
      <c r="B123" s="11" t="str">
        <f t="shared" si="168"/>
        <v/>
      </c>
      <c r="C123" s="11"/>
      <c r="D123" s="11"/>
      <c r="E123" s="11"/>
      <c r="F123" s="360"/>
      <c r="G123" s="10"/>
      <c r="H123" s="10"/>
      <c r="I123" s="10"/>
      <c r="J123" s="10"/>
      <c r="K123" s="10"/>
      <c r="L123" s="10"/>
      <c r="M123" s="10"/>
      <c r="N123" s="11" t="str">
        <f>IF($F123="","",'ריכוז גיליונות עזר'!H123)</f>
        <v/>
      </c>
      <c r="O123" s="11" t="str">
        <f>IF($F123="","",'ריכוז גיליונות עזר'!K123)</f>
        <v/>
      </c>
      <c r="P123" s="11" t="str">
        <f>IF($F123="","",'ריכוז גיליונות עזר'!L123)</f>
        <v/>
      </c>
      <c r="Q123" s="10"/>
      <c r="R123" s="365" t="str">
        <f t="shared" si="169"/>
        <v/>
      </c>
      <c r="S123" s="11" t="str">
        <f t="shared" si="170"/>
        <v/>
      </c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1" t="str">
        <f t="shared" si="171"/>
        <v/>
      </c>
      <c r="AF123" s="10"/>
      <c r="AG123" s="10"/>
      <c r="AH123" s="10"/>
      <c r="AI123" s="10"/>
      <c r="AJ123" s="10"/>
      <c r="AK123" s="11"/>
      <c r="AL123" s="11"/>
      <c r="AM123" s="11"/>
      <c r="AN123" s="11"/>
      <c r="AO123" s="246" t="str">
        <f t="shared" si="133"/>
        <v/>
      </c>
      <c r="AP123" s="247"/>
      <c r="AQ123" s="211">
        <f t="shared" si="134"/>
        <v>0</v>
      </c>
      <c r="AR123" s="211" t="str">
        <f t="shared" si="132"/>
        <v/>
      </c>
      <c r="AS123" s="211" t="str">
        <f t="shared" si="132"/>
        <v/>
      </c>
      <c r="AT123" s="210">
        <f t="shared" si="172"/>
        <v>0</v>
      </c>
      <c r="AU123" s="210">
        <f t="shared" si="135"/>
        <v>0</v>
      </c>
      <c r="AV123" s="210">
        <f t="shared" si="136"/>
        <v>0</v>
      </c>
      <c r="AW123" s="210">
        <f t="shared" si="137"/>
        <v>0</v>
      </c>
      <c r="AX123" s="210">
        <f t="shared" si="138"/>
        <v>0</v>
      </c>
      <c r="AY123" s="210">
        <f t="shared" si="139"/>
        <v>0</v>
      </c>
      <c r="AZ123" s="210">
        <f t="shared" si="140"/>
        <v>0</v>
      </c>
      <c r="BA123" s="210">
        <f t="shared" si="141"/>
        <v>1</v>
      </c>
      <c r="BB123" s="210">
        <f t="shared" si="142"/>
        <v>1</v>
      </c>
      <c r="BC123" s="210">
        <f t="shared" si="143"/>
        <v>1</v>
      </c>
      <c r="BD123" s="210">
        <f t="shared" si="144"/>
        <v>0</v>
      </c>
      <c r="BE123" s="210">
        <f t="shared" si="145"/>
        <v>1</v>
      </c>
      <c r="BF123" s="210">
        <f t="shared" si="146"/>
        <v>1</v>
      </c>
      <c r="BG123" s="210">
        <f t="shared" si="147"/>
        <v>0</v>
      </c>
      <c r="BH123" s="210">
        <f t="shared" si="148"/>
        <v>0</v>
      </c>
      <c r="BI123" s="210">
        <f t="shared" si="149"/>
        <v>0</v>
      </c>
      <c r="BJ123" s="210">
        <f t="shared" si="150"/>
        <v>1</v>
      </c>
      <c r="BK123" s="210">
        <f t="shared" si="151"/>
        <v>1</v>
      </c>
      <c r="BL123" s="210">
        <f t="shared" si="152"/>
        <v>1</v>
      </c>
      <c r="BM123" s="210">
        <f t="shared" si="153"/>
        <v>1</v>
      </c>
      <c r="BN123" s="210">
        <f t="shared" si="154"/>
        <v>1</v>
      </c>
      <c r="BO123" s="210">
        <f t="shared" si="155"/>
        <v>1</v>
      </c>
      <c r="BP123" s="210">
        <f t="shared" si="156"/>
        <v>1</v>
      </c>
      <c r="BQ123" s="210">
        <f t="shared" si="157"/>
        <v>0</v>
      </c>
      <c r="BR123" s="210">
        <f t="shared" si="158"/>
        <v>1</v>
      </c>
      <c r="BS123" s="210">
        <f t="shared" si="159"/>
        <v>0</v>
      </c>
      <c r="BT123" s="210">
        <f t="shared" si="160"/>
        <v>0</v>
      </c>
      <c r="BU123" s="210">
        <f t="shared" si="161"/>
        <v>0</v>
      </c>
      <c r="BV123" s="210">
        <f t="shared" si="162"/>
        <v>0</v>
      </c>
      <c r="BW123" s="210">
        <f t="shared" si="163"/>
        <v>1</v>
      </c>
      <c r="BX123" s="210">
        <f t="shared" si="164"/>
        <v>1</v>
      </c>
      <c r="BY123" s="210">
        <f t="shared" si="165"/>
        <v>1</v>
      </c>
      <c r="BZ123" s="210">
        <f t="shared" si="166"/>
        <v>1</v>
      </c>
      <c r="CA123" s="210">
        <f t="shared" si="167"/>
        <v>1</v>
      </c>
      <c r="CL123" s="351" t="b">
        <f t="shared" si="173"/>
        <v>1</v>
      </c>
      <c r="CM123" s="351" t="b">
        <f t="shared" si="174"/>
        <v>1</v>
      </c>
      <c r="CN123" s="351" t="b">
        <f t="shared" si="175"/>
        <v>1</v>
      </c>
      <c r="CO123" s="351" t="b">
        <f t="shared" si="176"/>
        <v>0</v>
      </c>
      <c r="CP123" s="351"/>
      <c r="CQ123" s="351" t="b">
        <f t="shared" si="177"/>
        <v>0</v>
      </c>
      <c r="CR123" s="211">
        <f t="shared" si="178"/>
        <v>3</v>
      </c>
      <c r="CS123" s="351" t="b">
        <f t="shared" si="179"/>
        <v>1</v>
      </c>
      <c r="CT123" s="351" t="b">
        <f t="shared" si="180"/>
        <v>1</v>
      </c>
      <c r="CU123" s="351" t="b">
        <f t="shared" si="181"/>
        <v>1</v>
      </c>
      <c r="CV123" s="351" t="b">
        <f t="shared" si="182"/>
        <v>0</v>
      </c>
      <c r="CW123" s="351"/>
      <c r="CX123" s="351" t="b">
        <f t="shared" si="183"/>
        <v>0</v>
      </c>
      <c r="CY123" s="211">
        <f t="shared" si="184"/>
        <v>3</v>
      </c>
      <c r="CZ123" s="351" t="str">
        <f t="shared" si="185"/>
        <v/>
      </c>
      <c r="DA123" s="351" t="str">
        <f t="shared" si="186"/>
        <v/>
      </c>
    </row>
    <row r="124" spans="2:105" hidden="1" x14ac:dyDescent="0.25">
      <c r="B124" s="11" t="str">
        <f t="shared" si="168"/>
        <v/>
      </c>
      <c r="C124" s="11"/>
      <c r="D124" s="11"/>
      <c r="E124" s="11"/>
      <c r="F124" s="360"/>
      <c r="G124" s="10"/>
      <c r="H124" s="10"/>
      <c r="I124" s="10"/>
      <c r="J124" s="10"/>
      <c r="K124" s="10"/>
      <c r="L124" s="10"/>
      <c r="M124" s="10"/>
      <c r="N124" s="11" t="str">
        <f>IF($F124="","",'ריכוז גיליונות עזר'!H124)</f>
        <v/>
      </c>
      <c r="O124" s="11" t="str">
        <f>IF($F124="","",'ריכוז גיליונות עזר'!K124)</f>
        <v/>
      </c>
      <c r="P124" s="11" t="str">
        <f>IF($F124="","",'ריכוז גיליונות עזר'!L124)</f>
        <v/>
      </c>
      <c r="Q124" s="10"/>
      <c r="R124" s="365" t="str">
        <f t="shared" si="169"/>
        <v/>
      </c>
      <c r="S124" s="11" t="str">
        <f t="shared" si="170"/>
        <v/>
      </c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1" t="str">
        <f t="shared" si="171"/>
        <v/>
      </c>
      <c r="AF124" s="10"/>
      <c r="AG124" s="10"/>
      <c r="AH124" s="10"/>
      <c r="AI124" s="10"/>
      <c r="AJ124" s="10"/>
      <c r="AK124" s="11"/>
      <c r="AL124" s="11"/>
      <c r="AM124" s="11"/>
      <c r="AN124" s="11"/>
      <c r="AO124" s="246" t="str">
        <f t="shared" si="133"/>
        <v/>
      </c>
      <c r="AP124" s="247"/>
      <c r="AQ124" s="211">
        <f t="shared" si="134"/>
        <v>0</v>
      </c>
      <c r="AR124" s="211" t="str">
        <f t="shared" si="132"/>
        <v/>
      </c>
      <c r="AS124" s="211" t="str">
        <f t="shared" si="132"/>
        <v/>
      </c>
      <c r="AT124" s="210">
        <f t="shared" si="172"/>
        <v>0</v>
      </c>
      <c r="AU124" s="210">
        <f t="shared" si="135"/>
        <v>0</v>
      </c>
      <c r="AV124" s="210">
        <f t="shared" si="136"/>
        <v>0</v>
      </c>
      <c r="AW124" s="210">
        <f t="shared" si="137"/>
        <v>0</v>
      </c>
      <c r="AX124" s="210">
        <f t="shared" si="138"/>
        <v>0</v>
      </c>
      <c r="AY124" s="210">
        <f t="shared" si="139"/>
        <v>0</v>
      </c>
      <c r="AZ124" s="210">
        <f t="shared" si="140"/>
        <v>0</v>
      </c>
      <c r="BA124" s="210">
        <f t="shared" si="141"/>
        <v>1</v>
      </c>
      <c r="BB124" s="210">
        <f t="shared" si="142"/>
        <v>1</v>
      </c>
      <c r="BC124" s="210">
        <f t="shared" si="143"/>
        <v>1</v>
      </c>
      <c r="BD124" s="210">
        <f t="shared" si="144"/>
        <v>0</v>
      </c>
      <c r="BE124" s="210">
        <f t="shared" si="145"/>
        <v>1</v>
      </c>
      <c r="BF124" s="210">
        <f t="shared" si="146"/>
        <v>1</v>
      </c>
      <c r="BG124" s="210">
        <f t="shared" si="147"/>
        <v>0</v>
      </c>
      <c r="BH124" s="210">
        <f t="shared" si="148"/>
        <v>0</v>
      </c>
      <c r="BI124" s="210">
        <f t="shared" si="149"/>
        <v>0</v>
      </c>
      <c r="BJ124" s="210">
        <f t="shared" si="150"/>
        <v>1</v>
      </c>
      <c r="BK124" s="210">
        <f t="shared" si="151"/>
        <v>1</v>
      </c>
      <c r="BL124" s="210">
        <f t="shared" si="152"/>
        <v>1</v>
      </c>
      <c r="BM124" s="210">
        <f t="shared" si="153"/>
        <v>1</v>
      </c>
      <c r="BN124" s="210">
        <f t="shared" si="154"/>
        <v>1</v>
      </c>
      <c r="BO124" s="210">
        <f t="shared" si="155"/>
        <v>1</v>
      </c>
      <c r="BP124" s="210">
        <f t="shared" si="156"/>
        <v>1</v>
      </c>
      <c r="BQ124" s="210">
        <f t="shared" si="157"/>
        <v>0</v>
      </c>
      <c r="BR124" s="210">
        <f t="shared" si="158"/>
        <v>1</v>
      </c>
      <c r="BS124" s="210">
        <f t="shared" si="159"/>
        <v>0</v>
      </c>
      <c r="BT124" s="210">
        <f t="shared" si="160"/>
        <v>0</v>
      </c>
      <c r="BU124" s="210">
        <f t="shared" si="161"/>
        <v>0</v>
      </c>
      <c r="BV124" s="210">
        <f t="shared" si="162"/>
        <v>0</v>
      </c>
      <c r="BW124" s="210">
        <f t="shared" si="163"/>
        <v>1</v>
      </c>
      <c r="BX124" s="210">
        <f t="shared" si="164"/>
        <v>1</v>
      </c>
      <c r="BY124" s="210">
        <f t="shared" si="165"/>
        <v>1</v>
      </c>
      <c r="BZ124" s="210">
        <f t="shared" si="166"/>
        <v>1</v>
      </c>
      <c r="CA124" s="210">
        <f t="shared" si="167"/>
        <v>1</v>
      </c>
      <c r="CL124" s="351" t="b">
        <f t="shared" si="173"/>
        <v>1</v>
      </c>
      <c r="CM124" s="351" t="b">
        <f t="shared" si="174"/>
        <v>1</v>
      </c>
      <c r="CN124" s="351" t="b">
        <f t="shared" si="175"/>
        <v>1</v>
      </c>
      <c r="CO124" s="351" t="b">
        <f t="shared" si="176"/>
        <v>0</v>
      </c>
      <c r="CP124" s="351"/>
      <c r="CQ124" s="351" t="b">
        <f t="shared" si="177"/>
        <v>0</v>
      </c>
      <c r="CR124" s="211">
        <f t="shared" si="178"/>
        <v>3</v>
      </c>
      <c r="CS124" s="351" t="b">
        <f t="shared" si="179"/>
        <v>1</v>
      </c>
      <c r="CT124" s="351" t="b">
        <f t="shared" si="180"/>
        <v>1</v>
      </c>
      <c r="CU124" s="351" t="b">
        <f t="shared" si="181"/>
        <v>1</v>
      </c>
      <c r="CV124" s="351" t="b">
        <f t="shared" si="182"/>
        <v>0</v>
      </c>
      <c r="CW124" s="351"/>
      <c r="CX124" s="351" t="b">
        <f t="shared" si="183"/>
        <v>0</v>
      </c>
      <c r="CY124" s="211">
        <f t="shared" si="184"/>
        <v>3</v>
      </c>
      <c r="CZ124" s="351" t="str">
        <f t="shared" si="185"/>
        <v/>
      </c>
      <c r="DA124" s="351" t="str">
        <f t="shared" si="186"/>
        <v/>
      </c>
    </row>
    <row r="125" spans="2:105" hidden="1" x14ac:dyDescent="0.25">
      <c r="B125" s="11" t="str">
        <f t="shared" si="168"/>
        <v/>
      </c>
      <c r="C125" s="11"/>
      <c r="D125" s="11"/>
      <c r="E125" s="11"/>
      <c r="F125" s="360"/>
      <c r="G125" s="10"/>
      <c r="H125" s="10"/>
      <c r="I125" s="10"/>
      <c r="J125" s="10"/>
      <c r="K125" s="10"/>
      <c r="L125" s="10"/>
      <c r="M125" s="10"/>
      <c r="N125" s="11" t="str">
        <f>IF($F125="","",'ריכוז גיליונות עזר'!H125)</f>
        <v/>
      </c>
      <c r="O125" s="11" t="str">
        <f>IF($F125="","",'ריכוז גיליונות עזר'!K125)</f>
        <v/>
      </c>
      <c r="P125" s="11" t="str">
        <f>IF($F125="","",'ריכוז גיליונות עזר'!L125)</f>
        <v/>
      </c>
      <c r="Q125" s="10"/>
      <c r="R125" s="365" t="str">
        <f t="shared" si="169"/>
        <v/>
      </c>
      <c r="S125" s="11" t="str">
        <f t="shared" si="170"/>
        <v/>
      </c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1" t="str">
        <f t="shared" si="171"/>
        <v/>
      </c>
      <c r="AF125" s="10"/>
      <c r="AG125" s="10"/>
      <c r="AH125" s="10"/>
      <c r="AI125" s="10"/>
      <c r="AJ125" s="10"/>
      <c r="AK125" s="11"/>
      <c r="AL125" s="11"/>
      <c r="AM125" s="11"/>
      <c r="AN125" s="11"/>
      <c r="AO125" s="246" t="str">
        <f t="shared" si="133"/>
        <v/>
      </c>
      <c r="AP125" s="247"/>
      <c r="AQ125" s="211">
        <f t="shared" si="134"/>
        <v>0</v>
      </c>
      <c r="AR125" s="211" t="str">
        <f t="shared" si="132"/>
        <v/>
      </c>
      <c r="AS125" s="211" t="str">
        <f t="shared" si="132"/>
        <v/>
      </c>
      <c r="AT125" s="210">
        <f t="shared" si="172"/>
        <v>0</v>
      </c>
      <c r="AU125" s="210">
        <f t="shared" si="135"/>
        <v>0</v>
      </c>
      <c r="AV125" s="210">
        <f t="shared" si="136"/>
        <v>0</v>
      </c>
      <c r="AW125" s="210">
        <f t="shared" si="137"/>
        <v>0</v>
      </c>
      <c r="AX125" s="210">
        <f t="shared" si="138"/>
        <v>0</v>
      </c>
      <c r="AY125" s="210">
        <f t="shared" si="139"/>
        <v>0</v>
      </c>
      <c r="AZ125" s="210">
        <f t="shared" si="140"/>
        <v>0</v>
      </c>
      <c r="BA125" s="210">
        <f t="shared" si="141"/>
        <v>1</v>
      </c>
      <c r="BB125" s="210">
        <f t="shared" si="142"/>
        <v>1</v>
      </c>
      <c r="BC125" s="210">
        <f t="shared" si="143"/>
        <v>1</v>
      </c>
      <c r="BD125" s="210">
        <f t="shared" si="144"/>
        <v>0</v>
      </c>
      <c r="BE125" s="210">
        <f t="shared" si="145"/>
        <v>1</v>
      </c>
      <c r="BF125" s="210">
        <f t="shared" si="146"/>
        <v>1</v>
      </c>
      <c r="BG125" s="210">
        <f t="shared" si="147"/>
        <v>0</v>
      </c>
      <c r="BH125" s="210">
        <f t="shared" si="148"/>
        <v>0</v>
      </c>
      <c r="BI125" s="210">
        <f t="shared" si="149"/>
        <v>0</v>
      </c>
      <c r="BJ125" s="210">
        <f t="shared" si="150"/>
        <v>1</v>
      </c>
      <c r="BK125" s="210">
        <f t="shared" si="151"/>
        <v>1</v>
      </c>
      <c r="BL125" s="210">
        <f t="shared" si="152"/>
        <v>1</v>
      </c>
      <c r="BM125" s="210">
        <f t="shared" si="153"/>
        <v>1</v>
      </c>
      <c r="BN125" s="210">
        <f t="shared" si="154"/>
        <v>1</v>
      </c>
      <c r="BO125" s="210">
        <f t="shared" si="155"/>
        <v>1</v>
      </c>
      <c r="BP125" s="210">
        <f t="shared" si="156"/>
        <v>1</v>
      </c>
      <c r="BQ125" s="210">
        <f t="shared" si="157"/>
        <v>0</v>
      </c>
      <c r="BR125" s="210">
        <f t="shared" si="158"/>
        <v>1</v>
      </c>
      <c r="BS125" s="210">
        <f t="shared" si="159"/>
        <v>0</v>
      </c>
      <c r="BT125" s="210">
        <f t="shared" si="160"/>
        <v>0</v>
      </c>
      <c r="BU125" s="210">
        <f t="shared" si="161"/>
        <v>0</v>
      </c>
      <c r="BV125" s="210">
        <f t="shared" si="162"/>
        <v>0</v>
      </c>
      <c r="BW125" s="210">
        <f t="shared" si="163"/>
        <v>1</v>
      </c>
      <c r="BX125" s="210">
        <f t="shared" si="164"/>
        <v>1</v>
      </c>
      <c r="BY125" s="210">
        <f t="shared" si="165"/>
        <v>1</v>
      </c>
      <c r="BZ125" s="210">
        <f t="shared" si="166"/>
        <v>1</v>
      </c>
      <c r="CA125" s="210">
        <f t="shared" si="167"/>
        <v>1</v>
      </c>
      <c r="CL125" s="351" t="b">
        <f t="shared" si="173"/>
        <v>1</v>
      </c>
      <c r="CM125" s="351" t="b">
        <f t="shared" si="174"/>
        <v>1</v>
      </c>
      <c r="CN125" s="351" t="b">
        <f t="shared" si="175"/>
        <v>1</v>
      </c>
      <c r="CO125" s="351" t="b">
        <f t="shared" si="176"/>
        <v>0</v>
      </c>
      <c r="CP125" s="351"/>
      <c r="CQ125" s="351" t="b">
        <f t="shared" si="177"/>
        <v>0</v>
      </c>
      <c r="CR125" s="211">
        <f t="shared" si="178"/>
        <v>3</v>
      </c>
      <c r="CS125" s="351" t="b">
        <f t="shared" si="179"/>
        <v>1</v>
      </c>
      <c r="CT125" s="351" t="b">
        <f t="shared" si="180"/>
        <v>1</v>
      </c>
      <c r="CU125" s="351" t="b">
        <f t="shared" si="181"/>
        <v>1</v>
      </c>
      <c r="CV125" s="351" t="b">
        <f t="shared" si="182"/>
        <v>0</v>
      </c>
      <c r="CW125" s="351"/>
      <c r="CX125" s="351" t="b">
        <f t="shared" si="183"/>
        <v>0</v>
      </c>
      <c r="CY125" s="211">
        <f t="shared" si="184"/>
        <v>3</v>
      </c>
      <c r="CZ125" s="351" t="str">
        <f t="shared" si="185"/>
        <v/>
      </c>
      <c r="DA125" s="351" t="str">
        <f t="shared" si="186"/>
        <v/>
      </c>
    </row>
    <row r="126" spans="2:105" hidden="1" x14ac:dyDescent="0.25">
      <c r="B126" s="11" t="str">
        <f t="shared" si="168"/>
        <v/>
      </c>
      <c r="C126" s="11"/>
      <c r="D126" s="11"/>
      <c r="E126" s="11"/>
      <c r="F126" s="360"/>
      <c r="G126" s="10"/>
      <c r="H126" s="10"/>
      <c r="I126" s="10"/>
      <c r="J126" s="10"/>
      <c r="K126" s="10"/>
      <c r="L126" s="10"/>
      <c r="M126" s="10"/>
      <c r="N126" s="11" t="str">
        <f>IF($F126="","",'ריכוז גיליונות עזר'!H126)</f>
        <v/>
      </c>
      <c r="O126" s="11" t="str">
        <f>IF($F126="","",'ריכוז גיליונות עזר'!K126)</f>
        <v/>
      </c>
      <c r="P126" s="11" t="str">
        <f>IF($F126="","",'ריכוז גיליונות עזר'!L126)</f>
        <v/>
      </c>
      <c r="Q126" s="10"/>
      <c r="R126" s="365" t="str">
        <f t="shared" si="169"/>
        <v/>
      </c>
      <c r="S126" s="11" t="str">
        <f t="shared" si="170"/>
        <v/>
      </c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1" t="str">
        <f t="shared" si="171"/>
        <v/>
      </c>
      <c r="AF126" s="10"/>
      <c r="AG126" s="10"/>
      <c r="AH126" s="10"/>
      <c r="AI126" s="10"/>
      <c r="AJ126" s="10"/>
      <c r="AK126" s="11"/>
      <c r="AL126" s="11"/>
      <c r="AM126" s="11"/>
      <c r="AN126" s="11"/>
      <c r="AO126" s="246" t="str">
        <f t="shared" si="133"/>
        <v/>
      </c>
      <c r="AP126" s="247"/>
      <c r="AQ126" s="211">
        <f t="shared" si="134"/>
        <v>0</v>
      </c>
      <c r="AR126" s="211" t="str">
        <f t="shared" si="132"/>
        <v/>
      </c>
      <c r="AS126" s="211" t="str">
        <f t="shared" si="132"/>
        <v/>
      </c>
      <c r="AT126" s="210">
        <f t="shared" si="172"/>
        <v>0</v>
      </c>
      <c r="AU126" s="210">
        <f t="shared" si="135"/>
        <v>0</v>
      </c>
      <c r="AV126" s="210">
        <f t="shared" si="136"/>
        <v>0</v>
      </c>
      <c r="AW126" s="210">
        <f t="shared" si="137"/>
        <v>0</v>
      </c>
      <c r="AX126" s="210">
        <f t="shared" si="138"/>
        <v>0</v>
      </c>
      <c r="AY126" s="210">
        <f t="shared" si="139"/>
        <v>0</v>
      </c>
      <c r="AZ126" s="210">
        <f t="shared" si="140"/>
        <v>0</v>
      </c>
      <c r="BA126" s="210">
        <f t="shared" si="141"/>
        <v>1</v>
      </c>
      <c r="BB126" s="210">
        <f t="shared" si="142"/>
        <v>1</v>
      </c>
      <c r="BC126" s="210">
        <f t="shared" si="143"/>
        <v>1</v>
      </c>
      <c r="BD126" s="210">
        <f t="shared" si="144"/>
        <v>0</v>
      </c>
      <c r="BE126" s="210">
        <f t="shared" si="145"/>
        <v>1</v>
      </c>
      <c r="BF126" s="210">
        <f t="shared" si="146"/>
        <v>1</v>
      </c>
      <c r="BG126" s="210">
        <f t="shared" si="147"/>
        <v>0</v>
      </c>
      <c r="BH126" s="210">
        <f t="shared" si="148"/>
        <v>0</v>
      </c>
      <c r="BI126" s="210">
        <f t="shared" si="149"/>
        <v>0</v>
      </c>
      <c r="BJ126" s="210">
        <f t="shared" si="150"/>
        <v>1</v>
      </c>
      <c r="BK126" s="210">
        <f t="shared" si="151"/>
        <v>1</v>
      </c>
      <c r="BL126" s="210">
        <f t="shared" si="152"/>
        <v>1</v>
      </c>
      <c r="BM126" s="210">
        <f t="shared" si="153"/>
        <v>1</v>
      </c>
      <c r="BN126" s="210">
        <f t="shared" si="154"/>
        <v>1</v>
      </c>
      <c r="BO126" s="210">
        <f t="shared" si="155"/>
        <v>1</v>
      </c>
      <c r="BP126" s="210">
        <f t="shared" si="156"/>
        <v>1</v>
      </c>
      <c r="BQ126" s="210">
        <f t="shared" si="157"/>
        <v>0</v>
      </c>
      <c r="BR126" s="210">
        <f t="shared" si="158"/>
        <v>1</v>
      </c>
      <c r="BS126" s="210">
        <f t="shared" si="159"/>
        <v>0</v>
      </c>
      <c r="BT126" s="210">
        <f t="shared" si="160"/>
        <v>0</v>
      </c>
      <c r="BU126" s="210">
        <f t="shared" si="161"/>
        <v>0</v>
      </c>
      <c r="BV126" s="210">
        <f t="shared" si="162"/>
        <v>0</v>
      </c>
      <c r="BW126" s="210">
        <f t="shared" si="163"/>
        <v>1</v>
      </c>
      <c r="BX126" s="210">
        <f t="shared" si="164"/>
        <v>1</v>
      </c>
      <c r="BY126" s="210">
        <f t="shared" si="165"/>
        <v>1</v>
      </c>
      <c r="BZ126" s="210">
        <f t="shared" si="166"/>
        <v>1</v>
      </c>
      <c r="CA126" s="210">
        <f t="shared" si="167"/>
        <v>1</v>
      </c>
      <c r="CL126" s="351" t="b">
        <f t="shared" si="173"/>
        <v>1</v>
      </c>
      <c r="CM126" s="351" t="b">
        <f t="shared" si="174"/>
        <v>1</v>
      </c>
      <c r="CN126" s="351" t="b">
        <f t="shared" si="175"/>
        <v>1</v>
      </c>
      <c r="CO126" s="351" t="b">
        <f t="shared" si="176"/>
        <v>0</v>
      </c>
      <c r="CP126" s="351"/>
      <c r="CQ126" s="351" t="b">
        <f t="shared" si="177"/>
        <v>0</v>
      </c>
      <c r="CR126" s="211">
        <f t="shared" si="178"/>
        <v>3</v>
      </c>
      <c r="CS126" s="351" t="b">
        <f t="shared" si="179"/>
        <v>1</v>
      </c>
      <c r="CT126" s="351" t="b">
        <f t="shared" si="180"/>
        <v>1</v>
      </c>
      <c r="CU126" s="351" t="b">
        <f t="shared" si="181"/>
        <v>1</v>
      </c>
      <c r="CV126" s="351" t="b">
        <f t="shared" si="182"/>
        <v>0</v>
      </c>
      <c r="CW126" s="351"/>
      <c r="CX126" s="351" t="b">
        <f t="shared" si="183"/>
        <v>0</v>
      </c>
      <c r="CY126" s="211">
        <f t="shared" si="184"/>
        <v>3</v>
      </c>
      <c r="CZ126" s="351" t="str">
        <f t="shared" si="185"/>
        <v/>
      </c>
      <c r="DA126" s="351" t="str">
        <f t="shared" si="186"/>
        <v/>
      </c>
    </row>
    <row r="127" spans="2:105" hidden="1" x14ac:dyDescent="0.25">
      <c r="B127" s="11" t="str">
        <f t="shared" si="168"/>
        <v/>
      </c>
      <c r="C127" s="11"/>
      <c r="D127" s="11"/>
      <c r="E127" s="11"/>
      <c r="F127" s="360"/>
      <c r="G127" s="10"/>
      <c r="H127" s="10"/>
      <c r="I127" s="10"/>
      <c r="J127" s="10"/>
      <c r="K127" s="10"/>
      <c r="L127" s="10"/>
      <c r="M127" s="10"/>
      <c r="N127" s="11" t="str">
        <f>IF($F127="","",'ריכוז גיליונות עזר'!H127)</f>
        <v/>
      </c>
      <c r="O127" s="11" t="str">
        <f>IF($F127="","",'ריכוז גיליונות עזר'!K127)</f>
        <v/>
      </c>
      <c r="P127" s="11" t="str">
        <f>IF($F127="","",'ריכוז גיליונות עזר'!L127)</f>
        <v/>
      </c>
      <c r="Q127" s="10"/>
      <c r="R127" s="365" t="str">
        <f t="shared" si="169"/>
        <v/>
      </c>
      <c r="S127" s="11" t="str">
        <f t="shared" si="170"/>
        <v/>
      </c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1" t="str">
        <f t="shared" si="171"/>
        <v/>
      </c>
      <c r="AF127" s="10"/>
      <c r="AG127" s="10"/>
      <c r="AH127" s="10"/>
      <c r="AI127" s="10"/>
      <c r="AJ127" s="10"/>
      <c r="AK127" s="11"/>
      <c r="AL127" s="11"/>
      <c r="AM127" s="11"/>
      <c r="AN127" s="11"/>
      <c r="AO127" s="246" t="str">
        <f t="shared" si="133"/>
        <v/>
      </c>
      <c r="AP127" s="247"/>
      <c r="AQ127" s="211">
        <f t="shared" si="134"/>
        <v>0</v>
      </c>
      <c r="AR127" s="211" t="str">
        <f t="shared" si="132"/>
        <v/>
      </c>
      <c r="AS127" s="211" t="str">
        <f t="shared" si="132"/>
        <v/>
      </c>
      <c r="AT127" s="210">
        <f t="shared" si="172"/>
        <v>0</v>
      </c>
      <c r="AU127" s="210">
        <f t="shared" si="135"/>
        <v>0</v>
      </c>
      <c r="AV127" s="210">
        <f t="shared" si="136"/>
        <v>0</v>
      </c>
      <c r="AW127" s="210">
        <f t="shared" si="137"/>
        <v>0</v>
      </c>
      <c r="AX127" s="210">
        <f t="shared" si="138"/>
        <v>0</v>
      </c>
      <c r="AY127" s="210">
        <f t="shared" si="139"/>
        <v>0</v>
      </c>
      <c r="AZ127" s="210">
        <f t="shared" si="140"/>
        <v>0</v>
      </c>
      <c r="BA127" s="210">
        <f t="shared" si="141"/>
        <v>1</v>
      </c>
      <c r="BB127" s="210">
        <f t="shared" si="142"/>
        <v>1</v>
      </c>
      <c r="BC127" s="210">
        <f t="shared" si="143"/>
        <v>1</v>
      </c>
      <c r="BD127" s="210">
        <f t="shared" si="144"/>
        <v>0</v>
      </c>
      <c r="BE127" s="210">
        <f t="shared" si="145"/>
        <v>1</v>
      </c>
      <c r="BF127" s="210">
        <f t="shared" si="146"/>
        <v>1</v>
      </c>
      <c r="BG127" s="210">
        <f t="shared" si="147"/>
        <v>0</v>
      </c>
      <c r="BH127" s="210">
        <f t="shared" si="148"/>
        <v>0</v>
      </c>
      <c r="BI127" s="210">
        <f t="shared" si="149"/>
        <v>0</v>
      </c>
      <c r="BJ127" s="210">
        <f t="shared" si="150"/>
        <v>1</v>
      </c>
      <c r="BK127" s="210">
        <f t="shared" si="151"/>
        <v>1</v>
      </c>
      <c r="BL127" s="210">
        <f t="shared" si="152"/>
        <v>1</v>
      </c>
      <c r="BM127" s="210">
        <f t="shared" si="153"/>
        <v>1</v>
      </c>
      <c r="BN127" s="210">
        <f t="shared" si="154"/>
        <v>1</v>
      </c>
      <c r="BO127" s="210">
        <f t="shared" si="155"/>
        <v>1</v>
      </c>
      <c r="BP127" s="210">
        <f t="shared" si="156"/>
        <v>1</v>
      </c>
      <c r="BQ127" s="210">
        <f t="shared" si="157"/>
        <v>0</v>
      </c>
      <c r="BR127" s="210">
        <f t="shared" si="158"/>
        <v>1</v>
      </c>
      <c r="BS127" s="210">
        <f t="shared" si="159"/>
        <v>0</v>
      </c>
      <c r="BT127" s="210">
        <f t="shared" si="160"/>
        <v>0</v>
      </c>
      <c r="BU127" s="210">
        <f t="shared" si="161"/>
        <v>0</v>
      </c>
      <c r="BV127" s="210">
        <f t="shared" si="162"/>
        <v>0</v>
      </c>
      <c r="BW127" s="210">
        <f t="shared" si="163"/>
        <v>1</v>
      </c>
      <c r="BX127" s="210">
        <f t="shared" si="164"/>
        <v>1</v>
      </c>
      <c r="BY127" s="210">
        <f t="shared" si="165"/>
        <v>1</v>
      </c>
      <c r="BZ127" s="210">
        <f t="shared" si="166"/>
        <v>1</v>
      </c>
      <c r="CA127" s="210">
        <f t="shared" si="167"/>
        <v>1</v>
      </c>
      <c r="CL127" s="351" t="b">
        <f t="shared" si="173"/>
        <v>1</v>
      </c>
      <c r="CM127" s="351" t="b">
        <f t="shared" si="174"/>
        <v>1</v>
      </c>
      <c r="CN127" s="351" t="b">
        <f t="shared" si="175"/>
        <v>1</v>
      </c>
      <c r="CO127" s="351" t="b">
        <f t="shared" si="176"/>
        <v>0</v>
      </c>
      <c r="CP127" s="351"/>
      <c r="CQ127" s="351" t="b">
        <f t="shared" si="177"/>
        <v>0</v>
      </c>
      <c r="CR127" s="211">
        <f t="shared" si="178"/>
        <v>3</v>
      </c>
      <c r="CS127" s="351" t="b">
        <f t="shared" si="179"/>
        <v>1</v>
      </c>
      <c r="CT127" s="351" t="b">
        <f t="shared" si="180"/>
        <v>1</v>
      </c>
      <c r="CU127" s="351" t="b">
        <f t="shared" si="181"/>
        <v>1</v>
      </c>
      <c r="CV127" s="351" t="b">
        <f t="shared" si="182"/>
        <v>0</v>
      </c>
      <c r="CW127" s="351"/>
      <c r="CX127" s="351" t="b">
        <f t="shared" si="183"/>
        <v>0</v>
      </c>
      <c r="CY127" s="211">
        <f t="shared" si="184"/>
        <v>3</v>
      </c>
      <c r="CZ127" s="351" t="str">
        <f t="shared" si="185"/>
        <v/>
      </c>
      <c r="DA127" s="351" t="str">
        <f t="shared" si="186"/>
        <v/>
      </c>
    </row>
    <row r="128" spans="2:105" hidden="1" x14ac:dyDescent="0.25">
      <c r="B128" s="11" t="str">
        <f t="shared" si="168"/>
        <v/>
      </c>
      <c r="C128" s="11"/>
      <c r="D128" s="11"/>
      <c r="E128" s="11"/>
      <c r="F128" s="360"/>
      <c r="G128" s="10"/>
      <c r="H128" s="10"/>
      <c r="I128" s="10"/>
      <c r="J128" s="10"/>
      <c r="K128" s="10"/>
      <c r="L128" s="10"/>
      <c r="M128" s="10"/>
      <c r="N128" s="11" t="str">
        <f>IF($F128="","",'ריכוז גיליונות עזר'!H128)</f>
        <v/>
      </c>
      <c r="O128" s="11" t="str">
        <f>IF($F128="","",'ריכוז גיליונות עזר'!K128)</f>
        <v/>
      </c>
      <c r="P128" s="11" t="str">
        <f>IF($F128="","",'ריכוז גיליונות עזר'!L128)</f>
        <v/>
      </c>
      <c r="Q128" s="10"/>
      <c r="R128" s="365" t="str">
        <f t="shared" si="169"/>
        <v/>
      </c>
      <c r="S128" s="11" t="str">
        <f t="shared" si="170"/>
        <v/>
      </c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1" t="str">
        <f t="shared" si="171"/>
        <v/>
      </c>
      <c r="AF128" s="10"/>
      <c r="AG128" s="10"/>
      <c r="AH128" s="10"/>
      <c r="AI128" s="10"/>
      <c r="AJ128" s="10"/>
      <c r="AK128" s="11"/>
      <c r="AL128" s="11"/>
      <c r="AM128" s="11"/>
      <c r="AN128" s="11"/>
      <c r="AO128" s="246" t="str">
        <f t="shared" si="133"/>
        <v/>
      </c>
      <c r="AP128" s="247"/>
      <c r="AQ128" s="211">
        <f t="shared" si="134"/>
        <v>0</v>
      </c>
      <c r="AR128" s="211" t="str">
        <f t="shared" si="132"/>
        <v/>
      </c>
      <c r="AS128" s="211" t="str">
        <f t="shared" si="132"/>
        <v/>
      </c>
      <c r="AT128" s="210">
        <f t="shared" si="172"/>
        <v>0</v>
      </c>
      <c r="AU128" s="210">
        <f t="shared" si="135"/>
        <v>0</v>
      </c>
      <c r="AV128" s="210">
        <f t="shared" si="136"/>
        <v>0</v>
      </c>
      <c r="AW128" s="210">
        <f t="shared" si="137"/>
        <v>0</v>
      </c>
      <c r="AX128" s="210">
        <f t="shared" si="138"/>
        <v>0</v>
      </c>
      <c r="AY128" s="210">
        <f t="shared" si="139"/>
        <v>0</v>
      </c>
      <c r="AZ128" s="210">
        <f t="shared" si="140"/>
        <v>0</v>
      </c>
      <c r="BA128" s="210">
        <f t="shared" si="141"/>
        <v>1</v>
      </c>
      <c r="BB128" s="210">
        <f t="shared" si="142"/>
        <v>1</v>
      </c>
      <c r="BC128" s="210">
        <f t="shared" si="143"/>
        <v>1</v>
      </c>
      <c r="BD128" s="210">
        <f t="shared" si="144"/>
        <v>0</v>
      </c>
      <c r="BE128" s="210">
        <f t="shared" si="145"/>
        <v>1</v>
      </c>
      <c r="BF128" s="210">
        <f t="shared" si="146"/>
        <v>1</v>
      </c>
      <c r="BG128" s="210">
        <f t="shared" si="147"/>
        <v>0</v>
      </c>
      <c r="BH128" s="210">
        <f t="shared" si="148"/>
        <v>0</v>
      </c>
      <c r="BI128" s="210">
        <f t="shared" si="149"/>
        <v>0</v>
      </c>
      <c r="BJ128" s="210">
        <f t="shared" si="150"/>
        <v>1</v>
      </c>
      <c r="BK128" s="210">
        <f t="shared" si="151"/>
        <v>1</v>
      </c>
      <c r="BL128" s="210">
        <f t="shared" si="152"/>
        <v>1</v>
      </c>
      <c r="BM128" s="210">
        <f t="shared" si="153"/>
        <v>1</v>
      </c>
      <c r="BN128" s="210">
        <f t="shared" si="154"/>
        <v>1</v>
      </c>
      <c r="BO128" s="210">
        <f t="shared" si="155"/>
        <v>1</v>
      </c>
      <c r="BP128" s="210">
        <f t="shared" si="156"/>
        <v>1</v>
      </c>
      <c r="BQ128" s="210">
        <f t="shared" si="157"/>
        <v>0</v>
      </c>
      <c r="BR128" s="210">
        <f t="shared" si="158"/>
        <v>1</v>
      </c>
      <c r="BS128" s="210">
        <f t="shared" si="159"/>
        <v>0</v>
      </c>
      <c r="BT128" s="210">
        <f t="shared" si="160"/>
        <v>0</v>
      </c>
      <c r="BU128" s="210">
        <f t="shared" si="161"/>
        <v>0</v>
      </c>
      <c r="BV128" s="210">
        <f t="shared" si="162"/>
        <v>0</v>
      </c>
      <c r="BW128" s="210">
        <f t="shared" si="163"/>
        <v>1</v>
      </c>
      <c r="BX128" s="210">
        <f t="shared" si="164"/>
        <v>1</v>
      </c>
      <c r="BY128" s="210">
        <f t="shared" si="165"/>
        <v>1</v>
      </c>
      <c r="BZ128" s="210">
        <f t="shared" si="166"/>
        <v>1</v>
      </c>
      <c r="CA128" s="210">
        <f t="shared" si="167"/>
        <v>1</v>
      </c>
      <c r="CL128" s="351" t="b">
        <f t="shared" si="173"/>
        <v>1</v>
      </c>
      <c r="CM128" s="351" t="b">
        <f t="shared" si="174"/>
        <v>1</v>
      </c>
      <c r="CN128" s="351" t="b">
        <f t="shared" si="175"/>
        <v>1</v>
      </c>
      <c r="CO128" s="351" t="b">
        <f t="shared" si="176"/>
        <v>0</v>
      </c>
      <c r="CP128" s="351"/>
      <c r="CQ128" s="351" t="b">
        <f t="shared" si="177"/>
        <v>0</v>
      </c>
      <c r="CR128" s="211">
        <f t="shared" si="178"/>
        <v>3</v>
      </c>
      <c r="CS128" s="351" t="b">
        <f t="shared" si="179"/>
        <v>1</v>
      </c>
      <c r="CT128" s="351" t="b">
        <f t="shared" si="180"/>
        <v>1</v>
      </c>
      <c r="CU128" s="351" t="b">
        <f t="shared" si="181"/>
        <v>1</v>
      </c>
      <c r="CV128" s="351" t="b">
        <f t="shared" si="182"/>
        <v>0</v>
      </c>
      <c r="CW128" s="351"/>
      <c r="CX128" s="351" t="b">
        <f t="shared" si="183"/>
        <v>0</v>
      </c>
      <c r="CY128" s="211">
        <f t="shared" si="184"/>
        <v>3</v>
      </c>
      <c r="CZ128" s="351" t="str">
        <f t="shared" si="185"/>
        <v/>
      </c>
      <c r="DA128" s="351" t="str">
        <f t="shared" si="186"/>
        <v/>
      </c>
    </row>
    <row r="129" spans="2:105" hidden="1" x14ac:dyDescent="0.25">
      <c r="B129" s="11" t="str">
        <f t="shared" si="168"/>
        <v/>
      </c>
      <c r="C129" s="11"/>
      <c r="D129" s="11"/>
      <c r="E129" s="11"/>
      <c r="F129" s="360"/>
      <c r="G129" s="10"/>
      <c r="H129" s="10"/>
      <c r="I129" s="10"/>
      <c r="J129" s="10"/>
      <c r="K129" s="10"/>
      <c r="L129" s="10"/>
      <c r="M129" s="10"/>
      <c r="N129" s="11" t="str">
        <f>IF($F129="","",'ריכוז גיליונות עזר'!H129)</f>
        <v/>
      </c>
      <c r="O129" s="11" t="str">
        <f>IF($F129="","",'ריכוז גיליונות עזר'!K129)</f>
        <v/>
      </c>
      <c r="P129" s="11" t="str">
        <f>IF($F129="","",'ריכוז גיליונות עזר'!L129)</f>
        <v/>
      </c>
      <c r="Q129" s="10"/>
      <c r="R129" s="365" t="str">
        <f t="shared" si="169"/>
        <v/>
      </c>
      <c r="S129" s="11" t="str">
        <f t="shared" si="170"/>
        <v/>
      </c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1" t="str">
        <f t="shared" si="171"/>
        <v/>
      </c>
      <c r="AF129" s="10"/>
      <c r="AG129" s="10"/>
      <c r="AH129" s="10"/>
      <c r="AI129" s="10"/>
      <c r="AJ129" s="10"/>
      <c r="AK129" s="11"/>
      <c r="AL129" s="11"/>
      <c r="AM129" s="11"/>
      <c r="AN129" s="11"/>
      <c r="AO129" s="246" t="str">
        <f t="shared" si="133"/>
        <v/>
      </c>
      <c r="AP129" s="247"/>
      <c r="AQ129" s="211">
        <f t="shared" si="134"/>
        <v>0</v>
      </c>
      <c r="AR129" s="211" t="str">
        <f t="shared" si="132"/>
        <v/>
      </c>
      <c r="AS129" s="211" t="str">
        <f t="shared" si="132"/>
        <v/>
      </c>
      <c r="AT129" s="210">
        <f t="shared" si="172"/>
        <v>0</v>
      </c>
      <c r="AU129" s="210">
        <f t="shared" si="135"/>
        <v>0</v>
      </c>
      <c r="AV129" s="210">
        <f t="shared" si="136"/>
        <v>0</v>
      </c>
      <c r="AW129" s="210">
        <f t="shared" si="137"/>
        <v>0</v>
      </c>
      <c r="AX129" s="210">
        <f t="shared" si="138"/>
        <v>0</v>
      </c>
      <c r="AY129" s="210">
        <f t="shared" si="139"/>
        <v>0</v>
      </c>
      <c r="AZ129" s="210">
        <f t="shared" si="140"/>
        <v>0</v>
      </c>
      <c r="BA129" s="210">
        <f t="shared" si="141"/>
        <v>1</v>
      </c>
      <c r="BB129" s="210">
        <f t="shared" si="142"/>
        <v>1</v>
      </c>
      <c r="BC129" s="210">
        <f t="shared" si="143"/>
        <v>1</v>
      </c>
      <c r="BD129" s="210">
        <f t="shared" si="144"/>
        <v>0</v>
      </c>
      <c r="BE129" s="210">
        <f t="shared" si="145"/>
        <v>1</v>
      </c>
      <c r="BF129" s="210">
        <f t="shared" si="146"/>
        <v>1</v>
      </c>
      <c r="BG129" s="210">
        <f t="shared" si="147"/>
        <v>0</v>
      </c>
      <c r="BH129" s="210">
        <f t="shared" si="148"/>
        <v>0</v>
      </c>
      <c r="BI129" s="210">
        <f t="shared" si="149"/>
        <v>0</v>
      </c>
      <c r="BJ129" s="210">
        <f t="shared" si="150"/>
        <v>1</v>
      </c>
      <c r="BK129" s="210">
        <f t="shared" si="151"/>
        <v>1</v>
      </c>
      <c r="BL129" s="210">
        <f t="shared" si="152"/>
        <v>1</v>
      </c>
      <c r="BM129" s="210">
        <f t="shared" si="153"/>
        <v>1</v>
      </c>
      <c r="BN129" s="210">
        <f t="shared" si="154"/>
        <v>1</v>
      </c>
      <c r="BO129" s="210">
        <f t="shared" si="155"/>
        <v>1</v>
      </c>
      <c r="BP129" s="210">
        <f t="shared" si="156"/>
        <v>1</v>
      </c>
      <c r="BQ129" s="210">
        <f t="shared" si="157"/>
        <v>0</v>
      </c>
      <c r="BR129" s="210">
        <f t="shared" si="158"/>
        <v>1</v>
      </c>
      <c r="BS129" s="210">
        <f t="shared" si="159"/>
        <v>0</v>
      </c>
      <c r="BT129" s="210">
        <f t="shared" si="160"/>
        <v>0</v>
      </c>
      <c r="BU129" s="210">
        <f t="shared" si="161"/>
        <v>0</v>
      </c>
      <c r="BV129" s="210">
        <f t="shared" si="162"/>
        <v>0</v>
      </c>
      <c r="BW129" s="210">
        <f t="shared" si="163"/>
        <v>1</v>
      </c>
      <c r="BX129" s="210">
        <f t="shared" si="164"/>
        <v>1</v>
      </c>
      <c r="BY129" s="210">
        <f t="shared" si="165"/>
        <v>1</v>
      </c>
      <c r="BZ129" s="210">
        <f t="shared" si="166"/>
        <v>1</v>
      </c>
      <c r="CA129" s="210">
        <f t="shared" si="167"/>
        <v>1</v>
      </c>
      <c r="CL129" s="351" t="b">
        <f t="shared" si="173"/>
        <v>1</v>
      </c>
      <c r="CM129" s="351" t="b">
        <f t="shared" si="174"/>
        <v>1</v>
      </c>
      <c r="CN129" s="351" t="b">
        <f t="shared" si="175"/>
        <v>1</v>
      </c>
      <c r="CO129" s="351" t="b">
        <f t="shared" si="176"/>
        <v>0</v>
      </c>
      <c r="CP129" s="351"/>
      <c r="CQ129" s="351" t="b">
        <f t="shared" si="177"/>
        <v>0</v>
      </c>
      <c r="CR129" s="211">
        <f t="shared" si="178"/>
        <v>3</v>
      </c>
      <c r="CS129" s="351" t="b">
        <f t="shared" si="179"/>
        <v>1</v>
      </c>
      <c r="CT129" s="351" t="b">
        <f t="shared" si="180"/>
        <v>1</v>
      </c>
      <c r="CU129" s="351" t="b">
        <f t="shared" si="181"/>
        <v>1</v>
      </c>
      <c r="CV129" s="351" t="b">
        <f t="shared" si="182"/>
        <v>0</v>
      </c>
      <c r="CW129" s="351"/>
      <c r="CX129" s="351" t="b">
        <f t="shared" si="183"/>
        <v>0</v>
      </c>
      <c r="CY129" s="211">
        <f t="shared" si="184"/>
        <v>3</v>
      </c>
      <c r="CZ129" s="351" t="str">
        <f t="shared" si="185"/>
        <v/>
      </c>
      <c r="DA129" s="351" t="str">
        <f t="shared" si="186"/>
        <v/>
      </c>
    </row>
    <row r="130" spans="2:105" hidden="1" x14ac:dyDescent="0.25">
      <c r="B130" s="11" t="str">
        <f t="shared" si="168"/>
        <v/>
      </c>
      <c r="C130" s="11"/>
      <c r="D130" s="11"/>
      <c r="E130" s="11"/>
      <c r="F130" s="360"/>
      <c r="G130" s="10"/>
      <c r="H130" s="10"/>
      <c r="I130" s="10"/>
      <c r="J130" s="10"/>
      <c r="K130" s="10"/>
      <c r="L130" s="10"/>
      <c r="M130" s="10"/>
      <c r="N130" s="11" t="str">
        <f>IF($F130="","",'ריכוז גיליונות עזר'!H130)</f>
        <v/>
      </c>
      <c r="O130" s="11" t="str">
        <f>IF($F130="","",'ריכוז גיליונות עזר'!K130)</f>
        <v/>
      </c>
      <c r="P130" s="11" t="str">
        <f>IF($F130="","",'ריכוז גיליונות עזר'!L130)</f>
        <v/>
      </c>
      <c r="Q130" s="10"/>
      <c r="R130" s="365" t="str">
        <f t="shared" si="169"/>
        <v/>
      </c>
      <c r="S130" s="11" t="str">
        <f t="shared" si="170"/>
        <v/>
      </c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1" t="str">
        <f t="shared" si="171"/>
        <v/>
      </c>
      <c r="AF130" s="10"/>
      <c r="AG130" s="10"/>
      <c r="AH130" s="10"/>
      <c r="AI130" s="10"/>
      <c r="AJ130" s="10"/>
      <c r="AK130" s="11"/>
      <c r="AL130" s="11"/>
      <c r="AM130" s="11"/>
      <c r="AN130" s="11"/>
      <c r="AO130" s="246" t="str">
        <f t="shared" si="133"/>
        <v/>
      </c>
      <c r="AP130" s="247"/>
      <c r="AQ130" s="211">
        <f t="shared" si="134"/>
        <v>0</v>
      </c>
      <c r="AR130" s="211" t="str">
        <f t="shared" si="132"/>
        <v/>
      </c>
      <c r="AS130" s="211" t="str">
        <f t="shared" si="132"/>
        <v/>
      </c>
      <c r="AT130" s="210">
        <f t="shared" si="172"/>
        <v>0</v>
      </c>
      <c r="AU130" s="210">
        <f t="shared" si="135"/>
        <v>0</v>
      </c>
      <c r="AV130" s="210">
        <f t="shared" si="136"/>
        <v>0</v>
      </c>
      <c r="AW130" s="210">
        <f t="shared" si="137"/>
        <v>0</v>
      </c>
      <c r="AX130" s="210">
        <f t="shared" si="138"/>
        <v>0</v>
      </c>
      <c r="AY130" s="210">
        <f t="shared" si="139"/>
        <v>0</v>
      </c>
      <c r="AZ130" s="210">
        <f t="shared" si="140"/>
        <v>0</v>
      </c>
      <c r="BA130" s="210">
        <f t="shared" si="141"/>
        <v>1</v>
      </c>
      <c r="BB130" s="210">
        <f t="shared" si="142"/>
        <v>1</v>
      </c>
      <c r="BC130" s="210">
        <f t="shared" si="143"/>
        <v>1</v>
      </c>
      <c r="BD130" s="210">
        <f t="shared" si="144"/>
        <v>0</v>
      </c>
      <c r="BE130" s="210">
        <f t="shared" si="145"/>
        <v>1</v>
      </c>
      <c r="BF130" s="210">
        <f t="shared" si="146"/>
        <v>1</v>
      </c>
      <c r="BG130" s="210">
        <f t="shared" si="147"/>
        <v>0</v>
      </c>
      <c r="BH130" s="210">
        <f t="shared" si="148"/>
        <v>0</v>
      </c>
      <c r="BI130" s="210">
        <f t="shared" si="149"/>
        <v>0</v>
      </c>
      <c r="BJ130" s="210">
        <f t="shared" si="150"/>
        <v>1</v>
      </c>
      <c r="BK130" s="210">
        <f t="shared" si="151"/>
        <v>1</v>
      </c>
      <c r="BL130" s="210">
        <f t="shared" si="152"/>
        <v>1</v>
      </c>
      <c r="BM130" s="210">
        <f t="shared" si="153"/>
        <v>1</v>
      </c>
      <c r="BN130" s="210">
        <f t="shared" si="154"/>
        <v>1</v>
      </c>
      <c r="BO130" s="210">
        <f t="shared" si="155"/>
        <v>1</v>
      </c>
      <c r="BP130" s="210">
        <f t="shared" si="156"/>
        <v>1</v>
      </c>
      <c r="BQ130" s="210">
        <f t="shared" si="157"/>
        <v>0</v>
      </c>
      <c r="BR130" s="210">
        <f t="shared" si="158"/>
        <v>1</v>
      </c>
      <c r="BS130" s="210">
        <f t="shared" si="159"/>
        <v>0</v>
      </c>
      <c r="BT130" s="210">
        <f t="shared" si="160"/>
        <v>0</v>
      </c>
      <c r="BU130" s="210">
        <f t="shared" si="161"/>
        <v>0</v>
      </c>
      <c r="BV130" s="210">
        <f t="shared" si="162"/>
        <v>0</v>
      </c>
      <c r="BW130" s="210">
        <f t="shared" si="163"/>
        <v>1</v>
      </c>
      <c r="BX130" s="210">
        <f t="shared" si="164"/>
        <v>1</v>
      </c>
      <c r="BY130" s="210">
        <f t="shared" si="165"/>
        <v>1</v>
      </c>
      <c r="BZ130" s="210">
        <f t="shared" si="166"/>
        <v>1</v>
      </c>
      <c r="CA130" s="210">
        <f t="shared" si="167"/>
        <v>1</v>
      </c>
      <c r="CL130" s="351" t="b">
        <f t="shared" si="173"/>
        <v>1</v>
      </c>
      <c r="CM130" s="351" t="b">
        <f t="shared" si="174"/>
        <v>1</v>
      </c>
      <c r="CN130" s="351" t="b">
        <f t="shared" si="175"/>
        <v>1</v>
      </c>
      <c r="CO130" s="351" t="b">
        <f t="shared" si="176"/>
        <v>0</v>
      </c>
      <c r="CP130" s="351"/>
      <c r="CQ130" s="351" t="b">
        <f t="shared" si="177"/>
        <v>0</v>
      </c>
      <c r="CR130" s="211">
        <f t="shared" si="178"/>
        <v>3</v>
      </c>
      <c r="CS130" s="351" t="b">
        <f t="shared" si="179"/>
        <v>1</v>
      </c>
      <c r="CT130" s="351" t="b">
        <f t="shared" si="180"/>
        <v>1</v>
      </c>
      <c r="CU130" s="351" t="b">
        <f t="shared" si="181"/>
        <v>1</v>
      </c>
      <c r="CV130" s="351" t="b">
        <f t="shared" si="182"/>
        <v>0</v>
      </c>
      <c r="CW130" s="351"/>
      <c r="CX130" s="351" t="b">
        <f t="shared" si="183"/>
        <v>0</v>
      </c>
      <c r="CY130" s="211">
        <f t="shared" si="184"/>
        <v>3</v>
      </c>
      <c r="CZ130" s="351" t="str">
        <f t="shared" si="185"/>
        <v/>
      </c>
      <c r="DA130" s="351" t="str">
        <f t="shared" si="186"/>
        <v/>
      </c>
    </row>
    <row r="131" spans="2:105" x14ac:dyDescent="0.25">
      <c r="B131" s="249" t="s">
        <v>128</v>
      </c>
      <c r="C131" s="249" t="s">
        <v>128</v>
      </c>
      <c r="D131" s="249" t="s">
        <v>128</v>
      </c>
      <c r="E131" s="249" t="s">
        <v>128</v>
      </c>
      <c r="F131" s="249" t="s">
        <v>128</v>
      </c>
      <c r="G131" s="249" t="s">
        <v>128</v>
      </c>
      <c r="H131" s="249" t="s">
        <v>128</v>
      </c>
      <c r="I131" s="249" t="s">
        <v>128</v>
      </c>
      <c r="J131" s="249" t="s">
        <v>128</v>
      </c>
      <c r="K131" s="249" t="s">
        <v>128</v>
      </c>
      <c r="L131" s="249" t="s">
        <v>128</v>
      </c>
      <c r="M131" s="249" t="s">
        <v>128</v>
      </c>
      <c r="N131" s="249" t="s">
        <v>128</v>
      </c>
      <c r="O131" s="249" t="s">
        <v>128</v>
      </c>
      <c r="P131" s="249" t="s">
        <v>128</v>
      </c>
      <c r="Q131" s="249" t="s">
        <v>128</v>
      </c>
      <c r="R131" s="249" t="s">
        <v>128</v>
      </c>
      <c r="S131" s="11" t="str">
        <f t="shared" si="170"/>
        <v/>
      </c>
      <c r="T131" s="249" t="s">
        <v>128</v>
      </c>
      <c r="U131" s="249" t="s">
        <v>128</v>
      </c>
      <c r="V131" s="249" t="s">
        <v>128</v>
      </c>
      <c r="W131" s="249" t="s">
        <v>128</v>
      </c>
      <c r="X131" s="249" t="s">
        <v>128</v>
      </c>
      <c r="Y131" s="249" t="s">
        <v>128</v>
      </c>
      <c r="Z131" s="249" t="s">
        <v>128</v>
      </c>
      <c r="AA131" s="249" t="s">
        <v>128</v>
      </c>
      <c r="AB131" s="249" t="s">
        <v>128</v>
      </c>
      <c r="AC131" s="249" t="s">
        <v>128</v>
      </c>
      <c r="AD131" s="249" t="s">
        <v>128</v>
      </c>
      <c r="AE131" s="11" t="str">
        <f t="shared" si="171"/>
        <v/>
      </c>
      <c r="AF131" s="249" t="s">
        <v>128</v>
      </c>
      <c r="AG131" s="249" t="s">
        <v>128</v>
      </c>
      <c r="AH131" s="249" t="s">
        <v>128</v>
      </c>
      <c r="AI131" s="249"/>
      <c r="AJ131" s="249" t="s">
        <v>128</v>
      </c>
      <c r="AK131" s="249" t="s">
        <v>128</v>
      </c>
      <c r="AL131" s="249" t="s">
        <v>128</v>
      </c>
      <c r="AM131" s="249" t="s">
        <v>128</v>
      </c>
      <c r="AN131" s="249" t="s">
        <v>128</v>
      </c>
      <c r="AO131" s="249" t="s">
        <v>128</v>
      </c>
      <c r="AP131" s="249" t="s">
        <v>128</v>
      </c>
      <c r="CS131" s="350"/>
      <c r="CT131" s="350"/>
      <c r="CU131" s="350"/>
      <c r="CV131" s="350"/>
      <c r="CW131" s="350"/>
      <c r="CX131" s="350"/>
      <c r="CY131" s="350"/>
    </row>
  </sheetData>
  <sheetProtection algorithmName="SHA-512" hashValue="cFltOvmYvQXQ011KVV/BNQacfpLxxKv1KjT1w0aL0VB6Gn2srwVR5aYRxGzFfXy2/329vDzBEsv8o0vX1LxBBA==" saltValue="GSNXzKOuQ9rWSMYj5rjbmQ==" spinCount="100000" sheet="1" scenarios="1" formatColumns="0" formatRows="0"/>
  <mergeCells count="16">
    <mergeCell ref="AO29:AO30"/>
    <mergeCell ref="B1:AP1"/>
    <mergeCell ref="B29:B30"/>
    <mergeCell ref="C29:C30"/>
    <mergeCell ref="D29:D30"/>
    <mergeCell ref="E29:E30"/>
    <mergeCell ref="F29:F30"/>
    <mergeCell ref="AL29:AL30"/>
    <mergeCell ref="AM29:AM30"/>
    <mergeCell ref="AN29:AN30"/>
    <mergeCell ref="AE29:AE30"/>
    <mergeCell ref="S29:S30"/>
    <mergeCell ref="R29:R30"/>
    <mergeCell ref="N29:N30"/>
    <mergeCell ref="O29:O30"/>
    <mergeCell ref="P29:P30"/>
  </mergeCells>
  <conditionalFormatting sqref="G31:M31 T33:U130 X33:AA130">
    <cfRule type="expression" dxfId="404" priority="385">
      <formula>G31&lt;G$5</formula>
    </cfRule>
    <cfRule type="expression" dxfId="403" priority="383">
      <formula>G$30&lt;&gt;""</formula>
    </cfRule>
    <cfRule type="expression" dxfId="402" priority="382">
      <formula>$F31=""</formula>
    </cfRule>
  </conditionalFormatting>
  <conditionalFormatting sqref="G32:P130">
    <cfRule type="expression" dxfId="401" priority="23" stopIfTrue="1">
      <formula>AND($F32="",G32&lt;&gt;"")</formula>
    </cfRule>
    <cfRule type="expression" dxfId="400" priority="27">
      <formula>G32&lt;G$5</formula>
    </cfRule>
    <cfRule type="expression" dxfId="399" priority="25">
      <formula>G$30&lt;&gt;""</formula>
    </cfRule>
    <cfRule type="expression" dxfId="398" priority="24">
      <formula>$F32=""</formula>
    </cfRule>
  </conditionalFormatting>
  <conditionalFormatting sqref="G4:AK4">
    <cfRule type="cellIs" dxfId="397" priority="38" operator="equal">
      <formula>99</formula>
    </cfRule>
  </conditionalFormatting>
  <conditionalFormatting sqref="H31:M31 AG31:AO31 B31:E130 AE31:AE131 AG32:AP130">
    <cfRule type="expression" dxfId="396" priority="400">
      <formula>B$30&lt;&gt;""</formula>
    </cfRule>
    <cfRule type="expression" dxfId="395" priority="399">
      <formula>$F31=""</formula>
    </cfRule>
  </conditionalFormatting>
  <conditionalFormatting sqref="H31:M31 AG31:AO31 AE31:AE131 AG32:AP130">
    <cfRule type="expression" dxfId="394" priority="788">
      <formula>H31&lt;H$5</formula>
    </cfRule>
  </conditionalFormatting>
  <conditionalFormatting sqref="H32:N130">
    <cfRule type="expression" dxfId="393" priority="218">
      <formula>H$30&lt;&gt;""</formula>
    </cfRule>
    <cfRule type="expression" dxfId="392" priority="217">
      <formula>$F32=""</formula>
    </cfRule>
    <cfRule type="expression" dxfId="391" priority="216" stopIfTrue="1">
      <formula>AND($F32="",H32&lt;&gt;"")</formula>
    </cfRule>
    <cfRule type="expression" dxfId="390" priority="220">
      <formula>H32&lt;H$5</formula>
    </cfRule>
  </conditionalFormatting>
  <conditionalFormatting sqref="N31:R130">
    <cfRule type="expression" dxfId="389" priority="1" stopIfTrue="1">
      <formula>AND($F31="",N31&lt;&gt;"")</formula>
    </cfRule>
    <cfRule type="expression" dxfId="388" priority="5">
      <formula>N31&lt;N$5</formula>
    </cfRule>
    <cfRule type="expression" dxfId="387" priority="3">
      <formula>N$30&lt;&gt;""</formula>
    </cfRule>
    <cfRule type="expression" dxfId="386" priority="2">
      <formula>$F31=""</formula>
    </cfRule>
  </conditionalFormatting>
  <conditionalFormatting sqref="S31:S131">
    <cfRule type="expression" dxfId="385" priority="170">
      <formula>S31&lt;S$5</formula>
    </cfRule>
    <cfRule type="expression" dxfId="384" priority="168">
      <formula>S$30&lt;&gt;""</formula>
    </cfRule>
    <cfRule type="expression" dxfId="383" priority="167">
      <formula>$F31=""</formula>
    </cfRule>
    <cfRule type="expression" dxfId="382" priority="166" stopIfTrue="1">
      <formula>AND($F31="",S31&lt;&gt;"")</formula>
    </cfRule>
  </conditionalFormatting>
  <conditionalFormatting sqref="T31">
    <cfRule type="expression" dxfId="381" priority="356" stopIfTrue="1">
      <formula>AND($F31="",T31&lt;&gt;"")</formula>
    </cfRule>
    <cfRule type="expression" dxfId="380" priority="360">
      <formula>T31&lt;T$5</formula>
    </cfRule>
    <cfRule type="expression" dxfId="379" priority="357">
      <formula>$F31=""</formula>
    </cfRule>
    <cfRule type="expression" dxfId="378" priority="358">
      <formula>T$30&lt;&gt;""</formula>
    </cfRule>
  </conditionalFormatting>
  <conditionalFormatting sqref="T32">
    <cfRule type="expression" dxfId="377" priority="276" stopIfTrue="1">
      <formula>AND($F32="",T32&lt;&gt;"")</formula>
    </cfRule>
    <cfRule type="expression" dxfId="376" priority="277">
      <formula>$F32=""</formula>
    </cfRule>
    <cfRule type="expression" dxfId="375" priority="278">
      <formula>T$30&lt;&gt;""</formula>
    </cfRule>
    <cfRule type="expression" dxfId="374" priority="280">
      <formula>T32&lt;T$5</formula>
    </cfRule>
  </conditionalFormatting>
  <conditionalFormatting sqref="T31:U31">
    <cfRule type="expression" dxfId="373" priority="347">
      <formula>$F31=""</formula>
    </cfRule>
    <cfRule type="expression" dxfId="372" priority="346" stopIfTrue="1">
      <formula>AND($F31="",T31&lt;&gt;"")</formula>
    </cfRule>
    <cfRule type="expression" dxfId="371" priority="348">
      <formula>T$30&lt;&gt;""</formula>
    </cfRule>
    <cfRule type="expression" dxfId="370" priority="350">
      <formula>T31&lt;T$5</formula>
    </cfRule>
  </conditionalFormatting>
  <conditionalFormatting sqref="T32:U32">
    <cfRule type="expression" dxfId="369" priority="265">
      <formula>T32&lt;T$5</formula>
    </cfRule>
  </conditionalFormatting>
  <conditionalFormatting sqref="T33:U130 X33:AA130 G31:M31">
    <cfRule type="expression" dxfId="368" priority="381" stopIfTrue="1">
      <formula>AND($F31="",G31&lt;&gt;"")</formula>
    </cfRule>
  </conditionalFormatting>
  <conditionalFormatting sqref="T32:Y32">
    <cfRule type="expression" dxfId="367" priority="75" stopIfTrue="1">
      <formula>AND($F32="",T32&lt;&gt;"")</formula>
    </cfRule>
    <cfRule type="expression" dxfId="366" priority="76">
      <formula>$F32=""</formula>
    </cfRule>
    <cfRule type="expression" dxfId="365" priority="77">
      <formula>T$30&lt;&gt;""</formula>
    </cfRule>
  </conditionalFormatting>
  <conditionalFormatting sqref="U31:U130">
    <cfRule type="expression" dxfId="364" priority="267">
      <formula>$F31=""</formula>
    </cfRule>
    <cfRule type="expression" dxfId="363" priority="270">
      <formula>U31&lt;U$5</formula>
    </cfRule>
    <cfRule type="expression" dxfId="362" priority="268">
      <formula>U$30&lt;&gt;""</formula>
    </cfRule>
    <cfRule type="expression" dxfId="361" priority="266" stopIfTrue="1">
      <formula>AND($F31="",U31&lt;&gt;"")</formula>
    </cfRule>
  </conditionalFormatting>
  <conditionalFormatting sqref="V31:V130">
    <cfRule type="expression" dxfId="360" priority="789">
      <formula>V31&lt;W$5</formula>
    </cfRule>
  </conditionalFormatting>
  <conditionalFormatting sqref="V31:W31 V33:W130">
    <cfRule type="expression" dxfId="359" priority="92">
      <formula>V$30&lt;&gt;""</formula>
    </cfRule>
    <cfRule type="expression" dxfId="358" priority="91">
      <formula>$F31=""</formula>
    </cfRule>
    <cfRule type="expression" dxfId="357" priority="90" stopIfTrue="1">
      <formula>AND($F31="",V31&lt;&gt;"")</formula>
    </cfRule>
  </conditionalFormatting>
  <conditionalFormatting sqref="V31:W130">
    <cfRule type="expression" dxfId="356" priority="82">
      <formula>V$30&lt;&gt;""</formula>
    </cfRule>
    <cfRule type="expression" dxfId="355" priority="81">
      <formula>$F31=""</formula>
    </cfRule>
    <cfRule type="expression" dxfId="354" priority="80" stopIfTrue="1">
      <formula>AND($F31="",V31&lt;&gt;"")</formula>
    </cfRule>
  </conditionalFormatting>
  <conditionalFormatting sqref="W31:W130">
    <cfRule type="expression" dxfId="353" priority="795">
      <formula>W31&lt;#REF!</formula>
    </cfRule>
  </conditionalFormatting>
  <conditionalFormatting sqref="X31:X130">
    <cfRule type="expression" dxfId="352" priority="247">
      <formula>$F31=""</formula>
    </cfRule>
    <cfRule type="expression" dxfId="351" priority="246" stopIfTrue="1">
      <formula>AND($F31="",X31&lt;&gt;"")</formula>
    </cfRule>
    <cfRule type="expression" dxfId="350" priority="250">
      <formula>X31&lt;X$5</formula>
    </cfRule>
    <cfRule type="expression" dxfId="349" priority="248">
      <formula>X$30&lt;&gt;""</formula>
    </cfRule>
  </conditionalFormatting>
  <conditionalFormatting sqref="X31:Y31">
    <cfRule type="expression" dxfId="348" priority="326" stopIfTrue="1">
      <formula>AND($F31="",X31&lt;&gt;"")</formula>
    </cfRule>
    <cfRule type="expression" dxfId="347" priority="327">
      <formula>$F31=""</formula>
    </cfRule>
    <cfRule type="expression" dxfId="346" priority="328">
      <formula>X$30&lt;&gt;""</formula>
    </cfRule>
    <cfRule type="expression" dxfId="345" priority="330">
      <formula>X31&lt;X$5</formula>
    </cfRule>
  </conditionalFormatting>
  <conditionalFormatting sqref="X32:Y32">
    <cfRule type="expression" dxfId="344" priority="245">
      <formula>X32&lt;X$5</formula>
    </cfRule>
  </conditionalFormatting>
  <conditionalFormatting sqref="Y31:AA31">
    <cfRule type="expression" dxfId="343" priority="340">
      <formula>Y31&lt;Y$5</formula>
    </cfRule>
    <cfRule type="expression" dxfId="342" priority="336" stopIfTrue="1">
      <formula>AND($F31="",Y31&lt;&gt;"")</formula>
    </cfRule>
    <cfRule type="expression" dxfId="341" priority="337">
      <formula>$F31=""</formula>
    </cfRule>
    <cfRule type="expression" dxfId="340" priority="338">
      <formula>Y$30&lt;&gt;""</formula>
    </cfRule>
  </conditionalFormatting>
  <conditionalFormatting sqref="Y32:AA32">
    <cfRule type="expression" dxfId="339" priority="260">
      <formula>Y32&lt;Y$5</formula>
    </cfRule>
    <cfRule type="expression" dxfId="338" priority="257">
      <formula>$F32=""</formula>
    </cfRule>
    <cfRule type="expression" dxfId="337" priority="258">
      <formula>Y$30&lt;&gt;""</formula>
    </cfRule>
    <cfRule type="expression" dxfId="336" priority="256" stopIfTrue="1">
      <formula>AND($F32="",Y32&lt;&gt;"")</formula>
    </cfRule>
  </conditionalFormatting>
  <conditionalFormatting sqref="AB31:AD130">
    <cfRule type="expression" dxfId="335" priority="47">
      <formula>AB$30&lt;&gt;""</formula>
    </cfRule>
    <cfRule type="expression" dxfId="334" priority="46">
      <formula>$F31=""</formula>
    </cfRule>
    <cfRule type="expression" dxfId="333" priority="45" stopIfTrue="1">
      <formula>AND($F31="",AB31&lt;&gt;"")</formula>
    </cfRule>
    <cfRule type="expression" dxfId="332" priority="49">
      <formula>AB31&lt;AB$5</formula>
    </cfRule>
  </conditionalFormatting>
  <conditionalFormatting sqref="AF31">
    <cfRule type="expression" dxfId="331" priority="20">
      <formula>AF$30&lt;&gt;""</formula>
    </cfRule>
    <cfRule type="expression" dxfId="330" priority="18" stopIfTrue="1">
      <formula>AND($F31="",AF31&lt;&gt;"")</formula>
    </cfRule>
    <cfRule type="expression" dxfId="329" priority="19">
      <formula>$F31=""</formula>
    </cfRule>
  </conditionalFormatting>
  <conditionalFormatting sqref="AF31:AF32">
    <cfRule type="expression" dxfId="328" priority="22">
      <formula>AF31&lt;#REF!</formula>
    </cfRule>
  </conditionalFormatting>
  <conditionalFormatting sqref="AF31:AF130">
    <cfRule type="expression" dxfId="327" priority="12">
      <formula>AF$30&lt;&gt;""</formula>
    </cfRule>
    <cfRule type="expression" dxfId="326" priority="11">
      <formula>$F31=""</formula>
    </cfRule>
    <cfRule type="expression" dxfId="325" priority="10" stopIfTrue="1">
      <formula>AND($F31="",AF31&lt;&gt;"")</formula>
    </cfRule>
  </conditionalFormatting>
  <conditionalFormatting sqref="AF32">
    <cfRule type="expression" dxfId="324" priority="8">
      <formula>AF$30&lt;&gt;""</formula>
    </cfRule>
    <cfRule type="expression" dxfId="323" priority="7">
      <formula>$F32=""</formula>
    </cfRule>
    <cfRule type="expression" dxfId="322" priority="6" stopIfTrue="1">
      <formula>AND($F32="",AF32&lt;&gt;"")</formula>
    </cfRule>
  </conditionalFormatting>
  <conditionalFormatting sqref="AF33:AF130">
    <cfRule type="expression" dxfId="321" priority="44">
      <formula>AF33&lt;AF$5</formula>
    </cfRule>
  </conditionalFormatting>
  <conditionalFormatting sqref="AG31:AO31 AG32:AP130 H31:M31 B31:E130 AE31:AE131">
    <cfRule type="expression" dxfId="320" priority="398" stopIfTrue="1">
      <formula>AND($F31="",B31&lt;&gt;"")</formula>
    </cfRule>
  </conditionalFormatting>
  <conditionalFormatting sqref="AO31:AO130">
    <cfRule type="cellIs" dxfId="319" priority="393" operator="equal">
      <formula>1</formula>
    </cfRule>
  </conditionalFormatting>
  <dataValidations count="6">
    <dataValidation allowBlank="1" showInputMessage="1" showErrorMessage="1" errorTitle="נתון שגוי." error="ניתן להזין רק 0 או 1._x000a_0 = לא עומד בתנאי._x000a_1 = עומד בתנאי." sqref="AL31:AN130" xr:uid="{00000000-0002-0000-0400-000000000000}"/>
    <dataValidation type="whole" operator="greaterThanOrEqual" allowBlank="1" showInputMessage="1" showErrorMessage="1" errorTitle="נתון שגוי." error="ניתן להזין רק מספר שלם גדול או שווה ל-0." sqref="Z31:Z130 Q31:Q130" xr:uid="{00000000-0002-0000-0400-000001000000}">
      <formula1>0</formula1>
    </dataValidation>
    <dataValidation type="list" allowBlank="1" showInputMessage="1" showErrorMessage="1" sqref="G4:AJ4" xr:uid="{00000000-0002-0000-0400-000002000000}">
      <formula1>"1,0,99"</formula1>
    </dataValidation>
    <dataValidation type="list" allowBlank="1" showInputMessage="1" showErrorMessage="1" errorTitle="נתון שגוי." error="ניתן להזין רק 0 או 1._x000a_0 = לא עומד בתנאי._x000a_1 = עומד בתנאי." sqref="G31:M130 AF31:AK130 T31:Y130" xr:uid="{00000000-0002-0000-0400-000003000000}">
      <formula1>$AR31:$AS31</formula1>
    </dataValidation>
    <dataValidation type="list" allowBlank="1" showInputMessage="1" showErrorMessage="1" sqref="AF30:AK30 O30:Q30 G30:M30 T30:AD30" xr:uid="{00000000-0002-0000-0400-000004000000}">
      <formula1>OFFSET($AU$1,0,0,1,COUNTA($AU$1:$CE$1))</formula1>
    </dataValidation>
    <dataValidation type="decimal" operator="greaterThanOrEqual" allowBlank="1" showInputMessage="1" showErrorMessage="1" errorTitle="נתון שגוי." error="ניתן להזין רק מספר גדול או שווה ל-0." sqref="AA31:AD130" xr:uid="{00000000-0002-0000-0400-000005000000}">
      <formula1>0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>
    <oddHeader>&amp;C&amp;Uמבחנים לתמיכה של משרד התרבות והספורט
&amp;"David,מודגש"&amp;14מודל מוסדות בתחום קידום יצירה ישראלית 2021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84" operator="containsText" id="{89E2E1DD-126D-484B-90D7-D6B52B978C5C}">
            <xm:f>NOT(ISERROR(SEARCH($AR$1,G31)))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G31:M31 T33:U130 X33:AA130</xm:sqref>
        </x14:conditionalFormatting>
        <x14:conditionalFormatting xmlns:xm="http://schemas.microsoft.com/office/excel/2006/main">
          <x14:cfRule type="containsText" priority="26" operator="containsText" id="{DD6CACE0-B572-465F-A5EE-E42FEED0466A}">
            <xm:f>NOT(ISERROR(SEARCH($AR$1,G32)))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G32:P130</xm:sqref>
        </x14:conditionalFormatting>
        <x14:conditionalFormatting xmlns:xm="http://schemas.microsoft.com/office/excel/2006/main">
          <x14:cfRule type="containsText" priority="401" operator="containsText" id="{85988AF1-D291-48A1-95A1-9C562B5DA495}">
            <xm:f>NOT(ISERROR(SEARCH($AR$1,B31)))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H31:M31 AG31:AO31 B31:E130 AE31:AE131 AG32:AP130</xm:sqref>
        </x14:conditionalFormatting>
        <x14:conditionalFormatting xmlns:xm="http://schemas.microsoft.com/office/excel/2006/main">
          <x14:cfRule type="containsText" priority="219" operator="containsText" id="{6BFD81EB-B2CD-4C9C-B7F4-B4936C40DDDD}">
            <xm:f>NOT(ISERROR(SEARCH($AR$1,H32)))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H32:N130</xm:sqref>
        </x14:conditionalFormatting>
        <x14:conditionalFormatting xmlns:xm="http://schemas.microsoft.com/office/excel/2006/main">
          <x14:cfRule type="containsText" priority="4" operator="containsText" id="{0DF8EFB2-24ED-4B36-8E2B-73473013E254}">
            <xm:f>NOT(ISERROR(SEARCH($AR$1,N31)))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N31:R130</xm:sqref>
        </x14:conditionalFormatting>
        <x14:conditionalFormatting xmlns:xm="http://schemas.microsoft.com/office/excel/2006/main">
          <x14:cfRule type="containsText" priority="169" operator="containsText" id="{32BFB768-BB49-41BA-9429-BB18CE580F40}">
            <xm:f>NOT(ISERROR(SEARCH($AR$1,S31)))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S31:S131</xm:sqref>
        </x14:conditionalFormatting>
        <x14:conditionalFormatting xmlns:xm="http://schemas.microsoft.com/office/excel/2006/main">
          <x14:cfRule type="containsText" priority="359" operator="containsText" id="{5D2262D8-1835-4C4E-A27E-0CD65583BDC4}">
            <xm:f>NOT(ISERROR(SEARCH($AR$1,T31)))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T31</xm:sqref>
        </x14:conditionalFormatting>
        <x14:conditionalFormatting xmlns:xm="http://schemas.microsoft.com/office/excel/2006/main">
          <x14:cfRule type="containsText" priority="279" operator="containsText" id="{9BAEFCFD-4ABE-4143-9F9F-7C694B54C538}">
            <xm:f>NOT(ISERROR(SEARCH($AR$1,T32)))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T32</xm:sqref>
        </x14:conditionalFormatting>
        <x14:conditionalFormatting xmlns:xm="http://schemas.microsoft.com/office/excel/2006/main">
          <x14:cfRule type="containsText" priority="349" operator="containsText" id="{0A32D549-359D-4EA3-BE8D-87D282162E78}">
            <xm:f>NOT(ISERROR(SEARCH($AR$1,T31)))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T31:U31</xm:sqref>
        </x14:conditionalFormatting>
        <x14:conditionalFormatting xmlns:xm="http://schemas.microsoft.com/office/excel/2006/main">
          <x14:cfRule type="containsText" priority="269" operator="containsText" id="{521A4BA8-B2FE-4091-A51C-9004227D0D7A}">
            <xm:f>NOT(ISERROR(SEARCH($AR$1,T32)))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T32:U32</xm:sqref>
        </x14:conditionalFormatting>
        <x14:conditionalFormatting xmlns:xm="http://schemas.microsoft.com/office/excel/2006/main">
          <x14:cfRule type="containsText" priority="344" operator="containsText" id="{0D65DCA1-4C74-4716-854D-D51F1C59C6D4}">
            <xm:f>NOT(ISERROR(SEARCH($AR$1,U31)))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U31 U33:U130</xm:sqref>
        </x14:conditionalFormatting>
        <x14:conditionalFormatting xmlns:xm="http://schemas.microsoft.com/office/excel/2006/main">
          <x14:cfRule type="containsText" priority="78" operator="containsText" id="{DF02DCDC-500C-43E8-B64C-E4E2392AF8BD}">
            <xm:f>NOT(ISERROR(SEARCH($AR$1,U32)))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U32:Y32</xm:sqref>
        </x14:conditionalFormatting>
        <x14:conditionalFormatting xmlns:xm="http://schemas.microsoft.com/office/excel/2006/main">
          <x14:cfRule type="containsText" priority="93" operator="containsText" id="{EB4508A5-CF0D-4618-9FA5-32105426AE63}">
            <xm:f>NOT(ISERROR(SEARCH($AR$1,V31)))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V31:W31 V33:W130</xm:sqref>
        </x14:conditionalFormatting>
        <x14:conditionalFormatting xmlns:xm="http://schemas.microsoft.com/office/excel/2006/main">
          <x14:cfRule type="containsText" priority="83" operator="containsText" id="{6758DC03-5FBF-4C1F-A791-01A167BDCBB5}">
            <xm:f>NOT(ISERROR(SEARCH($AR$1,V31)))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V31:W130</xm:sqref>
        </x14:conditionalFormatting>
        <x14:conditionalFormatting xmlns:xm="http://schemas.microsoft.com/office/excel/2006/main">
          <x14:cfRule type="containsText" priority="249" operator="containsText" id="{A222DAF4-B723-4296-8853-F07A6907534E}">
            <xm:f>NOT(ISERROR(SEARCH($AR$1,X31)))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X31:X130</xm:sqref>
        </x14:conditionalFormatting>
        <x14:conditionalFormatting xmlns:xm="http://schemas.microsoft.com/office/excel/2006/main">
          <x14:cfRule type="containsText" priority="329" operator="containsText" id="{60982A06-93DD-4348-9B52-F3647F15B7DF}">
            <xm:f>NOT(ISERROR(SEARCH($AR$1,X31)))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X31:Y31</xm:sqref>
        </x14:conditionalFormatting>
        <x14:conditionalFormatting xmlns:xm="http://schemas.microsoft.com/office/excel/2006/main">
          <x14:cfRule type="containsText" priority="339" operator="containsText" id="{C459CDB0-4293-4BAF-8EC4-B3DFD8D5C5CC}">
            <xm:f>NOT(ISERROR(SEARCH($AR$1,Y31)))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Y31:AA31</xm:sqref>
        </x14:conditionalFormatting>
        <x14:conditionalFormatting xmlns:xm="http://schemas.microsoft.com/office/excel/2006/main">
          <x14:cfRule type="containsText" priority="259" operator="containsText" id="{73303691-4640-4AFB-A395-84479DFE7F76}">
            <xm:f>NOT(ISERROR(SEARCH($AR$1,Y32)))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Y32:AA32</xm:sqref>
        </x14:conditionalFormatting>
        <x14:conditionalFormatting xmlns:xm="http://schemas.microsoft.com/office/excel/2006/main">
          <x14:cfRule type="containsText" priority="48" operator="containsText" id="{3B462045-7246-43B9-87F5-8C469E4EEBBD}">
            <xm:f>NOT(ISERROR(SEARCH($AR$1,AB31)))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AB31:AD130</xm:sqref>
        </x14:conditionalFormatting>
        <x14:conditionalFormatting xmlns:xm="http://schemas.microsoft.com/office/excel/2006/main">
          <x14:cfRule type="containsText" priority="21" operator="containsText" id="{119A861C-11A5-4159-9DEA-5505432A9185}">
            <xm:f>NOT(ISERROR(SEARCH($AR$1,AF31)))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AF31</xm:sqref>
        </x14:conditionalFormatting>
        <x14:conditionalFormatting xmlns:xm="http://schemas.microsoft.com/office/excel/2006/main">
          <x14:cfRule type="containsText" priority="13" operator="containsText" id="{F3849B19-8041-4A09-B493-47ECC3C3B061}">
            <xm:f>NOT(ISERROR(SEARCH($AR$1,AF31)))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AF31:AF130</xm:sqref>
        </x14:conditionalFormatting>
        <x14:conditionalFormatting xmlns:xm="http://schemas.microsoft.com/office/excel/2006/main">
          <x14:cfRule type="containsText" priority="9" operator="containsText" id="{323F1FE9-ED30-49C1-B3C8-6621F94EEB0E}">
            <xm:f>NOT(ISERROR(SEARCH($AR$1,AF32)))</xm:f>
            <xm:f>$AR$1</xm:f>
            <x14:dxf>
              <fill>
                <patternFill>
                  <bgColor rgb="FFFF0000"/>
                </patternFill>
              </fill>
            </x14:dxf>
          </x14:cfRule>
          <xm:sqref>AF32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__4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F32" sqref="F32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4.140625" style="211" customWidth="1"/>
    <col min="8" max="9" width="21.42578125" style="211" hidden="1" customWidth="1"/>
    <col min="10" max="10" width="17.42578125" style="211" hidden="1" customWidth="1"/>
    <col min="11" max="19" width="21.42578125" style="211" hidden="1" customWidth="1"/>
    <col min="20" max="20" width="17.5703125" style="211" hidden="1" customWidth="1"/>
    <col min="21" max="21" width="14" style="211" customWidth="1"/>
    <col min="22" max="25" width="21.42578125" style="211" hidden="1" customWidth="1"/>
    <col min="26" max="26" width="14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5.5" customHeight="1" thickBot="1" x14ac:dyDescent="0.3">
      <c r="B1" s="489" t="str">
        <f ca="1">MID(CELL("filename",AC2),FIND("]",CELL("filename",AC2),1)+1,99)</f>
        <v>מספר פרסומים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0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W2" s="216" t="str">
        <f>'פרמטרים לקריטריונים'!$B$4</f>
        <v>שנת תקציב</v>
      </c>
      <c r="X2" s="255"/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 ca="1">IF(ISNA(MATCH(G31,$AB$30:$AC$30,0)),0,1)</f>
        <v>0</v>
      </c>
      <c r="AF2" s="210">
        <f ca="1">IF(IFERROR(G31*1,"bad")="bad",0,1)</f>
        <v>1</v>
      </c>
      <c r="AG2" s="210">
        <f ca="1">IF(IFERROR(IF(G31=TRUNC(G31),1,"bad"),"bad")="bad",0,1)</f>
        <v>1</v>
      </c>
      <c r="AH2" s="210">
        <f ca="1">IF(AND(IF(IFERROR(G31*1,"bad")="bad",0,1)=1,G31&gt;=0),1,0)</f>
        <v>1</v>
      </c>
      <c r="AI2" s="210">
        <f ca="1">IF(AND(IF(IFERROR(IF(G31=TRUNC(G31),1,"bad"),"bad")="bad",0,1)=1,G31&gt;=0),1,0)</f>
        <v>1</v>
      </c>
      <c r="AJ2" s="210">
        <f ca="1">IF(AND(IF(IFERROR(G31*1,"bad")="bad",0,1)=1,G31&gt;0),1,0)</f>
        <v>1</v>
      </c>
      <c r="AK2" s="210">
        <f ca="1">IF(AND(IF(IFERROR(IF(G31=TRUNC(G31),1,"bad"),"bad")="bad",0,1)=1,G31&gt;0),1,0)</f>
        <v>1</v>
      </c>
      <c r="AL2" s="210">
        <v>1</v>
      </c>
      <c r="AM2" s="210">
        <f ca="1">IF(IFERROR(HLOOKUP(G31,$BA$30:$BK$30,1,0),"bad")="bad",0,1)</f>
        <v>0</v>
      </c>
    </row>
    <row r="3" spans="2:52" ht="38.25" thickBot="1" x14ac:dyDescent="0.3">
      <c r="U3" s="217" t="str">
        <f>'פרמטרים לקריטריונים'!$B$5</f>
        <v>תקציב התמיכה</v>
      </c>
      <c r="W3" s="217" t="str">
        <f>'פרמטרים לקריטריונים'!$B$5</f>
        <v>תקציב התמיכה</v>
      </c>
      <c r="X3" s="256"/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לקריטריונים'!B61</f>
        <v>סעיף</v>
      </c>
      <c r="G4" s="420" t="str">
        <f>'פרמטרים לקריטריונים'!C61</f>
        <v>ניקוד</v>
      </c>
      <c r="AD4" s="210" t="s">
        <v>83</v>
      </c>
      <c r="AE4" s="252">
        <v>1</v>
      </c>
      <c r="AF4" s="253">
        <v>2</v>
      </c>
      <c r="AG4" s="253">
        <v>3</v>
      </c>
      <c r="AH4" s="253">
        <v>4</v>
      </c>
      <c r="AI4" s="253">
        <v>5</v>
      </c>
      <c r="AJ4" s="253">
        <v>6</v>
      </c>
      <c r="AK4" s="253">
        <v>7</v>
      </c>
      <c r="AL4" s="253">
        <v>8</v>
      </c>
      <c r="AM4" s="253">
        <v>9</v>
      </c>
      <c r="AN4" s="254">
        <v>10</v>
      </c>
    </row>
    <row r="5" spans="2:52" ht="31.5" x14ac:dyDescent="0.25">
      <c r="F5" s="421" t="str">
        <f>'פרמטרים לקריטריונים'!B62</f>
        <v>בעד כל פרסום שהוציא לאור בשנת ההערכה</v>
      </c>
      <c r="G5" s="422">
        <f>'פרמטרים לקריטריונים'!C62</f>
        <v>1</v>
      </c>
    </row>
    <row r="6" spans="2:52" hidden="1" x14ac:dyDescent="0.25"/>
    <row r="7" spans="2:52" hidden="1" x14ac:dyDescent="0.25">
      <c r="T7" s="358"/>
    </row>
    <row r="8" spans="2:52" hidden="1" x14ac:dyDescent="0.25"/>
    <row r="9" spans="2:52" hidden="1" x14ac:dyDescent="0.25"/>
    <row r="10" spans="2:52" hidden="1" x14ac:dyDescent="0.25"/>
    <row r="11" spans="2:52" hidden="1" x14ac:dyDescent="0.25"/>
    <row r="12" spans="2:52" hidden="1" x14ac:dyDescent="0.25"/>
    <row r="13" spans="2:52" hidden="1" x14ac:dyDescent="0.25"/>
    <row r="14" spans="2:52" hidden="1" x14ac:dyDescent="0.25"/>
    <row r="15" spans="2:52" hidden="1" x14ac:dyDescent="0.25"/>
    <row r="16" spans="2:52" hidden="1" x14ac:dyDescent="0.25"/>
    <row r="17" spans="1:62" hidden="1" x14ac:dyDescent="0.25"/>
    <row r="18" spans="1:62" hidden="1" x14ac:dyDescent="0.25"/>
    <row r="19" spans="1:62" hidden="1" x14ac:dyDescent="0.25"/>
    <row r="20" spans="1:62" hidden="1" x14ac:dyDescent="0.25"/>
    <row r="21" spans="1:62" hidden="1" x14ac:dyDescent="0.25"/>
    <row r="22" spans="1:62" hidden="1" x14ac:dyDescent="0.25"/>
    <row r="23" spans="1:62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62" hidden="1" x14ac:dyDescent="0.25"/>
    <row r="25" spans="1:62" hidden="1" x14ac:dyDescent="0.25"/>
    <row r="26" spans="1:62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 t="e">
        <f>MATCH(G$30,$AE$1:$AM$1,0)</f>
        <v>#N/A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62" ht="30.75" customHeight="1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tr">
        <f>'תנאי סף'!Q29</f>
        <v>מספר פרסומים שהוציא לאור</v>
      </c>
      <c r="H29" s="257"/>
      <c r="I29" s="250" t="s">
        <v>74</v>
      </c>
      <c r="J29" s="250" t="s">
        <v>75</v>
      </c>
      <c r="K29" s="250" t="s">
        <v>76</v>
      </c>
      <c r="L29" s="250" t="s">
        <v>77</v>
      </c>
      <c r="M29" s="250" t="s">
        <v>78</v>
      </c>
      <c r="N29" s="250" t="s">
        <v>79</v>
      </c>
      <c r="O29" s="250" t="s">
        <v>80</v>
      </c>
      <c r="P29" s="250" t="s">
        <v>72</v>
      </c>
      <c r="Q29" s="499">
        <f>COLUMN()</f>
        <v>17</v>
      </c>
      <c r="R29" s="499">
        <f>COLUMN()</f>
        <v>18</v>
      </c>
      <c r="S29" s="495"/>
      <c r="T29" s="495"/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פרסומים שהוציא לאור</v>
      </c>
      <c r="AE29" s="210" t="str">
        <f t="shared" ref="AE29:AV29" si="1">"בקרת "&amp;H29</f>
        <v xml:space="preserve">בקרת </v>
      </c>
      <c r="AF29" s="210" t="str">
        <f t="shared" si="1"/>
        <v>בקרת מספר שלם</v>
      </c>
      <c r="AG29" s="210" t="str">
        <f t="shared" si="1"/>
        <v>בקרת מספר שאינו שלילי</v>
      </c>
      <c r="AH29" s="210" t="str">
        <f t="shared" si="1"/>
        <v>בקרת מספר שלם שאינו שלילי</v>
      </c>
      <c r="AI29" s="210" t="str">
        <f t="shared" si="1"/>
        <v>בקרת מספר חיובי</v>
      </c>
      <c r="AJ29" s="210" t="str">
        <f t="shared" si="1"/>
        <v>בקרת מספר שלם חיובי</v>
      </c>
      <c r="AK29" s="210" t="str">
        <f t="shared" si="1"/>
        <v>בקרת טקסט</v>
      </c>
      <c r="AL29" s="210" t="str">
        <f t="shared" si="1"/>
        <v>בקרת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 xml:space="preserve">בקרת </v>
      </c>
      <c r="AQ29" s="210" t="str">
        <f t="shared" si="1"/>
        <v xml:space="preserve">בקרת 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62" ht="23.25" customHeight="1" thickBot="1" x14ac:dyDescent="0.3">
      <c r="A30" s="242"/>
      <c r="B30" s="498"/>
      <c r="C30" s="500"/>
      <c r="D30" s="500"/>
      <c r="E30" s="500"/>
      <c r="F30" s="496"/>
      <c r="G30" s="503"/>
      <c r="H30" s="258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3"/>
      <c r="T30" s="503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>
        <f>G30</f>
        <v>0</v>
      </c>
      <c r="AE30" s="210">
        <f t="shared" ref="AE30:AV30" si="2">H30</f>
        <v>0</v>
      </c>
      <c r="AF30" s="210">
        <f t="shared" si="2"/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AE4</f>
        <v>1</v>
      </c>
      <c r="BB30" s="210">
        <f t="shared" ref="BB30:BJ30" si="3">AF4</f>
        <v>2</v>
      </c>
      <c r="BC30" s="210">
        <f t="shared" si="3"/>
        <v>3</v>
      </c>
      <c r="BD30" s="210">
        <f t="shared" si="3"/>
        <v>4</v>
      </c>
      <c r="BE30" s="210">
        <f t="shared" si="3"/>
        <v>5</v>
      </c>
      <c r="BF30" s="210">
        <f t="shared" si="3"/>
        <v>6</v>
      </c>
      <c r="BG30" s="210">
        <f t="shared" si="3"/>
        <v>7</v>
      </c>
      <c r="BH30" s="210">
        <f t="shared" si="3"/>
        <v>8</v>
      </c>
      <c r="BI30" s="210">
        <f t="shared" si="3"/>
        <v>9</v>
      </c>
      <c r="BJ30" s="210">
        <f t="shared" si="3"/>
        <v>10</v>
      </c>
    </row>
    <row r="31" spans="1:6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4">
        <f ca="1">IF($F31="","",'תנאי סף'!Q31)</f>
        <v>31</v>
      </c>
      <c r="H31" s="173"/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IF($F31="","",IF($AA31&lt;&gt;1,$AB$1,G31*$G$5))</f>
        <v>31</v>
      </c>
      <c r="V31" s="174">
        <v>1</v>
      </c>
      <c r="W31" s="174">
        <f ca="1">IF($F31="","",IF($AA31&lt;&gt;1,$AB$1,IFERROR(U31*V31,$AB$1)))</f>
        <v>31</v>
      </c>
      <c r="X31" s="174">
        <v>1</v>
      </c>
      <c r="Y31" s="174">
        <f ca="1">IF($F31="","",IF($AA31&lt;&gt;1,$AB$1,IFERROR(W31*X31,$AB$1)))</f>
        <v>31</v>
      </c>
      <c r="Z31" s="176">
        <f ca="1">IF($F31="","",IF(OR($AA31&lt;&gt;1,Y31=$AB$1),$AB$1,IFERROR(Y31/SUM($Y$31:$Y$130),0)))</f>
        <v>7.8282828282828287E-2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</row>
    <row r="32" spans="1:62" x14ac:dyDescent="0.25">
      <c r="B32" s="260">
        <f t="shared" ref="B32:B95" ca="1" si="4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4">
        <f ca="1">IF($F32="","",'תנאי סף'!Q32)</f>
        <v>365</v>
      </c>
      <c r="H32" s="10"/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74"/>
      <c r="T32" s="174"/>
      <c r="U32" s="174">
        <f t="shared" ref="U32:U95" ca="1" si="5">IF($F32="","",IF($AA32&lt;&gt;1,$AB$1,G32*$G$5))</f>
        <v>365</v>
      </c>
      <c r="V32" s="12">
        <v>1</v>
      </c>
      <c r="W32" s="12">
        <f t="shared" ref="W32:W95" ca="1" si="6">IF($F32="","",IF($AA32&lt;&gt;1,$AB$1,IFERROR(U32*V32,$AB$1)))</f>
        <v>365</v>
      </c>
      <c r="X32" s="174">
        <v>1</v>
      </c>
      <c r="Y32" s="12">
        <f t="shared" ref="Y32:Y95" ca="1" si="7">IF($F32="","",IF($AA32&lt;&gt;1,$AB$1,IFERROR(W32*X32,$AB$1)))</f>
        <v>365</v>
      </c>
      <c r="Z32" s="140">
        <f t="shared" ref="Z32:Z95" ca="1" si="8">IF($F32="","",IF(OR($AA32&lt;&gt;1,Y32=$AB$1),$AB$1,IFERROR(Y32/SUM($Y$31:$Y$130),0)))</f>
        <v>0.92171717171717171</v>
      </c>
      <c r="AA32" s="210">
        <f t="shared" ref="AA32:AA95" si="9">IF(SUM(AD32:AV32)=COUNT(AD32:AV32),1,0)</f>
        <v>1</v>
      </c>
      <c r="AB32" s="210">
        <f t="shared" ref="AB32:AC63" ca="1" si="10">IF($F32="","",AB$30)</f>
        <v>0</v>
      </c>
      <c r="AC32" s="210">
        <f t="shared" ca="1" si="10"/>
        <v>1</v>
      </c>
    </row>
    <row r="33" spans="2:29" x14ac:dyDescent="0.25">
      <c r="B33" s="260" t="str">
        <f t="shared" ca="1" si="4"/>
        <v/>
      </c>
      <c r="C33" s="8"/>
      <c r="D33" s="8"/>
      <c r="E33" s="8"/>
      <c r="F33" s="248" t="str">
        <f ca="1">IF('תנאי סף'!AO33&lt;&gt;1,"",'תנאי סף'!F33)</f>
        <v/>
      </c>
      <c r="G33" s="174" t="str">
        <f ca="1">IF($F33="","",'תנאי סף'!Q33)</f>
        <v/>
      </c>
      <c r="H33" s="10"/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74"/>
      <c r="T33" s="174"/>
      <c r="U33" s="174" t="str">
        <f t="shared" ca="1" si="5"/>
        <v/>
      </c>
      <c r="V33" s="12">
        <v>1</v>
      </c>
      <c r="W33" s="12" t="str">
        <f t="shared" ca="1" si="6"/>
        <v/>
      </c>
      <c r="X33" s="174">
        <v>1</v>
      </c>
      <c r="Y33" s="12" t="str">
        <f t="shared" ca="1" si="7"/>
        <v/>
      </c>
      <c r="Z33" s="140" t="str">
        <f t="shared" ca="1" si="8"/>
        <v/>
      </c>
      <c r="AA33" s="210">
        <f t="shared" si="9"/>
        <v>1</v>
      </c>
      <c r="AB33" s="210" t="str">
        <f t="shared" ca="1" si="10"/>
        <v/>
      </c>
      <c r="AC33" s="210" t="str">
        <f t="shared" ca="1" si="10"/>
        <v/>
      </c>
    </row>
    <row r="34" spans="2:29" x14ac:dyDescent="0.25">
      <c r="B34" s="260" t="str">
        <f t="shared" ca="1" si="4"/>
        <v/>
      </c>
      <c r="C34" s="8"/>
      <c r="D34" s="8"/>
      <c r="E34" s="8"/>
      <c r="F34" s="248" t="str">
        <f ca="1">IF('תנאי סף'!AO34&lt;&gt;1,"",'תנאי סף'!F34)</f>
        <v/>
      </c>
      <c r="G34" s="174" t="str">
        <f ca="1">IF($F34="","",'תנאי סף'!Q34)</f>
        <v/>
      </c>
      <c r="H34" s="10"/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74"/>
      <c r="T34" s="174"/>
      <c r="U34" s="174" t="str">
        <f t="shared" ca="1" si="5"/>
        <v/>
      </c>
      <c r="V34" s="12">
        <v>1</v>
      </c>
      <c r="W34" s="12" t="str">
        <f t="shared" ca="1" si="6"/>
        <v/>
      </c>
      <c r="X34" s="174">
        <v>1</v>
      </c>
      <c r="Y34" s="12" t="str">
        <f t="shared" ca="1" si="7"/>
        <v/>
      </c>
      <c r="Z34" s="140" t="str">
        <f t="shared" ca="1" si="8"/>
        <v/>
      </c>
      <c r="AA34" s="210">
        <f t="shared" si="9"/>
        <v>1</v>
      </c>
      <c r="AB34" s="210" t="str">
        <f t="shared" ca="1" si="10"/>
        <v/>
      </c>
      <c r="AC34" s="210" t="str">
        <f t="shared" ca="1" si="10"/>
        <v/>
      </c>
    </row>
    <row r="35" spans="2:29" x14ac:dyDescent="0.25">
      <c r="B35" s="260" t="str">
        <f t="shared" ca="1" si="4"/>
        <v/>
      </c>
      <c r="C35" s="8"/>
      <c r="D35" s="8"/>
      <c r="E35" s="8"/>
      <c r="F35" s="248" t="str">
        <f ca="1">IF('תנאי סף'!AO35&lt;&gt;1,"",'תנאי סף'!F35)</f>
        <v/>
      </c>
      <c r="G35" s="174" t="str">
        <f ca="1">IF($F35="","",'תנאי סף'!Q35)</f>
        <v/>
      </c>
      <c r="H35" s="10"/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74"/>
      <c r="T35" s="174"/>
      <c r="U35" s="174" t="str">
        <f t="shared" ca="1" si="5"/>
        <v/>
      </c>
      <c r="V35" s="12">
        <v>1</v>
      </c>
      <c r="W35" s="12" t="str">
        <f t="shared" ca="1" si="6"/>
        <v/>
      </c>
      <c r="X35" s="174">
        <v>1</v>
      </c>
      <c r="Y35" s="12" t="str">
        <f t="shared" ca="1" si="7"/>
        <v/>
      </c>
      <c r="Z35" s="140" t="str">
        <f t="shared" ca="1" si="8"/>
        <v/>
      </c>
      <c r="AA35" s="210">
        <f t="shared" si="9"/>
        <v>1</v>
      </c>
      <c r="AB35" s="210" t="str">
        <f t="shared" ca="1" si="10"/>
        <v/>
      </c>
      <c r="AC35" s="210" t="str">
        <f t="shared" ca="1" si="10"/>
        <v/>
      </c>
    </row>
    <row r="36" spans="2:29" x14ac:dyDescent="0.25">
      <c r="B36" s="260" t="str">
        <f t="shared" ca="1" si="4"/>
        <v/>
      </c>
      <c r="C36" s="8"/>
      <c r="D36" s="8"/>
      <c r="E36" s="8"/>
      <c r="F36" s="248" t="str">
        <f ca="1">IF('תנאי סף'!AO36&lt;&gt;1,"",'תנאי סף'!F36)</f>
        <v/>
      </c>
      <c r="G36" s="174" t="str">
        <f ca="1">IF($F36="","",'תנאי סף'!Q36)</f>
        <v/>
      </c>
      <c r="H36" s="10"/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74"/>
      <c r="T36" s="174"/>
      <c r="U36" s="174" t="str">
        <f t="shared" ca="1" si="5"/>
        <v/>
      </c>
      <c r="V36" s="12">
        <v>1</v>
      </c>
      <c r="W36" s="12" t="str">
        <f t="shared" ca="1" si="6"/>
        <v/>
      </c>
      <c r="X36" s="174">
        <v>1</v>
      </c>
      <c r="Y36" s="12" t="str">
        <f t="shared" ca="1" si="7"/>
        <v/>
      </c>
      <c r="Z36" s="140" t="str">
        <f t="shared" ca="1" si="8"/>
        <v/>
      </c>
      <c r="AA36" s="210">
        <f t="shared" si="9"/>
        <v>1</v>
      </c>
      <c r="AB36" s="210" t="str">
        <f t="shared" ca="1" si="10"/>
        <v/>
      </c>
      <c r="AC36" s="210" t="str">
        <f t="shared" ca="1" si="10"/>
        <v/>
      </c>
    </row>
    <row r="37" spans="2:29" x14ac:dyDescent="0.25">
      <c r="B37" s="260" t="str">
        <f t="shared" ca="1" si="4"/>
        <v/>
      </c>
      <c r="C37" s="8"/>
      <c r="D37" s="8"/>
      <c r="E37" s="8"/>
      <c r="F37" s="248" t="str">
        <f ca="1">IF('תנאי סף'!AO37&lt;&gt;1,"",'תנאי סף'!F37)</f>
        <v/>
      </c>
      <c r="G37" s="174" t="str">
        <f ca="1">IF($F37="","",'תנאי סף'!Q37)</f>
        <v/>
      </c>
      <c r="H37" s="10"/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74"/>
      <c r="T37" s="174"/>
      <c r="U37" s="174" t="str">
        <f t="shared" ca="1" si="5"/>
        <v/>
      </c>
      <c r="V37" s="12">
        <v>1</v>
      </c>
      <c r="W37" s="12" t="str">
        <f t="shared" ca="1" si="6"/>
        <v/>
      </c>
      <c r="X37" s="174">
        <v>1</v>
      </c>
      <c r="Y37" s="12" t="str">
        <f t="shared" ca="1" si="7"/>
        <v/>
      </c>
      <c r="Z37" s="140" t="str">
        <f t="shared" ca="1" si="8"/>
        <v/>
      </c>
      <c r="AA37" s="210">
        <f t="shared" si="9"/>
        <v>1</v>
      </c>
      <c r="AB37" s="210" t="str">
        <f t="shared" ca="1" si="10"/>
        <v/>
      </c>
      <c r="AC37" s="210" t="str">
        <f t="shared" ca="1" si="10"/>
        <v/>
      </c>
    </row>
    <row r="38" spans="2:29" x14ac:dyDescent="0.25">
      <c r="B38" s="260" t="str">
        <f t="shared" ca="1" si="4"/>
        <v/>
      </c>
      <c r="C38" s="8"/>
      <c r="D38" s="8"/>
      <c r="E38" s="8"/>
      <c r="F38" s="248" t="str">
        <f ca="1">IF('תנאי סף'!AO38&lt;&gt;1,"",'תנאי סף'!F38)</f>
        <v/>
      </c>
      <c r="G38" s="174" t="str">
        <f ca="1">IF($F38="","",'תנאי סף'!Q38)</f>
        <v/>
      </c>
      <c r="H38" s="10"/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74"/>
      <c r="T38" s="174"/>
      <c r="U38" s="174" t="str">
        <f t="shared" ca="1" si="5"/>
        <v/>
      </c>
      <c r="V38" s="12">
        <v>1</v>
      </c>
      <c r="W38" s="12" t="str">
        <f t="shared" ca="1" si="6"/>
        <v/>
      </c>
      <c r="X38" s="174">
        <v>1</v>
      </c>
      <c r="Y38" s="12" t="str">
        <f t="shared" ca="1" si="7"/>
        <v/>
      </c>
      <c r="Z38" s="140" t="str">
        <f t="shared" ca="1" si="8"/>
        <v/>
      </c>
      <c r="AA38" s="210">
        <f t="shared" si="9"/>
        <v>1</v>
      </c>
      <c r="AB38" s="210" t="str">
        <f t="shared" ca="1" si="10"/>
        <v/>
      </c>
      <c r="AC38" s="210" t="str">
        <f t="shared" ca="1" si="10"/>
        <v/>
      </c>
    </row>
    <row r="39" spans="2:29" x14ac:dyDescent="0.25">
      <c r="B39" s="260" t="str">
        <f t="shared" ca="1" si="4"/>
        <v/>
      </c>
      <c r="C39" s="8"/>
      <c r="D39" s="8"/>
      <c r="E39" s="8"/>
      <c r="F39" s="248" t="str">
        <f ca="1">IF('תנאי סף'!AO39&lt;&gt;1,"",'תנאי סף'!F39)</f>
        <v/>
      </c>
      <c r="G39" s="174" t="str">
        <f ca="1">IF($F39="","",'תנאי סף'!Q39)</f>
        <v/>
      </c>
      <c r="H39" s="10"/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74"/>
      <c r="T39" s="174"/>
      <c r="U39" s="174" t="str">
        <f t="shared" ca="1" si="5"/>
        <v/>
      </c>
      <c r="V39" s="12">
        <v>1</v>
      </c>
      <c r="W39" s="12" t="str">
        <f t="shared" ca="1" si="6"/>
        <v/>
      </c>
      <c r="X39" s="174">
        <v>1</v>
      </c>
      <c r="Y39" s="12" t="str">
        <f t="shared" ca="1" si="7"/>
        <v/>
      </c>
      <c r="Z39" s="140" t="str">
        <f t="shared" ca="1" si="8"/>
        <v/>
      </c>
      <c r="AA39" s="210">
        <f t="shared" si="9"/>
        <v>1</v>
      </c>
      <c r="AB39" s="210" t="str">
        <f t="shared" ca="1" si="10"/>
        <v/>
      </c>
      <c r="AC39" s="210" t="str">
        <f t="shared" ca="1" si="10"/>
        <v/>
      </c>
    </row>
    <row r="40" spans="2:29" ht="16.5" thickBot="1" x14ac:dyDescent="0.3">
      <c r="B40" s="261" t="str">
        <f t="shared" ca="1" si="4"/>
        <v/>
      </c>
      <c r="C40" s="391"/>
      <c r="D40" s="391"/>
      <c r="E40" s="391"/>
      <c r="F40" s="392" t="str">
        <f ca="1">IF('תנאי סף'!AO40&lt;&gt;1,"",'תנאי סף'!F40)</f>
        <v/>
      </c>
      <c r="G40" s="174" t="str">
        <f ca="1">IF($F40="","",'תנאי סף'!Q40)</f>
        <v/>
      </c>
      <c r="H40" s="393"/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174"/>
      <c r="T40" s="174"/>
      <c r="U40" s="174" t="str">
        <f t="shared" ca="1" si="5"/>
        <v/>
      </c>
      <c r="V40" s="395">
        <v>1</v>
      </c>
      <c r="W40" s="395" t="str">
        <f t="shared" ca="1" si="6"/>
        <v/>
      </c>
      <c r="X40" s="174">
        <v>1</v>
      </c>
      <c r="Y40" s="395" t="str">
        <f t="shared" ca="1" si="7"/>
        <v/>
      </c>
      <c r="Z40" s="396" t="str">
        <f t="shared" ca="1" si="8"/>
        <v/>
      </c>
      <c r="AA40" s="210">
        <f t="shared" si="9"/>
        <v>1</v>
      </c>
      <c r="AB40" s="210" t="str">
        <f t="shared" ca="1" si="10"/>
        <v/>
      </c>
      <c r="AC40" s="210" t="str">
        <f t="shared" ca="1" si="10"/>
        <v/>
      </c>
    </row>
    <row r="41" spans="2:29" hidden="1" x14ac:dyDescent="0.25">
      <c r="B41" s="11" t="str">
        <f t="shared" si="4"/>
        <v/>
      </c>
      <c r="C41" s="8"/>
      <c r="D41" s="8"/>
      <c r="E41" s="8"/>
      <c r="F41" s="248" t="str">
        <f>IF('תנאי סף'!AO41&lt;&gt;1,"",'תנאי סף'!F41)</f>
        <v/>
      </c>
      <c r="G41" s="174" t="str">
        <f>IF($F41="","",'תנאי סף'!Q41)</f>
        <v/>
      </c>
      <c r="H41" s="10"/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74"/>
      <c r="T41" s="174"/>
      <c r="U41" s="174" t="str">
        <f t="shared" si="5"/>
        <v/>
      </c>
      <c r="V41" s="12">
        <v>1</v>
      </c>
      <c r="W41" s="12" t="str">
        <f t="shared" si="6"/>
        <v/>
      </c>
      <c r="X41" s="174">
        <v>1</v>
      </c>
      <c r="Y41" s="12" t="str">
        <f t="shared" si="7"/>
        <v/>
      </c>
      <c r="Z41" s="138" t="str">
        <f t="shared" si="8"/>
        <v/>
      </c>
      <c r="AA41" s="210">
        <f t="shared" si="9"/>
        <v>1</v>
      </c>
      <c r="AB41" s="210" t="str">
        <f t="shared" si="10"/>
        <v/>
      </c>
      <c r="AC41" s="210" t="str">
        <f t="shared" si="10"/>
        <v/>
      </c>
    </row>
    <row r="42" spans="2:29" hidden="1" x14ac:dyDescent="0.25">
      <c r="B42" s="11" t="str">
        <f t="shared" si="4"/>
        <v/>
      </c>
      <c r="C42" s="8"/>
      <c r="D42" s="8"/>
      <c r="E42" s="8"/>
      <c r="F42" s="248" t="str">
        <f>IF('תנאי סף'!AO42&lt;&gt;1,"",'תנאי סף'!F42)</f>
        <v/>
      </c>
      <c r="G42" s="174" t="str">
        <f>IF($F42="","",'תנאי סף'!Q42)</f>
        <v/>
      </c>
      <c r="H42" s="10"/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74"/>
      <c r="T42" s="174"/>
      <c r="U42" s="174" t="str">
        <f t="shared" si="5"/>
        <v/>
      </c>
      <c r="V42" s="12">
        <v>1</v>
      </c>
      <c r="W42" s="12" t="str">
        <f t="shared" si="6"/>
        <v/>
      </c>
      <c r="X42" s="174">
        <v>1</v>
      </c>
      <c r="Y42" s="12" t="str">
        <f t="shared" si="7"/>
        <v/>
      </c>
      <c r="Z42" s="138" t="str">
        <f t="shared" si="8"/>
        <v/>
      </c>
      <c r="AA42" s="210">
        <f t="shared" si="9"/>
        <v>1</v>
      </c>
      <c r="AB42" s="210" t="str">
        <f t="shared" si="10"/>
        <v/>
      </c>
      <c r="AC42" s="210" t="str">
        <f t="shared" si="10"/>
        <v/>
      </c>
    </row>
    <row r="43" spans="2:29" hidden="1" x14ac:dyDescent="0.25">
      <c r="B43" s="11" t="str">
        <f t="shared" si="4"/>
        <v/>
      </c>
      <c r="C43" s="8"/>
      <c r="D43" s="8"/>
      <c r="E43" s="8"/>
      <c r="F43" s="248" t="str">
        <f>IF('תנאי סף'!AO43&lt;&gt;1,"",'תנאי סף'!F43)</f>
        <v/>
      </c>
      <c r="G43" s="174" t="str">
        <f>IF($F43="","",'תנאי סף'!Q43)</f>
        <v/>
      </c>
      <c r="H43" s="10"/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74"/>
      <c r="T43" s="174"/>
      <c r="U43" s="174" t="str">
        <f t="shared" si="5"/>
        <v/>
      </c>
      <c r="V43" s="12">
        <v>1</v>
      </c>
      <c r="W43" s="12" t="str">
        <f t="shared" si="6"/>
        <v/>
      </c>
      <c r="X43" s="174">
        <v>1</v>
      </c>
      <c r="Y43" s="12" t="str">
        <f t="shared" si="7"/>
        <v/>
      </c>
      <c r="Z43" s="138" t="str">
        <f t="shared" si="8"/>
        <v/>
      </c>
      <c r="AA43" s="210">
        <f t="shared" si="9"/>
        <v>1</v>
      </c>
      <c r="AB43" s="210" t="str">
        <f t="shared" si="10"/>
        <v/>
      </c>
      <c r="AC43" s="210" t="str">
        <f t="shared" si="10"/>
        <v/>
      </c>
    </row>
    <row r="44" spans="2:29" hidden="1" x14ac:dyDescent="0.25">
      <c r="B44" s="11" t="str">
        <f t="shared" si="4"/>
        <v/>
      </c>
      <c r="C44" s="8"/>
      <c r="D44" s="8"/>
      <c r="E44" s="8"/>
      <c r="F44" s="248" t="str">
        <f>IF('תנאי סף'!AO44&lt;&gt;1,"",'תנאי סף'!F44)</f>
        <v/>
      </c>
      <c r="G44" s="174" t="str">
        <f>IF($F44="","",'תנאי סף'!Q44)</f>
        <v/>
      </c>
      <c r="H44" s="10"/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74"/>
      <c r="T44" s="174"/>
      <c r="U44" s="174" t="str">
        <f t="shared" si="5"/>
        <v/>
      </c>
      <c r="V44" s="12">
        <v>1</v>
      </c>
      <c r="W44" s="12" t="str">
        <f t="shared" si="6"/>
        <v/>
      </c>
      <c r="X44" s="174">
        <v>1</v>
      </c>
      <c r="Y44" s="12" t="str">
        <f t="shared" si="7"/>
        <v/>
      </c>
      <c r="Z44" s="138" t="str">
        <f t="shared" si="8"/>
        <v/>
      </c>
      <c r="AA44" s="210">
        <f t="shared" si="9"/>
        <v>1</v>
      </c>
      <c r="AB44" s="210" t="str">
        <f t="shared" si="10"/>
        <v/>
      </c>
      <c r="AC44" s="210" t="str">
        <f t="shared" si="10"/>
        <v/>
      </c>
    </row>
    <row r="45" spans="2:29" hidden="1" x14ac:dyDescent="0.25">
      <c r="B45" s="11" t="str">
        <f t="shared" si="4"/>
        <v/>
      </c>
      <c r="C45" s="8"/>
      <c r="D45" s="8"/>
      <c r="E45" s="8"/>
      <c r="F45" s="248" t="str">
        <f>IF('תנאי סף'!AO45&lt;&gt;1,"",'תנאי סף'!F45)</f>
        <v/>
      </c>
      <c r="G45" s="174" t="str">
        <f>IF($F45="","",'תנאי סף'!Q45)</f>
        <v/>
      </c>
      <c r="H45" s="10"/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74"/>
      <c r="T45" s="174"/>
      <c r="U45" s="174" t="str">
        <f t="shared" si="5"/>
        <v/>
      </c>
      <c r="V45" s="12">
        <v>1</v>
      </c>
      <c r="W45" s="12" t="str">
        <f t="shared" si="6"/>
        <v/>
      </c>
      <c r="X45" s="174">
        <v>1</v>
      </c>
      <c r="Y45" s="12" t="str">
        <f t="shared" si="7"/>
        <v/>
      </c>
      <c r="Z45" s="138" t="str">
        <f t="shared" si="8"/>
        <v/>
      </c>
      <c r="AA45" s="210">
        <f t="shared" si="9"/>
        <v>1</v>
      </c>
      <c r="AB45" s="210" t="str">
        <f t="shared" si="10"/>
        <v/>
      </c>
      <c r="AC45" s="210" t="str">
        <f t="shared" si="10"/>
        <v/>
      </c>
    </row>
    <row r="46" spans="2:29" hidden="1" x14ac:dyDescent="0.25">
      <c r="B46" s="11" t="str">
        <f t="shared" si="4"/>
        <v/>
      </c>
      <c r="C46" s="8"/>
      <c r="D46" s="8"/>
      <c r="E46" s="8"/>
      <c r="F46" s="248" t="str">
        <f>IF('תנאי סף'!AO46&lt;&gt;1,"",'תנאי סף'!F46)</f>
        <v/>
      </c>
      <c r="G46" s="174" t="str">
        <f>IF($F46="","",'תנאי סף'!Q46)</f>
        <v/>
      </c>
      <c r="H46" s="10"/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74"/>
      <c r="T46" s="174"/>
      <c r="U46" s="174" t="str">
        <f t="shared" si="5"/>
        <v/>
      </c>
      <c r="V46" s="12">
        <v>1</v>
      </c>
      <c r="W46" s="12" t="str">
        <f t="shared" si="6"/>
        <v/>
      </c>
      <c r="X46" s="174">
        <v>1</v>
      </c>
      <c r="Y46" s="12" t="str">
        <f t="shared" si="7"/>
        <v/>
      </c>
      <c r="Z46" s="138" t="str">
        <f t="shared" si="8"/>
        <v/>
      </c>
      <c r="AA46" s="210">
        <f t="shared" si="9"/>
        <v>1</v>
      </c>
      <c r="AB46" s="210" t="str">
        <f t="shared" si="10"/>
        <v/>
      </c>
      <c r="AC46" s="210" t="str">
        <f t="shared" si="10"/>
        <v/>
      </c>
    </row>
    <row r="47" spans="2:29" hidden="1" x14ac:dyDescent="0.25">
      <c r="B47" s="11" t="str">
        <f t="shared" si="4"/>
        <v/>
      </c>
      <c r="C47" s="8"/>
      <c r="D47" s="8"/>
      <c r="E47" s="8"/>
      <c r="F47" s="248" t="str">
        <f>IF('תנאי סף'!AO47&lt;&gt;1,"",'תנאי סף'!F47)</f>
        <v/>
      </c>
      <c r="G47" s="174" t="str">
        <f>IF($F47="","",'תנאי סף'!Q47)</f>
        <v/>
      </c>
      <c r="H47" s="10"/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74"/>
      <c r="T47" s="174"/>
      <c r="U47" s="174" t="str">
        <f t="shared" si="5"/>
        <v/>
      </c>
      <c r="V47" s="12">
        <v>1</v>
      </c>
      <c r="W47" s="12" t="str">
        <f t="shared" si="6"/>
        <v/>
      </c>
      <c r="X47" s="174">
        <v>1</v>
      </c>
      <c r="Y47" s="12" t="str">
        <f t="shared" si="7"/>
        <v/>
      </c>
      <c r="Z47" s="138" t="str">
        <f t="shared" si="8"/>
        <v/>
      </c>
      <c r="AA47" s="210">
        <f t="shared" si="9"/>
        <v>1</v>
      </c>
      <c r="AB47" s="210" t="str">
        <f t="shared" si="10"/>
        <v/>
      </c>
      <c r="AC47" s="210" t="str">
        <f t="shared" si="10"/>
        <v/>
      </c>
    </row>
    <row r="48" spans="2:29" hidden="1" x14ac:dyDescent="0.25">
      <c r="B48" s="11" t="str">
        <f t="shared" si="4"/>
        <v/>
      </c>
      <c r="C48" s="8"/>
      <c r="D48" s="8"/>
      <c r="E48" s="8"/>
      <c r="F48" s="248" t="str">
        <f>IF('תנאי סף'!AO48&lt;&gt;1,"",'תנאי סף'!F48)</f>
        <v/>
      </c>
      <c r="G48" s="174" t="str">
        <f>IF($F48="","",'תנאי סף'!Q48)</f>
        <v/>
      </c>
      <c r="H48" s="10"/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74"/>
      <c r="T48" s="174"/>
      <c r="U48" s="174" t="str">
        <f t="shared" si="5"/>
        <v/>
      </c>
      <c r="V48" s="12">
        <v>1</v>
      </c>
      <c r="W48" s="12" t="str">
        <f t="shared" si="6"/>
        <v/>
      </c>
      <c r="X48" s="174">
        <v>1</v>
      </c>
      <c r="Y48" s="12" t="str">
        <f t="shared" si="7"/>
        <v/>
      </c>
      <c r="Z48" s="138" t="str">
        <f t="shared" si="8"/>
        <v/>
      </c>
      <c r="AA48" s="210">
        <f t="shared" si="9"/>
        <v>1</v>
      </c>
      <c r="AB48" s="210" t="str">
        <f t="shared" si="10"/>
        <v/>
      </c>
      <c r="AC48" s="210" t="str">
        <f t="shared" si="10"/>
        <v/>
      </c>
    </row>
    <row r="49" spans="2:29" hidden="1" x14ac:dyDescent="0.25">
      <c r="B49" s="11" t="str">
        <f t="shared" si="4"/>
        <v/>
      </c>
      <c r="C49" s="8"/>
      <c r="D49" s="8"/>
      <c r="E49" s="8"/>
      <c r="F49" s="248" t="str">
        <f>IF('תנאי סף'!AO49&lt;&gt;1,"",'תנאי סף'!F49)</f>
        <v/>
      </c>
      <c r="G49" s="174" t="str">
        <f>IF($F49="","",'תנאי סף'!Q49)</f>
        <v/>
      </c>
      <c r="H49" s="10"/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74"/>
      <c r="T49" s="174"/>
      <c r="U49" s="174" t="str">
        <f t="shared" si="5"/>
        <v/>
      </c>
      <c r="V49" s="12">
        <v>1</v>
      </c>
      <c r="W49" s="12" t="str">
        <f t="shared" si="6"/>
        <v/>
      </c>
      <c r="X49" s="174">
        <v>1</v>
      </c>
      <c r="Y49" s="12" t="str">
        <f t="shared" si="7"/>
        <v/>
      </c>
      <c r="Z49" s="138" t="str">
        <f t="shared" si="8"/>
        <v/>
      </c>
      <c r="AA49" s="210">
        <f t="shared" si="9"/>
        <v>1</v>
      </c>
      <c r="AB49" s="210" t="str">
        <f t="shared" si="10"/>
        <v/>
      </c>
      <c r="AC49" s="210" t="str">
        <f t="shared" si="10"/>
        <v/>
      </c>
    </row>
    <row r="50" spans="2:29" hidden="1" x14ac:dyDescent="0.25">
      <c r="B50" s="11" t="str">
        <f t="shared" si="4"/>
        <v/>
      </c>
      <c r="C50" s="8"/>
      <c r="D50" s="8"/>
      <c r="E50" s="8"/>
      <c r="F50" s="248" t="str">
        <f>IF('תנאי סף'!AO50&lt;&gt;1,"",'תנאי סף'!F50)</f>
        <v/>
      </c>
      <c r="G50" s="174" t="str">
        <f>IF($F50="","",'תנאי סף'!Q50)</f>
        <v/>
      </c>
      <c r="H50" s="10"/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74"/>
      <c r="T50" s="174"/>
      <c r="U50" s="174" t="str">
        <f t="shared" si="5"/>
        <v/>
      </c>
      <c r="V50" s="12">
        <v>1</v>
      </c>
      <c r="W50" s="12" t="str">
        <f t="shared" si="6"/>
        <v/>
      </c>
      <c r="X50" s="174">
        <v>1</v>
      </c>
      <c r="Y50" s="12" t="str">
        <f t="shared" si="7"/>
        <v/>
      </c>
      <c r="Z50" s="138" t="str">
        <f t="shared" si="8"/>
        <v/>
      </c>
      <c r="AA50" s="210">
        <f t="shared" si="9"/>
        <v>1</v>
      </c>
      <c r="AB50" s="210" t="str">
        <f t="shared" si="10"/>
        <v/>
      </c>
      <c r="AC50" s="210" t="str">
        <f t="shared" si="10"/>
        <v/>
      </c>
    </row>
    <row r="51" spans="2:29" hidden="1" x14ac:dyDescent="0.25">
      <c r="B51" s="11" t="str">
        <f t="shared" si="4"/>
        <v/>
      </c>
      <c r="C51" s="8"/>
      <c r="D51" s="8"/>
      <c r="E51" s="8"/>
      <c r="F51" s="248" t="str">
        <f>IF('תנאי סף'!AO51&lt;&gt;1,"",'תנאי סף'!F51)</f>
        <v/>
      </c>
      <c r="G51" s="174" t="str">
        <f>IF($F51="","",'תנאי סף'!Q51)</f>
        <v/>
      </c>
      <c r="H51" s="10"/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74"/>
      <c r="T51" s="174"/>
      <c r="U51" s="174" t="str">
        <f t="shared" si="5"/>
        <v/>
      </c>
      <c r="V51" s="12">
        <v>1</v>
      </c>
      <c r="W51" s="12" t="str">
        <f t="shared" si="6"/>
        <v/>
      </c>
      <c r="X51" s="174">
        <v>1</v>
      </c>
      <c r="Y51" s="12" t="str">
        <f t="shared" si="7"/>
        <v/>
      </c>
      <c r="Z51" s="138" t="str">
        <f t="shared" si="8"/>
        <v/>
      </c>
      <c r="AA51" s="210">
        <f t="shared" si="9"/>
        <v>1</v>
      </c>
      <c r="AB51" s="210" t="str">
        <f t="shared" si="10"/>
        <v/>
      </c>
      <c r="AC51" s="210" t="str">
        <f t="shared" si="10"/>
        <v/>
      </c>
    </row>
    <row r="52" spans="2:29" hidden="1" x14ac:dyDescent="0.25">
      <c r="B52" s="11" t="str">
        <f t="shared" si="4"/>
        <v/>
      </c>
      <c r="C52" s="8"/>
      <c r="D52" s="8"/>
      <c r="E52" s="8"/>
      <c r="F52" s="248" t="str">
        <f>IF('תנאי סף'!AO52&lt;&gt;1,"",'תנאי סף'!F52)</f>
        <v/>
      </c>
      <c r="G52" s="174" t="str">
        <f>IF($F52="","",'תנאי סף'!Q52)</f>
        <v/>
      </c>
      <c r="H52" s="10"/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74"/>
      <c r="T52" s="174"/>
      <c r="U52" s="174" t="str">
        <f t="shared" si="5"/>
        <v/>
      </c>
      <c r="V52" s="12">
        <v>1</v>
      </c>
      <c r="W52" s="12" t="str">
        <f t="shared" si="6"/>
        <v/>
      </c>
      <c r="X52" s="174">
        <v>1</v>
      </c>
      <c r="Y52" s="12" t="str">
        <f t="shared" si="7"/>
        <v/>
      </c>
      <c r="Z52" s="138" t="str">
        <f t="shared" si="8"/>
        <v/>
      </c>
      <c r="AA52" s="210">
        <f t="shared" si="9"/>
        <v>1</v>
      </c>
      <c r="AB52" s="210" t="str">
        <f t="shared" si="10"/>
        <v/>
      </c>
      <c r="AC52" s="210" t="str">
        <f t="shared" si="10"/>
        <v/>
      </c>
    </row>
    <row r="53" spans="2:29" hidden="1" x14ac:dyDescent="0.25">
      <c r="B53" s="11" t="str">
        <f t="shared" si="4"/>
        <v/>
      </c>
      <c r="C53" s="8"/>
      <c r="D53" s="8"/>
      <c r="E53" s="8"/>
      <c r="F53" s="248" t="str">
        <f>IF('תנאי סף'!AO53&lt;&gt;1,"",'תנאי סף'!F53)</f>
        <v/>
      </c>
      <c r="G53" s="174" t="str">
        <f>IF($F53="","",'תנאי סף'!Q53)</f>
        <v/>
      </c>
      <c r="H53" s="10"/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74"/>
      <c r="T53" s="174"/>
      <c r="U53" s="174" t="str">
        <f t="shared" si="5"/>
        <v/>
      </c>
      <c r="V53" s="12">
        <v>1</v>
      </c>
      <c r="W53" s="12" t="str">
        <f t="shared" si="6"/>
        <v/>
      </c>
      <c r="X53" s="174">
        <v>1</v>
      </c>
      <c r="Y53" s="12" t="str">
        <f t="shared" si="7"/>
        <v/>
      </c>
      <c r="Z53" s="138" t="str">
        <f t="shared" si="8"/>
        <v/>
      </c>
      <c r="AA53" s="210">
        <f t="shared" si="9"/>
        <v>1</v>
      </c>
      <c r="AB53" s="210" t="str">
        <f t="shared" si="10"/>
        <v/>
      </c>
      <c r="AC53" s="210" t="str">
        <f t="shared" si="10"/>
        <v/>
      </c>
    </row>
    <row r="54" spans="2:29" hidden="1" x14ac:dyDescent="0.25">
      <c r="B54" s="11" t="str">
        <f t="shared" si="4"/>
        <v/>
      </c>
      <c r="C54" s="8"/>
      <c r="D54" s="8"/>
      <c r="E54" s="8"/>
      <c r="F54" s="248" t="str">
        <f>IF('תנאי סף'!AO54&lt;&gt;1,"",'תנאי סף'!F54)</f>
        <v/>
      </c>
      <c r="G54" s="174" t="str">
        <f>IF($F54="","",'תנאי סף'!Q54)</f>
        <v/>
      </c>
      <c r="H54" s="10"/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74"/>
      <c r="T54" s="174"/>
      <c r="U54" s="174" t="str">
        <f t="shared" si="5"/>
        <v/>
      </c>
      <c r="V54" s="12">
        <v>1</v>
      </c>
      <c r="W54" s="12" t="str">
        <f t="shared" si="6"/>
        <v/>
      </c>
      <c r="X54" s="174">
        <v>1</v>
      </c>
      <c r="Y54" s="12" t="str">
        <f t="shared" si="7"/>
        <v/>
      </c>
      <c r="Z54" s="138" t="str">
        <f t="shared" si="8"/>
        <v/>
      </c>
      <c r="AA54" s="210">
        <f t="shared" si="9"/>
        <v>1</v>
      </c>
      <c r="AB54" s="210" t="str">
        <f t="shared" si="10"/>
        <v/>
      </c>
      <c r="AC54" s="210" t="str">
        <f t="shared" si="10"/>
        <v/>
      </c>
    </row>
    <row r="55" spans="2:29" hidden="1" x14ac:dyDescent="0.25">
      <c r="B55" s="11" t="str">
        <f t="shared" si="4"/>
        <v/>
      </c>
      <c r="C55" s="8"/>
      <c r="D55" s="8"/>
      <c r="E55" s="8"/>
      <c r="F55" s="248" t="str">
        <f>IF('תנאי סף'!AO55&lt;&gt;1,"",'תנאי סף'!F55)</f>
        <v/>
      </c>
      <c r="G55" s="174" t="str">
        <f>IF($F55="","",'תנאי סף'!Q55)</f>
        <v/>
      </c>
      <c r="H55" s="10"/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74"/>
      <c r="T55" s="174"/>
      <c r="U55" s="174" t="str">
        <f t="shared" si="5"/>
        <v/>
      </c>
      <c r="V55" s="12">
        <v>1</v>
      </c>
      <c r="W55" s="12" t="str">
        <f t="shared" si="6"/>
        <v/>
      </c>
      <c r="X55" s="174">
        <v>1</v>
      </c>
      <c r="Y55" s="12" t="str">
        <f t="shared" si="7"/>
        <v/>
      </c>
      <c r="Z55" s="138" t="str">
        <f t="shared" si="8"/>
        <v/>
      </c>
      <c r="AA55" s="210">
        <f t="shared" si="9"/>
        <v>1</v>
      </c>
      <c r="AB55" s="210" t="str">
        <f t="shared" si="10"/>
        <v/>
      </c>
      <c r="AC55" s="210" t="str">
        <f t="shared" si="10"/>
        <v/>
      </c>
    </row>
    <row r="56" spans="2:29" hidden="1" x14ac:dyDescent="0.25">
      <c r="B56" s="11" t="str">
        <f t="shared" si="4"/>
        <v/>
      </c>
      <c r="C56" s="8"/>
      <c r="D56" s="8"/>
      <c r="E56" s="8"/>
      <c r="F56" s="248" t="str">
        <f>IF('תנאי סף'!AO56&lt;&gt;1,"",'תנאי סף'!F56)</f>
        <v/>
      </c>
      <c r="G56" s="174" t="str">
        <f>IF($F56="","",'תנאי סף'!Q56)</f>
        <v/>
      </c>
      <c r="H56" s="10"/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74"/>
      <c r="T56" s="174"/>
      <c r="U56" s="174" t="str">
        <f t="shared" si="5"/>
        <v/>
      </c>
      <c r="V56" s="12">
        <v>1</v>
      </c>
      <c r="W56" s="12" t="str">
        <f t="shared" si="6"/>
        <v/>
      </c>
      <c r="X56" s="174">
        <v>1</v>
      </c>
      <c r="Y56" s="12" t="str">
        <f t="shared" si="7"/>
        <v/>
      </c>
      <c r="Z56" s="138" t="str">
        <f t="shared" si="8"/>
        <v/>
      </c>
      <c r="AA56" s="210">
        <f t="shared" si="9"/>
        <v>1</v>
      </c>
      <c r="AB56" s="210" t="str">
        <f t="shared" si="10"/>
        <v/>
      </c>
      <c r="AC56" s="210" t="str">
        <f t="shared" si="10"/>
        <v/>
      </c>
    </row>
    <row r="57" spans="2:29" hidden="1" x14ac:dyDescent="0.25">
      <c r="B57" s="11" t="str">
        <f t="shared" si="4"/>
        <v/>
      </c>
      <c r="C57" s="8"/>
      <c r="D57" s="8"/>
      <c r="E57" s="8"/>
      <c r="F57" s="248" t="str">
        <f>IF('תנאי סף'!AO57&lt;&gt;1,"",'תנאי סף'!F57)</f>
        <v/>
      </c>
      <c r="G57" s="174" t="str">
        <f>IF($F57="","",'תנאי סף'!Q57)</f>
        <v/>
      </c>
      <c r="H57" s="10"/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74"/>
      <c r="T57" s="174"/>
      <c r="U57" s="174" t="str">
        <f t="shared" si="5"/>
        <v/>
      </c>
      <c r="V57" s="12">
        <v>1</v>
      </c>
      <c r="W57" s="12" t="str">
        <f t="shared" si="6"/>
        <v/>
      </c>
      <c r="X57" s="174">
        <v>1</v>
      </c>
      <c r="Y57" s="12" t="str">
        <f t="shared" si="7"/>
        <v/>
      </c>
      <c r="Z57" s="138" t="str">
        <f t="shared" si="8"/>
        <v/>
      </c>
      <c r="AA57" s="210">
        <f t="shared" si="9"/>
        <v>1</v>
      </c>
      <c r="AB57" s="210" t="str">
        <f t="shared" si="10"/>
        <v/>
      </c>
      <c r="AC57" s="210" t="str">
        <f t="shared" si="10"/>
        <v/>
      </c>
    </row>
    <row r="58" spans="2:29" hidden="1" x14ac:dyDescent="0.25">
      <c r="B58" s="11" t="str">
        <f t="shared" si="4"/>
        <v/>
      </c>
      <c r="C58" s="8"/>
      <c r="D58" s="8"/>
      <c r="E58" s="8"/>
      <c r="F58" s="248" t="str">
        <f>IF('תנאי סף'!AO58&lt;&gt;1,"",'תנאי סף'!F58)</f>
        <v/>
      </c>
      <c r="G58" s="174" t="str">
        <f>IF($F58="","",'תנאי סף'!Q58)</f>
        <v/>
      </c>
      <c r="H58" s="10"/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74"/>
      <c r="T58" s="174"/>
      <c r="U58" s="174" t="str">
        <f t="shared" si="5"/>
        <v/>
      </c>
      <c r="V58" s="12">
        <v>1</v>
      </c>
      <c r="W58" s="12" t="str">
        <f t="shared" si="6"/>
        <v/>
      </c>
      <c r="X58" s="174">
        <v>1</v>
      </c>
      <c r="Y58" s="12" t="str">
        <f t="shared" si="7"/>
        <v/>
      </c>
      <c r="Z58" s="138" t="str">
        <f t="shared" si="8"/>
        <v/>
      </c>
      <c r="AA58" s="210">
        <f t="shared" si="9"/>
        <v>1</v>
      </c>
      <c r="AB58" s="210" t="str">
        <f t="shared" si="10"/>
        <v/>
      </c>
      <c r="AC58" s="210" t="str">
        <f t="shared" si="10"/>
        <v/>
      </c>
    </row>
    <row r="59" spans="2:29" hidden="1" x14ac:dyDescent="0.25">
      <c r="B59" s="11" t="str">
        <f t="shared" si="4"/>
        <v/>
      </c>
      <c r="C59" s="8"/>
      <c r="D59" s="8"/>
      <c r="E59" s="8"/>
      <c r="F59" s="248" t="str">
        <f>IF('תנאי סף'!AO59&lt;&gt;1,"",'תנאי סף'!F59)</f>
        <v/>
      </c>
      <c r="G59" s="174" t="str">
        <f>IF($F59="","",'תנאי סף'!Q59)</f>
        <v/>
      </c>
      <c r="H59" s="10"/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74"/>
      <c r="T59" s="174"/>
      <c r="U59" s="174" t="str">
        <f t="shared" si="5"/>
        <v/>
      </c>
      <c r="V59" s="12">
        <v>1</v>
      </c>
      <c r="W59" s="12" t="str">
        <f t="shared" si="6"/>
        <v/>
      </c>
      <c r="X59" s="174">
        <v>1</v>
      </c>
      <c r="Y59" s="12" t="str">
        <f t="shared" si="7"/>
        <v/>
      </c>
      <c r="Z59" s="138" t="str">
        <f t="shared" si="8"/>
        <v/>
      </c>
      <c r="AA59" s="210">
        <f t="shared" si="9"/>
        <v>1</v>
      </c>
      <c r="AB59" s="210" t="str">
        <f t="shared" si="10"/>
        <v/>
      </c>
      <c r="AC59" s="210" t="str">
        <f t="shared" si="10"/>
        <v/>
      </c>
    </row>
    <row r="60" spans="2:29" hidden="1" x14ac:dyDescent="0.25">
      <c r="B60" s="11" t="str">
        <f t="shared" si="4"/>
        <v/>
      </c>
      <c r="C60" s="8"/>
      <c r="D60" s="8"/>
      <c r="E60" s="8"/>
      <c r="F60" s="248" t="str">
        <f>IF('תנאי סף'!AO60&lt;&gt;1,"",'תנאי סף'!F60)</f>
        <v/>
      </c>
      <c r="G60" s="174" t="str">
        <f>IF($F60="","",'תנאי סף'!Q60)</f>
        <v/>
      </c>
      <c r="H60" s="10"/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74"/>
      <c r="T60" s="174"/>
      <c r="U60" s="174" t="str">
        <f t="shared" si="5"/>
        <v/>
      </c>
      <c r="V60" s="12">
        <v>1</v>
      </c>
      <c r="W60" s="12" t="str">
        <f t="shared" si="6"/>
        <v/>
      </c>
      <c r="X60" s="174">
        <v>1</v>
      </c>
      <c r="Y60" s="12" t="str">
        <f t="shared" si="7"/>
        <v/>
      </c>
      <c r="Z60" s="138" t="str">
        <f t="shared" si="8"/>
        <v/>
      </c>
      <c r="AA60" s="210">
        <f t="shared" si="9"/>
        <v>1</v>
      </c>
      <c r="AB60" s="210" t="str">
        <f t="shared" si="10"/>
        <v/>
      </c>
      <c r="AC60" s="210" t="str">
        <f t="shared" si="10"/>
        <v/>
      </c>
    </row>
    <row r="61" spans="2:29" hidden="1" x14ac:dyDescent="0.25">
      <c r="B61" s="11" t="str">
        <f t="shared" si="4"/>
        <v/>
      </c>
      <c r="C61" s="8"/>
      <c r="D61" s="8"/>
      <c r="E61" s="8"/>
      <c r="F61" s="248" t="str">
        <f>IF('תנאי סף'!AO61&lt;&gt;1,"",'תנאי סף'!F61)</f>
        <v/>
      </c>
      <c r="G61" s="174" t="str">
        <f>IF($F61="","",'תנאי סף'!Q61)</f>
        <v/>
      </c>
      <c r="H61" s="10"/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74"/>
      <c r="T61" s="174"/>
      <c r="U61" s="174" t="str">
        <f t="shared" si="5"/>
        <v/>
      </c>
      <c r="V61" s="12">
        <v>1</v>
      </c>
      <c r="W61" s="12" t="str">
        <f t="shared" si="6"/>
        <v/>
      </c>
      <c r="X61" s="174">
        <v>1</v>
      </c>
      <c r="Y61" s="12" t="str">
        <f t="shared" si="7"/>
        <v/>
      </c>
      <c r="Z61" s="138" t="str">
        <f t="shared" si="8"/>
        <v/>
      </c>
      <c r="AA61" s="210">
        <f t="shared" si="9"/>
        <v>1</v>
      </c>
      <c r="AB61" s="210" t="str">
        <f t="shared" si="10"/>
        <v/>
      </c>
      <c r="AC61" s="210" t="str">
        <f t="shared" si="10"/>
        <v/>
      </c>
    </row>
    <row r="62" spans="2:29" hidden="1" x14ac:dyDescent="0.25">
      <c r="B62" s="11" t="str">
        <f t="shared" si="4"/>
        <v/>
      </c>
      <c r="C62" s="8"/>
      <c r="D62" s="8"/>
      <c r="E62" s="8"/>
      <c r="F62" s="248" t="str">
        <f>IF('תנאי סף'!AO62&lt;&gt;1,"",'תנאי סף'!F62)</f>
        <v/>
      </c>
      <c r="G62" s="174" t="str">
        <f>IF($F62="","",'תנאי סף'!Q62)</f>
        <v/>
      </c>
      <c r="H62" s="10"/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74"/>
      <c r="T62" s="174"/>
      <c r="U62" s="174" t="str">
        <f t="shared" si="5"/>
        <v/>
      </c>
      <c r="V62" s="12">
        <v>1</v>
      </c>
      <c r="W62" s="12" t="str">
        <f t="shared" si="6"/>
        <v/>
      </c>
      <c r="X62" s="174">
        <v>1</v>
      </c>
      <c r="Y62" s="12" t="str">
        <f t="shared" si="7"/>
        <v/>
      </c>
      <c r="Z62" s="138" t="str">
        <f t="shared" si="8"/>
        <v/>
      </c>
      <c r="AA62" s="210">
        <f t="shared" si="9"/>
        <v>1</v>
      </c>
      <c r="AB62" s="210" t="str">
        <f t="shared" si="10"/>
        <v/>
      </c>
      <c r="AC62" s="210" t="str">
        <f t="shared" si="10"/>
        <v/>
      </c>
    </row>
    <row r="63" spans="2:29" hidden="1" x14ac:dyDescent="0.25">
      <c r="B63" s="11" t="str">
        <f t="shared" si="4"/>
        <v/>
      </c>
      <c r="C63" s="8"/>
      <c r="D63" s="8"/>
      <c r="E63" s="8"/>
      <c r="F63" s="248" t="str">
        <f>IF('תנאי סף'!AO63&lt;&gt;1,"",'תנאי סף'!F63)</f>
        <v/>
      </c>
      <c r="G63" s="174" t="str">
        <f>IF($F63="","",'תנאי סף'!Q63)</f>
        <v/>
      </c>
      <c r="H63" s="10"/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74"/>
      <c r="T63" s="174"/>
      <c r="U63" s="174" t="str">
        <f t="shared" si="5"/>
        <v/>
      </c>
      <c r="V63" s="12">
        <v>1</v>
      </c>
      <c r="W63" s="12" t="str">
        <f t="shared" si="6"/>
        <v/>
      </c>
      <c r="X63" s="174">
        <v>1</v>
      </c>
      <c r="Y63" s="12" t="str">
        <f t="shared" si="7"/>
        <v/>
      </c>
      <c r="Z63" s="138" t="str">
        <f t="shared" si="8"/>
        <v/>
      </c>
      <c r="AA63" s="210">
        <f t="shared" si="9"/>
        <v>1</v>
      </c>
      <c r="AB63" s="210" t="str">
        <f t="shared" si="10"/>
        <v/>
      </c>
      <c r="AC63" s="210" t="str">
        <f t="shared" si="10"/>
        <v/>
      </c>
    </row>
    <row r="64" spans="2:29" hidden="1" x14ac:dyDescent="0.25">
      <c r="B64" s="11" t="str">
        <f t="shared" si="4"/>
        <v/>
      </c>
      <c r="C64" s="8"/>
      <c r="D64" s="8"/>
      <c r="E64" s="8"/>
      <c r="F64" s="248" t="str">
        <f>IF('תנאי סף'!AO64&lt;&gt;1,"",'תנאי סף'!F64)</f>
        <v/>
      </c>
      <c r="G64" s="174" t="str">
        <f>IF($F64="","",'תנאי סף'!Q64)</f>
        <v/>
      </c>
      <c r="H64" s="10"/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74"/>
      <c r="T64" s="174"/>
      <c r="U64" s="174" t="str">
        <f t="shared" si="5"/>
        <v/>
      </c>
      <c r="V64" s="12">
        <v>1</v>
      </c>
      <c r="W64" s="12" t="str">
        <f t="shared" si="6"/>
        <v/>
      </c>
      <c r="X64" s="174">
        <v>1</v>
      </c>
      <c r="Y64" s="12" t="str">
        <f t="shared" si="7"/>
        <v/>
      </c>
      <c r="Z64" s="138" t="str">
        <f t="shared" si="8"/>
        <v/>
      </c>
      <c r="AA64" s="210">
        <f t="shared" si="9"/>
        <v>1</v>
      </c>
      <c r="AB64" s="210" t="str">
        <f t="shared" ref="AB64:AC91" si="11">IF($F64="","",AB$30)</f>
        <v/>
      </c>
      <c r="AC64" s="210" t="str">
        <f t="shared" si="11"/>
        <v/>
      </c>
    </row>
    <row r="65" spans="2:29" hidden="1" x14ac:dyDescent="0.25">
      <c r="B65" s="11" t="str">
        <f t="shared" si="4"/>
        <v/>
      </c>
      <c r="C65" s="8"/>
      <c r="D65" s="8"/>
      <c r="E65" s="8"/>
      <c r="F65" s="248" t="str">
        <f>IF('תנאי סף'!AO65&lt;&gt;1,"",'תנאי סף'!F65)</f>
        <v/>
      </c>
      <c r="G65" s="174" t="str">
        <f>IF($F65="","",'תנאי סף'!Q65)</f>
        <v/>
      </c>
      <c r="H65" s="10"/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74"/>
      <c r="T65" s="174"/>
      <c r="U65" s="174" t="str">
        <f t="shared" si="5"/>
        <v/>
      </c>
      <c r="V65" s="12">
        <v>1</v>
      </c>
      <c r="W65" s="12" t="str">
        <f t="shared" si="6"/>
        <v/>
      </c>
      <c r="X65" s="174">
        <v>1</v>
      </c>
      <c r="Y65" s="12" t="str">
        <f t="shared" si="7"/>
        <v/>
      </c>
      <c r="Z65" s="138" t="str">
        <f t="shared" si="8"/>
        <v/>
      </c>
      <c r="AA65" s="210">
        <f t="shared" si="9"/>
        <v>1</v>
      </c>
      <c r="AB65" s="210" t="str">
        <f t="shared" si="11"/>
        <v/>
      </c>
      <c r="AC65" s="210" t="str">
        <f t="shared" si="11"/>
        <v/>
      </c>
    </row>
    <row r="66" spans="2:29" hidden="1" x14ac:dyDescent="0.25">
      <c r="B66" s="11" t="str">
        <f t="shared" si="4"/>
        <v/>
      </c>
      <c r="C66" s="8"/>
      <c r="D66" s="8"/>
      <c r="E66" s="8"/>
      <c r="F66" s="248" t="str">
        <f>IF('תנאי סף'!AO66&lt;&gt;1,"",'תנאי סף'!F66)</f>
        <v/>
      </c>
      <c r="G66" s="174" t="str">
        <f>IF($F66="","",'תנאי סף'!Q66)</f>
        <v/>
      </c>
      <c r="H66" s="10"/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74"/>
      <c r="T66" s="174"/>
      <c r="U66" s="174" t="str">
        <f t="shared" si="5"/>
        <v/>
      </c>
      <c r="V66" s="12">
        <v>1</v>
      </c>
      <c r="W66" s="12" t="str">
        <f t="shared" si="6"/>
        <v/>
      </c>
      <c r="X66" s="174">
        <v>1</v>
      </c>
      <c r="Y66" s="12" t="str">
        <f t="shared" si="7"/>
        <v/>
      </c>
      <c r="Z66" s="138" t="str">
        <f t="shared" si="8"/>
        <v/>
      </c>
      <c r="AA66" s="210">
        <f t="shared" si="9"/>
        <v>1</v>
      </c>
      <c r="AB66" s="210" t="str">
        <f t="shared" si="11"/>
        <v/>
      </c>
      <c r="AC66" s="210" t="str">
        <f t="shared" si="11"/>
        <v/>
      </c>
    </row>
    <row r="67" spans="2:29" hidden="1" x14ac:dyDescent="0.25">
      <c r="B67" s="11" t="str">
        <f t="shared" si="4"/>
        <v/>
      </c>
      <c r="C67" s="8"/>
      <c r="D67" s="8"/>
      <c r="E67" s="8"/>
      <c r="F67" s="248" t="str">
        <f>IF('תנאי סף'!AO67&lt;&gt;1,"",'תנאי סף'!F67)</f>
        <v/>
      </c>
      <c r="G67" s="174" t="str">
        <f>IF($F67="","",'תנאי סף'!Q67)</f>
        <v/>
      </c>
      <c r="H67" s="10"/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74"/>
      <c r="T67" s="174"/>
      <c r="U67" s="174" t="str">
        <f t="shared" si="5"/>
        <v/>
      </c>
      <c r="V67" s="12">
        <v>1</v>
      </c>
      <c r="W67" s="12" t="str">
        <f t="shared" si="6"/>
        <v/>
      </c>
      <c r="X67" s="174">
        <v>1</v>
      </c>
      <c r="Y67" s="12" t="str">
        <f t="shared" si="7"/>
        <v/>
      </c>
      <c r="Z67" s="138" t="str">
        <f t="shared" si="8"/>
        <v/>
      </c>
      <c r="AA67" s="210">
        <f t="shared" si="9"/>
        <v>1</v>
      </c>
      <c r="AB67" s="210" t="str">
        <f t="shared" si="11"/>
        <v/>
      </c>
      <c r="AC67" s="210" t="str">
        <f t="shared" si="11"/>
        <v/>
      </c>
    </row>
    <row r="68" spans="2:29" hidden="1" x14ac:dyDescent="0.25">
      <c r="B68" s="11" t="str">
        <f t="shared" si="4"/>
        <v/>
      </c>
      <c r="C68" s="8"/>
      <c r="D68" s="8"/>
      <c r="E68" s="8"/>
      <c r="F68" s="248" t="str">
        <f>IF('תנאי סף'!AO68&lt;&gt;1,"",'תנאי סף'!F68)</f>
        <v/>
      </c>
      <c r="G68" s="174" t="str">
        <f>IF($F68="","",'תנאי סף'!Q68)</f>
        <v/>
      </c>
      <c r="H68" s="10"/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74"/>
      <c r="T68" s="174"/>
      <c r="U68" s="174" t="str">
        <f t="shared" si="5"/>
        <v/>
      </c>
      <c r="V68" s="12">
        <v>1</v>
      </c>
      <c r="W68" s="12" t="str">
        <f t="shared" si="6"/>
        <v/>
      </c>
      <c r="X68" s="174">
        <v>1</v>
      </c>
      <c r="Y68" s="12" t="str">
        <f t="shared" si="7"/>
        <v/>
      </c>
      <c r="Z68" s="138" t="str">
        <f t="shared" si="8"/>
        <v/>
      </c>
      <c r="AA68" s="210">
        <f t="shared" si="9"/>
        <v>1</v>
      </c>
      <c r="AB68" s="210" t="str">
        <f t="shared" si="11"/>
        <v/>
      </c>
      <c r="AC68" s="210" t="str">
        <f t="shared" si="11"/>
        <v/>
      </c>
    </row>
    <row r="69" spans="2:29" hidden="1" x14ac:dyDescent="0.25">
      <c r="B69" s="11" t="str">
        <f t="shared" si="4"/>
        <v/>
      </c>
      <c r="C69" s="8"/>
      <c r="D69" s="8"/>
      <c r="E69" s="8"/>
      <c r="F69" s="248" t="str">
        <f>IF('תנאי סף'!AO69&lt;&gt;1,"",'תנאי סף'!F69)</f>
        <v/>
      </c>
      <c r="G69" s="174" t="str">
        <f>IF($F69="","",'תנאי סף'!Q69)</f>
        <v/>
      </c>
      <c r="H69" s="10"/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74"/>
      <c r="T69" s="174"/>
      <c r="U69" s="174" t="str">
        <f t="shared" si="5"/>
        <v/>
      </c>
      <c r="V69" s="12">
        <v>1</v>
      </c>
      <c r="W69" s="12" t="str">
        <f t="shared" si="6"/>
        <v/>
      </c>
      <c r="X69" s="174">
        <v>1</v>
      </c>
      <c r="Y69" s="12" t="str">
        <f t="shared" si="7"/>
        <v/>
      </c>
      <c r="Z69" s="138" t="str">
        <f t="shared" si="8"/>
        <v/>
      </c>
      <c r="AA69" s="210">
        <f t="shared" si="9"/>
        <v>1</v>
      </c>
      <c r="AB69" s="210" t="str">
        <f t="shared" si="11"/>
        <v/>
      </c>
      <c r="AC69" s="210" t="str">
        <f t="shared" si="11"/>
        <v/>
      </c>
    </row>
    <row r="70" spans="2:29" hidden="1" x14ac:dyDescent="0.25">
      <c r="B70" s="11" t="str">
        <f t="shared" si="4"/>
        <v/>
      </c>
      <c r="C70" s="8"/>
      <c r="D70" s="8"/>
      <c r="E70" s="8"/>
      <c r="F70" s="248" t="str">
        <f>IF('תנאי סף'!AO70&lt;&gt;1,"",'תנאי סף'!F70)</f>
        <v/>
      </c>
      <c r="G70" s="174" t="str">
        <f>IF($F70="","",'תנאי סף'!Q70)</f>
        <v/>
      </c>
      <c r="H70" s="10"/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74"/>
      <c r="T70" s="174"/>
      <c r="U70" s="174" t="str">
        <f t="shared" si="5"/>
        <v/>
      </c>
      <c r="V70" s="12">
        <v>1</v>
      </c>
      <c r="W70" s="12" t="str">
        <f t="shared" si="6"/>
        <v/>
      </c>
      <c r="X70" s="174">
        <v>1</v>
      </c>
      <c r="Y70" s="12" t="str">
        <f t="shared" si="7"/>
        <v/>
      </c>
      <c r="Z70" s="138" t="str">
        <f t="shared" si="8"/>
        <v/>
      </c>
      <c r="AA70" s="210">
        <f t="shared" si="9"/>
        <v>1</v>
      </c>
      <c r="AB70" s="210" t="str">
        <f t="shared" si="11"/>
        <v/>
      </c>
      <c r="AC70" s="210" t="str">
        <f t="shared" si="11"/>
        <v/>
      </c>
    </row>
    <row r="71" spans="2:29" hidden="1" x14ac:dyDescent="0.25">
      <c r="B71" s="11" t="str">
        <f t="shared" si="4"/>
        <v/>
      </c>
      <c r="C71" s="8"/>
      <c r="D71" s="8"/>
      <c r="E71" s="8"/>
      <c r="F71" s="248" t="str">
        <f>IF('תנאי סף'!AO71&lt;&gt;1,"",'תנאי סף'!F71)</f>
        <v/>
      </c>
      <c r="G71" s="174" t="str">
        <f>IF($F71="","",'תנאי סף'!Q71)</f>
        <v/>
      </c>
      <c r="H71" s="10"/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74"/>
      <c r="T71" s="174"/>
      <c r="U71" s="174" t="str">
        <f t="shared" si="5"/>
        <v/>
      </c>
      <c r="V71" s="12">
        <v>1</v>
      </c>
      <c r="W71" s="12" t="str">
        <f t="shared" si="6"/>
        <v/>
      </c>
      <c r="X71" s="174">
        <v>1</v>
      </c>
      <c r="Y71" s="12" t="str">
        <f t="shared" si="7"/>
        <v/>
      </c>
      <c r="Z71" s="138" t="str">
        <f t="shared" si="8"/>
        <v/>
      </c>
      <c r="AA71" s="210">
        <f t="shared" si="9"/>
        <v>1</v>
      </c>
      <c r="AB71" s="210" t="str">
        <f t="shared" si="11"/>
        <v/>
      </c>
      <c r="AC71" s="210" t="str">
        <f t="shared" si="11"/>
        <v/>
      </c>
    </row>
    <row r="72" spans="2:29" hidden="1" x14ac:dyDescent="0.25">
      <c r="B72" s="11" t="str">
        <f t="shared" si="4"/>
        <v/>
      </c>
      <c r="C72" s="8"/>
      <c r="D72" s="8"/>
      <c r="E72" s="8"/>
      <c r="F72" s="248" t="str">
        <f>IF('תנאי סף'!AO72&lt;&gt;1,"",'תנאי סף'!F72)</f>
        <v/>
      </c>
      <c r="G72" s="174" t="str">
        <f>IF($F72="","",'תנאי סף'!Q72)</f>
        <v/>
      </c>
      <c r="H72" s="10"/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74"/>
      <c r="T72" s="174"/>
      <c r="U72" s="174" t="str">
        <f t="shared" si="5"/>
        <v/>
      </c>
      <c r="V72" s="12">
        <v>1</v>
      </c>
      <c r="W72" s="12" t="str">
        <f t="shared" si="6"/>
        <v/>
      </c>
      <c r="X72" s="174">
        <v>1</v>
      </c>
      <c r="Y72" s="12" t="str">
        <f t="shared" si="7"/>
        <v/>
      </c>
      <c r="Z72" s="138" t="str">
        <f t="shared" si="8"/>
        <v/>
      </c>
      <c r="AA72" s="210">
        <f t="shared" si="9"/>
        <v>1</v>
      </c>
      <c r="AB72" s="210" t="str">
        <f t="shared" si="11"/>
        <v/>
      </c>
      <c r="AC72" s="210" t="str">
        <f t="shared" si="11"/>
        <v/>
      </c>
    </row>
    <row r="73" spans="2:29" hidden="1" x14ac:dyDescent="0.25">
      <c r="B73" s="11" t="str">
        <f t="shared" si="4"/>
        <v/>
      </c>
      <c r="C73" s="8"/>
      <c r="D73" s="8"/>
      <c r="E73" s="8"/>
      <c r="F73" s="248" t="str">
        <f>IF('תנאי סף'!AO73&lt;&gt;1,"",'תנאי סף'!F73)</f>
        <v/>
      </c>
      <c r="G73" s="174" t="str">
        <f>IF($F73="","",'תנאי סף'!Q73)</f>
        <v/>
      </c>
      <c r="H73" s="10"/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74"/>
      <c r="T73" s="174"/>
      <c r="U73" s="174" t="str">
        <f t="shared" si="5"/>
        <v/>
      </c>
      <c r="V73" s="12">
        <v>1</v>
      </c>
      <c r="W73" s="12" t="str">
        <f t="shared" si="6"/>
        <v/>
      </c>
      <c r="X73" s="174">
        <v>1</v>
      </c>
      <c r="Y73" s="12" t="str">
        <f t="shared" si="7"/>
        <v/>
      </c>
      <c r="Z73" s="138" t="str">
        <f t="shared" si="8"/>
        <v/>
      </c>
      <c r="AA73" s="210">
        <f t="shared" si="9"/>
        <v>1</v>
      </c>
      <c r="AB73" s="210" t="str">
        <f t="shared" si="11"/>
        <v/>
      </c>
      <c r="AC73" s="210" t="str">
        <f t="shared" si="11"/>
        <v/>
      </c>
    </row>
    <row r="74" spans="2:29" hidden="1" x14ac:dyDescent="0.25">
      <c r="B74" s="11" t="str">
        <f t="shared" si="4"/>
        <v/>
      </c>
      <c r="C74" s="8"/>
      <c r="D74" s="8"/>
      <c r="E74" s="8"/>
      <c r="F74" s="248" t="str">
        <f>IF('תנאי סף'!AO74&lt;&gt;1,"",'תנאי סף'!F74)</f>
        <v/>
      </c>
      <c r="G74" s="174" t="str">
        <f>IF($F74="","",'תנאי סף'!Q74)</f>
        <v/>
      </c>
      <c r="H74" s="10"/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74"/>
      <c r="T74" s="174"/>
      <c r="U74" s="174" t="str">
        <f t="shared" si="5"/>
        <v/>
      </c>
      <c r="V74" s="12">
        <v>1</v>
      </c>
      <c r="W74" s="12" t="str">
        <f t="shared" si="6"/>
        <v/>
      </c>
      <c r="X74" s="174">
        <v>1</v>
      </c>
      <c r="Y74" s="12" t="str">
        <f t="shared" si="7"/>
        <v/>
      </c>
      <c r="Z74" s="138" t="str">
        <f t="shared" si="8"/>
        <v/>
      </c>
      <c r="AA74" s="210">
        <f t="shared" si="9"/>
        <v>1</v>
      </c>
      <c r="AB74" s="210" t="str">
        <f t="shared" si="11"/>
        <v/>
      </c>
      <c r="AC74" s="210" t="str">
        <f t="shared" si="11"/>
        <v/>
      </c>
    </row>
    <row r="75" spans="2:29" hidden="1" x14ac:dyDescent="0.25">
      <c r="B75" s="11" t="str">
        <f t="shared" si="4"/>
        <v/>
      </c>
      <c r="C75" s="8"/>
      <c r="D75" s="8"/>
      <c r="E75" s="8"/>
      <c r="F75" s="248" t="str">
        <f>IF('תנאי סף'!AO75&lt;&gt;1,"",'תנאי סף'!F75)</f>
        <v/>
      </c>
      <c r="G75" s="174" t="str">
        <f>IF($F75="","",'תנאי סף'!Q75)</f>
        <v/>
      </c>
      <c r="H75" s="10"/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74"/>
      <c r="T75" s="174"/>
      <c r="U75" s="174" t="str">
        <f t="shared" si="5"/>
        <v/>
      </c>
      <c r="V75" s="12">
        <v>1</v>
      </c>
      <c r="W75" s="12" t="str">
        <f t="shared" si="6"/>
        <v/>
      </c>
      <c r="X75" s="174">
        <v>1</v>
      </c>
      <c r="Y75" s="12" t="str">
        <f t="shared" si="7"/>
        <v/>
      </c>
      <c r="Z75" s="138" t="str">
        <f t="shared" si="8"/>
        <v/>
      </c>
      <c r="AA75" s="210">
        <f t="shared" si="9"/>
        <v>1</v>
      </c>
      <c r="AB75" s="210" t="str">
        <f t="shared" si="11"/>
        <v/>
      </c>
      <c r="AC75" s="210" t="str">
        <f t="shared" si="11"/>
        <v/>
      </c>
    </row>
    <row r="76" spans="2:29" hidden="1" x14ac:dyDescent="0.25">
      <c r="B76" s="11" t="str">
        <f t="shared" si="4"/>
        <v/>
      </c>
      <c r="C76" s="8"/>
      <c r="D76" s="8"/>
      <c r="E76" s="8"/>
      <c r="F76" s="248" t="str">
        <f>IF('תנאי סף'!AO76&lt;&gt;1,"",'תנאי סף'!F76)</f>
        <v/>
      </c>
      <c r="G76" s="174" t="str">
        <f>IF($F76="","",'תנאי סף'!Q76)</f>
        <v/>
      </c>
      <c r="H76" s="10"/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74"/>
      <c r="T76" s="174"/>
      <c r="U76" s="174" t="str">
        <f t="shared" si="5"/>
        <v/>
      </c>
      <c r="V76" s="12">
        <v>1</v>
      </c>
      <c r="W76" s="12" t="str">
        <f t="shared" si="6"/>
        <v/>
      </c>
      <c r="X76" s="174">
        <v>1</v>
      </c>
      <c r="Y76" s="12" t="str">
        <f t="shared" si="7"/>
        <v/>
      </c>
      <c r="Z76" s="138" t="str">
        <f t="shared" si="8"/>
        <v/>
      </c>
      <c r="AA76" s="210">
        <f t="shared" si="9"/>
        <v>1</v>
      </c>
      <c r="AB76" s="210" t="str">
        <f t="shared" si="11"/>
        <v/>
      </c>
      <c r="AC76" s="210" t="str">
        <f t="shared" si="11"/>
        <v/>
      </c>
    </row>
    <row r="77" spans="2:29" hidden="1" x14ac:dyDescent="0.25">
      <c r="B77" s="11" t="str">
        <f t="shared" si="4"/>
        <v/>
      </c>
      <c r="C77" s="8"/>
      <c r="D77" s="8"/>
      <c r="E77" s="8"/>
      <c r="F77" s="248" t="str">
        <f>IF('תנאי סף'!AO77&lt;&gt;1,"",'תנאי סף'!F77)</f>
        <v/>
      </c>
      <c r="G77" s="174" t="str">
        <f>IF($F77="","",'תנאי סף'!Q77)</f>
        <v/>
      </c>
      <c r="H77" s="10"/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74"/>
      <c r="T77" s="174"/>
      <c r="U77" s="174" t="str">
        <f t="shared" si="5"/>
        <v/>
      </c>
      <c r="V77" s="12">
        <v>1</v>
      </c>
      <c r="W77" s="12" t="str">
        <f t="shared" si="6"/>
        <v/>
      </c>
      <c r="X77" s="174">
        <v>1</v>
      </c>
      <c r="Y77" s="12" t="str">
        <f t="shared" si="7"/>
        <v/>
      </c>
      <c r="Z77" s="138" t="str">
        <f t="shared" si="8"/>
        <v/>
      </c>
      <c r="AA77" s="210">
        <f t="shared" si="9"/>
        <v>1</v>
      </c>
      <c r="AB77" s="210" t="str">
        <f t="shared" si="11"/>
        <v/>
      </c>
      <c r="AC77" s="210" t="str">
        <f t="shared" si="11"/>
        <v/>
      </c>
    </row>
    <row r="78" spans="2:29" hidden="1" x14ac:dyDescent="0.25">
      <c r="B78" s="11" t="str">
        <f t="shared" si="4"/>
        <v/>
      </c>
      <c r="C78" s="8"/>
      <c r="D78" s="8"/>
      <c r="E78" s="8"/>
      <c r="F78" s="248" t="str">
        <f>IF('תנאי סף'!AO78&lt;&gt;1,"",'תנאי סף'!F78)</f>
        <v/>
      </c>
      <c r="G78" s="174" t="str">
        <f>IF($F78="","",'תנאי סף'!Q78)</f>
        <v/>
      </c>
      <c r="H78" s="10"/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74"/>
      <c r="T78" s="174"/>
      <c r="U78" s="174" t="str">
        <f t="shared" si="5"/>
        <v/>
      </c>
      <c r="V78" s="12">
        <v>1</v>
      </c>
      <c r="W78" s="12" t="str">
        <f t="shared" si="6"/>
        <v/>
      </c>
      <c r="X78" s="174">
        <v>1</v>
      </c>
      <c r="Y78" s="12" t="str">
        <f t="shared" si="7"/>
        <v/>
      </c>
      <c r="Z78" s="138" t="str">
        <f t="shared" si="8"/>
        <v/>
      </c>
      <c r="AA78" s="210">
        <f t="shared" si="9"/>
        <v>1</v>
      </c>
      <c r="AB78" s="210" t="str">
        <f t="shared" si="11"/>
        <v/>
      </c>
      <c r="AC78" s="210" t="str">
        <f t="shared" si="11"/>
        <v/>
      </c>
    </row>
    <row r="79" spans="2:29" hidden="1" x14ac:dyDescent="0.25">
      <c r="B79" s="11" t="str">
        <f t="shared" si="4"/>
        <v/>
      </c>
      <c r="C79" s="8"/>
      <c r="D79" s="8"/>
      <c r="E79" s="8"/>
      <c r="F79" s="248" t="str">
        <f>IF('תנאי סף'!AO79&lt;&gt;1,"",'תנאי סף'!F79)</f>
        <v/>
      </c>
      <c r="G79" s="174" t="str">
        <f>IF($F79="","",'תנאי סף'!Q79)</f>
        <v/>
      </c>
      <c r="H79" s="10"/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74"/>
      <c r="T79" s="174"/>
      <c r="U79" s="174" t="str">
        <f t="shared" si="5"/>
        <v/>
      </c>
      <c r="V79" s="12">
        <v>1</v>
      </c>
      <c r="W79" s="12" t="str">
        <f t="shared" si="6"/>
        <v/>
      </c>
      <c r="X79" s="174">
        <v>1</v>
      </c>
      <c r="Y79" s="12" t="str">
        <f t="shared" si="7"/>
        <v/>
      </c>
      <c r="Z79" s="138" t="str">
        <f t="shared" si="8"/>
        <v/>
      </c>
      <c r="AA79" s="210">
        <f t="shared" si="9"/>
        <v>1</v>
      </c>
      <c r="AB79" s="210" t="str">
        <f t="shared" si="11"/>
        <v/>
      </c>
      <c r="AC79" s="210" t="str">
        <f t="shared" si="11"/>
        <v/>
      </c>
    </row>
    <row r="80" spans="2:29" hidden="1" x14ac:dyDescent="0.25">
      <c r="B80" s="11" t="str">
        <f t="shared" si="4"/>
        <v/>
      </c>
      <c r="C80" s="8"/>
      <c r="D80" s="8"/>
      <c r="E80" s="8"/>
      <c r="F80" s="248" t="str">
        <f>IF('תנאי סף'!AO80&lt;&gt;1,"",'תנאי סף'!F80)</f>
        <v/>
      </c>
      <c r="G80" s="174" t="str">
        <f>IF($F80="","",'תנאי סף'!Q80)</f>
        <v/>
      </c>
      <c r="H80" s="10"/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74"/>
      <c r="T80" s="174"/>
      <c r="U80" s="174" t="str">
        <f t="shared" si="5"/>
        <v/>
      </c>
      <c r="V80" s="12">
        <v>1</v>
      </c>
      <c r="W80" s="12" t="str">
        <f t="shared" si="6"/>
        <v/>
      </c>
      <c r="X80" s="174">
        <v>1</v>
      </c>
      <c r="Y80" s="12" t="str">
        <f t="shared" si="7"/>
        <v/>
      </c>
      <c r="Z80" s="138" t="str">
        <f t="shared" si="8"/>
        <v/>
      </c>
      <c r="AA80" s="210">
        <f t="shared" si="9"/>
        <v>1</v>
      </c>
      <c r="AB80" s="210" t="str">
        <f t="shared" si="11"/>
        <v/>
      </c>
      <c r="AC80" s="210" t="str">
        <f t="shared" si="11"/>
        <v/>
      </c>
    </row>
    <row r="81" spans="2:29" hidden="1" x14ac:dyDescent="0.25">
      <c r="B81" s="11" t="str">
        <f t="shared" si="4"/>
        <v/>
      </c>
      <c r="C81" s="8"/>
      <c r="D81" s="8"/>
      <c r="E81" s="8"/>
      <c r="F81" s="248" t="str">
        <f>IF('תנאי סף'!AO81&lt;&gt;1,"",'תנאי סף'!F81)</f>
        <v/>
      </c>
      <c r="G81" s="174" t="str">
        <f>IF($F81="","",'תנאי סף'!Q81)</f>
        <v/>
      </c>
      <c r="H81" s="10"/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74"/>
      <c r="T81" s="174"/>
      <c r="U81" s="174" t="str">
        <f t="shared" si="5"/>
        <v/>
      </c>
      <c r="V81" s="12">
        <v>1</v>
      </c>
      <c r="W81" s="12" t="str">
        <f t="shared" si="6"/>
        <v/>
      </c>
      <c r="X81" s="174">
        <v>1</v>
      </c>
      <c r="Y81" s="12" t="str">
        <f t="shared" si="7"/>
        <v/>
      </c>
      <c r="Z81" s="138" t="str">
        <f t="shared" si="8"/>
        <v/>
      </c>
      <c r="AA81" s="210">
        <f t="shared" si="9"/>
        <v>1</v>
      </c>
      <c r="AB81" s="210" t="str">
        <f t="shared" si="11"/>
        <v/>
      </c>
      <c r="AC81" s="210" t="str">
        <f t="shared" si="11"/>
        <v/>
      </c>
    </row>
    <row r="82" spans="2:29" hidden="1" x14ac:dyDescent="0.25">
      <c r="B82" s="11" t="str">
        <f t="shared" si="4"/>
        <v/>
      </c>
      <c r="C82" s="8"/>
      <c r="D82" s="8"/>
      <c r="E82" s="8"/>
      <c r="F82" s="248" t="str">
        <f>IF('תנאי סף'!AO82&lt;&gt;1,"",'תנאי סף'!F82)</f>
        <v/>
      </c>
      <c r="G82" s="174" t="str">
        <f>IF($F82="","",'תנאי סף'!Q82)</f>
        <v/>
      </c>
      <c r="H82" s="10"/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74"/>
      <c r="T82" s="174"/>
      <c r="U82" s="174" t="str">
        <f t="shared" si="5"/>
        <v/>
      </c>
      <c r="V82" s="12">
        <v>1</v>
      </c>
      <c r="W82" s="12" t="str">
        <f t="shared" si="6"/>
        <v/>
      </c>
      <c r="X82" s="174">
        <v>1</v>
      </c>
      <c r="Y82" s="12" t="str">
        <f t="shared" si="7"/>
        <v/>
      </c>
      <c r="Z82" s="138" t="str">
        <f t="shared" si="8"/>
        <v/>
      </c>
      <c r="AA82" s="210">
        <f t="shared" si="9"/>
        <v>1</v>
      </c>
      <c r="AB82" s="210" t="str">
        <f t="shared" si="11"/>
        <v/>
      </c>
      <c r="AC82" s="210" t="str">
        <f t="shared" si="11"/>
        <v/>
      </c>
    </row>
    <row r="83" spans="2:29" hidden="1" x14ac:dyDescent="0.25">
      <c r="B83" s="11" t="str">
        <f t="shared" si="4"/>
        <v/>
      </c>
      <c r="C83" s="8"/>
      <c r="D83" s="8"/>
      <c r="E83" s="8"/>
      <c r="F83" s="248" t="str">
        <f>IF('תנאי סף'!AO83&lt;&gt;1,"",'תנאי סף'!F83)</f>
        <v/>
      </c>
      <c r="G83" s="174" t="str">
        <f>IF($F83="","",'תנאי סף'!Q83)</f>
        <v/>
      </c>
      <c r="H83" s="10"/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74"/>
      <c r="T83" s="174"/>
      <c r="U83" s="174" t="str">
        <f t="shared" si="5"/>
        <v/>
      </c>
      <c r="V83" s="12">
        <v>1</v>
      </c>
      <c r="W83" s="12" t="str">
        <f t="shared" si="6"/>
        <v/>
      </c>
      <c r="X83" s="174">
        <v>1</v>
      </c>
      <c r="Y83" s="12" t="str">
        <f t="shared" si="7"/>
        <v/>
      </c>
      <c r="Z83" s="138" t="str">
        <f t="shared" si="8"/>
        <v/>
      </c>
      <c r="AA83" s="210">
        <f t="shared" si="9"/>
        <v>1</v>
      </c>
      <c r="AB83" s="210" t="str">
        <f t="shared" si="11"/>
        <v/>
      </c>
      <c r="AC83" s="210" t="str">
        <f t="shared" si="11"/>
        <v/>
      </c>
    </row>
    <row r="84" spans="2:29" hidden="1" x14ac:dyDescent="0.25">
      <c r="B84" s="11" t="str">
        <f t="shared" si="4"/>
        <v/>
      </c>
      <c r="C84" s="8"/>
      <c r="D84" s="8"/>
      <c r="E84" s="8"/>
      <c r="F84" s="248" t="str">
        <f>IF('תנאי סף'!AO84&lt;&gt;1,"",'תנאי סף'!F84)</f>
        <v/>
      </c>
      <c r="G84" s="174" t="str">
        <f>IF($F84="","",'תנאי סף'!Q84)</f>
        <v/>
      </c>
      <c r="H84" s="10"/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74"/>
      <c r="T84" s="174"/>
      <c r="U84" s="174" t="str">
        <f t="shared" si="5"/>
        <v/>
      </c>
      <c r="V84" s="12">
        <v>1</v>
      </c>
      <c r="W84" s="12" t="str">
        <f t="shared" si="6"/>
        <v/>
      </c>
      <c r="X84" s="174">
        <v>1</v>
      </c>
      <c r="Y84" s="12" t="str">
        <f t="shared" si="7"/>
        <v/>
      </c>
      <c r="Z84" s="138" t="str">
        <f t="shared" si="8"/>
        <v/>
      </c>
      <c r="AA84" s="210">
        <f t="shared" si="9"/>
        <v>1</v>
      </c>
      <c r="AB84" s="210" t="str">
        <f t="shared" si="11"/>
        <v/>
      </c>
      <c r="AC84" s="210" t="str">
        <f t="shared" si="11"/>
        <v/>
      </c>
    </row>
    <row r="85" spans="2:29" hidden="1" x14ac:dyDescent="0.25">
      <c r="B85" s="11" t="str">
        <f t="shared" si="4"/>
        <v/>
      </c>
      <c r="C85" s="8"/>
      <c r="D85" s="8"/>
      <c r="E85" s="8"/>
      <c r="F85" s="248" t="str">
        <f>IF('תנאי סף'!AO85&lt;&gt;1,"",'תנאי סף'!F85)</f>
        <v/>
      </c>
      <c r="G85" s="174" t="str">
        <f>IF($F85="","",'תנאי סף'!Q85)</f>
        <v/>
      </c>
      <c r="H85" s="10"/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74"/>
      <c r="T85" s="174"/>
      <c r="U85" s="174" t="str">
        <f t="shared" si="5"/>
        <v/>
      </c>
      <c r="V85" s="12">
        <v>1</v>
      </c>
      <c r="W85" s="12" t="str">
        <f t="shared" si="6"/>
        <v/>
      </c>
      <c r="X85" s="174">
        <v>1</v>
      </c>
      <c r="Y85" s="12" t="str">
        <f t="shared" si="7"/>
        <v/>
      </c>
      <c r="Z85" s="138" t="str">
        <f t="shared" si="8"/>
        <v/>
      </c>
      <c r="AA85" s="210">
        <f t="shared" si="9"/>
        <v>1</v>
      </c>
      <c r="AB85" s="210" t="str">
        <f t="shared" si="11"/>
        <v/>
      </c>
      <c r="AC85" s="210" t="str">
        <f t="shared" si="11"/>
        <v/>
      </c>
    </row>
    <row r="86" spans="2:29" hidden="1" x14ac:dyDescent="0.25">
      <c r="B86" s="11" t="str">
        <f t="shared" si="4"/>
        <v/>
      </c>
      <c r="C86" s="8"/>
      <c r="D86" s="8"/>
      <c r="E86" s="8"/>
      <c r="F86" s="248" t="str">
        <f>IF('תנאי סף'!AO86&lt;&gt;1,"",'תנאי סף'!F86)</f>
        <v/>
      </c>
      <c r="G86" s="174" t="str">
        <f>IF($F86="","",'תנאי סף'!Q86)</f>
        <v/>
      </c>
      <c r="H86" s="10"/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74"/>
      <c r="T86" s="174"/>
      <c r="U86" s="174" t="str">
        <f t="shared" si="5"/>
        <v/>
      </c>
      <c r="V86" s="12">
        <v>1</v>
      </c>
      <c r="W86" s="12" t="str">
        <f t="shared" si="6"/>
        <v/>
      </c>
      <c r="X86" s="174">
        <v>1</v>
      </c>
      <c r="Y86" s="12" t="str">
        <f t="shared" si="7"/>
        <v/>
      </c>
      <c r="Z86" s="138" t="str">
        <f t="shared" si="8"/>
        <v/>
      </c>
      <c r="AA86" s="210">
        <f t="shared" si="9"/>
        <v>1</v>
      </c>
      <c r="AB86" s="210" t="str">
        <f t="shared" si="11"/>
        <v/>
      </c>
      <c r="AC86" s="210" t="str">
        <f t="shared" si="11"/>
        <v/>
      </c>
    </row>
    <row r="87" spans="2:29" hidden="1" x14ac:dyDescent="0.25">
      <c r="B87" s="11" t="str">
        <f t="shared" si="4"/>
        <v/>
      </c>
      <c r="C87" s="8"/>
      <c r="D87" s="8"/>
      <c r="E87" s="8"/>
      <c r="F87" s="248" t="str">
        <f>IF('תנאי סף'!AO87&lt;&gt;1,"",'תנאי סף'!F87)</f>
        <v/>
      </c>
      <c r="G87" s="174" t="str">
        <f>IF($F87="","",'תנאי סף'!Q87)</f>
        <v/>
      </c>
      <c r="H87" s="10"/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74"/>
      <c r="T87" s="174"/>
      <c r="U87" s="174" t="str">
        <f t="shared" si="5"/>
        <v/>
      </c>
      <c r="V87" s="12">
        <v>1</v>
      </c>
      <c r="W87" s="12" t="str">
        <f t="shared" si="6"/>
        <v/>
      </c>
      <c r="X87" s="174">
        <v>1</v>
      </c>
      <c r="Y87" s="12" t="str">
        <f t="shared" si="7"/>
        <v/>
      </c>
      <c r="Z87" s="138" t="str">
        <f t="shared" si="8"/>
        <v/>
      </c>
      <c r="AA87" s="210">
        <f t="shared" si="9"/>
        <v>1</v>
      </c>
      <c r="AB87" s="210" t="str">
        <f t="shared" si="11"/>
        <v/>
      </c>
      <c r="AC87" s="210" t="str">
        <f t="shared" si="11"/>
        <v/>
      </c>
    </row>
    <row r="88" spans="2:29" hidden="1" x14ac:dyDescent="0.25">
      <c r="B88" s="11" t="str">
        <f t="shared" si="4"/>
        <v/>
      </c>
      <c r="C88" s="8"/>
      <c r="D88" s="8"/>
      <c r="E88" s="8"/>
      <c r="F88" s="248" t="str">
        <f>IF('תנאי סף'!AO88&lt;&gt;1,"",'תנאי סף'!F88)</f>
        <v/>
      </c>
      <c r="G88" s="174" t="str">
        <f>IF($F88="","",'תנאי סף'!Q88)</f>
        <v/>
      </c>
      <c r="H88" s="10"/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74"/>
      <c r="T88" s="174"/>
      <c r="U88" s="174" t="str">
        <f t="shared" si="5"/>
        <v/>
      </c>
      <c r="V88" s="12">
        <v>1</v>
      </c>
      <c r="W88" s="12" t="str">
        <f t="shared" si="6"/>
        <v/>
      </c>
      <c r="X88" s="174">
        <v>1</v>
      </c>
      <c r="Y88" s="12" t="str">
        <f t="shared" si="7"/>
        <v/>
      </c>
      <c r="Z88" s="138" t="str">
        <f t="shared" si="8"/>
        <v/>
      </c>
      <c r="AA88" s="210">
        <f t="shared" si="9"/>
        <v>1</v>
      </c>
      <c r="AB88" s="210" t="str">
        <f t="shared" si="11"/>
        <v/>
      </c>
      <c r="AC88" s="210" t="str">
        <f t="shared" si="11"/>
        <v/>
      </c>
    </row>
    <row r="89" spans="2:29" hidden="1" x14ac:dyDescent="0.25">
      <c r="B89" s="11" t="str">
        <f t="shared" si="4"/>
        <v/>
      </c>
      <c r="C89" s="8"/>
      <c r="D89" s="8"/>
      <c r="E89" s="8"/>
      <c r="F89" s="248" t="str">
        <f>IF('תנאי סף'!AO89&lt;&gt;1,"",'תנאי סף'!F89)</f>
        <v/>
      </c>
      <c r="G89" s="174" t="str">
        <f>IF($F89="","",'תנאי סף'!Q89)</f>
        <v/>
      </c>
      <c r="H89" s="10"/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74"/>
      <c r="T89" s="174"/>
      <c r="U89" s="174" t="str">
        <f t="shared" si="5"/>
        <v/>
      </c>
      <c r="V89" s="12">
        <v>1</v>
      </c>
      <c r="W89" s="12" t="str">
        <f t="shared" si="6"/>
        <v/>
      </c>
      <c r="X89" s="174">
        <v>1</v>
      </c>
      <c r="Y89" s="12" t="str">
        <f t="shared" si="7"/>
        <v/>
      </c>
      <c r="Z89" s="138" t="str">
        <f t="shared" si="8"/>
        <v/>
      </c>
      <c r="AA89" s="210">
        <f t="shared" si="9"/>
        <v>1</v>
      </c>
      <c r="AB89" s="210" t="str">
        <f t="shared" si="11"/>
        <v/>
      </c>
      <c r="AC89" s="210" t="str">
        <f t="shared" si="11"/>
        <v/>
      </c>
    </row>
    <row r="90" spans="2:29" hidden="1" x14ac:dyDescent="0.25">
      <c r="B90" s="11" t="str">
        <f t="shared" si="4"/>
        <v/>
      </c>
      <c r="C90" s="8"/>
      <c r="D90" s="8"/>
      <c r="E90" s="8"/>
      <c r="F90" s="248" t="str">
        <f>IF('תנאי סף'!AO90&lt;&gt;1,"",'תנאי סף'!F90)</f>
        <v/>
      </c>
      <c r="G90" s="174" t="str">
        <f>IF($F90="","",'תנאי סף'!Q90)</f>
        <v/>
      </c>
      <c r="H90" s="10"/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74"/>
      <c r="T90" s="174"/>
      <c r="U90" s="174" t="str">
        <f t="shared" si="5"/>
        <v/>
      </c>
      <c r="V90" s="12">
        <v>1</v>
      </c>
      <c r="W90" s="12" t="str">
        <f t="shared" si="6"/>
        <v/>
      </c>
      <c r="X90" s="174">
        <v>1</v>
      </c>
      <c r="Y90" s="12" t="str">
        <f t="shared" si="7"/>
        <v/>
      </c>
      <c r="Z90" s="138" t="str">
        <f t="shared" si="8"/>
        <v/>
      </c>
      <c r="AA90" s="210">
        <f t="shared" si="9"/>
        <v>1</v>
      </c>
      <c r="AB90" s="210" t="str">
        <f t="shared" si="11"/>
        <v/>
      </c>
      <c r="AC90" s="210" t="str">
        <f t="shared" si="11"/>
        <v/>
      </c>
    </row>
    <row r="91" spans="2:29" hidden="1" x14ac:dyDescent="0.25">
      <c r="B91" s="11" t="str">
        <f t="shared" si="4"/>
        <v/>
      </c>
      <c r="C91" s="8"/>
      <c r="D91" s="8"/>
      <c r="E91" s="8"/>
      <c r="F91" s="248" t="str">
        <f>IF('תנאי סף'!AO91&lt;&gt;1,"",'תנאי סף'!F91)</f>
        <v/>
      </c>
      <c r="G91" s="174" t="str">
        <f>IF($F91="","",'תנאי סף'!Q91)</f>
        <v/>
      </c>
      <c r="H91" s="10"/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74"/>
      <c r="T91" s="174"/>
      <c r="U91" s="174" t="str">
        <f t="shared" si="5"/>
        <v/>
      </c>
      <c r="V91" s="12">
        <v>1</v>
      </c>
      <c r="W91" s="12" t="str">
        <f t="shared" si="6"/>
        <v/>
      </c>
      <c r="X91" s="174">
        <v>1</v>
      </c>
      <c r="Y91" s="12" t="str">
        <f t="shared" si="7"/>
        <v/>
      </c>
      <c r="Z91" s="138" t="str">
        <f t="shared" si="8"/>
        <v/>
      </c>
      <c r="AA91" s="210">
        <f t="shared" si="9"/>
        <v>1</v>
      </c>
      <c r="AB91" s="210" t="str">
        <f t="shared" si="11"/>
        <v/>
      </c>
      <c r="AC91" s="210" t="str">
        <f t="shared" si="11"/>
        <v/>
      </c>
    </row>
    <row r="92" spans="2:29" hidden="1" x14ac:dyDescent="0.25">
      <c r="B92" s="11" t="str">
        <f t="shared" si="4"/>
        <v/>
      </c>
      <c r="C92" s="8"/>
      <c r="D92" s="8"/>
      <c r="E92" s="8"/>
      <c r="F92" s="248" t="str">
        <f>IF('תנאי סף'!AO92&lt;&gt;1,"",'תנאי סף'!F92)</f>
        <v/>
      </c>
      <c r="G92" s="174" t="str">
        <f>IF($F92="","",'תנאי סף'!Q92)</f>
        <v/>
      </c>
      <c r="H92" s="10"/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74"/>
      <c r="T92" s="174"/>
      <c r="U92" s="174" t="str">
        <f t="shared" si="5"/>
        <v/>
      </c>
      <c r="V92" s="12">
        <v>1</v>
      </c>
      <c r="W92" s="12" t="str">
        <f t="shared" si="6"/>
        <v/>
      </c>
      <c r="X92" s="174">
        <v>1</v>
      </c>
      <c r="Y92" s="12" t="str">
        <f t="shared" si="7"/>
        <v/>
      </c>
      <c r="Z92" s="138" t="str">
        <f t="shared" si="8"/>
        <v/>
      </c>
      <c r="AA92" s="210">
        <f t="shared" si="9"/>
        <v>1</v>
      </c>
      <c r="AB92" s="210" t="str">
        <f t="shared" ref="AB92:AC130" si="12">IF($F92="","",AB$30)</f>
        <v/>
      </c>
      <c r="AC92" s="210" t="str">
        <f t="shared" si="12"/>
        <v/>
      </c>
    </row>
    <row r="93" spans="2:29" hidden="1" x14ac:dyDescent="0.25">
      <c r="B93" s="11" t="str">
        <f t="shared" si="4"/>
        <v/>
      </c>
      <c r="C93" s="8"/>
      <c r="D93" s="8"/>
      <c r="E93" s="8"/>
      <c r="F93" s="248" t="str">
        <f>IF('תנאי סף'!AO93&lt;&gt;1,"",'תנאי סף'!F93)</f>
        <v/>
      </c>
      <c r="G93" s="174" t="str">
        <f>IF($F93="","",'תנאי סף'!Q93)</f>
        <v/>
      </c>
      <c r="H93" s="10"/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74"/>
      <c r="T93" s="174"/>
      <c r="U93" s="174" t="str">
        <f t="shared" si="5"/>
        <v/>
      </c>
      <c r="V93" s="12">
        <v>1</v>
      </c>
      <c r="W93" s="12" t="str">
        <f t="shared" si="6"/>
        <v/>
      </c>
      <c r="X93" s="174">
        <v>1</v>
      </c>
      <c r="Y93" s="12" t="str">
        <f t="shared" si="7"/>
        <v/>
      </c>
      <c r="Z93" s="138" t="str">
        <f t="shared" si="8"/>
        <v/>
      </c>
      <c r="AA93" s="210">
        <f t="shared" si="9"/>
        <v>1</v>
      </c>
      <c r="AB93" s="210" t="str">
        <f t="shared" si="12"/>
        <v/>
      </c>
      <c r="AC93" s="210" t="str">
        <f t="shared" si="12"/>
        <v/>
      </c>
    </row>
    <row r="94" spans="2:29" hidden="1" x14ac:dyDescent="0.25">
      <c r="B94" s="11" t="str">
        <f t="shared" si="4"/>
        <v/>
      </c>
      <c r="C94" s="8"/>
      <c r="D94" s="8"/>
      <c r="E94" s="8"/>
      <c r="F94" s="248" t="str">
        <f>IF('תנאי סף'!AO94&lt;&gt;1,"",'תנאי סף'!F94)</f>
        <v/>
      </c>
      <c r="G94" s="174" t="str">
        <f>IF($F94="","",'תנאי סף'!Q94)</f>
        <v/>
      </c>
      <c r="H94" s="10"/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74"/>
      <c r="T94" s="174"/>
      <c r="U94" s="174" t="str">
        <f t="shared" si="5"/>
        <v/>
      </c>
      <c r="V94" s="12">
        <v>1</v>
      </c>
      <c r="W94" s="12" t="str">
        <f t="shared" si="6"/>
        <v/>
      </c>
      <c r="X94" s="174">
        <v>1</v>
      </c>
      <c r="Y94" s="12" t="str">
        <f t="shared" si="7"/>
        <v/>
      </c>
      <c r="Z94" s="138" t="str">
        <f t="shared" si="8"/>
        <v/>
      </c>
      <c r="AA94" s="210">
        <f t="shared" si="9"/>
        <v>1</v>
      </c>
      <c r="AB94" s="210" t="str">
        <f t="shared" si="12"/>
        <v/>
      </c>
      <c r="AC94" s="210" t="str">
        <f t="shared" si="12"/>
        <v/>
      </c>
    </row>
    <row r="95" spans="2:29" hidden="1" x14ac:dyDescent="0.25">
      <c r="B95" s="11" t="str">
        <f t="shared" si="4"/>
        <v/>
      </c>
      <c r="C95" s="8"/>
      <c r="D95" s="8"/>
      <c r="E95" s="8"/>
      <c r="F95" s="248" t="str">
        <f>IF('תנאי סף'!AO95&lt;&gt;1,"",'תנאי סף'!F95)</f>
        <v/>
      </c>
      <c r="G95" s="174" t="str">
        <f>IF($F95="","",'תנאי סף'!Q95)</f>
        <v/>
      </c>
      <c r="H95" s="10"/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74"/>
      <c r="T95" s="174"/>
      <c r="U95" s="174" t="str">
        <f t="shared" si="5"/>
        <v/>
      </c>
      <c r="V95" s="12">
        <v>1</v>
      </c>
      <c r="W95" s="12" t="str">
        <f t="shared" si="6"/>
        <v/>
      </c>
      <c r="X95" s="174">
        <v>1</v>
      </c>
      <c r="Y95" s="12" t="str">
        <f t="shared" si="7"/>
        <v/>
      </c>
      <c r="Z95" s="138" t="str">
        <f t="shared" si="8"/>
        <v/>
      </c>
      <c r="AA95" s="210">
        <f t="shared" si="9"/>
        <v>1</v>
      </c>
      <c r="AB95" s="210" t="str">
        <f t="shared" si="12"/>
        <v/>
      </c>
      <c r="AC95" s="210" t="str">
        <f t="shared" si="12"/>
        <v/>
      </c>
    </row>
    <row r="96" spans="2:29" hidden="1" x14ac:dyDescent="0.25">
      <c r="B96" s="11" t="str">
        <f t="shared" ref="B96:B130" si="13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4" t="str">
        <f>IF($F96="","",'תנאי סף'!Q96)</f>
        <v/>
      </c>
      <c r="H96" s="10"/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74"/>
      <c r="T96" s="174"/>
      <c r="U96" s="174" t="str">
        <f t="shared" ref="U96:U130" si="14">IF($F96="","",IF($AA96&lt;&gt;1,$AB$1,G96*$G$5))</f>
        <v/>
      </c>
      <c r="V96" s="12">
        <v>1</v>
      </c>
      <c r="W96" s="12" t="str">
        <f t="shared" ref="W96:W130" si="15">IF($F96="","",IF($AA96&lt;&gt;1,$AB$1,IFERROR(U96*V96,$AB$1)))</f>
        <v/>
      </c>
      <c r="X96" s="174">
        <v>1</v>
      </c>
      <c r="Y96" s="12" t="str">
        <f t="shared" ref="Y96:Y130" si="16">IF($F96="","",IF($AA96&lt;&gt;1,$AB$1,IFERROR(W96*X96,$AB$1)))</f>
        <v/>
      </c>
      <c r="Z96" s="138" t="str">
        <f t="shared" ref="Z96:Z130" si="17">IF($F96="","",IF(OR($AA96&lt;&gt;1,Y96=$AB$1),$AB$1,IFERROR(Y96/SUM($Y$31:$Y$130),0)))</f>
        <v/>
      </c>
      <c r="AA96" s="210">
        <f t="shared" ref="AA96:AA130" si="18">IF(SUM(AD96:AV96)=COUNT(AD96:AV96),1,0)</f>
        <v>1</v>
      </c>
      <c r="AB96" s="210" t="str">
        <f t="shared" si="12"/>
        <v/>
      </c>
      <c r="AC96" s="210" t="str">
        <f t="shared" si="12"/>
        <v/>
      </c>
    </row>
    <row r="97" spans="2:29" hidden="1" x14ac:dyDescent="0.25">
      <c r="B97" s="11" t="str">
        <f t="shared" si="13"/>
        <v/>
      </c>
      <c r="C97" s="8"/>
      <c r="D97" s="8"/>
      <c r="E97" s="8"/>
      <c r="F97" s="248" t="str">
        <f>IF('תנאי סף'!AO97&lt;&gt;1,"",'תנאי סף'!F97)</f>
        <v/>
      </c>
      <c r="G97" s="174" t="str">
        <f>IF($F97="","",'תנאי סף'!Q97)</f>
        <v/>
      </c>
      <c r="H97" s="10"/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74"/>
      <c r="T97" s="174"/>
      <c r="U97" s="174" t="str">
        <f t="shared" si="14"/>
        <v/>
      </c>
      <c r="V97" s="12">
        <v>1</v>
      </c>
      <c r="W97" s="12" t="str">
        <f t="shared" si="15"/>
        <v/>
      </c>
      <c r="X97" s="174">
        <v>1</v>
      </c>
      <c r="Y97" s="12" t="str">
        <f t="shared" si="16"/>
        <v/>
      </c>
      <c r="Z97" s="138" t="str">
        <f t="shared" si="17"/>
        <v/>
      </c>
      <c r="AA97" s="210">
        <f t="shared" si="18"/>
        <v>1</v>
      </c>
      <c r="AB97" s="210" t="str">
        <f t="shared" si="12"/>
        <v/>
      </c>
      <c r="AC97" s="210" t="str">
        <f t="shared" si="12"/>
        <v/>
      </c>
    </row>
    <row r="98" spans="2:29" hidden="1" x14ac:dyDescent="0.25">
      <c r="B98" s="11" t="str">
        <f t="shared" si="13"/>
        <v/>
      </c>
      <c r="C98" s="8"/>
      <c r="D98" s="8"/>
      <c r="E98" s="8"/>
      <c r="F98" s="248" t="str">
        <f>IF('תנאי סף'!AO98&lt;&gt;1,"",'תנאי סף'!F98)</f>
        <v/>
      </c>
      <c r="G98" s="174" t="str">
        <f>IF($F98="","",'תנאי סף'!Q98)</f>
        <v/>
      </c>
      <c r="H98" s="10"/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74"/>
      <c r="T98" s="174"/>
      <c r="U98" s="174" t="str">
        <f t="shared" si="14"/>
        <v/>
      </c>
      <c r="V98" s="12">
        <v>1</v>
      </c>
      <c r="W98" s="12" t="str">
        <f t="shared" si="15"/>
        <v/>
      </c>
      <c r="X98" s="174">
        <v>1</v>
      </c>
      <c r="Y98" s="12" t="str">
        <f t="shared" si="16"/>
        <v/>
      </c>
      <c r="Z98" s="138" t="str">
        <f t="shared" si="17"/>
        <v/>
      </c>
      <c r="AA98" s="210">
        <f t="shared" si="18"/>
        <v>1</v>
      </c>
      <c r="AB98" s="210" t="str">
        <f t="shared" si="12"/>
        <v/>
      </c>
      <c r="AC98" s="210" t="str">
        <f t="shared" si="12"/>
        <v/>
      </c>
    </row>
    <row r="99" spans="2:29" hidden="1" x14ac:dyDescent="0.25">
      <c r="B99" s="11" t="str">
        <f t="shared" si="13"/>
        <v/>
      </c>
      <c r="C99" s="8"/>
      <c r="D99" s="8"/>
      <c r="E99" s="8"/>
      <c r="F99" s="248" t="str">
        <f>IF('תנאי סף'!AO99&lt;&gt;1,"",'תנאי סף'!F99)</f>
        <v/>
      </c>
      <c r="G99" s="174" t="str">
        <f>IF($F99="","",'תנאי סף'!Q99)</f>
        <v/>
      </c>
      <c r="H99" s="10"/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74"/>
      <c r="T99" s="174"/>
      <c r="U99" s="174" t="str">
        <f t="shared" si="14"/>
        <v/>
      </c>
      <c r="V99" s="12">
        <v>1</v>
      </c>
      <c r="W99" s="12" t="str">
        <f t="shared" si="15"/>
        <v/>
      </c>
      <c r="X99" s="174">
        <v>1</v>
      </c>
      <c r="Y99" s="12" t="str">
        <f t="shared" si="16"/>
        <v/>
      </c>
      <c r="Z99" s="138" t="str">
        <f t="shared" si="17"/>
        <v/>
      </c>
      <c r="AA99" s="210">
        <f t="shared" si="18"/>
        <v>1</v>
      </c>
      <c r="AB99" s="210" t="str">
        <f t="shared" si="12"/>
        <v/>
      </c>
      <c r="AC99" s="210" t="str">
        <f t="shared" si="12"/>
        <v/>
      </c>
    </row>
    <row r="100" spans="2:29" hidden="1" x14ac:dyDescent="0.25">
      <c r="B100" s="11" t="str">
        <f t="shared" si="13"/>
        <v/>
      </c>
      <c r="C100" s="8"/>
      <c r="D100" s="8"/>
      <c r="E100" s="8"/>
      <c r="F100" s="248" t="str">
        <f>IF('תנאי סף'!AO100&lt;&gt;1,"",'תנאי סף'!F100)</f>
        <v/>
      </c>
      <c r="G100" s="174" t="str">
        <f>IF($F100="","",'תנאי סף'!Q100)</f>
        <v/>
      </c>
      <c r="H100" s="10"/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74"/>
      <c r="T100" s="174"/>
      <c r="U100" s="174" t="str">
        <f t="shared" si="14"/>
        <v/>
      </c>
      <c r="V100" s="12">
        <v>1</v>
      </c>
      <c r="W100" s="12" t="str">
        <f t="shared" si="15"/>
        <v/>
      </c>
      <c r="X100" s="174">
        <v>1</v>
      </c>
      <c r="Y100" s="12" t="str">
        <f t="shared" si="16"/>
        <v/>
      </c>
      <c r="Z100" s="138" t="str">
        <f t="shared" si="17"/>
        <v/>
      </c>
      <c r="AA100" s="210">
        <f t="shared" si="18"/>
        <v>1</v>
      </c>
      <c r="AB100" s="210" t="str">
        <f t="shared" si="12"/>
        <v/>
      </c>
      <c r="AC100" s="210" t="str">
        <f t="shared" si="12"/>
        <v/>
      </c>
    </row>
    <row r="101" spans="2:29" hidden="1" x14ac:dyDescent="0.25">
      <c r="B101" s="11" t="str">
        <f t="shared" si="13"/>
        <v/>
      </c>
      <c r="C101" s="8"/>
      <c r="D101" s="8"/>
      <c r="E101" s="8"/>
      <c r="F101" s="248" t="str">
        <f>IF('תנאי סף'!AO101&lt;&gt;1,"",'תנאי סף'!F101)</f>
        <v/>
      </c>
      <c r="G101" s="174" t="str">
        <f>IF($F101="","",'תנאי סף'!Q101)</f>
        <v/>
      </c>
      <c r="H101" s="10"/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74"/>
      <c r="T101" s="174"/>
      <c r="U101" s="174" t="str">
        <f t="shared" si="14"/>
        <v/>
      </c>
      <c r="V101" s="12">
        <v>1</v>
      </c>
      <c r="W101" s="12" t="str">
        <f t="shared" si="15"/>
        <v/>
      </c>
      <c r="X101" s="174">
        <v>1</v>
      </c>
      <c r="Y101" s="12" t="str">
        <f t="shared" si="16"/>
        <v/>
      </c>
      <c r="Z101" s="138" t="str">
        <f t="shared" si="17"/>
        <v/>
      </c>
      <c r="AA101" s="210">
        <f t="shared" si="18"/>
        <v>1</v>
      </c>
      <c r="AB101" s="210" t="str">
        <f t="shared" si="12"/>
        <v/>
      </c>
      <c r="AC101" s="210" t="str">
        <f t="shared" si="12"/>
        <v/>
      </c>
    </row>
    <row r="102" spans="2:29" hidden="1" x14ac:dyDescent="0.25">
      <c r="B102" s="11" t="str">
        <f t="shared" si="13"/>
        <v/>
      </c>
      <c r="C102" s="8"/>
      <c r="D102" s="8"/>
      <c r="E102" s="8"/>
      <c r="F102" s="248" t="str">
        <f>IF('תנאי סף'!AO102&lt;&gt;1,"",'תנאי סף'!F102)</f>
        <v/>
      </c>
      <c r="G102" s="174" t="str">
        <f>IF($F102="","",'תנאי סף'!Q102)</f>
        <v/>
      </c>
      <c r="H102" s="10"/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74"/>
      <c r="T102" s="174"/>
      <c r="U102" s="174" t="str">
        <f t="shared" si="14"/>
        <v/>
      </c>
      <c r="V102" s="12">
        <v>1</v>
      </c>
      <c r="W102" s="12" t="str">
        <f t="shared" si="15"/>
        <v/>
      </c>
      <c r="X102" s="174">
        <v>1</v>
      </c>
      <c r="Y102" s="12" t="str">
        <f t="shared" si="16"/>
        <v/>
      </c>
      <c r="Z102" s="138" t="str">
        <f t="shared" si="17"/>
        <v/>
      </c>
      <c r="AA102" s="210">
        <f t="shared" si="18"/>
        <v>1</v>
      </c>
      <c r="AB102" s="210" t="str">
        <f t="shared" si="12"/>
        <v/>
      </c>
      <c r="AC102" s="210" t="str">
        <f t="shared" si="12"/>
        <v/>
      </c>
    </row>
    <row r="103" spans="2:29" hidden="1" x14ac:dyDescent="0.25">
      <c r="B103" s="11" t="str">
        <f t="shared" si="13"/>
        <v/>
      </c>
      <c r="C103" s="8"/>
      <c r="D103" s="8"/>
      <c r="E103" s="8"/>
      <c r="F103" s="248" t="str">
        <f>IF('תנאי סף'!AO103&lt;&gt;1,"",'תנאי סף'!F103)</f>
        <v/>
      </c>
      <c r="G103" s="174" t="str">
        <f>IF($F103="","",'תנאי סף'!Q103)</f>
        <v/>
      </c>
      <c r="H103" s="10"/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74"/>
      <c r="T103" s="174"/>
      <c r="U103" s="174" t="str">
        <f t="shared" si="14"/>
        <v/>
      </c>
      <c r="V103" s="12">
        <v>1</v>
      </c>
      <c r="W103" s="12" t="str">
        <f t="shared" si="15"/>
        <v/>
      </c>
      <c r="X103" s="174">
        <v>1</v>
      </c>
      <c r="Y103" s="12" t="str">
        <f t="shared" si="16"/>
        <v/>
      </c>
      <c r="Z103" s="138" t="str">
        <f t="shared" si="17"/>
        <v/>
      </c>
      <c r="AA103" s="210">
        <f t="shared" si="18"/>
        <v>1</v>
      </c>
      <c r="AB103" s="210" t="str">
        <f t="shared" si="12"/>
        <v/>
      </c>
      <c r="AC103" s="210" t="str">
        <f t="shared" si="12"/>
        <v/>
      </c>
    </row>
    <row r="104" spans="2:29" hidden="1" x14ac:dyDescent="0.25">
      <c r="B104" s="11" t="str">
        <f t="shared" si="13"/>
        <v/>
      </c>
      <c r="C104" s="8"/>
      <c r="D104" s="8"/>
      <c r="E104" s="8"/>
      <c r="F104" s="248" t="str">
        <f>IF('תנאי סף'!AO104&lt;&gt;1,"",'תנאי סף'!F104)</f>
        <v/>
      </c>
      <c r="G104" s="174" t="str">
        <f>IF($F104="","",'תנאי סף'!Q104)</f>
        <v/>
      </c>
      <c r="H104" s="10"/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74"/>
      <c r="T104" s="174"/>
      <c r="U104" s="174" t="str">
        <f t="shared" si="14"/>
        <v/>
      </c>
      <c r="V104" s="12">
        <v>1</v>
      </c>
      <c r="W104" s="12" t="str">
        <f t="shared" si="15"/>
        <v/>
      </c>
      <c r="X104" s="174">
        <v>1</v>
      </c>
      <c r="Y104" s="12" t="str">
        <f t="shared" si="16"/>
        <v/>
      </c>
      <c r="Z104" s="138" t="str">
        <f t="shared" si="17"/>
        <v/>
      </c>
      <c r="AA104" s="210">
        <f t="shared" si="18"/>
        <v>1</v>
      </c>
      <c r="AB104" s="210" t="str">
        <f t="shared" si="12"/>
        <v/>
      </c>
      <c r="AC104" s="210" t="str">
        <f t="shared" si="12"/>
        <v/>
      </c>
    </row>
    <row r="105" spans="2:29" hidden="1" x14ac:dyDescent="0.25">
      <c r="B105" s="11" t="str">
        <f t="shared" si="13"/>
        <v/>
      </c>
      <c r="C105" s="8"/>
      <c r="D105" s="8"/>
      <c r="E105" s="8"/>
      <c r="F105" s="248" t="str">
        <f>IF('תנאי סף'!AO105&lt;&gt;1,"",'תנאי סף'!F105)</f>
        <v/>
      </c>
      <c r="G105" s="174" t="str">
        <f>IF($F105="","",'תנאי סף'!Q105)</f>
        <v/>
      </c>
      <c r="H105" s="10"/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74"/>
      <c r="T105" s="174"/>
      <c r="U105" s="174" t="str">
        <f t="shared" si="14"/>
        <v/>
      </c>
      <c r="V105" s="12">
        <v>1</v>
      </c>
      <c r="W105" s="12" t="str">
        <f t="shared" si="15"/>
        <v/>
      </c>
      <c r="X105" s="174">
        <v>1</v>
      </c>
      <c r="Y105" s="12" t="str">
        <f t="shared" si="16"/>
        <v/>
      </c>
      <c r="Z105" s="138" t="str">
        <f t="shared" si="17"/>
        <v/>
      </c>
      <c r="AA105" s="210">
        <f t="shared" si="18"/>
        <v>1</v>
      </c>
      <c r="AB105" s="210" t="str">
        <f t="shared" si="12"/>
        <v/>
      </c>
      <c r="AC105" s="210" t="str">
        <f t="shared" si="12"/>
        <v/>
      </c>
    </row>
    <row r="106" spans="2:29" hidden="1" x14ac:dyDescent="0.25">
      <c r="B106" s="11" t="str">
        <f t="shared" si="13"/>
        <v/>
      </c>
      <c r="C106" s="8"/>
      <c r="D106" s="8"/>
      <c r="E106" s="8"/>
      <c r="F106" s="248" t="str">
        <f>IF('תנאי סף'!AO106&lt;&gt;1,"",'תנאי סף'!F106)</f>
        <v/>
      </c>
      <c r="G106" s="174" t="str">
        <f>IF($F106="","",'תנאי סף'!Q106)</f>
        <v/>
      </c>
      <c r="H106" s="10"/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74"/>
      <c r="T106" s="174"/>
      <c r="U106" s="174" t="str">
        <f t="shared" si="14"/>
        <v/>
      </c>
      <c r="V106" s="12">
        <v>1</v>
      </c>
      <c r="W106" s="12" t="str">
        <f t="shared" si="15"/>
        <v/>
      </c>
      <c r="X106" s="174">
        <v>1</v>
      </c>
      <c r="Y106" s="12" t="str">
        <f t="shared" si="16"/>
        <v/>
      </c>
      <c r="Z106" s="138" t="str">
        <f t="shared" si="17"/>
        <v/>
      </c>
      <c r="AA106" s="210">
        <f t="shared" si="18"/>
        <v>1</v>
      </c>
      <c r="AB106" s="210" t="str">
        <f t="shared" si="12"/>
        <v/>
      </c>
      <c r="AC106" s="210" t="str">
        <f t="shared" si="12"/>
        <v/>
      </c>
    </row>
    <row r="107" spans="2:29" hidden="1" x14ac:dyDescent="0.25">
      <c r="B107" s="11" t="str">
        <f t="shared" si="13"/>
        <v/>
      </c>
      <c r="C107" s="8"/>
      <c r="D107" s="8"/>
      <c r="E107" s="8"/>
      <c r="F107" s="248" t="str">
        <f>IF('תנאי סף'!AO107&lt;&gt;1,"",'תנאי סף'!F107)</f>
        <v/>
      </c>
      <c r="G107" s="174" t="str">
        <f>IF($F107="","",'תנאי סף'!Q107)</f>
        <v/>
      </c>
      <c r="H107" s="10"/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74"/>
      <c r="T107" s="174"/>
      <c r="U107" s="174" t="str">
        <f t="shared" si="14"/>
        <v/>
      </c>
      <c r="V107" s="12">
        <v>1</v>
      </c>
      <c r="W107" s="12" t="str">
        <f t="shared" si="15"/>
        <v/>
      </c>
      <c r="X107" s="174">
        <v>1</v>
      </c>
      <c r="Y107" s="12" t="str">
        <f t="shared" si="16"/>
        <v/>
      </c>
      <c r="Z107" s="138" t="str">
        <f t="shared" si="17"/>
        <v/>
      </c>
      <c r="AA107" s="210">
        <f t="shared" si="18"/>
        <v>1</v>
      </c>
      <c r="AB107" s="210" t="str">
        <f t="shared" si="12"/>
        <v/>
      </c>
      <c r="AC107" s="210" t="str">
        <f t="shared" si="12"/>
        <v/>
      </c>
    </row>
    <row r="108" spans="2:29" hidden="1" x14ac:dyDescent="0.25">
      <c r="B108" s="11" t="str">
        <f t="shared" si="13"/>
        <v/>
      </c>
      <c r="C108" s="8"/>
      <c r="D108" s="8"/>
      <c r="E108" s="8"/>
      <c r="F108" s="248" t="str">
        <f>IF('תנאי סף'!AO108&lt;&gt;1,"",'תנאי סף'!F108)</f>
        <v/>
      </c>
      <c r="G108" s="174" t="str">
        <f>IF($F108="","",'תנאי סף'!Q108)</f>
        <v/>
      </c>
      <c r="H108" s="10"/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74"/>
      <c r="T108" s="174"/>
      <c r="U108" s="174" t="str">
        <f t="shared" si="14"/>
        <v/>
      </c>
      <c r="V108" s="12">
        <v>1</v>
      </c>
      <c r="W108" s="12" t="str">
        <f t="shared" si="15"/>
        <v/>
      </c>
      <c r="X108" s="174">
        <v>1</v>
      </c>
      <c r="Y108" s="12" t="str">
        <f t="shared" si="16"/>
        <v/>
      </c>
      <c r="Z108" s="138" t="str">
        <f t="shared" si="17"/>
        <v/>
      </c>
      <c r="AA108" s="210">
        <f t="shared" si="18"/>
        <v>1</v>
      </c>
      <c r="AB108" s="210" t="str">
        <f t="shared" si="12"/>
        <v/>
      </c>
      <c r="AC108" s="210" t="str">
        <f t="shared" si="12"/>
        <v/>
      </c>
    </row>
    <row r="109" spans="2:29" hidden="1" x14ac:dyDescent="0.25">
      <c r="B109" s="11" t="str">
        <f t="shared" si="13"/>
        <v/>
      </c>
      <c r="C109" s="8"/>
      <c r="D109" s="8"/>
      <c r="E109" s="8"/>
      <c r="F109" s="248" t="str">
        <f>IF('תנאי סף'!AO109&lt;&gt;1,"",'תנאי סף'!F109)</f>
        <v/>
      </c>
      <c r="G109" s="174" t="str">
        <f>IF($F109="","",'תנאי סף'!Q109)</f>
        <v/>
      </c>
      <c r="H109" s="10"/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74"/>
      <c r="T109" s="174"/>
      <c r="U109" s="174" t="str">
        <f t="shared" si="14"/>
        <v/>
      </c>
      <c r="V109" s="12">
        <v>1</v>
      </c>
      <c r="W109" s="12" t="str">
        <f t="shared" si="15"/>
        <v/>
      </c>
      <c r="X109" s="174">
        <v>1</v>
      </c>
      <c r="Y109" s="12" t="str">
        <f t="shared" si="16"/>
        <v/>
      </c>
      <c r="Z109" s="138" t="str">
        <f t="shared" si="17"/>
        <v/>
      </c>
      <c r="AA109" s="210">
        <f t="shared" si="18"/>
        <v>1</v>
      </c>
      <c r="AB109" s="210" t="str">
        <f t="shared" si="12"/>
        <v/>
      </c>
      <c r="AC109" s="210" t="str">
        <f t="shared" si="12"/>
        <v/>
      </c>
    </row>
    <row r="110" spans="2:29" hidden="1" x14ac:dyDescent="0.25">
      <c r="B110" s="11" t="str">
        <f t="shared" si="13"/>
        <v/>
      </c>
      <c r="C110" s="8"/>
      <c r="D110" s="8"/>
      <c r="E110" s="8"/>
      <c r="F110" s="248" t="str">
        <f>IF('תנאי סף'!AO110&lt;&gt;1,"",'תנאי סף'!F110)</f>
        <v/>
      </c>
      <c r="G110" s="174" t="str">
        <f>IF($F110="","",'תנאי סף'!Q110)</f>
        <v/>
      </c>
      <c r="H110" s="10"/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74"/>
      <c r="T110" s="174"/>
      <c r="U110" s="174" t="str">
        <f t="shared" si="14"/>
        <v/>
      </c>
      <c r="V110" s="12">
        <v>1</v>
      </c>
      <c r="W110" s="12" t="str">
        <f t="shared" si="15"/>
        <v/>
      </c>
      <c r="X110" s="174">
        <v>1</v>
      </c>
      <c r="Y110" s="12" t="str">
        <f t="shared" si="16"/>
        <v/>
      </c>
      <c r="Z110" s="138" t="str">
        <f t="shared" si="17"/>
        <v/>
      </c>
      <c r="AA110" s="210">
        <f t="shared" si="18"/>
        <v>1</v>
      </c>
      <c r="AB110" s="210" t="str">
        <f t="shared" si="12"/>
        <v/>
      </c>
      <c r="AC110" s="210" t="str">
        <f t="shared" si="12"/>
        <v/>
      </c>
    </row>
    <row r="111" spans="2:29" hidden="1" x14ac:dyDescent="0.25">
      <c r="B111" s="11" t="str">
        <f t="shared" si="13"/>
        <v/>
      </c>
      <c r="C111" s="8"/>
      <c r="D111" s="8"/>
      <c r="E111" s="8"/>
      <c r="F111" s="248" t="str">
        <f>IF('תנאי סף'!AO111&lt;&gt;1,"",'תנאי סף'!F111)</f>
        <v/>
      </c>
      <c r="G111" s="174" t="str">
        <f>IF($F111="","",'תנאי סף'!Q111)</f>
        <v/>
      </c>
      <c r="H111" s="10"/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74"/>
      <c r="T111" s="174"/>
      <c r="U111" s="174" t="str">
        <f t="shared" si="14"/>
        <v/>
      </c>
      <c r="V111" s="12">
        <v>1</v>
      </c>
      <c r="W111" s="12" t="str">
        <f t="shared" si="15"/>
        <v/>
      </c>
      <c r="X111" s="174">
        <v>1</v>
      </c>
      <c r="Y111" s="12" t="str">
        <f t="shared" si="16"/>
        <v/>
      </c>
      <c r="Z111" s="138" t="str">
        <f t="shared" si="17"/>
        <v/>
      </c>
      <c r="AA111" s="210">
        <f t="shared" si="18"/>
        <v>1</v>
      </c>
      <c r="AB111" s="210" t="str">
        <f t="shared" si="12"/>
        <v/>
      </c>
      <c r="AC111" s="210" t="str">
        <f t="shared" si="12"/>
        <v/>
      </c>
    </row>
    <row r="112" spans="2:29" hidden="1" x14ac:dyDescent="0.25">
      <c r="B112" s="11" t="str">
        <f t="shared" si="13"/>
        <v/>
      </c>
      <c r="C112" s="8"/>
      <c r="D112" s="8"/>
      <c r="E112" s="8"/>
      <c r="F112" s="248" t="str">
        <f>IF('תנאי סף'!AO112&lt;&gt;1,"",'תנאי סף'!F112)</f>
        <v/>
      </c>
      <c r="G112" s="174" t="str">
        <f>IF($F112="","",'תנאי סף'!Q112)</f>
        <v/>
      </c>
      <c r="H112" s="10"/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74"/>
      <c r="T112" s="174"/>
      <c r="U112" s="174" t="str">
        <f t="shared" si="14"/>
        <v/>
      </c>
      <c r="V112" s="12">
        <v>1</v>
      </c>
      <c r="W112" s="12" t="str">
        <f t="shared" si="15"/>
        <v/>
      </c>
      <c r="X112" s="174">
        <v>1</v>
      </c>
      <c r="Y112" s="12" t="str">
        <f t="shared" si="16"/>
        <v/>
      </c>
      <c r="Z112" s="138" t="str">
        <f t="shared" si="17"/>
        <v/>
      </c>
      <c r="AA112" s="210">
        <f t="shared" si="18"/>
        <v>1</v>
      </c>
      <c r="AB112" s="210" t="str">
        <f t="shared" si="12"/>
        <v/>
      </c>
      <c r="AC112" s="210" t="str">
        <f t="shared" si="12"/>
        <v/>
      </c>
    </row>
    <row r="113" spans="2:29" hidden="1" x14ac:dyDescent="0.25">
      <c r="B113" s="11" t="str">
        <f t="shared" si="13"/>
        <v/>
      </c>
      <c r="C113" s="8"/>
      <c r="D113" s="8"/>
      <c r="E113" s="8"/>
      <c r="F113" s="248" t="str">
        <f>IF('תנאי סף'!AO113&lt;&gt;1,"",'תנאי סף'!F113)</f>
        <v/>
      </c>
      <c r="G113" s="174" t="str">
        <f>IF($F113="","",'תנאי סף'!Q113)</f>
        <v/>
      </c>
      <c r="H113" s="10"/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74"/>
      <c r="T113" s="174"/>
      <c r="U113" s="174" t="str">
        <f t="shared" si="14"/>
        <v/>
      </c>
      <c r="V113" s="12">
        <v>1</v>
      </c>
      <c r="W113" s="12" t="str">
        <f t="shared" si="15"/>
        <v/>
      </c>
      <c r="X113" s="174">
        <v>1</v>
      </c>
      <c r="Y113" s="12" t="str">
        <f t="shared" si="16"/>
        <v/>
      </c>
      <c r="Z113" s="138" t="str">
        <f t="shared" si="17"/>
        <v/>
      </c>
      <c r="AA113" s="210">
        <f t="shared" si="18"/>
        <v>1</v>
      </c>
      <c r="AB113" s="210" t="str">
        <f t="shared" si="12"/>
        <v/>
      </c>
      <c r="AC113" s="210" t="str">
        <f t="shared" si="12"/>
        <v/>
      </c>
    </row>
    <row r="114" spans="2:29" hidden="1" x14ac:dyDescent="0.25">
      <c r="B114" s="11" t="str">
        <f t="shared" si="13"/>
        <v/>
      </c>
      <c r="C114" s="8"/>
      <c r="D114" s="8"/>
      <c r="E114" s="8"/>
      <c r="F114" s="248" t="str">
        <f>IF('תנאי סף'!AO114&lt;&gt;1,"",'תנאי סף'!F114)</f>
        <v/>
      </c>
      <c r="G114" s="174" t="str">
        <f>IF($F114="","",'תנאי סף'!Q114)</f>
        <v/>
      </c>
      <c r="H114" s="10"/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74"/>
      <c r="T114" s="174"/>
      <c r="U114" s="174" t="str">
        <f t="shared" si="14"/>
        <v/>
      </c>
      <c r="V114" s="12">
        <v>1</v>
      </c>
      <c r="W114" s="12" t="str">
        <f t="shared" si="15"/>
        <v/>
      </c>
      <c r="X114" s="174">
        <v>1</v>
      </c>
      <c r="Y114" s="12" t="str">
        <f t="shared" si="16"/>
        <v/>
      </c>
      <c r="Z114" s="138" t="str">
        <f t="shared" si="17"/>
        <v/>
      </c>
      <c r="AA114" s="210">
        <f t="shared" si="18"/>
        <v>1</v>
      </c>
      <c r="AB114" s="210" t="str">
        <f t="shared" si="12"/>
        <v/>
      </c>
      <c r="AC114" s="210" t="str">
        <f t="shared" si="12"/>
        <v/>
      </c>
    </row>
    <row r="115" spans="2:29" hidden="1" x14ac:dyDescent="0.25">
      <c r="B115" s="11" t="str">
        <f t="shared" si="13"/>
        <v/>
      </c>
      <c r="C115" s="8"/>
      <c r="D115" s="8"/>
      <c r="E115" s="8"/>
      <c r="F115" s="248" t="str">
        <f>IF('תנאי סף'!AO115&lt;&gt;1,"",'תנאי סף'!F115)</f>
        <v/>
      </c>
      <c r="G115" s="174" t="str">
        <f>IF($F115="","",'תנאי סף'!Q115)</f>
        <v/>
      </c>
      <c r="H115" s="10"/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74"/>
      <c r="T115" s="174"/>
      <c r="U115" s="174" t="str">
        <f t="shared" si="14"/>
        <v/>
      </c>
      <c r="V115" s="12">
        <v>1</v>
      </c>
      <c r="W115" s="12" t="str">
        <f t="shared" si="15"/>
        <v/>
      </c>
      <c r="X115" s="174">
        <v>1</v>
      </c>
      <c r="Y115" s="12" t="str">
        <f t="shared" si="16"/>
        <v/>
      </c>
      <c r="Z115" s="138" t="str">
        <f t="shared" si="17"/>
        <v/>
      </c>
      <c r="AA115" s="210">
        <f t="shared" si="18"/>
        <v>1</v>
      </c>
      <c r="AB115" s="210" t="str">
        <f t="shared" si="12"/>
        <v/>
      </c>
      <c r="AC115" s="210" t="str">
        <f t="shared" si="12"/>
        <v/>
      </c>
    </row>
    <row r="116" spans="2:29" hidden="1" x14ac:dyDescent="0.25">
      <c r="B116" s="11" t="str">
        <f t="shared" si="13"/>
        <v/>
      </c>
      <c r="C116" s="8"/>
      <c r="D116" s="8"/>
      <c r="E116" s="8"/>
      <c r="F116" s="248" t="str">
        <f>IF('תנאי סף'!AO116&lt;&gt;1,"",'תנאי סף'!F116)</f>
        <v/>
      </c>
      <c r="G116" s="174" t="str">
        <f>IF($F116="","",'תנאי סף'!Q116)</f>
        <v/>
      </c>
      <c r="H116" s="10"/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74"/>
      <c r="T116" s="174"/>
      <c r="U116" s="174" t="str">
        <f t="shared" si="14"/>
        <v/>
      </c>
      <c r="V116" s="12">
        <v>1</v>
      </c>
      <c r="W116" s="12" t="str">
        <f t="shared" si="15"/>
        <v/>
      </c>
      <c r="X116" s="174">
        <v>1</v>
      </c>
      <c r="Y116" s="12" t="str">
        <f t="shared" si="16"/>
        <v/>
      </c>
      <c r="Z116" s="138" t="str">
        <f t="shared" si="17"/>
        <v/>
      </c>
      <c r="AA116" s="210">
        <f t="shared" si="18"/>
        <v>1</v>
      </c>
      <c r="AB116" s="210" t="str">
        <f t="shared" si="12"/>
        <v/>
      </c>
      <c r="AC116" s="210" t="str">
        <f t="shared" si="12"/>
        <v/>
      </c>
    </row>
    <row r="117" spans="2:29" hidden="1" x14ac:dyDescent="0.25">
      <c r="B117" s="11" t="str">
        <f t="shared" si="13"/>
        <v/>
      </c>
      <c r="C117" s="8"/>
      <c r="D117" s="8"/>
      <c r="E117" s="8"/>
      <c r="F117" s="248" t="str">
        <f>IF('תנאי סף'!AO117&lt;&gt;1,"",'תנאי סף'!F117)</f>
        <v/>
      </c>
      <c r="G117" s="174" t="str">
        <f>IF($F117="","",'תנאי סף'!Q117)</f>
        <v/>
      </c>
      <c r="H117" s="10"/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74"/>
      <c r="T117" s="174"/>
      <c r="U117" s="174" t="str">
        <f t="shared" si="14"/>
        <v/>
      </c>
      <c r="V117" s="12">
        <v>1</v>
      </c>
      <c r="W117" s="12" t="str">
        <f t="shared" si="15"/>
        <v/>
      </c>
      <c r="X117" s="174">
        <v>1</v>
      </c>
      <c r="Y117" s="12" t="str">
        <f t="shared" si="16"/>
        <v/>
      </c>
      <c r="Z117" s="138" t="str">
        <f t="shared" si="17"/>
        <v/>
      </c>
      <c r="AA117" s="210">
        <f t="shared" si="18"/>
        <v>1</v>
      </c>
      <c r="AB117" s="210" t="str">
        <f t="shared" si="12"/>
        <v/>
      </c>
      <c r="AC117" s="210" t="str">
        <f t="shared" si="12"/>
        <v/>
      </c>
    </row>
    <row r="118" spans="2:29" hidden="1" x14ac:dyDescent="0.25">
      <c r="B118" s="11" t="str">
        <f t="shared" si="13"/>
        <v/>
      </c>
      <c r="C118" s="8"/>
      <c r="D118" s="8"/>
      <c r="E118" s="8"/>
      <c r="F118" s="248" t="str">
        <f>IF('תנאי סף'!AO118&lt;&gt;1,"",'תנאי סף'!F118)</f>
        <v/>
      </c>
      <c r="G118" s="174" t="str">
        <f>IF($F118="","",'תנאי סף'!Q118)</f>
        <v/>
      </c>
      <c r="H118" s="10"/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74"/>
      <c r="T118" s="174"/>
      <c r="U118" s="174" t="str">
        <f t="shared" si="14"/>
        <v/>
      </c>
      <c r="V118" s="12">
        <v>1</v>
      </c>
      <c r="W118" s="12" t="str">
        <f t="shared" si="15"/>
        <v/>
      </c>
      <c r="X118" s="174">
        <v>1</v>
      </c>
      <c r="Y118" s="12" t="str">
        <f t="shared" si="16"/>
        <v/>
      </c>
      <c r="Z118" s="138" t="str">
        <f t="shared" si="17"/>
        <v/>
      </c>
      <c r="AA118" s="210">
        <f t="shared" si="18"/>
        <v>1</v>
      </c>
      <c r="AB118" s="210" t="str">
        <f t="shared" si="12"/>
        <v/>
      </c>
      <c r="AC118" s="210" t="str">
        <f t="shared" si="12"/>
        <v/>
      </c>
    </row>
    <row r="119" spans="2:29" hidden="1" x14ac:dyDescent="0.25">
      <c r="B119" s="11" t="str">
        <f t="shared" si="13"/>
        <v/>
      </c>
      <c r="C119" s="8"/>
      <c r="D119" s="8"/>
      <c r="E119" s="8"/>
      <c r="F119" s="248" t="str">
        <f>IF('תנאי סף'!AO119&lt;&gt;1,"",'תנאי סף'!F119)</f>
        <v/>
      </c>
      <c r="G119" s="174" t="str">
        <f>IF($F119="","",'תנאי סף'!Q119)</f>
        <v/>
      </c>
      <c r="H119" s="10"/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74"/>
      <c r="T119" s="174"/>
      <c r="U119" s="174" t="str">
        <f t="shared" si="14"/>
        <v/>
      </c>
      <c r="V119" s="12">
        <v>1</v>
      </c>
      <c r="W119" s="12" t="str">
        <f t="shared" si="15"/>
        <v/>
      </c>
      <c r="X119" s="174">
        <v>1</v>
      </c>
      <c r="Y119" s="12" t="str">
        <f t="shared" si="16"/>
        <v/>
      </c>
      <c r="Z119" s="138" t="str">
        <f t="shared" si="17"/>
        <v/>
      </c>
      <c r="AA119" s="210">
        <f t="shared" si="18"/>
        <v>1</v>
      </c>
      <c r="AB119" s="210" t="str">
        <f t="shared" si="12"/>
        <v/>
      </c>
      <c r="AC119" s="210" t="str">
        <f t="shared" si="12"/>
        <v/>
      </c>
    </row>
    <row r="120" spans="2:29" hidden="1" x14ac:dyDescent="0.25">
      <c r="B120" s="11" t="str">
        <f t="shared" si="13"/>
        <v/>
      </c>
      <c r="C120" s="8"/>
      <c r="D120" s="8"/>
      <c r="E120" s="8"/>
      <c r="F120" s="248" t="str">
        <f>IF('תנאי סף'!AO120&lt;&gt;1,"",'תנאי סף'!F120)</f>
        <v/>
      </c>
      <c r="G120" s="174" t="str">
        <f>IF($F120="","",'תנאי סף'!Q120)</f>
        <v/>
      </c>
      <c r="H120" s="10"/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74"/>
      <c r="T120" s="174"/>
      <c r="U120" s="174" t="str">
        <f t="shared" si="14"/>
        <v/>
      </c>
      <c r="V120" s="12">
        <v>1</v>
      </c>
      <c r="W120" s="12" t="str">
        <f t="shared" si="15"/>
        <v/>
      </c>
      <c r="X120" s="174">
        <v>1</v>
      </c>
      <c r="Y120" s="12" t="str">
        <f t="shared" si="16"/>
        <v/>
      </c>
      <c r="Z120" s="138" t="str">
        <f t="shared" si="17"/>
        <v/>
      </c>
      <c r="AA120" s="210">
        <f t="shared" si="18"/>
        <v>1</v>
      </c>
      <c r="AB120" s="210" t="str">
        <f t="shared" si="12"/>
        <v/>
      </c>
      <c r="AC120" s="210" t="str">
        <f t="shared" si="12"/>
        <v/>
      </c>
    </row>
    <row r="121" spans="2:29" hidden="1" x14ac:dyDescent="0.25">
      <c r="B121" s="11" t="str">
        <f t="shared" si="13"/>
        <v/>
      </c>
      <c r="C121" s="8"/>
      <c r="D121" s="8"/>
      <c r="E121" s="8"/>
      <c r="F121" s="248" t="str">
        <f>IF('תנאי סף'!AO121&lt;&gt;1,"",'תנאי סף'!F121)</f>
        <v/>
      </c>
      <c r="G121" s="174" t="str">
        <f>IF($F121="","",'תנאי סף'!Q121)</f>
        <v/>
      </c>
      <c r="H121" s="10"/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74"/>
      <c r="T121" s="174"/>
      <c r="U121" s="174" t="str">
        <f t="shared" si="14"/>
        <v/>
      </c>
      <c r="V121" s="12">
        <v>1</v>
      </c>
      <c r="W121" s="12" t="str">
        <f t="shared" si="15"/>
        <v/>
      </c>
      <c r="X121" s="174">
        <v>1</v>
      </c>
      <c r="Y121" s="12" t="str">
        <f t="shared" si="16"/>
        <v/>
      </c>
      <c r="Z121" s="138" t="str">
        <f t="shared" si="17"/>
        <v/>
      </c>
      <c r="AA121" s="210">
        <f t="shared" si="18"/>
        <v>1</v>
      </c>
      <c r="AB121" s="210" t="str">
        <f t="shared" si="12"/>
        <v/>
      </c>
      <c r="AC121" s="210" t="str">
        <f t="shared" si="12"/>
        <v/>
      </c>
    </row>
    <row r="122" spans="2:29" hidden="1" x14ac:dyDescent="0.25">
      <c r="B122" s="11" t="str">
        <f t="shared" si="13"/>
        <v/>
      </c>
      <c r="C122" s="8"/>
      <c r="D122" s="8"/>
      <c r="E122" s="8"/>
      <c r="F122" s="248" t="str">
        <f>IF('תנאי סף'!AO122&lt;&gt;1,"",'תנאי סף'!F122)</f>
        <v/>
      </c>
      <c r="G122" s="174" t="str">
        <f>IF($F122="","",'תנאי סף'!Q122)</f>
        <v/>
      </c>
      <c r="H122" s="10"/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74"/>
      <c r="T122" s="174"/>
      <c r="U122" s="174" t="str">
        <f t="shared" si="14"/>
        <v/>
      </c>
      <c r="V122" s="12">
        <v>1</v>
      </c>
      <c r="W122" s="12" t="str">
        <f t="shared" si="15"/>
        <v/>
      </c>
      <c r="X122" s="174">
        <v>1</v>
      </c>
      <c r="Y122" s="12" t="str">
        <f t="shared" si="16"/>
        <v/>
      </c>
      <c r="Z122" s="138" t="str">
        <f t="shared" si="17"/>
        <v/>
      </c>
      <c r="AA122" s="210">
        <f t="shared" si="18"/>
        <v>1</v>
      </c>
      <c r="AB122" s="210" t="str">
        <f t="shared" si="12"/>
        <v/>
      </c>
      <c r="AC122" s="210" t="str">
        <f t="shared" si="12"/>
        <v/>
      </c>
    </row>
    <row r="123" spans="2:29" hidden="1" x14ac:dyDescent="0.25">
      <c r="B123" s="11" t="str">
        <f t="shared" si="13"/>
        <v/>
      </c>
      <c r="C123" s="8"/>
      <c r="D123" s="8"/>
      <c r="E123" s="8"/>
      <c r="F123" s="248" t="str">
        <f>IF('תנאי סף'!AO123&lt;&gt;1,"",'תנאי סף'!F123)</f>
        <v/>
      </c>
      <c r="G123" s="174" t="str">
        <f>IF($F123="","",'תנאי סף'!Q123)</f>
        <v/>
      </c>
      <c r="H123" s="10"/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74"/>
      <c r="T123" s="174"/>
      <c r="U123" s="174" t="str">
        <f t="shared" si="14"/>
        <v/>
      </c>
      <c r="V123" s="12">
        <v>1</v>
      </c>
      <c r="W123" s="12" t="str">
        <f t="shared" si="15"/>
        <v/>
      </c>
      <c r="X123" s="174">
        <v>1</v>
      </c>
      <c r="Y123" s="12" t="str">
        <f t="shared" si="16"/>
        <v/>
      </c>
      <c r="Z123" s="138" t="str">
        <f t="shared" si="17"/>
        <v/>
      </c>
      <c r="AA123" s="210">
        <f t="shared" si="18"/>
        <v>1</v>
      </c>
      <c r="AB123" s="210" t="str">
        <f t="shared" si="12"/>
        <v/>
      </c>
      <c r="AC123" s="210" t="str">
        <f t="shared" si="12"/>
        <v/>
      </c>
    </row>
    <row r="124" spans="2:29" hidden="1" x14ac:dyDescent="0.25">
      <c r="B124" s="11" t="str">
        <f t="shared" si="13"/>
        <v/>
      </c>
      <c r="C124" s="8"/>
      <c r="D124" s="8"/>
      <c r="E124" s="8"/>
      <c r="F124" s="248" t="str">
        <f>IF('תנאי סף'!AO124&lt;&gt;1,"",'תנאי סף'!F124)</f>
        <v/>
      </c>
      <c r="G124" s="174" t="str">
        <f>IF($F124="","",'תנאי סף'!Q124)</f>
        <v/>
      </c>
      <c r="H124" s="10"/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74"/>
      <c r="T124" s="174"/>
      <c r="U124" s="174" t="str">
        <f t="shared" si="14"/>
        <v/>
      </c>
      <c r="V124" s="12">
        <v>1</v>
      </c>
      <c r="W124" s="12" t="str">
        <f t="shared" si="15"/>
        <v/>
      </c>
      <c r="X124" s="174">
        <v>1</v>
      </c>
      <c r="Y124" s="12" t="str">
        <f t="shared" si="16"/>
        <v/>
      </c>
      <c r="Z124" s="138" t="str">
        <f t="shared" si="17"/>
        <v/>
      </c>
      <c r="AA124" s="210">
        <f t="shared" si="18"/>
        <v>1</v>
      </c>
      <c r="AB124" s="210" t="str">
        <f t="shared" si="12"/>
        <v/>
      </c>
      <c r="AC124" s="210" t="str">
        <f t="shared" si="12"/>
        <v/>
      </c>
    </row>
    <row r="125" spans="2:29" hidden="1" x14ac:dyDescent="0.25">
      <c r="B125" s="11" t="str">
        <f t="shared" si="13"/>
        <v/>
      </c>
      <c r="C125" s="8"/>
      <c r="D125" s="8"/>
      <c r="E125" s="8"/>
      <c r="F125" s="248" t="str">
        <f>IF('תנאי סף'!AO125&lt;&gt;1,"",'תנאי סף'!F125)</f>
        <v/>
      </c>
      <c r="G125" s="174" t="str">
        <f>IF($F125="","",'תנאי סף'!Q125)</f>
        <v/>
      </c>
      <c r="H125" s="10"/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74"/>
      <c r="T125" s="174"/>
      <c r="U125" s="174" t="str">
        <f t="shared" si="14"/>
        <v/>
      </c>
      <c r="V125" s="12">
        <v>1</v>
      </c>
      <c r="W125" s="12" t="str">
        <f t="shared" si="15"/>
        <v/>
      </c>
      <c r="X125" s="174">
        <v>1</v>
      </c>
      <c r="Y125" s="12" t="str">
        <f t="shared" si="16"/>
        <v/>
      </c>
      <c r="Z125" s="138" t="str">
        <f t="shared" si="17"/>
        <v/>
      </c>
      <c r="AA125" s="210">
        <f t="shared" si="18"/>
        <v>1</v>
      </c>
      <c r="AB125" s="210" t="str">
        <f t="shared" si="12"/>
        <v/>
      </c>
      <c r="AC125" s="210" t="str">
        <f t="shared" si="12"/>
        <v/>
      </c>
    </row>
    <row r="126" spans="2:29" hidden="1" x14ac:dyDescent="0.25">
      <c r="B126" s="11" t="str">
        <f t="shared" si="13"/>
        <v/>
      </c>
      <c r="C126" s="8"/>
      <c r="D126" s="8"/>
      <c r="E126" s="8"/>
      <c r="F126" s="248" t="str">
        <f>IF('תנאי סף'!AO126&lt;&gt;1,"",'תנאי סף'!F126)</f>
        <v/>
      </c>
      <c r="G126" s="174" t="str">
        <f>IF($F126="","",'תנאי סף'!Q126)</f>
        <v/>
      </c>
      <c r="H126" s="10"/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74"/>
      <c r="T126" s="174"/>
      <c r="U126" s="174" t="str">
        <f t="shared" si="14"/>
        <v/>
      </c>
      <c r="V126" s="12">
        <v>1</v>
      </c>
      <c r="W126" s="12" t="str">
        <f t="shared" si="15"/>
        <v/>
      </c>
      <c r="X126" s="174">
        <v>1</v>
      </c>
      <c r="Y126" s="12" t="str">
        <f t="shared" si="16"/>
        <v/>
      </c>
      <c r="Z126" s="138" t="str">
        <f t="shared" si="17"/>
        <v/>
      </c>
      <c r="AA126" s="210">
        <f t="shared" si="18"/>
        <v>1</v>
      </c>
      <c r="AB126" s="210" t="str">
        <f t="shared" si="12"/>
        <v/>
      </c>
      <c r="AC126" s="210" t="str">
        <f t="shared" si="12"/>
        <v/>
      </c>
    </row>
    <row r="127" spans="2:29" hidden="1" x14ac:dyDescent="0.25">
      <c r="B127" s="11" t="str">
        <f t="shared" si="13"/>
        <v/>
      </c>
      <c r="C127" s="8"/>
      <c r="D127" s="8"/>
      <c r="E127" s="8"/>
      <c r="F127" s="248" t="str">
        <f>IF('תנאי סף'!AO127&lt;&gt;1,"",'תנאי סף'!F127)</f>
        <v/>
      </c>
      <c r="G127" s="174" t="str">
        <f>IF($F127="","",'תנאי סף'!Q127)</f>
        <v/>
      </c>
      <c r="H127" s="10"/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74"/>
      <c r="T127" s="174"/>
      <c r="U127" s="174" t="str">
        <f t="shared" si="14"/>
        <v/>
      </c>
      <c r="V127" s="12">
        <v>1</v>
      </c>
      <c r="W127" s="12" t="str">
        <f t="shared" si="15"/>
        <v/>
      </c>
      <c r="X127" s="174">
        <v>1</v>
      </c>
      <c r="Y127" s="12" t="str">
        <f t="shared" si="16"/>
        <v/>
      </c>
      <c r="Z127" s="138" t="str">
        <f t="shared" si="17"/>
        <v/>
      </c>
      <c r="AA127" s="210">
        <f t="shared" si="18"/>
        <v>1</v>
      </c>
      <c r="AB127" s="210" t="str">
        <f t="shared" si="12"/>
        <v/>
      </c>
      <c r="AC127" s="210" t="str">
        <f t="shared" si="12"/>
        <v/>
      </c>
    </row>
    <row r="128" spans="2:29" hidden="1" x14ac:dyDescent="0.25">
      <c r="B128" s="11" t="str">
        <f t="shared" si="13"/>
        <v/>
      </c>
      <c r="C128" s="8"/>
      <c r="D128" s="8"/>
      <c r="E128" s="8"/>
      <c r="F128" s="248" t="str">
        <f>IF('תנאי סף'!AO128&lt;&gt;1,"",'תנאי סף'!F128)</f>
        <v/>
      </c>
      <c r="G128" s="174" t="str">
        <f>IF($F128="","",'תנאי סף'!Q128)</f>
        <v/>
      </c>
      <c r="H128" s="10"/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74"/>
      <c r="T128" s="174"/>
      <c r="U128" s="174" t="str">
        <f t="shared" si="14"/>
        <v/>
      </c>
      <c r="V128" s="12">
        <v>1</v>
      </c>
      <c r="W128" s="12" t="str">
        <f t="shared" si="15"/>
        <v/>
      </c>
      <c r="X128" s="174">
        <v>1</v>
      </c>
      <c r="Y128" s="12" t="str">
        <f t="shared" si="16"/>
        <v/>
      </c>
      <c r="Z128" s="138" t="str">
        <f t="shared" si="17"/>
        <v/>
      </c>
      <c r="AA128" s="210">
        <f t="shared" si="18"/>
        <v>1</v>
      </c>
      <c r="AB128" s="210" t="str">
        <f t="shared" si="12"/>
        <v/>
      </c>
      <c r="AC128" s="210" t="str">
        <f t="shared" si="12"/>
        <v/>
      </c>
    </row>
    <row r="129" spans="2:30" hidden="1" x14ac:dyDescent="0.25">
      <c r="B129" s="11" t="str">
        <f t="shared" si="13"/>
        <v/>
      </c>
      <c r="C129" s="8"/>
      <c r="D129" s="8"/>
      <c r="E129" s="8"/>
      <c r="F129" s="248" t="str">
        <f>IF('תנאי סף'!AO129&lt;&gt;1,"",'תנאי סף'!F129)</f>
        <v/>
      </c>
      <c r="G129" s="174" t="str">
        <f>IF($F129="","",'תנאי סף'!Q129)</f>
        <v/>
      </c>
      <c r="H129" s="10"/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74"/>
      <c r="T129" s="174"/>
      <c r="U129" s="174" t="str">
        <f t="shared" si="14"/>
        <v/>
      </c>
      <c r="V129" s="12">
        <v>1</v>
      </c>
      <c r="W129" s="12" t="str">
        <f t="shared" si="15"/>
        <v/>
      </c>
      <c r="X129" s="174">
        <v>1</v>
      </c>
      <c r="Y129" s="12" t="str">
        <f t="shared" si="16"/>
        <v/>
      </c>
      <c r="Z129" s="138" t="str">
        <f t="shared" si="17"/>
        <v/>
      </c>
      <c r="AA129" s="210">
        <f t="shared" si="18"/>
        <v>1</v>
      </c>
      <c r="AB129" s="210" t="str">
        <f t="shared" si="12"/>
        <v/>
      </c>
      <c r="AC129" s="210" t="str">
        <f t="shared" si="12"/>
        <v/>
      </c>
    </row>
    <row r="130" spans="2:30" ht="16.5" hidden="1" thickBot="1" x14ac:dyDescent="0.3">
      <c r="B130" s="11" t="str">
        <f t="shared" si="13"/>
        <v/>
      </c>
      <c r="C130" s="8"/>
      <c r="D130" s="8"/>
      <c r="E130" s="8"/>
      <c r="F130" s="248" t="str">
        <f>IF('תנאי סף'!AO130&lt;&gt;1,"",'תנאי סף'!F130)</f>
        <v/>
      </c>
      <c r="G130" s="174" t="str">
        <f>IF($F130="","",'תנאי סף'!Q130)</f>
        <v/>
      </c>
      <c r="H130" s="10"/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74"/>
      <c r="T130" s="174"/>
      <c r="U130" s="174" t="str">
        <f t="shared" si="14"/>
        <v/>
      </c>
      <c r="V130" s="12">
        <v>1</v>
      </c>
      <c r="W130" s="12" t="str">
        <f t="shared" si="15"/>
        <v/>
      </c>
      <c r="X130" s="174">
        <v>1</v>
      </c>
      <c r="Y130" s="12" t="str">
        <f t="shared" si="16"/>
        <v/>
      </c>
      <c r="Z130" s="138" t="str">
        <f t="shared" si="17"/>
        <v/>
      </c>
      <c r="AA130" s="210">
        <f t="shared" si="18"/>
        <v>1</v>
      </c>
      <c r="AB130" s="210" t="str">
        <f t="shared" si="12"/>
        <v/>
      </c>
      <c r="AC130" s="210" t="str">
        <f t="shared" si="12"/>
        <v/>
      </c>
    </row>
    <row r="131" spans="2:30" ht="19.5" thickBot="1" x14ac:dyDescent="0.35">
      <c r="B131" s="506" t="s">
        <v>47</v>
      </c>
      <c r="C131" s="507"/>
      <c r="D131" s="507"/>
      <c r="E131" s="507"/>
      <c r="F131" s="508"/>
      <c r="G131" s="13">
        <f ca="1">SUM(G31:G130)</f>
        <v>396</v>
      </c>
      <c r="H131" s="13">
        <f t="shared" ref="H131" si="19">SUM(H31:H130)</f>
        <v>0</v>
      </c>
      <c r="I131" s="13">
        <f t="shared" ref="I131:Z131" si="20">SUM(I31:I130)</f>
        <v>0</v>
      </c>
      <c r="J131" s="13">
        <f t="shared" si="20"/>
        <v>0</v>
      </c>
      <c r="K131" s="13">
        <f t="shared" si="20"/>
        <v>0</v>
      </c>
      <c r="L131" s="13">
        <f t="shared" si="20"/>
        <v>0</v>
      </c>
      <c r="M131" s="13">
        <f t="shared" si="20"/>
        <v>0</v>
      </c>
      <c r="N131" s="13">
        <f t="shared" si="20"/>
        <v>0</v>
      </c>
      <c r="O131" s="13">
        <f t="shared" si="20"/>
        <v>0</v>
      </c>
      <c r="P131" s="13">
        <f t="shared" si="20"/>
        <v>0</v>
      </c>
      <c r="Q131" s="13">
        <f t="shared" si="20"/>
        <v>0</v>
      </c>
      <c r="R131" s="13">
        <f t="shared" si="20"/>
        <v>0</v>
      </c>
      <c r="S131" s="13">
        <f t="shared" si="20"/>
        <v>0</v>
      </c>
      <c r="T131" s="13">
        <f t="shared" si="20"/>
        <v>0</v>
      </c>
      <c r="U131" s="13">
        <f t="shared" ref="U131:Y131" ca="1" si="21">SUM(U31:U130)</f>
        <v>396</v>
      </c>
      <c r="V131" s="13">
        <f t="shared" si="21"/>
        <v>100</v>
      </c>
      <c r="W131" s="13">
        <f t="shared" ca="1" si="21"/>
        <v>396</v>
      </c>
      <c r="X131" s="13">
        <f t="shared" si="21"/>
        <v>100</v>
      </c>
      <c r="Y131" s="13">
        <f t="shared" ca="1" si="21"/>
        <v>396</v>
      </c>
      <c r="Z131" s="141">
        <f t="shared" ca="1" si="20"/>
        <v>1</v>
      </c>
      <c r="AD131" s="211"/>
    </row>
    <row r="132" spans="2:30" x14ac:dyDescent="0.25">
      <c r="AD132" s="211"/>
    </row>
    <row r="133" spans="2:30" x14ac:dyDescent="0.25">
      <c r="AD133" s="211"/>
    </row>
    <row r="134" spans="2:30" x14ac:dyDescent="0.25">
      <c r="AD134" s="211"/>
    </row>
    <row r="135" spans="2:30" x14ac:dyDescent="0.25">
      <c r="AD135" s="211"/>
    </row>
    <row r="136" spans="2:30" x14ac:dyDescent="0.25">
      <c r="AD136" s="211"/>
    </row>
    <row r="137" spans="2:30" x14ac:dyDescent="0.25">
      <c r="AD137" s="211"/>
    </row>
    <row r="138" spans="2:30" x14ac:dyDescent="0.25">
      <c r="AD138" s="211"/>
    </row>
    <row r="139" spans="2:30" x14ac:dyDescent="0.25">
      <c r="AD139" s="211"/>
    </row>
    <row r="140" spans="2:30" x14ac:dyDescent="0.25">
      <c r="AD140" s="211"/>
    </row>
    <row r="141" spans="2:30" x14ac:dyDescent="0.25">
      <c r="AD141" s="211"/>
    </row>
    <row r="142" spans="2:30" x14ac:dyDescent="0.25">
      <c r="AD142" s="211"/>
    </row>
    <row r="143" spans="2:30" x14ac:dyDescent="0.25">
      <c r="AD143" s="211"/>
    </row>
    <row r="144" spans="2:30" x14ac:dyDescent="0.25">
      <c r="AD144" s="211"/>
    </row>
    <row r="145" spans="30:30" x14ac:dyDescent="0.25">
      <c r="AD145" s="211"/>
    </row>
    <row r="146" spans="30:30" x14ac:dyDescent="0.25">
      <c r="AD146" s="211"/>
    </row>
    <row r="147" spans="30:30" x14ac:dyDescent="0.25">
      <c r="AD147" s="211"/>
    </row>
    <row r="148" spans="30:30" x14ac:dyDescent="0.25">
      <c r="AD148" s="211"/>
    </row>
    <row r="149" spans="30:30" x14ac:dyDescent="0.25">
      <c r="AD149" s="211"/>
    </row>
    <row r="150" spans="30:30" x14ac:dyDescent="0.25">
      <c r="AD150" s="211"/>
    </row>
    <row r="151" spans="30:30" x14ac:dyDescent="0.25">
      <c r="AD151" s="211"/>
    </row>
    <row r="152" spans="30:30" x14ac:dyDescent="0.25">
      <c r="AD152" s="211"/>
    </row>
    <row r="153" spans="30:30" x14ac:dyDescent="0.25">
      <c r="AD153" s="211"/>
    </row>
    <row r="154" spans="30:30" x14ac:dyDescent="0.25">
      <c r="AD154" s="211"/>
    </row>
    <row r="155" spans="30:30" x14ac:dyDescent="0.25">
      <c r="AD155" s="211"/>
    </row>
    <row r="156" spans="30:30" x14ac:dyDescent="0.25">
      <c r="AD156" s="211"/>
    </row>
    <row r="157" spans="30:30" x14ac:dyDescent="0.25">
      <c r="AD157" s="211"/>
    </row>
    <row r="158" spans="30:30" x14ac:dyDescent="0.25">
      <c r="AD158" s="211"/>
    </row>
    <row r="159" spans="30:30" x14ac:dyDescent="0.25">
      <c r="AD159" s="211"/>
    </row>
    <row r="160" spans="30:30" x14ac:dyDescent="0.25">
      <c r="AD160" s="211"/>
    </row>
    <row r="161" spans="30:30" x14ac:dyDescent="0.25">
      <c r="AD161" s="211"/>
    </row>
    <row r="162" spans="30:30" x14ac:dyDescent="0.25">
      <c r="AD162" s="211"/>
    </row>
    <row r="163" spans="30:30" x14ac:dyDescent="0.25">
      <c r="AD163" s="211"/>
    </row>
    <row r="164" spans="30:30" x14ac:dyDescent="0.25">
      <c r="AD164" s="211"/>
    </row>
    <row r="165" spans="30:30" x14ac:dyDescent="0.25">
      <c r="AD165" s="211"/>
    </row>
    <row r="166" spans="30:30" x14ac:dyDescent="0.25">
      <c r="AD166" s="211"/>
    </row>
    <row r="167" spans="30:30" x14ac:dyDescent="0.25">
      <c r="AD167" s="211"/>
    </row>
    <row r="168" spans="30:30" x14ac:dyDescent="0.25">
      <c r="AD168" s="211"/>
    </row>
    <row r="169" spans="30:30" x14ac:dyDescent="0.25">
      <c r="AD169" s="211"/>
    </row>
    <row r="170" spans="30:30" x14ac:dyDescent="0.25">
      <c r="AD170" s="211"/>
    </row>
    <row r="171" spans="30:30" x14ac:dyDescent="0.25">
      <c r="AD171" s="211"/>
    </row>
    <row r="172" spans="30:30" x14ac:dyDescent="0.25">
      <c r="AD172" s="211"/>
    </row>
    <row r="173" spans="30:30" x14ac:dyDescent="0.25">
      <c r="AD173" s="211"/>
    </row>
    <row r="174" spans="30:30" x14ac:dyDescent="0.25">
      <c r="AD174" s="211"/>
    </row>
    <row r="175" spans="30:30" x14ac:dyDescent="0.25">
      <c r="AD175" s="211"/>
    </row>
    <row r="176" spans="30:30" x14ac:dyDescent="0.25">
      <c r="AD176" s="211"/>
    </row>
    <row r="177" spans="30:30" x14ac:dyDescent="0.25">
      <c r="AD177" s="211"/>
    </row>
    <row r="178" spans="30:30" x14ac:dyDescent="0.25">
      <c r="AD178" s="211"/>
    </row>
    <row r="179" spans="30:30" x14ac:dyDescent="0.25">
      <c r="AD179" s="211"/>
    </row>
    <row r="180" spans="30:30" x14ac:dyDescent="0.25">
      <c r="AD180" s="211"/>
    </row>
  </sheetData>
  <sheetProtection algorithmName="SHA-512" hashValue="ug7545RLMwca/xJD82rbX+EbbkVutnsBWX8Nrd1a4UdRFxtRoJDvw6tSJoFdtVrDvvQHwlTNjcayw6QCf6YhFg==" saltValue="W+HXgDIugkf1Ba0cg3b6/w==" spinCount="100000" sheet="1" scenarios="1" formatColumns="0" formatRows="0"/>
  <mergeCells count="18">
    <mergeCell ref="B131:F131"/>
    <mergeCell ref="Q29:Q30"/>
    <mergeCell ref="R29:R30"/>
    <mergeCell ref="S29:S30"/>
    <mergeCell ref="X29:X30"/>
    <mergeCell ref="Y29:Y30"/>
    <mergeCell ref="B1:Z1"/>
    <mergeCell ref="U29:U30"/>
    <mergeCell ref="V29:V30"/>
    <mergeCell ref="W29:W30"/>
    <mergeCell ref="C29:C30"/>
    <mergeCell ref="E29:E30"/>
    <mergeCell ref="D29:D30"/>
    <mergeCell ref="B29:B30"/>
    <mergeCell ref="F29:F30"/>
    <mergeCell ref="Z29:Z30"/>
    <mergeCell ref="T29:T30"/>
    <mergeCell ref="G29:G30"/>
  </mergeCells>
  <conditionalFormatting sqref="B31:Z130">
    <cfRule type="expression" dxfId="296" priority="1" stopIfTrue="1">
      <formula>AND($F31="",B31&lt;&gt;"")</formula>
    </cfRule>
    <cfRule type="expression" dxfId="295" priority="2">
      <formula>$F31=""</formula>
    </cfRule>
    <cfRule type="expression" dxfId="294" priority="3">
      <formula>B$30&lt;&gt;""</formula>
    </cfRule>
  </conditionalFormatting>
  <dataValidations count="8">
    <dataValidation type="whole" operator="notBetween" allowBlank="1" showInputMessage="1" showErrorMessage="1" errorTitle="נתון שגוי." error="ניתן להזין רק מספר שלם" sqref="I31:I130" xr:uid="{00000000-0002-0000-0500-000000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5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 H31:H130" xr:uid="{00000000-0002-0000-0500-000002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500-000003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500-000004000000}">
      <formula1>0</formula1>
    </dataValidation>
    <dataValidation type="list" allowBlank="1" showInputMessage="1" showErrorMessage="1" sqref="H30:P30" xr:uid="{00000000-0002-0000-0500-000005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5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500-000007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0FB1C51-A0F3-45E4-A679-16146E4FEA4A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5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U33" sqref="U33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5" style="211" customWidth="1"/>
    <col min="8" max="19" width="21.42578125" style="211" hidden="1" customWidth="1"/>
    <col min="20" max="20" width="17.5703125" style="211" hidden="1" customWidth="1"/>
    <col min="21" max="21" width="23.85546875" style="211" customWidth="1"/>
    <col min="22" max="25" width="21.42578125" style="211" hidden="1" customWidth="1"/>
    <col min="26" max="26" width="15.5703125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1" customHeight="1" thickBot="1" x14ac:dyDescent="0.3">
      <c r="B1" s="489" t="str">
        <f ca="1">MID(CELL("filename",AC2),FIND("]",CELL("filename",AC2),1)+1,99)</f>
        <v>תקציב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W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 ca="1">IF(ISNA(MATCH(G31,$AB$30:$AC$30,0)),0,1)</f>
        <v>0</v>
      </c>
      <c r="AF2" s="210">
        <f ca="1">IF(IFERROR(G31*1,"bad")="bad",0,1)</f>
        <v>1</v>
      </c>
      <c r="AG2" s="210">
        <f ca="1">IF(IFERROR(IF(G31=TRUNC(G31),1,"bad"),"bad")="bad",0,1)</f>
        <v>1</v>
      </c>
      <c r="AH2" s="210">
        <f ca="1">IF(AND(IF(IFERROR(G31*1,"bad")="bad",0,1)=1,G31&gt;=0),1,0)</f>
        <v>1</v>
      </c>
      <c r="AI2" s="210">
        <f ca="1">IF(AND(IF(IFERROR(IF(G31=TRUNC(G31),1,"bad"),"bad")="bad",0,1)=1,G31&gt;=0),1,0)</f>
        <v>1</v>
      </c>
      <c r="AJ2" s="210">
        <f ca="1">IF(AND(IF(IFERROR(G31*1,"bad")="bad",0,1)=1,G31&gt;0),1,0)</f>
        <v>1</v>
      </c>
      <c r="AK2" s="210">
        <f ca="1">IF(AND(IF(IFERROR(IF(G31=TRUNC(G31),1,"bad"),"bad")="bad",0,1)=1,G31&gt;0),1,0)</f>
        <v>1</v>
      </c>
      <c r="AL2" s="210">
        <v>1</v>
      </c>
      <c r="AM2" s="210">
        <f ca="1">IF(IFERROR(HLOOKUP(G31,$BA$30:$BK$30,1,0),"bad")="bad",0,1)</f>
        <v>0</v>
      </c>
    </row>
    <row r="3" spans="2:52" ht="19.5" thickBot="1" x14ac:dyDescent="0.3">
      <c r="U3" s="217" t="str">
        <f>'פרמטרים לקריטריונים'!$B$5</f>
        <v>תקציב התמיכה</v>
      </c>
      <c r="W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לקריטריונים'!B81</f>
        <v>סעיף</v>
      </c>
      <c r="G4" s="420" t="str">
        <f>'פרמטרים לקריטריונים'!C81</f>
        <v>ניקוד</v>
      </c>
      <c r="AD4" s="210" t="s">
        <v>83</v>
      </c>
      <c r="AE4" s="252">
        <v>1</v>
      </c>
      <c r="AF4" s="253">
        <v>2</v>
      </c>
      <c r="AG4" s="253">
        <v>3</v>
      </c>
      <c r="AH4" s="253">
        <v>4</v>
      </c>
      <c r="AI4" s="253">
        <v>5</v>
      </c>
      <c r="AJ4" s="253">
        <v>6</v>
      </c>
      <c r="AK4" s="253">
        <v>7</v>
      </c>
      <c r="AL4" s="253">
        <v>8</v>
      </c>
      <c r="AM4" s="253">
        <v>9</v>
      </c>
      <c r="AN4" s="254">
        <v>10</v>
      </c>
    </row>
    <row r="5" spans="2:52" x14ac:dyDescent="0.25">
      <c r="F5" s="421" t="str">
        <f>'פרמטרים לקריטריונים'!B82</f>
        <v>בעד כל שקל חדש בתקציב</v>
      </c>
      <c r="G5" s="424">
        <f>'פרמטרים לקריטריונים'!C82</f>
        <v>1</v>
      </c>
    </row>
    <row r="6" spans="2:52" hidden="1" x14ac:dyDescent="0.25"/>
    <row r="7" spans="2:52" ht="15" hidden="1" customHeight="1" x14ac:dyDescent="0.25"/>
    <row r="8" spans="2:52" ht="15" hidden="1" customHeight="1" x14ac:dyDescent="0.25"/>
    <row r="9" spans="2:52" ht="15" hidden="1" customHeight="1" x14ac:dyDescent="0.25"/>
    <row r="10" spans="2:52" ht="15" hidden="1" customHeight="1" x14ac:dyDescent="0.25"/>
    <row r="11" spans="2:52" ht="15" hidden="1" customHeight="1" x14ac:dyDescent="0.25"/>
    <row r="12" spans="2:52" ht="15" hidden="1" customHeight="1" x14ac:dyDescent="0.25"/>
    <row r="13" spans="2:52" ht="15" hidden="1" customHeight="1" x14ac:dyDescent="0.25"/>
    <row r="14" spans="2:52" ht="15" hidden="1" customHeight="1" x14ac:dyDescent="0.25"/>
    <row r="15" spans="2:52" ht="15" hidden="1" customHeight="1" x14ac:dyDescent="0.25"/>
    <row r="16" spans="2:52" ht="15" hidden="1" customHeight="1" x14ac:dyDescent="0.25"/>
    <row r="17" spans="1:62" ht="15" hidden="1" customHeight="1" x14ac:dyDescent="0.25"/>
    <row r="18" spans="1:62" ht="15" hidden="1" customHeight="1" x14ac:dyDescent="0.25"/>
    <row r="19" spans="1:62" ht="15" hidden="1" customHeight="1" x14ac:dyDescent="0.25"/>
    <row r="20" spans="1:62" ht="15" hidden="1" customHeight="1" x14ac:dyDescent="0.25"/>
    <row r="21" spans="1:62" ht="9.75" hidden="1" customHeight="1" x14ac:dyDescent="0.25"/>
    <row r="22" spans="1:62" ht="15" hidden="1" customHeight="1" x14ac:dyDescent="0.25"/>
    <row r="23" spans="1:62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62" ht="15" hidden="1" customHeight="1" x14ac:dyDescent="0.25"/>
    <row r="25" spans="1:62" ht="15" hidden="1" customHeight="1" x14ac:dyDescent="0.25"/>
    <row r="26" spans="1:62" ht="15" hidden="1" customHeight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t="15" hidden="1" customHeight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 t="e">
        <f>MATCH(G$30,$AE$1:$AM$1,0)</f>
        <v>#N/A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62" ht="30" customHeight="1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tr">
        <f>'תנאי סף'!AD29</f>
        <v>תקציב השנתי של הפעילות הנתמכת</v>
      </c>
      <c r="H29" s="250" t="s">
        <v>133</v>
      </c>
      <c r="I29" s="250" t="s">
        <v>134</v>
      </c>
      <c r="J29" s="250" t="s">
        <v>135</v>
      </c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תקציב השנתי של הפעילות הנתמכת</v>
      </c>
      <c r="AE29" s="210" t="str">
        <f t="shared" ref="AE29:AV29" si="1">"בקרת "&amp;H29</f>
        <v>בקרת טור הזנת מספר</v>
      </c>
      <c r="AF29" s="210" t="str">
        <f t="shared" si="1"/>
        <v>בקרת טור הזנת מספר שלם</v>
      </c>
      <c r="AG29" s="210" t="str">
        <f t="shared" si="1"/>
        <v>בקרת טור הזנת מספר שאינו שלילי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62" ht="23.25" customHeight="1" thickBot="1" x14ac:dyDescent="0.3">
      <c r="A30" s="242"/>
      <c r="B30" s="498"/>
      <c r="C30" s="500"/>
      <c r="D30" s="500"/>
      <c r="E30" s="500"/>
      <c r="F30" s="496"/>
      <c r="G30" s="503"/>
      <c r="H30" s="251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0"/>
      <c r="T30" s="500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>
        <f>G30</f>
        <v>0</v>
      </c>
      <c r="AE30" s="210">
        <f t="shared" ref="AE30:AV30" si="2">H30</f>
        <v>0</v>
      </c>
      <c r="AF30" s="210">
        <f t="shared" si="2"/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AE4</f>
        <v>1</v>
      </c>
      <c r="BB30" s="210">
        <f t="shared" ref="BB30:BJ30" si="3">AF4</f>
        <v>2</v>
      </c>
      <c r="BC30" s="210">
        <f t="shared" si="3"/>
        <v>3</v>
      </c>
      <c r="BD30" s="210">
        <f t="shared" si="3"/>
        <v>4</v>
      </c>
      <c r="BE30" s="210">
        <f t="shared" si="3"/>
        <v>5</v>
      </c>
      <c r="BF30" s="210">
        <f t="shared" si="3"/>
        <v>6</v>
      </c>
      <c r="BG30" s="210">
        <f t="shared" si="3"/>
        <v>7</v>
      </c>
      <c r="BH30" s="210">
        <f t="shared" si="3"/>
        <v>8</v>
      </c>
      <c r="BI30" s="210">
        <f t="shared" si="3"/>
        <v>9</v>
      </c>
      <c r="BJ30" s="210">
        <f t="shared" si="3"/>
        <v>10</v>
      </c>
    </row>
    <row r="31" spans="1:6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4">
        <f ca="1">IF($F31="","",'תנאי סף'!AD31)</f>
        <v>205028</v>
      </c>
      <c r="H31" s="193"/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IF($F31="","",IF($AA31&lt;&gt;1,$AB$1,IFERROR(ROUNDDOWN(G31*$G$5,0),$AB$1)))</f>
        <v>205028</v>
      </c>
      <c r="V31" s="174">
        <v>1</v>
      </c>
      <c r="W31" s="174">
        <f ca="1">IF($F31="","",IF($AA31&lt;&gt;1,$AB$1,IFERROR(U31*V31,$AB$1)))</f>
        <v>205028</v>
      </c>
      <c r="X31" s="174">
        <v>1</v>
      </c>
      <c r="Y31" s="174">
        <f ca="1">IF($F31="","",IF($AA31&lt;&gt;1,$AB$1,IFERROR(W31*X31,$AB$1)))</f>
        <v>205028</v>
      </c>
      <c r="Z31" s="176">
        <f ca="1">IF($F31="","",IF(OR($AA31&lt;&gt;1,Y31=$AB$1),$AB$1,IFERROR(Y31/SUM($Y$31:$Y$130),0)))</f>
        <v>0.12571556109309776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BA31" s="210">
        <f ca="1">IF($F31="","",BA$30)</f>
        <v>1</v>
      </c>
      <c r="BB31" s="210">
        <f t="shared" ref="BB31:BJ31" ca="1" si="4">IF($F31="","",BB$30)</f>
        <v>2</v>
      </c>
      <c r="BC31" s="210">
        <f t="shared" ca="1" si="4"/>
        <v>3</v>
      </c>
      <c r="BD31" s="210">
        <f t="shared" ca="1" si="4"/>
        <v>4</v>
      </c>
      <c r="BE31" s="210">
        <f t="shared" ca="1" si="4"/>
        <v>5</v>
      </c>
      <c r="BF31" s="210">
        <f t="shared" ca="1" si="4"/>
        <v>6</v>
      </c>
      <c r="BG31" s="210">
        <f t="shared" ca="1" si="4"/>
        <v>7</v>
      </c>
      <c r="BH31" s="210">
        <f t="shared" ca="1" si="4"/>
        <v>8</v>
      </c>
      <c r="BI31" s="210">
        <f t="shared" ca="1" si="4"/>
        <v>9</v>
      </c>
      <c r="BJ31" s="210">
        <f t="shared" ca="1" si="4"/>
        <v>10</v>
      </c>
    </row>
    <row r="32" spans="1:62" x14ac:dyDescent="0.25">
      <c r="B32" s="260">
        <f t="shared" ref="B32:B95" ca="1" si="5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4">
        <f ca="1">IF($F32="","",'תנאי סף'!AD32)</f>
        <v>1425860</v>
      </c>
      <c r="H32" s="9"/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2"/>
      <c r="T32" s="12"/>
      <c r="U32" s="174">
        <f t="shared" ref="U32:U95" ca="1" si="6">IF($F32="","",IF($AA32&lt;&gt;1,$AB$1,IFERROR(ROUNDDOWN(G32*$G$5,0),$AB$1)))</f>
        <v>1425860</v>
      </c>
      <c r="V32" s="12">
        <v>1</v>
      </c>
      <c r="W32" s="12">
        <f t="shared" ref="W32:W95" ca="1" si="7">IF($F32="","",IF($AA32&lt;&gt;1,$AB$1,IFERROR(U32*V32,$AB$1)))</f>
        <v>1425860</v>
      </c>
      <c r="X32" s="174">
        <v>1</v>
      </c>
      <c r="Y32" s="12">
        <f t="shared" ref="Y32:Y95" ca="1" si="8">IF($F32="","",IF($AA32&lt;&gt;1,$AB$1,IFERROR(W32*X32,$AB$1)))</f>
        <v>1425860</v>
      </c>
      <c r="Z32" s="140">
        <f t="shared" ref="Z32:Z95" ca="1" si="9">IF($F32="","",IF(OR($AA32&lt;&gt;1,Y32=$AB$1),$AB$1,IFERROR(Y32/SUM($Y$31:$Y$130),0)))</f>
        <v>0.87428443890690222</v>
      </c>
      <c r="AA32" s="210">
        <f t="shared" ref="AA32:AA95" si="10">IF(SUM(AD32:AV32)=COUNT(AD32:AV32),1,0)</f>
        <v>1</v>
      </c>
      <c r="AB32" s="210">
        <f t="shared" ref="AB32:AC63" ca="1" si="11">IF($F32="","",AB$30)</f>
        <v>0</v>
      </c>
      <c r="AC32" s="210">
        <f t="shared" ca="1" si="11"/>
        <v>1</v>
      </c>
    </row>
    <row r="33" spans="2:29" x14ac:dyDescent="0.25">
      <c r="B33" s="260" t="str">
        <f t="shared" ca="1" si="5"/>
        <v/>
      </c>
      <c r="C33" s="8"/>
      <c r="D33" s="8"/>
      <c r="E33" s="8"/>
      <c r="F33" s="248" t="str">
        <f ca="1">IF('תנאי סף'!AO33&lt;&gt;1,"",'תנאי סף'!F33)</f>
        <v/>
      </c>
      <c r="G33" s="174" t="str">
        <f ca="1">IF($F33="","",'תנאי סף'!AD33)</f>
        <v/>
      </c>
      <c r="H33" s="9"/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2"/>
      <c r="T33" s="12"/>
      <c r="U33" s="174" t="str">
        <f t="shared" ca="1" si="6"/>
        <v/>
      </c>
      <c r="V33" s="12">
        <v>1</v>
      </c>
      <c r="W33" s="12" t="str">
        <f t="shared" ca="1" si="7"/>
        <v/>
      </c>
      <c r="X33" s="174">
        <v>1</v>
      </c>
      <c r="Y33" s="12" t="str">
        <f t="shared" ca="1" si="8"/>
        <v/>
      </c>
      <c r="Z33" s="140" t="str">
        <f t="shared" ca="1" si="9"/>
        <v/>
      </c>
      <c r="AA33" s="210">
        <f t="shared" si="10"/>
        <v>1</v>
      </c>
      <c r="AB33" s="210" t="str">
        <f t="shared" ca="1" si="11"/>
        <v/>
      </c>
      <c r="AC33" s="210" t="str">
        <f t="shared" ca="1" si="11"/>
        <v/>
      </c>
    </row>
    <row r="34" spans="2:29" x14ac:dyDescent="0.25">
      <c r="B34" s="260" t="str">
        <f t="shared" ca="1" si="5"/>
        <v/>
      </c>
      <c r="C34" s="8"/>
      <c r="D34" s="8"/>
      <c r="E34" s="8"/>
      <c r="F34" s="248" t="str">
        <f ca="1">IF('תנאי סף'!AO34&lt;&gt;1,"",'תנאי סף'!F34)</f>
        <v/>
      </c>
      <c r="G34" s="174" t="str">
        <f ca="1">IF($F34="","",'תנאי סף'!AD34)</f>
        <v/>
      </c>
      <c r="H34" s="9"/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2"/>
      <c r="T34" s="12"/>
      <c r="U34" s="174" t="str">
        <f t="shared" ca="1" si="6"/>
        <v/>
      </c>
      <c r="V34" s="12">
        <v>1</v>
      </c>
      <c r="W34" s="12" t="str">
        <f t="shared" ca="1" si="7"/>
        <v/>
      </c>
      <c r="X34" s="174">
        <v>1</v>
      </c>
      <c r="Y34" s="12" t="str">
        <f t="shared" ca="1" si="8"/>
        <v/>
      </c>
      <c r="Z34" s="140" t="str">
        <f t="shared" ca="1" si="9"/>
        <v/>
      </c>
      <c r="AA34" s="210">
        <f t="shared" si="10"/>
        <v>1</v>
      </c>
      <c r="AB34" s="210" t="str">
        <f t="shared" ca="1" si="11"/>
        <v/>
      </c>
      <c r="AC34" s="210" t="str">
        <f t="shared" ca="1" si="11"/>
        <v/>
      </c>
    </row>
    <row r="35" spans="2:29" x14ac:dyDescent="0.25">
      <c r="B35" s="260" t="str">
        <f t="shared" ca="1" si="5"/>
        <v/>
      </c>
      <c r="C35" s="8"/>
      <c r="D35" s="8"/>
      <c r="E35" s="8"/>
      <c r="F35" s="248" t="str">
        <f ca="1">IF('תנאי סף'!AO35&lt;&gt;1,"",'תנאי סף'!F35)</f>
        <v/>
      </c>
      <c r="G35" s="174" t="str">
        <f ca="1">IF($F35="","",'תנאי סף'!AD35)</f>
        <v/>
      </c>
      <c r="H35" s="9"/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2"/>
      <c r="T35" s="12"/>
      <c r="U35" s="174" t="str">
        <f t="shared" ca="1" si="6"/>
        <v/>
      </c>
      <c r="V35" s="12">
        <v>1</v>
      </c>
      <c r="W35" s="12" t="str">
        <f t="shared" ca="1" si="7"/>
        <v/>
      </c>
      <c r="X35" s="174">
        <v>1</v>
      </c>
      <c r="Y35" s="12" t="str">
        <f t="shared" ca="1" si="8"/>
        <v/>
      </c>
      <c r="Z35" s="140" t="str">
        <f t="shared" ca="1" si="9"/>
        <v/>
      </c>
      <c r="AA35" s="210">
        <f t="shared" si="10"/>
        <v>1</v>
      </c>
      <c r="AB35" s="210" t="str">
        <f t="shared" ca="1" si="11"/>
        <v/>
      </c>
      <c r="AC35" s="210" t="str">
        <f t="shared" ca="1" si="11"/>
        <v/>
      </c>
    </row>
    <row r="36" spans="2:29" x14ac:dyDescent="0.25">
      <c r="B36" s="260" t="str">
        <f t="shared" ca="1" si="5"/>
        <v/>
      </c>
      <c r="C36" s="8"/>
      <c r="D36" s="8"/>
      <c r="E36" s="8"/>
      <c r="F36" s="248" t="str">
        <f ca="1">IF('תנאי סף'!AO36&lt;&gt;1,"",'תנאי סף'!F36)</f>
        <v/>
      </c>
      <c r="G36" s="174" t="str">
        <f ca="1">IF($F36="","",'תנאי סף'!AD36)</f>
        <v/>
      </c>
      <c r="H36" s="9"/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2"/>
      <c r="T36" s="12"/>
      <c r="U36" s="174" t="str">
        <f t="shared" ca="1" si="6"/>
        <v/>
      </c>
      <c r="V36" s="12">
        <v>1</v>
      </c>
      <c r="W36" s="12" t="str">
        <f t="shared" ca="1" si="7"/>
        <v/>
      </c>
      <c r="X36" s="174">
        <v>1</v>
      </c>
      <c r="Y36" s="12" t="str">
        <f t="shared" ca="1" si="8"/>
        <v/>
      </c>
      <c r="Z36" s="140" t="str">
        <f t="shared" ca="1" si="9"/>
        <v/>
      </c>
      <c r="AA36" s="210">
        <f t="shared" si="10"/>
        <v>1</v>
      </c>
      <c r="AB36" s="210" t="str">
        <f t="shared" ca="1" si="11"/>
        <v/>
      </c>
      <c r="AC36" s="210" t="str">
        <f t="shared" ca="1" si="11"/>
        <v/>
      </c>
    </row>
    <row r="37" spans="2:29" x14ac:dyDescent="0.25">
      <c r="B37" s="260" t="str">
        <f t="shared" ca="1" si="5"/>
        <v/>
      </c>
      <c r="C37" s="8"/>
      <c r="D37" s="8"/>
      <c r="E37" s="8"/>
      <c r="F37" s="248" t="str">
        <f ca="1">IF('תנאי סף'!AO37&lt;&gt;1,"",'תנאי סף'!F37)</f>
        <v/>
      </c>
      <c r="G37" s="174" t="str">
        <f ca="1">IF($F37="","",'תנאי סף'!AD37)</f>
        <v/>
      </c>
      <c r="H37" s="9"/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2"/>
      <c r="T37" s="12"/>
      <c r="U37" s="174" t="str">
        <f t="shared" ca="1" si="6"/>
        <v/>
      </c>
      <c r="V37" s="12">
        <v>1</v>
      </c>
      <c r="W37" s="12" t="str">
        <f t="shared" ca="1" si="7"/>
        <v/>
      </c>
      <c r="X37" s="174">
        <v>1</v>
      </c>
      <c r="Y37" s="12" t="str">
        <f t="shared" ca="1" si="8"/>
        <v/>
      </c>
      <c r="Z37" s="140" t="str">
        <f t="shared" ca="1" si="9"/>
        <v/>
      </c>
      <c r="AA37" s="210">
        <f t="shared" si="10"/>
        <v>1</v>
      </c>
      <c r="AB37" s="210" t="str">
        <f t="shared" ca="1" si="11"/>
        <v/>
      </c>
      <c r="AC37" s="210" t="str">
        <f t="shared" ca="1" si="11"/>
        <v/>
      </c>
    </row>
    <row r="38" spans="2:29" x14ac:dyDescent="0.25">
      <c r="B38" s="260" t="str">
        <f t="shared" ca="1" si="5"/>
        <v/>
      </c>
      <c r="C38" s="8"/>
      <c r="D38" s="8"/>
      <c r="E38" s="8"/>
      <c r="F38" s="248" t="str">
        <f ca="1">IF('תנאי סף'!AO38&lt;&gt;1,"",'תנאי סף'!F38)</f>
        <v/>
      </c>
      <c r="G38" s="174" t="str">
        <f ca="1">IF($F38="","",'תנאי סף'!AD38)</f>
        <v/>
      </c>
      <c r="H38" s="9"/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2"/>
      <c r="T38" s="12"/>
      <c r="U38" s="174" t="str">
        <f t="shared" ca="1" si="6"/>
        <v/>
      </c>
      <c r="V38" s="12">
        <v>1</v>
      </c>
      <c r="W38" s="12" t="str">
        <f t="shared" ca="1" si="7"/>
        <v/>
      </c>
      <c r="X38" s="174">
        <v>1</v>
      </c>
      <c r="Y38" s="12" t="str">
        <f t="shared" ca="1" si="8"/>
        <v/>
      </c>
      <c r="Z38" s="140" t="str">
        <f t="shared" ca="1" si="9"/>
        <v/>
      </c>
      <c r="AA38" s="210">
        <f t="shared" si="10"/>
        <v>1</v>
      </c>
      <c r="AB38" s="210" t="str">
        <f t="shared" ca="1" si="11"/>
        <v/>
      </c>
      <c r="AC38" s="210" t="str">
        <f t="shared" ca="1" si="11"/>
        <v/>
      </c>
    </row>
    <row r="39" spans="2:29" x14ac:dyDescent="0.25">
      <c r="B39" s="260" t="str">
        <f t="shared" ca="1" si="5"/>
        <v/>
      </c>
      <c r="C39" s="8"/>
      <c r="D39" s="8"/>
      <c r="E39" s="8"/>
      <c r="F39" s="248" t="str">
        <f ca="1">IF('תנאי סף'!AO39&lt;&gt;1,"",'תנאי סף'!F39)</f>
        <v/>
      </c>
      <c r="G39" s="174" t="str">
        <f ca="1">IF($F39="","",'תנאי סף'!AD39)</f>
        <v/>
      </c>
      <c r="H39" s="9"/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2"/>
      <c r="T39" s="12"/>
      <c r="U39" s="174" t="str">
        <f t="shared" ca="1" si="6"/>
        <v/>
      </c>
      <c r="V39" s="12">
        <v>1</v>
      </c>
      <c r="W39" s="12" t="str">
        <f t="shared" ca="1" si="7"/>
        <v/>
      </c>
      <c r="X39" s="174">
        <v>1</v>
      </c>
      <c r="Y39" s="12" t="str">
        <f t="shared" ca="1" si="8"/>
        <v/>
      </c>
      <c r="Z39" s="140" t="str">
        <f t="shared" ca="1" si="9"/>
        <v/>
      </c>
      <c r="AA39" s="210">
        <f t="shared" si="10"/>
        <v>1</v>
      </c>
      <c r="AB39" s="210" t="str">
        <f t="shared" ca="1" si="11"/>
        <v/>
      </c>
      <c r="AC39" s="210" t="str">
        <f t="shared" ca="1" si="11"/>
        <v/>
      </c>
    </row>
    <row r="40" spans="2:29" ht="16.5" thickBot="1" x14ac:dyDescent="0.3">
      <c r="B40" s="261" t="str">
        <f t="shared" ca="1" si="5"/>
        <v/>
      </c>
      <c r="C40" s="391"/>
      <c r="D40" s="391"/>
      <c r="E40" s="391"/>
      <c r="F40" s="392" t="str">
        <f ca="1">IF('תנאי סף'!AO40&lt;&gt;1,"",'תנאי סף'!F40)</f>
        <v/>
      </c>
      <c r="G40" s="174" t="str">
        <f ca="1">IF($F40="","",'תנאי סף'!AD40)</f>
        <v/>
      </c>
      <c r="H40" s="394"/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395"/>
      <c r="T40" s="395"/>
      <c r="U40" s="174" t="str">
        <f t="shared" ca="1" si="6"/>
        <v/>
      </c>
      <c r="V40" s="395">
        <v>1</v>
      </c>
      <c r="W40" s="395" t="str">
        <f t="shared" ca="1" si="7"/>
        <v/>
      </c>
      <c r="X40" s="174">
        <v>1</v>
      </c>
      <c r="Y40" s="395" t="str">
        <f t="shared" ca="1" si="8"/>
        <v/>
      </c>
      <c r="Z40" s="396" t="str">
        <f t="shared" ca="1" si="9"/>
        <v/>
      </c>
      <c r="AA40" s="210">
        <f t="shared" si="10"/>
        <v>1</v>
      </c>
      <c r="AB40" s="210" t="str">
        <f t="shared" ca="1" si="11"/>
        <v/>
      </c>
      <c r="AC40" s="210" t="str">
        <f t="shared" ca="1" si="11"/>
        <v/>
      </c>
    </row>
    <row r="41" spans="2:29" hidden="1" x14ac:dyDescent="0.25">
      <c r="B41" s="11" t="str">
        <f t="shared" si="5"/>
        <v/>
      </c>
      <c r="C41" s="8"/>
      <c r="D41" s="8"/>
      <c r="E41" s="8"/>
      <c r="F41" s="248" t="str">
        <f>IF('תנאי סף'!AO41&lt;&gt;1,"",'תנאי סף'!F41)</f>
        <v/>
      </c>
      <c r="G41" s="174" t="str">
        <f>IF($F41="","",'תנאי סף'!AD41)</f>
        <v/>
      </c>
      <c r="H41" s="9"/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2"/>
      <c r="T41" s="12"/>
      <c r="U41" s="174" t="str">
        <f t="shared" si="6"/>
        <v/>
      </c>
      <c r="V41" s="12">
        <v>1</v>
      </c>
      <c r="W41" s="12" t="str">
        <f t="shared" si="7"/>
        <v/>
      </c>
      <c r="X41" s="174">
        <v>1</v>
      </c>
      <c r="Y41" s="12" t="str">
        <f t="shared" si="8"/>
        <v/>
      </c>
      <c r="Z41" s="138" t="str">
        <f t="shared" si="9"/>
        <v/>
      </c>
      <c r="AA41" s="210">
        <f t="shared" si="10"/>
        <v>1</v>
      </c>
      <c r="AB41" s="210" t="str">
        <f t="shared" si="11"/>
        <v/>
      </c>
      <c r="AC41" s="210" t="str">
        <f t="shared" si="11"/>
        <v/>
      </c>
    </row>
    <row r="42" spans="2:29" hidden="1" x14ac:dyDescent="0.25">
      <c r="B42" s="11" t="str">
        <f t="shared" si="5"/>
        <v/>
      </c>
      <c r="C42" s="8"/>
      <c r="D42" s="8"/>
      <c r="E42" s="8"/>
      <c r="F42" s="248" t="str">
        <f>IF('תנאי סף'!AO42&lt;&gt;1,"",'תנאי סף'!F42)</f>
        <v/>
      </c>
      <c r="G42" s="174" t="str">
        <f>IF($F42="","",'תנאי סף'!AD42)</f>
        <v/>
      </c>
      <c r="H42" s="9"/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2"/>
      <c r="T42" s="12"/>
      <c r="U42" s="174" t="str">
        <f t="shared" si="6"/>
        <v/>
      </c>
      <c r="V42" s="12">
        <v>1</v>
      </c>
      <c r="W42" s="12" t="str">
        <f t="shared" si="7"/>
        <v/>
      </c>
      <c r="X42" s="174">
        <v>1</v>
      </c>
      <c r="Y42" s="12" t="str">
        <f t="shared" si="8"/>
        <v/>
      </c>
      <c r="Z42" s="138" t="str">
        <f t="shared" si="9"/>
        <v/>
      </c>
      <c r="AA42" s="210">
        <f t="shared" si="10"/>
        <v>1</v>
      </c>
      <c r="AB42" s="210" t="str">
        <f t="shared" si="11"/>
        <v/>
      </c>
      <c r="AC42" s="210" t="str">
        <f t="shared" si="11"/>
        <v/>
      </c>
    </row>
    <row r="43" spans="2:29" hidden="1" x14ac:dyDescent="0.25">
      <c r="B43" s="11" t="str">
        <f t="shared" si="5"/>
        <v/>
      </c>
      <c r="C43" s="8"/>
      <c r="D43" s="8"/>
      <c r="E43" s="8"/>
      <c r="F43" s="248" t="str">
        <f>IF('תנאי סף'!AO43&lt;&gt;1,"",'תנאי סף'!F43)</f>
        <v/>
      </c>
      <c r="G43" s="174" t="str">
        <f>IF($F43="","",'תנאי סף'!AD43)</f>
        <v/>
      </c>
      <c r="H43" s="9"/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2"/>
      <c r="T43" s="12"/>
      <c r="U43" s="174" t="str">
        <f t="shared" si="6"/>
        <v/>
      </c>
      <c r="V43" s="12">
        <v>1</v>
      </c>
      <c r="W43" s="12" t="str">
        <f t="shared" si="7"/>
        <v/>
      </c>
      <c r="X43" s="174">
        <v>1</v>
      </c>
      <c r="Y43" s="12" t="str">
        <f t="shared" si="8"/>
        <v/>
      </c>
      <c r="Z43" s="138" t="str">
        <f t="shared" si="9"/>
        <v/>
      </c>
      <c r="AA43" s="210">
        <f t="shared" si="10"/>
        <v>1</v>
      </c>
      <c r="AB43" s="210" t="str">
        <f t="shared" si="11"/>
        <v/>
      </c>
      <c r="AC43" s="210" t="str">
        <f t="shared" si="11"/>
        <v/>
      </c>
    </row>
    <row r="44" spans="2:29" hidden="1" x14ac:dyDescent="0.25">
      <c r="B44" s="11" t="str">
        <f t="shared" si="5"/>
        <v/>
      </c>
      <c r="C44" s="8"/>
      <c r="D44" s="8"/>
      <c r="E44" s="8"/>
      <c r="F44" s="248" t="str">
        <f>IF('תנאי סף'!AO44&lt;&gt;1,"",'תנאי סף'!F44)</f>
        <v/>
      </c>
      <c r="G44" s="174" t="str">
        <f>IF($F44="","",'תנאי סף'!AD44)</f>
        <v/>
      </c>
      <c r="H44" s="9"/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2"/>
      <c r="T44" s="12"/>
      <c r="U44" s="174" t="str">
        <f t="shared" si="6"/>
        <v/>
      </c>
      <c r="V44" s="12">
        <v>1</v>
      </c>
      <c r="W44" s="12" t="str">
        <f t="shared" si="7"/>
        <v/>
      </c>
      <c r="X44" s="174">
        <v>1</v>
      </c>
      <c r="Y44" s="12" t="str">
        <f t="shared" si="8"/>
        <v/>
      </c>
      <c r="Z44" s="138" t="str">
        <f t="shared" si="9"/>
        <v/>
      </c>
      <c r="AA44" s="210">
        <f t="shared" si="10"/>
        <v>1</v>
      </c>
      <c r="AB44" s="210" t="str">
        <f t="shared" si="11"/>
        <v/>
      </c>
      <c r="AC44" s="210" t="str">
        <f t="shared" si="11"/>
        <v/>
      </c>
    </row>
    <row r="45" spans="2:29" hidden="1" x14ac:dyDescent="0.25">
      <c r="B45" s="11" t="str">
        <f t="shared" si="5"/>
        <v/>
      </c>
      <c r="C45" s="8"/>
      <c r="D45" s="8"/>
      <c r="E45" s="8"/>
      <c r="F45" s="248" t="str">
        <f>IF('תנאי סף'!AO45&lt;&gt;1,"",'תנאי סף'!F45)</f>
        <v/>
      </c>
      <c r="G45" s="174" t="str">
        <f>IF($F45="","",'תנאי סף'!AD45)</f>
        <v/>
      </c>
      <c r="H45" s="9"/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2"/>
      <c r="T45" s="12"/>
      <c r="U45" s="174" t="str">
        <f t="shared" si="6"/>
        <v/>
      </c>
      <c r="V45" s="12">
        <v>1</v>
      </c>
      <c r="W45" s="12" t="str">
        <f t="shared" si="7"/>
        <v/>
      </c>
      <c r="X45" s="174">
        <v>1</v>
      </c>
      <c r="Y45" s="12" t="str">
        <f t="shared" si="8"/>
        <v/>
      </c>
      <c r="Z45" s="138" t="str">
        <f t="shared" si="9"/>
        <v/>
      </c>
      <c r="AA45" s="210">
        <f t="shared" si="10"/>
        <v>1</v>
      </c>
      <c r="AB45" s="210" t="str">
        <f t="shared" si="11"/>
        <v/>
      </c>
      <c r="AC45" s="210" t="str">
        <f t="shared" si="11"/>
        <v/>
      </c>
    </row>
    <row r="46" spans="2:29" hidden="1" x14ac:dyDescent="0.25">
      <c r="B46" s="11" t="str">
        <f t="shared" si="5"/>
        <v/>
      </c>
      <c r="C46" s="8"/>
      <c r="D46" s="8"/>
      <c r="E46" s="8"/>
      <c r="F46" s="248" t="str">
        <f>IF('תנאי סף'!AO46&lt;&gt;1,"",'תנאי סף'!F46)</f>
        <v/>
      </c>
      <c r="G46" s="174" t="str">
        <f>IF($F46="","",'תנאי סף'!AD46)</f>
        <v/>
      </c>
      <c r="H46" s="9"/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2"/>
      <c r="T46" s="12"/>
      <c r="U46" s="174" t="str">
        <f t="shared" si="6"/>
        <v/>
      </c>
      <c r="V46" s="12">
        <v>1</v>
      </c>
      <c r="W46" s="12" t="str">
        <f t="shared" si="7"/>
        <v/>
      </c>
      <c r="X46" s="174">
        <v>1</v>
      </c>
      <c r="Y46" s="12" t="str">
        <f t="shared" si="8"/>
        <v/>
      </c>
      <c r="Z46" s="138" t="str">
        <f t="shared" si="9"/>
        <v/>
      </c>
      <c r="AA46" s="210">
        <f t="shared" si="10"/>
        <v>1</v>
      </c>
      <c r="AB46" s="210" t="str">
        <f t="shared" si="11"/>
        <v/>
      </c>
      <c r="AC46" s="210" t="str">
        <f t="shared" si="11"/>
        <v/>
      </c>
    </row>
    <row r="47" spans="2:29" hidden="1" x14ac:dyDescent="0.25">
      <c r="B47" s="11" t="str">
        <f t="shared" si="5"/>
        <v/>
      </c>
      <c r="C47" s="8"/>
      <c r="D47" s="8"/>
      <c r="E47" s="8"/>
      <c r="F47" s="248" t="str">
        <f>IF('תנאי סף'!AO47&lt;&gt;1,"",'תנאי סף'!F47)</f>
        <v/>
      </c>
      <c r="G47" s="174" t="str">
        <f>IF($F47="","",'תנאי סף'!AD47)</f>
        <v/>
      </c>
      <c r="H47" s="9"/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2"/>
      <c r="T47" s="12"/>
      <c r="U47" s="174" t="str">
        <f t="shared" si="6"/>
        <v/>
      </c>
      <c r="V47" s="12">
        <v>1</v>
      </c>
      <c r="W47" s="12" t="str">
        <f t="shared" si="7"/>
        <v/>
      </c>
      <c r="X47" s="174">
        <v>1</v>
      </c>
      <c r="Y47" s="12" t="str">
        <f t="shared" si="8"/>
        <v/>
      </c>
      <c r="Z47" s="138" t="str">
        <f t="shared" si="9"/>
        <v/>
      </c>
      <c r="AA47" s="210">
        <f t="shared" si="10"/>
        <v>1</v>
      </c>
      <c r="AB47" s="210" t="str">
        <f t="shared" si="11"/>
        <v/>
      </c>
      <c r="AC47" s="210" t="str">
        <f t="shared" si="11"/>
        <v/>
      </c>
    </row>
    <row r="48" spans="2:29" hidden="1" x14ac:dyDescent="0.25">
      <c r="B48" s="11" t="str">
        <f t="shared" si="5"/>
        <v/>
      </c>
      <c r="C48" s="8"/>
      <c r="D48" s="8"/>
      <c r="E48" s="8"/>
      <c r="F48" s="248" t="str">
        <f>IF('תנאי סף'!AO48&lt;&gt;1,"",'תנאי סף'!F48)</f>
        <v/>
      </c>
      <c r="G48" s="174" t="str">
        <f>IF($F48="","",'תנאי סף'!AD48)</f>
        <v/>
      </c>
      <c r="H48" s="9"/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2"/>
      <c r="T48" s="12"/>
      <c r="U48" s="174" t="str">
        <f t="shared" si="6"/>
        <v/>
      </c>
      <c r="V48" s="12">
        <v>1</v>
      </c>
      <c r="W48" s="12" t="str">
        <f t="shared" si="7"/>
        <v/>
      </c>
      <c r="X48" s="174">
        <v>1</v>
      </c>
      <c r="Y48" s="12" t="str">
        <f t="shared" si="8"/>
        <v/>
      </c>
      <c r="Z48" s="138" t="str">
        <f t="shared" si="9"/>
        <v/>
      </c>
      <c r="AA48" s="210">
        <f t="shared" si="10"/>
        <v>1</v>
      </c>
      <c r="AB48" s="210" t="str">
        <f t="shared" si="11"/>
        <v/>
      </c>
      <c r="AC48" s="210" t="str">
        <f t="shared" si="11"/>
        <v/>
      </c>
    </row>
    <row r="49" spans="2:29" hidden="1" x14ac:dyDescent="0.25">
      <c r="B49" s="11" t="str">
        <f t="shared" si="5"/>
        <v/>
      </c>
      <c r="C49" s="8"/>
      <c r="D49" s="8"/>
      <c r="E49" s="8"/>
      <c r="F49" s="248" t="str">
        <f>IF('תנאי סף'!AO49&lt;&gt;1,"",'תנאי סף'!F49)</f>
        <v/>
      </c>
      <c r="G49" s="174" t="str">
        <f>IF($F49="","",'תנאי סף'!AD49)</f>
        <v/>
      </c>
      <c r="H49" s="9"/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2"/>
      <c r="T49" s="12"/>
      <c r="U49" s="174" t="str">
        <f t="shared" si="6"/>
        <v/>
      </c>
      <c r="V49" s="12">
        <v>1</v>
      </c>
      <c r="W49" s="12" t="str">
        <f t="shared" si="7"/>
        <v/>
      </c>
      <c r="X49" s="174">
        <v>1</v>
      </c>
      <c r="Y49" s="12" t="str">
        <f t="shared" si="8"/>
        <v/>
      </c>
      <c r="Z49" s="138" t="str">
        <f t="shared" si="9"/>
        <v/>
      </c>
      <c r="AA49" s="210">
        <f t="shared" si="10"/>
        <v>1</v>
      </c>
      <c r="AB49" s="210" t="str">
        <f t="shared" si="11"/>
        <v/>
      </c>
      <c r="AC49" s="210" t="str">
        <f t="shared" si="11"/>
        <v/>
      </c>
    </row>
    <row r="50" spans="2:29" hidden="1" x14ac:dyDescent="0.25">
      <c r="B50" s="11" t="str">
        <f t="shared" si="5"/>
        <v/>
      </c>
      <c r="C50" s="8"/>
      <c r="D50" s="8"/>
      <c r="E50" s="8"/>
      <c r="F50" s="248" t="str">
        <f>IF('תנאי סף'!AO50&lt;&gt;1,"",'תנאי סף'!F50)</f>
        <v/>
      </c>
      <c r="G50" s="174" t="str">
        <f>IF($F50="","",'תנאי סף'!AD50)</f>
        <v/>
      </c>
      <c r="H50" s="9"/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2"/>
      <c r="T50" s="12"/>
      <c r="U50" s="174" t="str">
        <f t="shared" si="6"/>
        <v/>
      </c>
      <c r="V50" s="12">
        <v>1</v>
      </c>
      <c r="W50" s="12" t="str">
        <f t="shared" si="7"/>
        <v/>
      </c>
      <c r="X50" s="174">
        <v>1</v>
      </c>
      <c r="Y50" s="12" t="str">
        <f t="shared" si="8"/>
        <v/>
      </c>
      <c r="Z50" s="138" t="str">
        <f t="shared" si="9"/>
        <v/>
      </c>
      <c r="AA50" s="210">
        <f t="shared" si="10"/>
        <v>1</v>
      </c>
      <c r="AB50" s="210" t="str">
        <f t="shared" si="11"/>
        <v/>
      </c>
      <c r="AC50" s="210" t="str">
        <f t="shared" si="11"/>
        <v/>
      </c>
    </row>
    <row r="51" spans="2:29" hidden="1" x14ac:dyDescent="0.25">
      <c r="B51" s="11" t="str">
        <f t="shared" si="5"/>
        <v/>
      </c>
      <c r="C51" s="8"/>
      <c r="D51" s="8"/>
      <c r="E51" s="8"/>
      <c r="F51" s="248" t="str">
        <f>IF('תנאי סף'!AO51&lt;&gt;1,"",'תנאי סף'!F51)</f>
        <v/>
      </c>
      <c r="G51" s="174" t="str">
        <f>IF($F51="","",'תנאי סף'!AD51)</f>
        <v/>
      </c>
      <c r="H51" s="9"/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2"/>
      <c r="T51" s="12"/>
      <c r="U51" s="174" t="str">
        <f t="shared" si="6"/>
        <v/>
      </c>
      <c r="V51" s="12">
        <v>1</v>
      </c>
      <c r="W51" s="12" t="str">
        <f t="shared" si="7"/>
        <v/>
      </c>
      <c r="X51" s="174">
        <v>1</v>
      </c>
      <c r="Y51" s="12" t="str">
        <f t="shared" si="8"/>
        <v/>
      </c>
      <c r="Z51" s="138" t="str">
        <f t="shared" si="9"/>
        <v/>
      </c>
      <c r="AA51" s="210">
        <f t="shared" si="10"/>
        <v>1</v>
      </c>
      <c r="AB51" s="210" t="str">
        <f t="shared" si="11"/>
        <v/>
      </c>
      <c r="AC51" s="210" t="str">
        <f t="shared" si="11"/>
        <v/>
      </c>
    </row>
    <row r="52" spans="2:29" hidden="1" x14ac:dyDescent="0.25">
      <c r="B52" s="11" t="str">
        <f t="shared" si="5"/>
        <v/>
      </c>
      <c r="C52" s="8"/>
      <c r="D52" s="8"/>
      <c r="E52" s="8"/>
      <c r="F52" s="248" t="str">
        <f>IF('תנאי סף'!AO52&lt;&gt;1,"",'תנאי סף'!F52)</f>
        <v/>
      </c>
      <c r="G52" s="174" t="str">
        <f>IF($F52="","",'תנאי סף'!AD52)</f>
        <v/>
      </c>
      <c r="H52" s="9"/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2"/>
      <c r="T52" s="12"/>
      <c r="U52" s="174" t="str">
        <f t="shared" si="6"/>
        <v/>
      </c>
      <c r="V52" s="12">
        <v>1</v>
      </c>
      <c r="W52" s="12" t="str">
        <f t="shared" si="7"/>
        <v/>
      </c>
      <c r="X52" s="174">
        <v>1</v>
      </c>
      <c r="Y52" s="12" t="str">
        <f t="shared" si="8"/>
        <v/>
      </c>
      <c r="Z52" s="138" t="str">
        <f t="shared" si="9"/>
        <v/>
      </c>
      <c r="AA52" s="210">
        <f t="shared" si="10"/>
        <v>1</v>
      </c>
      <c r="AB52" s="210" t="str">
        <f t="shared" si="11"/>
        <v/>
      </c>
      <c r="AC52" s="210" t="str">
        <f t="shared" si="11"/>
        <v/>
      </c>
    </row>
    <row r="53" spans="2:29" hidden="1" x14ac:dyDescent="0.25">
      <c r="B53" s="11" t="str">
        <f t="shared" si="5"/>
        <v/>
      </c>
      <c r="C53" s="8"/>
      <c r="D53" s="8"/>
      <c r="E53" s="8"/>
      <c r="F53" s="248" t="str">
        <f>IF('תנאי סף'!AO53&lt;&gt;1,"",'תנאי סף'!F53)</f>
        <v/>
      </c>
      <c r="G53" s="174" t="str">
        <f>IF($F53="","",'תנאי סף'!AD53)</f>
        <v/>
      </c>
      <c r="H53" s="9"/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2"/>
      <c r="T53" s="12"/>
      <c r="U53" s="174" t="str">
        <f t="shared" si="6"/>
        <v/>
      </c>
      <c r="V53" s="12">
        <v>1</v>
      </c>
      <c r="W53" s="12" t="str">
        <f t="shared" si="7"/>
        <v/>
      </c>
      <c r="X53" s="174">
        <v>1</v>
      </c>
      <c r="Y53" s="12" t="str">
        <f t="shared" si="8"/>
        <v/>
      </c>
      <c r="Z53" s="138" t="str">
        <f t="shared" si="9"/>
        <v/>
      </c>
      <c r="AA53" s="210">
        <f t="shared" si="10"/>
        <v>1</v>
      </c>
      <c r="AB53" s="210" t="str">
        <f t="shared" si="11"/>
        <v/>
      </c>
      <c r="AC53" s="210" t="str">
        <f t="shared" si="11"/>
        <v/>
      </c>
    </row>
    <row r="54" spans="2:29" hidden="1" x14ac:dyDescent="0.25">
      <c r="B54" s="11" t="str">
        <f t="shared" si="5"/>
        <v/>
      </c>
      <c r="C54" s="8"/>
      <c r="D54" s="8"/>
      <c r="E54" s="8"/>
      <c r="F54" s="248" t="str">
        <f>IF('תנאי סף'!AO54&lt;&gt;1,"",'תנאי סף'!F54)</f>
        <v/>
      </c>
      <c r="G54" s="174" t="str">
        <f>IF($F54="","",'תנאי סף'!AD54)</f>
        <v/>
      </c>
      <c r="H54" s="9"/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2"/>
      <c r="T54" s="12"/>
      <c r="U54" s="174" t="str">
        <f t="shared" si="6"/>
        <v/>
      </c>
      <c r="V54" s="12">
        <v>1</v>
      </c>
      <c r="W54" s="12" t="str">
        <f t="shared" si="7"/>
        <v/>
      </c>
      <c r="X54" s="174">
        <v>1</v>
      </c>
      <c r="Y54" s="12" t="str">
        <f t="shared" si="8"/>
        <v/>
      </c>
      <c r="Z54" s="138" t="str">
        <f t="shared" si="9"/>
        <v/>
      </c>
      <c r="AA54" s="210">
        <f t="shared" si="10"/>
        <v>1</v>
      </c>
      <c r="AB54" s="210" t="str">
        <f t="shared" si="11"/>
        <v/>
      </c>
      <c r="AC54" s="210" t="str">
        <f t="shared" si="11"/>
        <v/>
      </c>
    </row>
    <row r="55" spans="2:29" hidden="1" x14ac:dyDescent="0.25">
      <c r="B55" s="11" t="str">
        <f t="shared" si="5"/>
        <v/>
      </c>
      <c r="C55" s="8"/>
      <c r="D55" s="8"/>
      <c r="E55" s="8"/>
      <c r="F55" s="248" t="str">
        <f>IF('תנאי סף'!AO55&lt;&gt;1,"",'תנאי סף'!F55)</f>
        <v/>
      </c>
      <c r="G55" s="174" t="str">
        <f>IF($F55="","",'תנאי סף'!AD55)</f>
        <v/>
      </c>
      <c r="H55" s="9"/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2"/>
      <c r="T55" s="12"/>
      <c r="U55" s="174" t="str">
        <f t="shared" si="6"/>
        <v/>
      </c>
      <c r="V55" s="12">
        <v>1</v>
      </c>
      <c r="W55" s="12" t="str">
        <f t="shared" si="7"/>
        <v/>
      </c>
      <c r="X55" s="174">
        <v>1</v>
      </c>
      <c r="Y55" s="12" t="str">
        <f t="shared" si="8"/>
        <v/>
      </c>
      <c r="Z55" s="138" t="str">
        <f t="shared" si="9"/>
        <v/>
      </c>
      <c r="AA55" s="210">
        <f t="shared" si="10"/>
        <v>1</v>
      </c>
      <c r="AB55" s="210" t="str">
        <f t="shared" si="11"/>
        <v/>
      </c>
      <c r="AC55" s="210" t="str">
        <f t="shared" si="11"/>
        <v/>
      </c>
    </row>
    <row r="56" spans="2:29" hidden="1" x14ac:dyDescent="0.25">
      <c r="B56" s="11" t="str">
        <f t="shared" si="5"/>
        <v/>
      </c>
      <c r="C56" s="8"/>
      <c r="D56" s="8"/>
      <c r="E56" s="8"/>
      <c r="F56" s="248" t="str">
        <f>IF('תנאי סף'!AO56&lt;&gt;1,"",'תנאי סף'!F56)</f>
        <v/>
      </c>
      <c r="G56" s="174" t="str">
        <f>IF($F56="","",'תנאי סף'!AD56)</f>
        <v/>
      </c>
      <c r="H56" s="9"/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2"/>
      <c r="T56" s="12"/>
      <c r="U56" s="174" t="str">
        <f t="shared" si="6"/>
        <v/>
      </c>
      <c r="V56" s="12">
        <v>1</v>
      </c>
      <c r="W56" s="12" t="str">
        <f t="shared" si="7"/>
        <v/>
      </c>
      <c r="X56" s="174">
        <v>1</v>
      </c>
      <c r="Y56" s="12" t="str">
        <f t="shared" si="8"/>
        <v/>
      </c>
      <c r="Z56" s="138" t="str">
        <f t="shared" si="9"/>
        <v/>
      </c>
      <c r="AA56" s="210">
        <f t="shared" si="10"/>
        <v>1</v>
      </c>
      <c r="AB56" s="210" t="str">
        <f t="shared" si="11"/>
        <v/>
      </c>
      <c r="AC56" s="210" t="str">
        <f t="shared" si="11"/>
        <v/>
      </c>
    </row>
    <row r="57" spans="2:29" hidden="1" x14ac:dyDescent="0.25">
      <c r="B57" s="11" t="str">
        <f t="shared" si="5"/>
        <v/>
      </c>
      <c r="C57" s="8"/>
      <c r="D57" s="8"/>
      <c r="E57" s="8"/>
      <c r="F57" s="248" t="str">
        <f>IF('תנאי סף'!AO57&lt;&gt;1,"",'תנאי סף'!F57)</f>
        <v/>
      </c>
      <c r="G57" s="174" t="str">
        <f>IF($F57="","",'תנאי סף'!AD57)</f>
        <v/>
      </c>
      <c r="H57" s="9"/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2"/>
      <c r="T57" s="12"/>
      <c r="U57" s="174" t="str">
        <f t="shared" si="6"/>
        <v/>
      </c>
      <c r="V57" s="12">
        <v>1</v>
      </c>
      <c r="W57" s="12" t="str">
        <f t="shared" si="7"/>
        <v/>
      </c>
      <c r="X57" s="174">
        <v>1</v>
      </c>
      <c r="Y57" s="12" t="str">
        <f t="shared" si="8"/>
        <v/>
      </c>
      <c r="Z57" s="138" t="str">
        <f t="shared" si="9"/>
        <v/>
      </c>
      <c r="AA57" s="210">
        <f t="shared" si="10"/>
        <v>1</v>
      </c>
      <c r="AB57" s="210" t="str">
        <f t="shared" si="11"/>
        <v/>
      </c>
      <c r="AC57" s="210" t="str">
        <f t="shared" si="11"/>
        <v/>
      </c>
    </row>
    <row r="58" spans="2:29" hidden="1" x14ac:dyDescent="0.25">
      <c r="B58" s="11" t="str">
        <f t="shared" si="5"/>
        <v/>
      </c>
      <c r="C58" s="8"/>
      <c r="D58" s="8"/>
      <c r="E58" s="8"/>
      <c r="F58" s="248" t="str">
        <f>IF('תנאי סף'!AO58&lt;&gt;1,"",'תנאי סף'!F58)</f>
        <v/>
      </c>
      <c r="G58" s="174" t="str">
        <f>IF($F58="","",'תנאי סף'!AD58)</f>
        <v/>
      </c>
      <c r="H58" s="9"/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2"/>
      <c r="T58" s="12"/>
      <c r="U58" s="174" t="str">
        <f t="shared" si="6"/>
        <v/>
      </c>
      <c r="V58" s="12">
        <v>1</v>
      </c>
      <c r="W58" s="12" t="str">
        <f t="shared" si="7"/>
        <v/>
      </c>
      <c r="X58" s="174">
        <v>1</v>
      </c>
      <c r="Y58" s="12" t="str">
        <f t="shared" si="8"/>
        <v/>
      </c>
      <c r="Z58" s="138" t="str">
        <f t="shared" si="9"/>
        <v/>
      </c>
      <c r="AA58" s="210">
        <f t="shared" si="10"/>
        <v>1</v>
      </c>
      <c r="AB58" s="210" t="str">
        <f t="shared" si="11"/>
        <v/>
      </c>
      <c r="AC58" s="210" t="str">
        <f t="shared" si="11"/>
        <v/>
      </c>
    </row>
    <row r="59" spans="2:29" hidden="1" x14ac:dyDescent="0.25">
      <c r="B59" s="11" t="str">
        <f t="shared" si="5"/>
        <v/>
      </c>
      <c r="C59" s="8"/>
      <c r="D59" s="8"/>
      <c r="E59" s="8"/>
      <c r="F59" s="248" t="str">
        <f>IF('תנאי סף'!AO59&lt;&gt;1,"",'תנאי סף'!F59)</f>
        <v/>
      </c>
      <c r="G59" s="174" t="str">
        <f>IF($F59="","",'תנאי סף'!AD59)</f>
        <v/>
      </c>
      <c r="H59" s="9"/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2"/>
      <c r="T59" s="12"/>
      <c r="U59" s="174" t="str">
        <f t="shared" si="6"/>
        <v/>
      </c>
      <c r="V59" s="12">
        <v>1</v>
      </c>
      <c r="W59" s="12" t="str">
        <f t="shared" si="7"/>
        <v/>
      </c>
      <c r="X59" s="174">
        <v>1</v>
      </c>
      <c r="Y59" s="12" t="str">
        <f t="shared" si="8"/>
        <v/>
      </c>
      <c r="Z59" s="138" t="str">
        <f t="shared" si="9"/>
        <v/>
      </c>
      <c r="AA59" s="210">
        <f t="shared" si="10"/>
        <v>1</v>
      </c>
      <c r="AB59" s="210" t="str">
        <f t="shared" si="11"/>
        <v/>
      </c>
      <c r="AC59" s="210" t="str">
        <f t="shared" si="11"/>
        <v/>
      </c>
    </row>
    <row r="60" spans="2:29" hidden="1" x14ac:dyDescent="0.25">
      <c r="B60" s="11" t="str">
        <f t="shared" si="5"/>
        <v/>
      </c>
      <c r="C60" s="8"/>
      <c r="D60" s="8"/>
      <c r="E60" s="8"/>
      <c r="F60" s="248" t="str">
        <f>IF('תנאי סף'!AO60&lt;&gt;1,"",'תנאי סף'!F60)</f>
        <v/>
      </c>
      <c r="G60" s="174" t="str">
        <f>IF($F60="","",'תנאי סף'!AD60)</f>
        <v/>
      </c>
      <c r="H60" s="9"/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2"/>
      <c r="T60" s="12"/>
      <c r="U60" s="174" t="str">
        <f t="shared" si="6"/>
        <v/>
      </c>
      <c r="V60" s="12">
        <v>1</v>
      </c>
      <c r="W60" s="12" t="str">
        <f t="shared" si="7"/>
        <v/>
      </c>
      <c r="X60" s="174">
        <v>1</v>
      </c>
      <c r="Y60" s="12" t="str">
        <f t="shared" si="8"/>
        <v/>
      </c>
      <c r="Z60" s="138" t="str">
        <f t="shared" si="9"/>
        <v/>
      </c>
      <c r="AA60" s="210">
        <f t="shared" si="10"/>
        <v>1</v>
      </c>
      <c r="AB60" s="210" t="str">
        <f t="shared" si="11"/>
        <v/>
      </c>
      <c r="AC60" s="210" t="str">
        <f t="shared" si="11"/>
        <v/>
      </c>
    </row>
    <row r="61" spans="2:29" hidden="1" x14ac:dyDescent="0.25">
      <c r="B61" s="11" t="str">
        <f t="shared" si="5"/>
        <v/>
      </c>
      <c r="C61" s="8"/>
      <c r="D61" s="8"/>
      <c r="E61" s="8"/>
      <c r="F61" s="248" t="str">
        <f>IF('תנאי סף'!AO61&lt;&gt;1,"",'תנאי סף'!F61)</f>
        <v/>
      </c>
      <c r="G61" s="174" t="str">
        <f>IF($F61="","",'תנאי סף'!AD61)</f>
        <v/>
      </c>
      <c r="H61" s="9"/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2"/>
      <c r="T61" s="12"/>
      <c r="U61" s="174" t="str">
        <f t="shared" si="6"/>
        <v/>
      </c>
      <c r="V61" s="12">
        <v>1</v>
      </c>
      <c r="W61" s="12" t="str">
        <f t="shared" si="7"/>
        <v/>
      </c>
      <c r="X61" s="174">
        <v>1</v>
      </c>
      <c r="Y61" s="12" t="str">
        <f t="shared" si="8"/>
        <v/>
      </c>
      <c r="Z61" s="138" t="str">
        <f t="shared" si="9"/>
        <v/>
      </c>
      <c r="AA61" s="210">
        <f t="shared" si="10"/>
        <v>1</v>
      </c>
      <c r="AB61" s="210" t="str">
        <f t="shared" si="11"/>
        <v/>
      </c>
      <c r="AC61" s="210" t="str">
        <f t="shared" si="11"/>
        <v/>
      </c>
    </row>
    <row r="62" spans="2:29" hidden="1" x14ac:dyDescent="0.25">
      <c r="B62" s="11" t="str">
        <f t="shared" si="5"/>
        <v/>
      </c>
      <c r="C62" s="8"/>
      <c r="D62" s="8"/>
      <c r="E62" s="8"/>
      <c r="F62" s="248" t="str">
        <f>IF('תנאי סף'!AO62&lt;&gt;1,"",'תנאי סף'!F62)</f>
        <v/>
      </c>
      <c r="G62" s="174" t="str">
        <f>IF($F62="","",'תנאי סף'!AD62)</f>
        <v/>
      </c>
      <c r="H62" s="9"/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2"/>
      <c r="T62" s="12"/>
      <c r="U62" s="174" t="str">
        <f t="shared" si="6"/>
        <v/>
      </c>
      <c r="V62" s="12">
        <v>1</v>
      </c>
      <c r="W62" s="12" t="str">
        <f t="shared" si="7"/>
        <v/>
      </c>
      <c r="X62" s="174">
        <v>1</v>
      </c>
      <c r="Y62" s="12" t="str">
        <f t="shared" si="8"/>
        <v/>
      </c>
      <c r="Z62" s="138" t="str">
        <f t="shared" si="9"/>
        <v/>
      </c>
      <c r="AA62" s="210">
        <f t="shared" si="10"/>
        <v>1</v>
      </c>
      <c r="AB62" s="210" t="str">
        <f t="shared" si="11"/>
        <v/>
      </c>
      <c r="AC62" s="210" t="str">
        <f t="shared" si="11"/>
        <v/>
      </c>
    </row>
    <row r="63" spans="2:29" hidden="1" x14ac:dyDescent="0.25">
      <c r="B63" s="11" t="str">
        <f t="shared" si="5"/>
        <v/>
      </c>
      <c r="C63" s="8"/>
      <c r="D63" s="8"/>
      <c r="E63" s="8"/>
      <c r="F63" s="248" t="str">
        <f>IF('תנאי סף'!AO63&lt;&gt;1,"",'תנאי סף'!F63)</f>
        <v/>
      </c>
      <c r="G63" s="174" t="str">
        <f>IF($F63="","",'תנאי סף'!AD63)</f>
        <v/>
      </c>
      <c r="H63" s="9"/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2"/>
      <c r="T63" s="12"/>
      <c r="U63" s="174" t="str">
        <f t="shared" si="6"/>
        <v/>
      </c>
      <c r="V63" s="12">
        <v>1</v>
      </c>
      <c r="W63" s="12" t="str">
        <f t="shared" si="7"/>
        <v/>
      </c>
      <c r="X63" s="174">
        <v>1</v>
      </c>
      <c r="Y63" s="12" t="str">
        <f t="shared" si="8"/>
        <v/>
      </c>
      <c r="Z63" s="138" t="str">
        <f t="shared" si="9"/>
        <v/>
      </c>
      <c r="AA63" s="210">
        <f t="shared" si="10"/>
        <v>1</v>
      </c>
      <c r="AB63" s="210" t="str">
        <f t="shared" si="11"/>
        <v/>
      </c>
      <c r="AC63" s="210" t="str">
        <f t="shared" si="11"/>
        <v/>
      </c>
    </row>
    <row r="64" spans="2:29" hidden="1" x14ac:dyDescent="0.25">
      <c r="B64" s="11" t="str">
        <f t="shared" si="5"/>
        <v/>
      </c>
      <c r="C64" s="8"/>
      <c r="D64" s="8"/>
      <c r="E64" s="8"/>
      <c r="F64" s="248" t="str">
        <f>IF('תנאי סף'!AO64&lt;&gt;1,"",'תנאי סף'!F64)</f>
        <v/>
      </c>
      <c r="G64" s="174" t="str">
        <f>IF($F64="","",'תנאי סף'!AD64)</f>
        <v/>
      </c>
      <c r="H64" s="9"/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2"/>
      <c r="T64" s="12"/>
      <c r="U64" s="174" t="str">
        <f t="shared" si="6"/>
        <v/>
      </c>
      <c r="V64" s="12">
        <v>1</v>
      </c>
      <c r="W64" s="12" t="str">
        <f t="shared" si="7"/>
        <v/>
      </c>
      <c r="X64" s="174">
        <v>1</v>
      </c>
      <c r="Y64" s="12" t="str">
        <f t="shared" si="8"/>
        <v/>
      </c>
      <c r="Z64" s="138" t="str">
        <f t="shared" si="9"/>
        <v/>
      </c>
      <c r="AA64" s="210">
        <f t="shared" si="10"/>
        <v>1</v>
      </c>
      <c r="AB64" s="210" t="str">
        <f t="shared" ref="AB64:AC91" si="12">IF($F64="","",AB$30)</f>
        <v/>
      </c>
      <c r="AC64" s="210" t="str">
        <f t="shared" si="12"/>
        <v/>
      </c>
    </row>
    <row r="65" spans="2:29" hidden="1" x14ac:dyDescent="0.25">
      <c r="B65" s="11" t="str">
        <f t="shared" si="5"/>
        <v/>
      </c>
      <c r="C65" s="8"/>
      <c r="D65" s="8"/>
      <c r="E65" s="8"/>
      <c r="F65" s="248" t="str">
        <f>IF('תנאי סף'!AO65&lt;&gt;1,"",'תנאי סף'!F65)</f>
        <v/>
      </c>
      <c r="G65" s="174" t="str">
        <f>IF($F65="","",'תנאי סף'!AD65)</f>
        <v/>
      </c>
      <c r="H65" s="9"/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2"/>
      <c r="T65" s="12"/>
      <c r="U65" s="174" t="str">
        <f t="shared" si="6"/>
        <v/>
      </c>
      <c r="V65" s="12">
        <v>1</v>
      </c>
      <c r="W65" s="12" t="str">
        <f t="shared" si="7"/>
        <v/>
      </c>
      <c r="X65" s="174">
        <v>1</v>
      </c>
      <c r="Y65" s="12" t="str">
        <f t="shared" si="8"/>
        <v/>
      </c>
      <c r="Z65" s="138" t="str">
        <f t="shared" si="9"/>
        <v/>
      </c>
      <c r="AA65" s="210">
        <f t="shared" si="10"/>
        <v>1</v>
      </c>
      <c r="AB65" s="210" t="str">
        <f t="shared" si="12"/>
        <v/>
      </c>
      <c r="AC65" s="210" t="str">
        <f t="shared" si="12"/>
        <v/>
      </c>
    </row>
    <row r="66" spans="2:29" hidden="1" x14ac:dyDescent="0.25">
      <c r="B66" s="11" t="str">
        <f t="shared" si="5"/>
        <v/>
      </c>
      <c r="C66" s="8"/>
      <c r="D66" s="8"/>
      <c r="E66" s="8"/>
      <c r="F66" s="248" t="str">
        <f>IF('תנאי סף'!AO66&lt;&gt;1,"",'תנאי סף'!F66)</f>
        <v/>
      </c>
      <c r="G66" s="174" t="str">
        <f>IF($F66="","",'תנאי סף'!AD66)</f>
        <v/>
      </c>
      <c r="H66" s="9"/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2"/>
      <c r="T66" s="12"/>
      <c r="U66" s="174" t="str">
        <f t="shared" si="6"/>
        <v/>
      </c>
      <c r="V66" s="12">
        <v>1</v>
      </c>
      <c r="W66" s="12" t="str">
        <f t="shared" si="7"/>
        <v/>
      </c>
      <c r="X66" s="174">
        <v>1</v>
      </c>
      <c r="Y66" s="12" t="str">
        <f t="shared" si="8"/>
        <v/>
      </c>
      <c r="Z66" s="138" t="str">
        <f t="shared" si="9"/>
        <v/>
      </c>
      <c r="AA66" s="210">
        <f t="shared" si="10"/>
        <v>1</v>
      </c>
      <c r="AB66" s="210" t="str">
        <f t="shared" si="12"/>
        <v/>
      </c>
      <c r="AC66" s="210" t="str">
        <f t="shared" si="12"/>
        <v/>
      </c>
    </row>
    <row r="67" spans="2:29" hidden="1" x14ac:dyDescent="0.25">
      <c r="B67" s="11" t="str">
        <f t="shared" si="5"/>
        <v/>
      </c>
      <c r="C67" s="8"/>
      <c r="D67" s="8"/>
      <c r="E67" s="8"/>
      <c r="F67" s="248" t="str">
        <f>IF('תנאי סף'!AO67&lt;&gt;1,"",'תנאי סף'!F67)</f>
        <v/>
      </c>
      <c r="G67" s="174" t="str">
        <f>IF($F67="","",'תנאי סף'!AD67)</f>
        <v/>
      </c>
      <c r="H67" s="9"/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2"/>
      <c r="T67" s="12"/>
      <c r="U67" s="174" t="str">
        <f t="shared" si="6"/>
        <v/>
      </c>
      <c r="V67" s="12">
        <v>1</v>
      </c>
      <c r="W67" s="12" t="str">
        <f t="shared" si="7"/>
        <v/>
      </c>
      <c r="X67" s="174">
        <v>1</v>
      </c>
      <c r="Y67" s="12" t="str">
        <f t="shared" si="8"/>
        <v/>
      </c>
      <c r="Z67" s="138" t="str">
        <f t="shared" si="9"/>
        <v/>
      </c>
      <c r="AA67" s="210">
        <f t="shared" si="10"/>
        <v>1</v>
      </c>
      <c r="AB67" s="210" t="str">
        <f t="shared" si="12"/>
        <v/>
      </c>
      <c r="AC67" s="210" t="str">
        <f t="shared" si="12"/>
        <v/>
      </c>
    </row>
    <row r="68" spans="2:29" hidden="1" x14ac:dyDescent="0.25">
      <c r="B68" s="11" t="str">
        <f t="shared" si="5"/>
        <v/>
      </c>
      <c r="C68" s="8"/>
      <c r="D68" s="8"/>
      <c r="E68" s="8"/>
      <c r="F68" s="248" t="str">
        <f>IF('תנאי סף'!AO68&lt;&gt;1,"",'תנאי סף'!F68)</f>
        <v/>
      </c>
      <c r="G68" s="174" t="str">
        <f>IF($F68="","",'תנאי סף'!AD68)</f>
        <v/>
      </c>
      <c r="H68" s="9"/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2"/>
      <c r="T68" s="12"/>
      <c r="U68" s="174" t="str">
        <f t="shared" si="6"/>
        <v/>
      </c>
      <c r="V68" s="12">
        <v>1</v>
      </c>
      <c r="W68" s="12" t="str">
        <f t="shared" si="7"/>
        <v/>
      </c>
      <c r="X68" s="174">
        <v>1</v>
      </c>
      <c r="Y68" s="12" t="str">
        <f t="shared" si="8"/>
        <v/>
      </c>
      <c r="Z68" s="138" t="str">
        <f t="shared" si="9"/>
        <v/>
      </c>
      <c r="AA68" s="210">
        <f t="shared" si="10"/>
        <v>1</v>
      </c>
      <c r="AB68" s="210" t="str">
        <f t="shared" si="12"/>
        <v/>
      </c>
      <c r="AC68" s="210" t="str">
        <f t="shared" si="12"/>
        <v/>
      </c>
    </row>
    <row r="69" spans="2:29" hidden="1" x14ac:dyDescent="0.25">
      <c r="B69" s="11" t="str">
        <f t="shared" si="5"/>
        <v/>
      </c>
      <c r="C69" s="8"/>
      <c r="D69" s="8"/>
      <c r="E69" s="8"/>
      <c r="F69" s="248" t="str">
        <f>IF('תנאי סף'!AO69&lt;&gt;1,"",'תנאי סף'!F69)</f>
        <v/>
      </c>
      <c r="G69" s="174" t="str">
        <f>IF($F69="","",'תנאי סף'!AD69)</f>
        <v/>
      </c>
      <c r="H69" s="9"/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2"/>
      <c r="T69" s="12"/>
      <c r="U69" s="174" t="str">
        <f t="shared" si="6"/>
        <v/>
      </c>
      <c r="V69" s="12">
        <v>1</v>
      </c>
      <c r="W69" s="12" t="str">
        <f t="shared" si="7"/>
        <v/>
      </c>
      <c r="X69" s="174">
        <v>1</v>
      </c>
      <c r="Y69" s="12" t="str">
        <f t="shared" si="8"/>
        <v/>
      </c>
      <c r="Z69" s="138" t="str">
        <f t="shared" si="9"/>
        <v/>
      </c>
      <c r="AA69" s="210">
        <f t="shared" si="10"/>
        <v>1</v>
      </c>
      <c r="AB69" s="210" t="str">
        <f t="shared" si="12"/>
        <v/>
      </c>
      <c r="AC69" s="210" t="str">
        <f t="shared" si="12"/>
        <v/>
      </c>
    </row>
    <row r="70" spans="2:29" hidden="1" x14ac:dyDescent="0.25">
      <c r="B70" s="11" t="str">
        <f t="shared" si="5"/>
        <v/>
      </c>
      <c r="C70" s="8"/>
      <c r="D70" s="8"/>
      <c r="E70" s="8"/>
      <c r="F70" s="248" t="str">
        <f>IF('תנאי סף'!AO70&lt;&gt;1,"",'תנאי סף'!F70)</f>
        <v/>
      </c>
      <c r="G70" s="174" t="str">
        <f>IF($F70="","",'תנאי סף'!AD70)</f>
        <v/>
      </c>
      <c r="H70" s="9"/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2"/>
      <c r="T70" s="12"/>
      <c r="U70" s="174" t="str">
        <f t="shared" si="6"/>
        <v/>
      </c>
      <c r="V70" s="12">
        <v>1</v>
      </c>
      <c r="W70" s="12" t="str">
        <f t="shared" si="7"/>
        <v/>
      </c>
      <c r="X70" s="174">
        <v>1</v>
      </c>
      <c r="Y70" s="12" t="str">
        <f t="shared" si="8"/>
        <v/>
      </c>
      <c r="Z70" s="138" t="str">
        <f t="shared" si="9"/>
        <v/>
      </c>
      <c r="AA70" s="210">
        <f t="shared" si="10"/>
        <v>1</v>
      </c>
      <c r="AB70" s="210" t="str">
        <f t="shared" si="12"/>
        <v/>
      </c>
      <c r="AC70" s="210" t="str">
        <f t="shared" si="12"/>
        <v/>
      </c>
    </row>
    <row r="71" spans="2:29" hidden="1" x14ac:dyDescent="0.25">
      <c r="B71" s="11" t="str">
        <f t="shared" si="5"/>
        <v/>
      </c>
      <c r="C71" s="8"/>
      <c r="D71" s="8"/>
      <c r="E71" s="8"/>
      <c r="F71" s="248" t="str">
        <f>IF('תנאי סף'!AO71&lt;&gt;1,"",'תנאי סף'!F71)</f>
        <v/>
      </c>
      <c r="G71" s="174" t="str">
        <f>IF($F71="","",'תנאי סף'!AD71)</f>
        <v/>
      </c>
      <c r="H71" s="9"/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2"/>
      <c r="T71" s="12"/>
      <c r="U71" s="174" t="str">
        <f t="shared" si="6"/>
        <v/>
      </c>
      <c r="V71" s="12">
        <v>1</v>
      </c>
      <c r="W71" s="12" t="str">
        <f t="shared" si="7"/>
        <v/>
      </c>
      <c r="X71" s="174">
        <v>1</v>
      </c>
      <c r="Y71" s="12" t="str">
        <f t="shared" si="8"/>
        <v/>
      </c>
      <c r="Z71" s="138" t="str">
        <f t="shared" si="9"/>
        <v/>
      </c>
      <c r="AA71" s="210">
        <f t="shared" si="10"/>
        <v>1</v>
      </c>
      <c r="AB71" s="210" t="str">
        <f t="shared" si="12"/>
        <v/>
      </c>
      <c r="AC71" s="210" t="str">
        <f t="shared" si="12"/>
        <v/>
      </c>
    </row>
    <row r="72" spans="2:29" hidden="1" x14ac:dyDescent="0.25">
      <c r="B72" s="11" t="str">
        <f t="shared" si="5"/>
        <v/>
      </c>
      <c r="C72" s="8"/>
      <c r="D72" s="8"/>
      <c r="E72" s="8"/>
      <c r="F72" s="248" t="str">
        <f>IF('תנאי סף'!AO72&lt;&gt;1,"",'תנאי סף'!F72)</f>
        <v/>
      </c>
      <c r="G72" s="174" t="str">
        <f>IF($F72="","",'תנאי סף'!AD72)</f>
        <v/>
      </c>
      <c r="H72" s="9"/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2"/>
      <c r="T72" s="12"/>
      <c r="U72" s="174" t="str">
        <f t="shared" si="6"/>
        <v/>
      </c>
      <c r="V72" s="12">
        <v>1</v>
      </c>
      <c r="W72" s="12" t="str">
        <f t="shared" si="7"/>
        <v/>
      </c>
      <c r="X72" s="174">
        <v>1</v>
      </c>
      <c r="Y72" s="12" t="str">
        <f t="shared" si="8"/>
        <v/>
      </c>
      <c r="Z72" s="138" t="str">
        <f t="shared" si="9"/>
        <v/>
      </c>
      <c r="AA72" s="210">
        <f t="shared" si="10"/>
        <v>1</v>
      </c>
      <c r="AB72" s="210" t="str">
        <f t="shared" si="12"/>
        <v/>
      </c>
      <c r="AC72" s="210" t="str">
        <f t="shared" si="12"/>
        <v/>
      </c>
    </row>
    <row r="73" spans="2:29" hidden="1" x14ac:dyDescent="0.25">
      <c r="B73" s="11" t="str">
        <f t="shared" si="5"/>
        <v/>
      </c>
      <c r="C73" s="8"/>
      <c r="D73" s="8"/>
      <c r="E73" s="8"/>
      <c r="F73" s="248" t="str">
        <f>IF('תנאי סף'!AO73&lt;&gt;1,"",'תנאי סף'!F73)</f>
        <v/>
      </c>
      <c r="G73" s="174" t="str">
        <f>IF($F73="","",'תנאי סף'!AD73)</f>
        <v/>
      </c>
      <c r="H73" s="9"/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2"/>
      <c r="T73" s="12"/>
      <c r="U73" s="174" t="str">
        <f t="shared" si="6"/>
        <v/>
      </c>
      <c r="V73" s="12">
        <v>1</v>
      </c>
      <c r="W73" s="12" t="str">
        <f t="shared" si="7"/>
        <v/>
      </c>
      <c r="X73" s="174">
        <v>1</v>
      </c>
      <c r="Y73" s="12" t="str">
        <f t="shared" si="8"/>
        <v/>
      </c>
      <c r="Z73" s="138" t="str">
        <f t="shared" si="9"/>
        <v/>
      </c>
      <c r="AA73" s="210">
        <f t="shared" si="10"/>
        <v>1</v>
      </c>
      <c r="AB73" s="210" t="str">
        <f t="shared" si="12"/>
        <v/>
      </c>
      <c r="AC73" s="210" t="str">
        <f t="shared" si="12"/>
        <v/>
      </c>
    </row>
    <row r="74" spans="2:29" hidden="1" x14ac:dyDescent="0.25">
      <c r="B74" s="11" t="str">
        <f t="shared" si="5"/>
        <v/>
      </c>
      <c r="C74" s="8"/>
      <c r="D74" s="8"/>
      <c r="E74" s="8"/>
      <c r="F74" s="248" t="str">
        <f>IF('תנאי סף'!AO74&lt;&gt;1,"",'תנאי סף'!F74)</f>
        <v/>
      </c>
      <c r="G74" s="174" t="str">
        <f>IF($F74="","",'תנאי סף'!AD74)</f>
        <v/>
      </c>
      <c r="H74" s="9"/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2"/>
      <c r="T74" s="12"/>
      <c r="U74" s="174" t="str">
        <f t="shared" si="6"/>
        <v/>
      </c>
      <c r="V74" s="12">
        <v>1</v>
      </c>
      <c r="W74" s="12" t="str">
        <f t="shared" si="7"/>
        <v/>
      </c>
      <c r="X74" s="174">
        <v>1</v>
      </c>
      <c r="Y74" s="12" t="str">
        <f t="shared" si="8"/>
        <v/>
      </c>
      <c r="Z74" s="138" t="str">
        <f t="shared" si="9"/>
        <v/>
      </c>
      <c r="AA74" s="210">
        <f t="shared" si="10"/>
        <v>1</v>
      </c>
      <c r="AB74" s="210" t="str">
        <f t="shared" si="12"/>
        <v/>
      </c>
      <c r="AC74" s="210" t="str">
        <f t="shared" si="12"/>
        <v/>
      </c>
    </row>
    <row r="75" spans="2:29" hidden="1" x14ac:dyDescent="0.25">
      <c r="B75" s="11" t="str">
        <f t="shared" si="5"/>
        <v/>
      </c>
      <c r="C75" s="8"/>
      <c r="D75" s="8"/>
      <c r="E75" s="8"/>
      <c r="F75" s="248" t="str">
        <f>IF('תנאי סף'!AO75&lt;&gt;1,"",'תנאי סף'!F75)</f>
        <v/>
      </c>
      <c r="G75" s="174" t="str">
        <f>IF($F75="","",'תנאי סף'!AD75)</f>
        <v/>
      </c>
      <c r="H75" s="9"/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2"/>
      <c r="T75" s="12"/>
      <c r="U75" s="174" t="str">
        <f t="shared" si="6"/>
        <v/>
      </c>
      <c r="V75" s="12">
        <v>1</v>
      </c>
      <c r="W75" s="12" t="str">
        <f t="shared" si="7"/>
        <v/>
      </c>
      <c r="X75" s="174">
        <v>1</v>
      </c>
      <c r="Y75" s="12" t="str">
        <f t="shared" si="8"/>
        <v/>
      </c>
      <c r="Z75" s="138" t="str">
        <f t="shared" si="9"/>
        <v/>
      </c>
      <c r="AA75" s="210">
        <f t="shared" si="10"/>
        <v>1</v>
      </c>
      <c r="AB75" s="210" t="str">
        <f t="shared" si="12"/>
        <v/>
      </c>
      <c r="AC75" s="210" t="str">
        <f t="shared" si="12"/>
        <v/>
      </c>
    </row>
    <row r="76" spans="2:29" hidden="1" x14ac:dyDescent="0.25">
      <c r="B76" s="11" t="str">
        <f t="shared" si="5"/>
        <v/>
      </c>
      <c r="C76" s="8"/>
      <c r="D76" s="8"/>
      <c r="E76" s="8"/>
      <c r="F76" s="248" t="str">
        <f>IF('תנאי סף'!AO76&lt;&gt;1,"",'תנאי סף'!F76)</f>
        <v/>
      </c>
      <c r="G76" s="174" t="str">
        <f>IF($F76="","",'תנאי סף'!AD76)</f>
        <v/>
      </c>
      <c r="H76" s="9"/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2"/>
      <c r="T76" s="12"/>
      <c r="U76" s="174" t="str">
        <f t="shared" si="6"/>
        <v/>
      </c>
      <c r="V76" s="12">
        <v>1</v>
      </c>
      <c r="W76" s="12" t="str">
        <f t="shared" si="7"/>
        <v/>
      </c>
      <c r="X76" s="174">
        <v>1</v>
      </c>
      <c r="Y76" s="12" t="str">
        <f t="shared" si="8"/>
        <v/>
      </c>
      <c r="Z76" s="138" t="str">
        <f t="shared" si="9"/>
        <v/>
      </c>
      <c r="AA76" s="210">
        <f t="shared" si="10"/>
        <v>1</v>
      </c>
      <c r="AB76" s="210" t="str">
        <f t="shared" si="12"/>
        <v/>
      </c>
      <c r="AC76" s="210" t="str">
        <f t="shared" si="12"/>
        <v/>
      </c>
    </row>
    <row r="77" spans="2:29" hidden="1" x14ac:dyDescent="0.25">
      <c r="B77" s="11" t="str">
        <f t="shared" si="5"/>
        <v/>
      </c>
      <c r="C77" s="8"/>
      <c r="D77" s="8"/>
      <c r="E77" s="8"/>
      <c r="F77" s="248" t="str">
        <f>IF('תנאי סף'!AO77&lt;&gt;1,"",'תנאי סף'!F77)</f>
        <v/>
      </c>
      <c r="G77" s="174" t="str">
        <f>IF($F77="","",'תנאי סף'!AD77)</f>
        <v/>
      </c>
      <c r="H77" s="9"/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2"/>
      <c r="T77" s="12"/>
      <c r="U77" s="174" t="str">
        <f t="shared" si="6"/>
        <v/>
      </c>
      <c r="V77" s="12">
        <v>1</v>
      </c>
      <c r="W77" s="12" t="str">
        <f t="shared" si="7"/>
        <v/>
      </c>
      <c r="X77" s="174">
        <v>1</v>
      </c>
      <c r="Y77" s="12" t="str">
        <f t="shared" si="8"/>
        <v/>
      </c>
      <c r="Z77" s="138" t="str">
        <f t="shared" si="9"/>
        <v/>
      </c>
      <c r="AA77" s="210">
        <f t="shared" si="10"/>
        <v>1</v>
      </c>
      <c r="AB77" s="210" t="str">
        <f t="shared" si="12"/>
        <v/>
      </c>
      <c r="AC77" s="210" t="str">
        <f t="shared" si="12"/>
        <v/>
      </c>
    </row>
    <row r="78" spans="2:29" hidden="1" x14ac:dyDescent="0.25">
      <c r="B78" s="11" t="str">
        <f t="shared" si="5"/>
        <v/>
      </c>
      <c r="C78" s="8"/>
      <c r="D78" s="8"/>
      <c r="E78" s="8"/>
      <c r="F78" s="248" t="str">
        <f>IF('תנאי סף'!AO78&lt;&gt;1,"",'תנאי סף'!F78)</f>
        <v/>
      </c>
      <c r="G78" s="174" t="str">
        <f>IF($F78="","",'תנאי סף'!AD78)</f>
        <v/>
      </c>
      <c r="H78" s="9"/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2"/>
      <c r="T78" s="12"/>
      <c r="U78" s="174" t="str">
        <f t="shared" si="6"/>
        <v/>
      </c>
      <c r="V78" s="12">
        <v>1</v>
      </c>
      <c r="W78" s="12" t="str">
        <f t="shared" si="7"/>
        <v/>
      </c>
      <c r="X78" s="174">
        <v>1</v>
      </c>
      <c r="Y78" s="12" t="str">
        <f t="shared" si="8"/>
        <v/>
      </c>
      <c r="Z78" s="138" t="str">
        <f t="shared" si="9"/>
        <v/>
      </c>
      <c r="AA78" s="210">
        <f t="shared" si="10"/>
        <v>1</v>
      </c>
      <c r="AB78" s="210" t="str">
        <f t="shared" si="12"/>
        <v/>
      </c>
      <c r="AC78" s="210" t="str">
        <f t="shared" si="12"/>
        <v/>
      </c>
    </row>
    <row r="79" spans="2:29" hidden="1" x14ac:dyDescent="0.25">
      <c r="B79" s="11" t="str">
        <f t="shared" si="5"/>
        <v/>
      </c>
      <c r="C79" s="8"/>
      <c r="D79" s="8"/>
      <c r="E79" s="8"/>
      <c r="F79" s="248" t="str">
        <f>IF('תנאי סף'!AO79&lt;&gt;1,"",'תנאי סף'!F79)</f>
        <v/>
      </c>
      <c r="G79" s="174" t="str">
        <f>IF($F79="","",'תנאי סף'!AD79)</f>
        <v/>
      </c>
      <c r="H79" s="9"/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2"/>
      <c r="T79" s="12"/>
      <c r="U79" s="174" t="str">
        <f t="shared" si="6"/>
        <v/>
      </c>
      <c r="V79" s="12">
        <v>1</v>
      </c>
      <c r="W79" s="12" t="str">
        <f t="shared" si="7"/>
        <v/>
      </c>
      <c r="X79" s="174">
        <v>1</v>
      </c>
      <c r="Y79" s="12" t="str">
        <f t="shared" si="8"/>
        <v/>
      </c>
      <c r="Z79" s="138" t="str">
        <f t="shared" si="9"/>
        <v/>
      </c>
      <c r="AA79" s="210">
        <f t="shared" si="10"/>
        <v>1</v>
      </c>
      <c r="AB79" s="210" t="str">
        <f t="shared" si="12"/>
        <v/>
      </c>
      <c r="AC79" s="210" t="str">
        <f t="shared" si="12"/>
        <v/>
      </c>
    </row>
    <row r="80" spans="2:29" hidden="1" x14ac:dyDescent="0.25">
      <c r="B80" s="11" t="str">
        <f t="shared" si="5"/>
        <v/>
      </c>
      <c r="C80" s="8"/>
      <c r="D80" s="8"/>
      <c r="E80" s="8"/>
      <c r="F80" s="248" t="str">
        <f>IF('תנאי סף'!AO80&lt;&gt;1,"",'תנאי סף'!F80)</f>
        <v/>
      </c>
      <c r="G80" s="174" t="str">
        <f>IF($F80="","",'תנאי סף'!AD80)</f>
        <v/>
      </c>
      <c r="H80" s="9"/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2"/>
      <c r="T80" s="12"/>
      <c r="U80" s="174" t="str">
        <f t="shared" si="6"/>
        <v/>
      </c>
      <c r="V80" s="12">
        <v>1</v>
      </c>
      <c r="W80" s="12" t="str">
        <f t="shared" si="7"/>
        <v/>
      </c>
      <c r="X80" s="174">
        <v>1</v>
      </c>
      <c r="Y80" s="12" t="str">
        <f t="shared" si="8"/>
        <v/>
      </c>
      <c r="Z80" s="138" t="str">
        <f t="shared" si="9"/>
        <v/>
      </c>
      <c r="AA80" s="210">
        <f t="shared" si="10"/>
        <v>1</v>
      </c>
      <c r="AB80" s="210" t="str">
        <f t="shared" si="12"/>
        <v/>
      </c>
      <c r="AC80" s="210" t="str">
        <f t="shared" si="12"/>
        <v/>
      </c>
    </row>
    <row r="81" spans="2:29" hidden="1" x14ac:dyDescent="0.25">
      <c r="B81" s="11" t="str">
        <f t="shared" si="5"/>
        <v/>
      </c>
      <c r="C81" s="8"/>
      <c r="D81" s="8"/>
      <c r="E81" s="8"/>
      <c r="F81" s="248" t="str">
        <f>IF('תנאי סף'!AO81&lt;&gt;1,"",'תנאי סף'!F81)</f>
        <v/>
      </c>
      <c r="G81" s="174" t="str">
        <f>IF($F81="","",'תנאי סף'!AD81)</f>
        <v/>
      </c>
      <c r="H81" s="9"/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2"/>
      <c r="T81" s="12"/>
      <c r="U81" s="174" t="str">
        <f t="shared" si="6"/>
        <v/>
      </c>
      <c r="V81" s="12">
        <v>1</v>
      </c>
      <c r="W81" s="12" t="str">
        <f t="shared" si="7"/>
        <v/>
      </c>
      <c r="X81" s="174">
        <v>1</v>
      </c>
      <c r="Y81" s="12" t="str">
        <f t="shared" si="8"/>
        <v/>
      </c>
      <c r="Z81" s="138" t="str">
        <f t="shared" si="9"/>
        <v/>
      </c>
      <c r="AA81" s="210">
        <f t="shared" si="10"/>
        <v>1</v>
      </c>
      <c r="AB81" s="210" t="str">
        <f t="shared" si="12"/>
        <v/>
      </c>
      <c r="AC81" s="210" t="str">
        <f t="shared" si="12"/>
        <v/>
      </c>
    </row>
    <row r="82" spans="2:29" hidden="1" x14ac:dyDescent="0.25">
      <c r="B82" s="11" t="str">
        <f t="shared" si="5"/>
        <v/>
      </c>
      <c r="C82" s="8"/>
      <c r="D82" s="8"/>
      <c r="E82" s="8"/>
      <c r="F82" s="248" t="str">
        <f>IF('תנאי סף'!AO82&lt;&gt;1,"",'תנאי סף'!F82)</f>
        <v/>
      </c>
      <c r="G82" s="174" t="str">
        <f>IF($F82="","",'תנאי סף'!AD82)</f>
        <v/>
      </c>
      <c r="H82" s="9"/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2"/>
      <c r="T82" s="12"/>
      <c r="U82" s="174" t="str">
        <f t="shared" si="6"/>
        <v/>
      </c>
      <c r="V82" s="12">
        <v>1</v>
      </c>
      <c r="W82" s="12" t="str">
        <f t="shared" si="7"/>
        <v/>
      </c>
      <c r="X82" s="174">
        <v>1</v>
      </c>
      <c r="Y82" s="12" t="str">
        <f t="shared" si="8"/>
        <v/>
      </c>
      <c r="Z82" s="138" t="str">
        <f t="shared" si="9"/>
        <v/>
      </c>
      <c r="AA82" s="210">
        <f t="shared" si="10"/>
        <v>1</v>
      </c>
      <c r="AB82" s="210" t="str">
        <f t="shared" si="12"/>
        <v/>
      </c>
      <c r="AC82" s="210" t="str">
        <f t="shared" si="12"/>
        <v/>
      </c>
    </row>
    <row r="83" spans="2:29" hidden="1" x14ac:dyDescent="0.25">
      <c r="B83" s="11" t="str">
        <f t="shared" si="5"/>
        <v/>
      </c>
      <c r="C83" s="8"/>
      <c r="D83" s="8"/>
      <c r="E83" s="8"/>
      <c r="F83" s="248" t="str">
        <f>IF('תנאי סף'!AO83&lt;&gt;1,"",'תנאי סף'!F83)</f>
        <v/>
      </c>
      <c r="G83" s="174" t="str">
        <f>IF($F83="","",'תנאי סף'!AD83)</f>
        <v/>
      </c>
      <c r="H83" s="9"/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2"/>
      <c r="T83" s="12"/>
      <c r="U83" s="174" t="str">
        <f t="shared" si="6"/>
        <v/>
      </c>
      <c r="V83" s="12">
        <v>1</v>
      </c>
      <c r="W83" s="12" t="str">
        <f t="shared" si="7"/>
        <v/>
      </c>
      <c r="X83" s="174">
        <v>1</v>
      </c>
      <c r="Y83" s="12" t="str">
        <f t="shared" si="8"/>
        <v/>
      </c>
      <c r="Z83" s="138" t="str">
        <f t="shared" si="9"/>
        <v/>
      </c>
      <c r="AA83" s="210">
        <f t="shared" si="10"/>
        <v>1</v>
      </c>
      <c r="AB83" s="210" t="str">
        <f t="shared" si="12"/>
        <v/>
      </c>
      <c r="AC83" s="210" t="str">
        <f t="shared" si="12"/>
        <v/>
      </c>
    </row>
    <row r="84" spans="2:29" hidden="1" x14ac:dyDescent="0.25">
      <c r="B84" s="11" t="str">
        <f t="shared" si="5"/>
        <v/>
      </c>
      <c r="C84" s="8"/>
      <c r="D84" s="8"/>
      <c r="E84" s="8"/>
      <c r="F84" s="248" t="str">
        <f>IF('תנאי סף'!AO84&lt;&gt;1,"",'תנאי סף'!F84)</f>
        <v/>
      </c>
      <c r="G84" s="174" t="str">
        <f>IF($F84="","",'תנאי סף'!AD84)</f>
        <v/>
      </c>
      <c r="H84" s="9"/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2"/>
      <c r="T84" s="12"/>
      <c r="U84" s="174" t="str">
        <f t="shared" si="6"/>
        <v/>
      </c>
      <c r="V84" s="12">
        <v>1</v>
      </c>
      <c r="W84" s="12" t="str">
        <f t="shared" si="7"/>
        <v/>
      </c>
      <c r="X84" s="174">
        <v>1</v>
      </c>
      <c r="Y84" s="12" t="str">
        <f t="shared" si="8"/>
        <v/>
      </c>
      <c r="Z84" s="138" t="str">
        <f t="shared" si="9"/>
        <v/>
      </c>
      <c r="AA84" s="210">
        <f t="shared" si="10"/>
        <v>1</v>
      </c>
      <c r="AB84" s="210" t="str">
        <f t="shared" si="12"/>
        <v/>
      </c>
      <c r="AC84" s="210" t="str">
        <f t="shared" si="12"/>
        <v/>
      </c>
    </row>
    <row r="85" spans="2:29" hidden="1" x14ac:dyDescent="0.25">
      <c r="B85" s="11" t="str">
        <f t="shared" si="5"/>
        <v/>
      </c>
      <c r="C85" s="8"/>
      <c r="D85" s="8"/>
      <c r="E85" s="8"/>
      <c r="F85" s="248" t="str">
        <f>IF('תנאי סף'!AO85&lt;&gt;1,"",'תנאי סף'!F85)</f>
        <v/>
      </c>
      <c r="G85" s="174" t="str">
        <f>IF($F85="","",'תנאי סף'!AD85)</f>
        <v/>
      </c>
      <c r="H85" s="9"/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2"/>
      <c r="T85" s="12"/>
      <c r="U85" s="174" t="str">
        <f t="shared" si="6"/>
        <v/>
      </c>
      <c r="V85" s="12">
        <v>1</v>
      </c>
      <c r="W85" s="12" t="str">
        <f t="shared" si="7"/>
        <v/>
      </c>
      <c r="X85" s="174">
        <v>1</v>
      </c>
      <c r="Y85" s="12" t="str">
        <f t="shared" si="8"/>
        <v/>
      </c>
      <c r="Z85" s="138" t="str">
        <f t="shared" si="9"/>
        <v/>
      </c>
      <c r="AA85" s="210">
        <f t="shared" si="10"/>
        <v>1</v>
      </c>
      <c r="AB85" s="210" t="str">
        <f t="shared" si="12"/>
        <v/>
      </c>
      <c r="AC85" s="210" t="str">
        <f t="shared" si="12"/>
        <v/>
      </c>
    </row>
    <row r="86" spans="2:29" hidden="1" x14ac:dyDescent="0.25">
      <c r="B86" s="11" t="str">
        <f t="shared" si="5"/>
        <v/>
      </c>
      <c r="C86" s="8"/>
      <c r="D86" s="8"/>
      <c r="E86" s="8"/>
      <c r="F86" s="248" t="str">
        <f>IF('תנאי סף'!AO86&lt;&gt;1,"",'תנאי סף'!F86)</f>
        <v/>
      </c>
      <c r="G86" s="174" t="str">
        <f>IF($F86="","",'תנאי סף'!AD86)</f>
        <v/>
      </c>
      <c r="H86" s="9"/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2"/>
      <c r="T86" s="12"/>
      <c r="U86" s="174" t="str">
        <f t="shared" si="6"/>
        <v/>
      </c>
      <c r="V86" s="12">
        <v>1</v>
      </c>
      <c r="W86" s="12" t="str">
        <f t="shared" si="7"/>
        <v/>
      </c>
      <c r="X86" s="174">
        <v>1</v>
      </c>
      <c r="Y86" s="12" t="str">
        <f t="shared" si="8"/>
        <v/>
      </c>
      <c r="Z86" s="138" t="str">
        <f t="shared" si="9"/>
        <v/>
      </c>
      <c r="AA86" s="210">
        <f t="shared" si="10"/>
        <v>1</v>
      </c>
      <c r="AB86" s="210" t="str">
        <f t="shared" si="12"/>
        <v/>
      </c>
      <c r="AC86" s="210" t="str">
        <f t="shared" si="12"/>
        <v/>
      </c>
    </row>
    <row r="87" spans="2:29" hidden="1" x14ac:dyDescent="0.25">
      <c r="B87" s="11" t="str">
        <f t="shared" si="5"/>
        <v/>
      </c>
      <c r="C87" s="8"/>
      <c r="D87" s="8"/>
      <c r="E87" s="8"/>
      <c r="F87" s="248" t="str">
        <f>IF('תנאי סף'!AO87&lt;&gt;1,"",'תנאי סף'!F87)</f>
        <v/>
      </c>
      <c r="G87" s="174" t="str">
        <f>IF($F87="","",'תנאי סף'!AD87)</f>
        <v/>
      </c>
      <c r="H87" s="9"/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2"/>
      <c r="T87" s="12"/>
      <c r="U87" s="174" t="str">
        <f t="shared" si="6"/>
        <v/>
      </c>
      <c r="V87" s="12">
        <v>1</v>
      </c>
      <c r="W87" s="12" t="str">
        <f t="shared" si="7"/>
        <v/>
      </c>
      <c r="X87" s="174">
        <v>1</v>
      </c>
      <c r="Y87" s="12" t="str">
        <f t="shared" si="8"/>
        <v/>
      </c>
      <c r="Z87" s="138" t="str">
        <f t="shared" si="9"/>
        <v/>
      </c>
      <c r="AA87" s="210">
        <f t="shared" si="10"/>
        <v>1</v>
      </c>
      <c r="AB87" s="210" t="str">
        <f t="shared" si="12"/>
        <v/>
      </c>
      <c r="AC87" s="210" t="str">
        <f t="shared" si="12"/>
        <v/>
      </c>
    </row>
    <row r="88" spans="2:29" hidden="1" x14ac:dyDescent="0.25">
      <c r="B88" s="11" t="str">
        <f t="shared" si="5"/>
        <v/>
      </c>
      <c r="C88" s="8"/>
      <c r="D88" s="8"/>
      <c r="E88" s="8"/>
      <c r="F88" s="248" t="str">
        <f>IF('תנאי סף'!AO88&lt;&gt;1,"",'תנאי סף'!F88)</f>
        <v/>
      </c>
      <c r="G88" s="174" t="str">
        <f>IF($F88="","",'תנאי סף'!AD88)</f>
        <v/>
      </c>
      <c r="H88" s="9"/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2"/>
      <c r="T88" s="12"/>
      <c r="U88" s="174" t="str">
        <f t="shared" si="6"/>
        <v/>
      </c>
      <c r="V88" s="12">
        <v>1</v>
      </c>
      <c r="W88" s="12" t="str">
        <f t="shared" si="7"/>
        <v/>
      </c>
      <c r="X88" s="174">
        <v>1</v>
      </c>
      <c r="Y88" s="12" t="str">
        <f t="shared" si="8"/>
        <v/>
      </c>
      <c r="Z88" s="138" t="str">
        <f t="shared" si="9"/>
        <v/>
      </c>
      <c r="AA88" s="210">
        <f t="shared" si="10"/>
        <v>1</v>
      </c>
      <c r="AB88" s="210" t="str">
        <f t="shared" si="12"/>
        <v/>
      </c>
      <c r="AC88" s="210" t="str">
        <f t="shared" si="12"/>
        <v/>
      </c>
    </row>
    <row r="89" spans="2:29" hidden="1" x14ac:dyDescent="0.25">
      <c r="B89" s="11" t="str">
        <f t="shared" si="5"/>
        <v/>
      </c>
      <c r="C89" s="8"/>
      <c r="D89" s="8"/>
      <c r="E89" s="8"/>
      <c r="F89" s="248" t="str">
        <f>IF('תנאי סף'!AO89&lt;&gt;1,"",'תנאי סף'!F89)</f>
        <v/>
      </c>
      <c r="G89" s="174" t="str">
        <f>IF($F89="","",'תנאי סף'!AD89)</f>
        <v/>
      </c>
      <c r="H89" s="9"/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2"/>
      <c r="T89" s="12"/>
      <c r="U89" s="174" t="str">
        <f t="shared" si="6"/>
        <v/>
      </c>
      <c r="V89" s="12">
        <v>1</v>
      </c>
      <c r="W89" s="12" t="str">
        <f t="shared" si="7"/>
        <v/>
      </c>
      <c r="X89" s="174">
        <v>1</v>
      </c>
      <c r="Y89" s="12" t="str">
        <f t="shared" si="8"/>
        <v/>
      </c>
      <c r="Z89" s="138" t="str">
        <f t="shared" si="9"/>
        <v/>
      </c>
      <c r="AA89" s="210">
        <f t="shared" si="10"/>
        <v>1</v>
      </c>
      <c r="AB89" s="210" t="str">
        <f t="shared" si="12"/>
        <v/>
      </c>
      <c r="AC89" s="210" t="str">
        <f t="shared" si="12"/>
        <v/>
      </c>
    </row>
    <row r="90" spans="2:29" hidden="1" x14ac:dyDescent="0.25">
      <c r="B90" s="11" t="str">
        <f t="shared" si="5"/>
        <v/>
      </c>
      <c r="C90" s="8"/>
      <c r="D90" s="8"/>
      <c r="E90" s="8"/>
      <c r="F90" s="248" t="str">
        <f>IF('תנאי סף'!AO90&lt;&gt;1,"",'תנאי סף'!F90)</f>
        <v/>
      </c>
      <c r="G90" s="174" t="str">
        <f>IF($F90="","",'תנאי סף'!AD90)</f>
        <v/>
      </c>
      <c r="H90" s="9"/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2"/>
      <c r="T90" s="12"/>
      <c r="U90" s="174" t="str">
        <f t="shared" si="6"/>
        <v/>
      </c>
      <c r="V90" s="12">
        <v>1</v>
      </c>
      <c r="W90" s="12" t="str">
        <f t="shared" si="7"/>
        <v/>
      </c>
      <c r="X90" s="174">
        <v>1</v>
      </c>
      <c r="Y90" s="12" t="str">
        <f t="shared" si="8"/>
        <v/>
      </c>
      <c r="Z90" s="138" t="str">
        <f t="shared" si="9"/>
        <v/>
      </c>
      <c r="AA90" s="210">
        <f t="shared" si="10"/>
        <v>1</v>
      </c>
      <c r="AB90" s="210" t="str">
        <f t="shared" si="12"/>
        <v/>
      </c>
      <c r="AC90" s="210" t="str">
        <f t="shared" si="12"/>
        <v/>
      </c>
    </row>
    <row r="91" spans="2:29" hidden="1" x14ac:dyDescent="0.25">
      <c r="B91" s="11" t="str">
        <f t="shared" si="5"/>
        <v/>
      </c>
      <c r="C91" s="8"/>
      <c r="D91" s="8"/>
      <c r="E91" s="8"/>
      <c r="F91" s="248" t="str">
        <f>IF('תנאי סף'!AO91&lt;&gt;1,"",'תנאי סף'!F91)</f>
        <v/>
      </c>
      <c r="G91" s="174" t="str">
        <f>IF($F91="","",'תנאי סף'!AD91)</f>
        <v/>
      </c>
      <c r="H91" s="9"/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2"/>
      <c r="T91" s="12"/>
      <c r="U91" s="174" t="str">
        <f t="shared" si="6"/>
        <v/>
      </c>
      <c r="V91" s="12">
        <v>1</v>
      </c>
      <c r="W91" s="12" t="str">
        <f t="shared" si="7"/>
        <v/>
      </c>
      <c r="X91" s="174">
        <v>1</v>
      </c>
      <c r="Y91" s="12" t="str">
        <f t="shared" si="8"/>
        <v/>
      </c>
      <c r="Z91" s="138" t="str">
        <f t="shared" si="9"/>
        <v/>
      </c>
      <c r="AA91" s="210">
        <f t="shared" si="10"/>
        <v>1</v>
      </c>
      <c r="AB91" s="210" t="str">
        <f t="shared" si="12"/>
        <v/>
      </c>
      <c r="AC91" s="210" t="str">
        <f t="shared" si="12"/>
        <v/>
      </c>
    </row>
    <row r="92" spans="2:29" hidden="1" x14ac:dyDescent="0.25">
      <c r="B92" s="11" t="str">
        <f t="shared" si="5"/>
        <v/>
      </c>
      <c r="C92" s="8"/>
      <c r="D92" s="8"/>
      <c r="E92" s="8"/>
      <c r="F92" s="248" t="str">
        <f>IF('תנאי סף'!AO92&lt;&gt;1,"",'תנאי סף'!F92)</f>
        <v/>
      </c>
      <c r="G92" s="174" t="str">
        <f>IF($F92="","",'תנאי סף'!AD92)</f>
        <v/>
      </c>
      <c r="H92" s="9"/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2"/>
      <c r="T92" s="12"/>
      <c r="U92" s="174" t="str">
        <f t="shared" si="6"/>
        <v/>
      </c>
      <c r="V92" s="12">
        <v>1</v>
      </c>
      <c r="W92" s="12" t="str">
        <f t="shared" si="7"/>
        <v/>
      </c>
      <c r="X92" s="174">
        <v>1</v>
      </c>
      <c r="Y92" s="12" t="str">
        <f t="shared" si="8"/>
        <v/>
      </c>
      <c r="Z92" s="138" t="str">
        <f t="shared" si="9"/>
        <v/>
      </c>
      <c r="AA92" s="210">
        <f t="shared" si="10"/>
        <v>1</v>
      </c>
      <c r="AB92" s="210" t="str">
        <f t="shared" ref="AB92:AC130" si="13">IF($F92="","",AB$30)</f>
        <v/>
      </c>
      <c r="AC92" s="210" t="str">
        <f t="shared" si="13"/>
        <v/>
      </c>
    </row>
    <row r="93" spans="2:29" hidden="1" x14ac:dyDescent="0.25">
      <c r="B93" s="11" t="str">
        <f t="shared" si="5"/>
        <v/>
      </c>
      <c r="C93" s="8"/>
      <c r="D93" s="8"/>
      <c r="E93" s="8"/>
      <c r="F93" s="248" t="str">
        <f>IF('תנאי סף'!AO93&lt;&gt;1,"",'תנאי סף'!F93)</f>
        <v/>
      </c>
      <c r="G93" s="174" t="str">
        <f>IF($F93="","",'תנאי סף'!AD93)</f>
        <v/>
      </c>
      <c r="H93" s="9"/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2"/>
      <c r="T93" s="12"/>
      <c r="U93" s="174" t="str">
        <f t="shared" si="6"/>
        <v/>
      </c>
      <c r="V93" s="12">
        <v>1</v>
      </c>
      <c r="W93" s="12" t="str">
        <f t="shared" si="7"/>
        <v/>
      </c>
      <c r="X93" s="174">
        <v>1</v>
      </c>
      <c r="Y93" s="12" t="str">
        <f t="shared" si="8"/>
        <v/>
      </c>
      <c r="Z93" s="138" t="str">
        <f t="shared" si="9"/>
        <v/>
      </c>
      <c r="AA93" s="210">
        <f t="shared" si="10"/>
        <v>1</v>
      </c>
      <c r="AB93" s="210" t="str">
        <f t="shared" si="13"/>
        <v/>
      </c>
      <c r="AC93" s="210" t="str">
        <f t="shared" si="13"/>
        <v/>
      </c>
    </row>
    <row r="94" spans="2:29" hidden="1" x14ac:dyDescent="0.25">
      <c r="B94" s="11" t="str">
        <f t="shared" si="5"/>
        <v/>
      </c>
      <c r="C94" s="8"/>
      <c r="D94" s="8"/>
      <c r="E94" s="8"/>
      <c r="F94" s="248" t="str">
        <f>IF('תנאי סף'!AO94&lt;&gt;1,"",'תנאי סף'!F94)</f>
        <v/>
      </c>
      <c r="G94" s="174" t="str">
        <f>IF($F94="","",'תנאי סף'!AD94)</f>
        <v/>
      </c>
      <c r="H94" s="9"/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2"/>
      <c r="T94" s="12"/>
      <c r="U94" s="174" t="str">
        <f t="shared" si="6"/>
        <v/>
      </c>
      <c r="V94" s="12">
        <v>1</v>
      </c>
      <c r="W94" s="12" t="str">
        <f t="shared" si="7"/>
        <v/>
      </c>
      <c r="X94" s="174">
        <v>1</v>
      </c>
      <c r="Y94" s="12" t="str">
        <f t="shared" si="8"/>
        <v/>
      </c>
      <c r="Z94" s="138" t="str">
        <f t="shared" si="9"/>
        <v/>
      </c>
      <c r="AA94" s="210">
        <f t="shared" si="10"/>
        <v>1</v>
      </c>
      <c r="AB94" s="210" t="str">
        <f t="shared" si="13"/>
        <v/>
      </c>
      <c r="AC94" s="210" t="str">
        <f t="shared" si="13"/>
        <v/>
      </c>
    </row>
    <row r="95" spans="2:29" hidden="1" x14ac:dyDescent="0.25">
      <c r="B95" s="11" t="str">
        <f t="shared" si="5"/>
        <v/>
      </c>
      <c r="C95" s="8"/>
      <c r="D95" s="8"/>
      <c r="E95" s="8"/>
      <c r="F95" s="248" t="str">
        <f>IF('תנאי סף'!AO95&lt;&gt;1,"",'תנאי סף'!F95)</f>
        <v/>
      </c>
      <c r="G95" s="174" t="str">
        <f>IF($F95="","",'תנאי סף'!AD95)</f>
        <v/>
      </c>
      <c r="H95" s="9"/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2"/>
      <c r="T95" s="12"/>
      <c r="U95" s="174" t="str">
        <f t="shared" si="6"/>
        <v/>
      </c>
      <c r="V95" s="12">
        <v>1</v>
      </c>
      <c r="W95" s="12" t="str">
        <f t="shared" si="7"/>
        <v/>
      </c>
      <c r="X95" s="174">
        <v>1</v>
      </c>
      <c r="Y95" s="12" t="str">
        <f t="shared" si="8"/>
        <v/>
      </c>
      <c r="Z95" s="138" t="str">
        <f t="shared" si="9"/>
        <v/>
      </c>
      <c r="AA95" s="210">
        <f t="shared" si="10"/>
        <v>1</v>
      </c>
      <c r="AB95" s="210" t="str">
        <f t="shared" si="13"/>
        <v/>
      </c>
      <c r="AC95" s="210" t="str">
        <f t="shared" si="13"/>
        <v/>
      </c>
    </row>
    <row r="96" spans="2:29" hidden="1" x14ac:dyDescent="0.25">
      <c r="B96" s="11" t="str">
        <f t="shared" ref="B96:B130" si="14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4" t="str">
        <f>IF($F96="","",'תנאי סף'!AD96)</f>
        <v/>
      </c>
      <c r="H96" s="9"/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2"/>
      <c r="T96" s="12"/>
      <c r="U96" s="174" t="str">
        <f t="shared" ref="U96:U130" si="15">IF($F96="","",IF($AA96&lt;&gt;1,$AB$1,IFERROR(ROUNDDOWN(G96*$G$5,0),$AB$1)))</f>
        <v/>
      </c>
      <c r="V96" s="12">
        <v>1</v>
      </c>
      <c r="W96" s="12" t="str">
        <f t="shared" ref="W96:W130" si="16">IF($F96="","",IF($AA96&lt;&gt;1,$AB$1,IFERROR(U96*V96,$AB$1)))</f>
        <v/>
      </c>
      <c r="X96" s="174">
        <v>1</v>
      </c>
      <c r="Y96" s="12" t="str">
        <f t="shared" ref="Y96:Y130" si="17">IF($F96="","",IF($AA96&lt;&gt;1,$AB$1,IFERROR(W96*X96,$AB$1)))</f>
        <v/>
      </c>
      <c r="Z96" s="138" t="str">
        <f t="shared" ref="Z96:Z130" si="18">IF($F96="","",IF(OR($AA96&lt;&gt;1,Y96=$AB$1),$AB$1,IFERROR(Y96/SUM($Y$31:$Y$130),0)))</f>
        <v/>
      </c>
      <c r="AA96" s="210">
        <f t="shared" ref="AA96:AA130" si="19">IF(SUM(AD96:AV96)=COUNT(AD96:AV96),1,0)</f>
        <v>1</v>
      </c>
      <c r="AB96" s="210" t="str">
        <f t="shared" si="13"/>
        <v/>
      </c>
      <c r="AC96" s="210" t="str">
        <f t="shared" si="13"/>
        <v/>
      </c>
    </row>
    <row r="97" spans="2:29" hidden="1" x14ac:dyDescent="0.25">
      <c r="B97" s="11" t="str">
        <f t="shared" si="14"/>
        <v/>
      </c>
      <c r="C97" s="8"/>
      <c r="D97" s="8"/>
      <c r="E97" s="8"/>
      <c r="F97" s="248" t="str">
        <f>IF('תנאי סף'!AO97&lt;&gt;1,"",'תנאי סף'!F97)</f>
        <v/>
      </c>
      <c r="G97" s="174" t="str">
        <f>IF($F97="","",'תנאי סף'!AD97)</f>
        <v/>
      </c>
      <c r="H97" s="9"/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2"/>
      <c r="T97" s="12"/>
      <c r="U97" s="174" t="str">
        <f t="shared" si="15"/>
        <v/>
      </c>
      <c r="V97" s="12">
        <v>1</v>
      </c>
      <c r="W97" s="12" t="str">
        <f t="shared" si="16"/>
        <v/>
      </c>
      <c r="X97" s="174">
        <v>1</v>
      </c>
      <c r="Y97" s="12" t="str">
        <f t="shared" si="17"/>
        <v/>
      </c>
      <c r="Z97" s="138" t="str">
        <f t="shared" si="18"/>
        <v/>
      </c>
      <c r="AA97" s="210">
        <f t="shared" si="19"/>
        <v>1</v>
      </c>
      <c r="AB97" s="210" t="str">
        <f t="shared" si="13"/>
        <v/>
      </c>
      <c r="AC97" s="210" t="str">
        <f t="shared" si="13"/>
        <v/>
      </c>
    </row>
    <row r="98" spans="2:29" hidden="1" x14ac:dyDescent="0.25">
      <c r="B98" s="11" t="str">
        <f t="shared" si="14"/>
        <v/>
      </c>
      <c r="C98" s="8"/>
      <c r="D98" s="8"/>
      <c r="E98" s="8"/>
      <c r="F98" s="248" t="str">
        <f>IF('תנאי סף'!AO98&lt;&gt;1,"",'תנאי סף'!F98)</f>
        <v/>
      </c>
      <c r="G98" s="174" t="str">
        <f>IF($F98="","",'תנאי סף'!AD98)</f>
        <v/>
      </c>
      <c r="H98" s="9"/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2"/>
      <c r="T98" s="12"/>
      <c r="U98" s="174" t="str">
        <f t="shared" si="15"/>
        <v/>
      </c>
      <c r="V98" s="12">
        <v>1</v>
      </c>
      <c r="W98" s="12" t="str">
        <f t="shared" si="16"/>
        <v/>
      </c>
      <c r="X98" s="174">
        <v>1</v>
      </c>
      <c r="Y98" s="12" t="str">
        <f t="shared" si="17"/>
        <v/>
      </c>
      <c r="Z98" s="138" t="str">
        <f t="shared" si="18"/>
        <v/>
      </c>
      <c r="AA98" s="210">
        <f t="shared" si="19"/>
        <v>1</v>
      </c>
      <c r="AB98" s="210" t="str">
        <f t="shared" si="13"/>
        <v/>
      </c>
      <c r="AC98" s="210" t="str">
        <f t="shared" si="13"/>
        <v/>
      </c>
    </row>
    <row r="99" spans="2:29" hidden="1" x14ac:dyDescent="0.25">
      <c r="B99" s="11" t="str">
        <f t="shared" si="14"/>
        <v/>
      </c>
      <c r="C99" s="8"/>
      <c r="D99" s="8"/>
      <c r="E99" s="8"/>
      <c r="F99" s="248" t="str">
        <f>IF('תנאי סף'!AO99&lt;&gt;1,"",'תנאי סף'!F99)</f>
        <v/>
      </c>
      <c r="G99" s="174" t="str">
        <f>IF($F99="","",'תנאי סף'!AD99)</f>
        <v/>
      </c>
      <c r="H99" s="9"/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2"/>
      <c r="T99" s="12"/>
      <c r="U99" s="174" t="str">
        <f t="shared" si="15"/>
        <v/>
      </c>
      <c r="V99" s="12">
        <v>1</v>
      </c>
      <c r="W99" s="12" t="str">
        <f t="shared" si="16"/>
        <v/>
      </c>
      <c r="X99" s="174">
        <v>1</v>
      </c>
      <c r="Y99" s="12" t="str">
        <f t="shared" si="17"/>
        <v/>
      </c>
      <c r="Z99" s="138" t="str">
        <f t="shared" si="18"/>
        <v/>
      </c>
      <c r="AA99" s="210">
        <f t="shared" si="19"/>
        <v>1</v>
      </c>
      <c r="AB99" s="210" t="str">
        <f t="shared" si="13"/>
        <v/>
      </c>
      <c r="AC99" s="210" t="str">
        <f t="shared" si="13"/>
        <v/>
      </c>
    </row>
    <row r="100" spans="2:29" hidden="1" x14ac:dyDescent="0.25">
      <c r="B100" s="11" t="str">
        <f t="shared" si="14"/>
        <v/>
      </c>
      <c r="C100" s="8"/>
      <c r="D100" s="8"/>
      <c r="E100" s="8"/>
      <c r="F100" s="248" t="str">
        <f>IF('תנאי סף'!AO100&lt;&gt;1,"",'תנאי סף'!F100)</f>
        <v/>
      </c>
      <c r="G100" s="174" t="str">
        <f>IF($F100="","",'תנאי סף'!AD100)</f>
        <v/>
      </c>
      <c r="H100" s="9"/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2"/>
      <c r="T100" s="12"/>
      <c r="U100" s="174" t="str">
        <f t="shared" si="15"/>
        <v/>
      </c>
      <c r="V100" s="12">
        <v>1</v>
      </c>
      <c r="W100" s="12" t="str">
        <f t="shared" si="16"/>
        <v/>
      </c>
      <c r="X100" s="174">
        <v>1</v>
      </c>
      <c r="Y100" s="12" t="str">
        <f t="shared" si="17"/>
        <v/>
      </c>
      <c r="Z100" s="138" t="str">
        <f t="shared" si="18"/>
        <v/>
      </c>
      <c r="AA100" s="210">
        <f t="shared" si="19"/>
        <v>1</v>
      </c>
      <c r="AB100" s="210" t="str">
        <f t="shared" si="13"/>
        <v/>
      </c>
      <c r="AC100" s="210" t="str">
        <f t="shared" si="13"/>
        <v/>
      </c>
    </row>
    <row r="101" spans="2:29" hidden="1" x14ac:dyDescent="0.25">
      <c r="B101" s="11" t="str">
        <f t="shared" si="14"/>
        <v/>
      </c>
      <c r="C101" s="8"/>
      <c r="D101" s="8"/>
      <c r="E101" s="8"/>
      <c r="F101" s="248" t="str">
        <f>IF('תנאי סף'!AO101&lt;&gt;1,"",'תנאי סף'!F101)</f>
        <v/>
      </c>
      <c r="G101" s="174" t="str">
        <f>IF($F101="","",'תנאי סף'!AD101)</f>
        <v/>
      </c>
      <c r="H101" s="9"/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2"/>
      <c r="T101" s="12"/>
      <c r="U101" s="174" t="str">
        <f t="shared" si="15"/>
        <v/>
      </c>
      <c r="V101" s="12">
        <v>1</v>
      </c>
      <c r="W101" s="12" t="str">
        <f t="shared" si="16"/>
        <v/>
      </c>
      <c r="X101" s="174">
        <v>1</v>
      </c>
      <c r="Y101" s="12" t="str">
        <f t="shared" si="17"/>
        <v/>
      </c>
      <c r="Z101" s="138" t="str">
        <f t="shared" si="18"/>
        <v/>
      </c>
      <c r="AA101" s="210">
        <f t="shared" si="19"/>
        <v>1</v>
      </c>
      <c r="AB101" s="210" t="str">
        <f t="shared" si="13"/>
        <v/>
      </c>
      <c r="AC101" s="210" t="str">
        <f t="shared" si="13"/>
        <v/>
      </c>
    </row>
    <row r="102" spans="2:29" hidden="1" x14ac:dyDescent="0.25">
      <c r="B102" s="11" t="str">
        <f t="shared" si="14"/>
        <v/>
      </c>
      <c r="C102" s="8"/>
      <c r="D102" s="8"/>
      <c r="E102" s="8"/>
      <c r="F102" s="248" t="str">
        <f>IF('תנאי סף'!AO102&lt;&gt;1,"",'תנאי סף'!F102)</f>
        <v/>
      </c>
      <c r="G102" s="174" t="str">
        <f>IF($F102="","",'תנאי סף'!AD102)</f>
        <v/>
      </c>
      <c r="H102" s="9"/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2"/>
      <c r="T102" s="12"/>
      <c r="U102" s="174" t="str">
        <f t="shared" si="15"/>
        <v/>
      </c>
      <c r="V102" s="12">
        <v>1</v>
      </c>
      <c r="W102" s="12" t="str">
        <f t="shared" si="16"/>
        <v/>
      </c>
      <c r="X102" s="174">
        <v>1</v>
      </c>
      <c r="Y102" s="12" t="str">
        <f t="shared" si="17"/>
        <v/>
      </c>
      <c r="Z102" s="138" t="str">
        <f t="shared" si="18"/>
        <v/>
      </c>
      <c r="AA102" s="210">
        <f t="shared" si="19"/>
        <v>1</v>
      </c>
      <c r="AB102" s="210" t="str">
        <f t="shared" si="13"/>
        <v/>
      </c>
      <c r="AC102" s="210" t="str">
        <f t="shared" si="13"/>
        <v/>
      </c>
    </row>
    <row r="103" spans="2:29" hidden="1" x14ac:dyDescent="0.25">
      <c r="B103" s="11" t="str">
        <f t="shared" si="14"/>
        <v/>
      </c>
      <c r="C103" s="8"/>
      <c r="D103" s="8"/>
      <c r="E103" s="8"/>
      <c r="F103" s="248" t="str">
        <f>IF('תנאי סף'!AO103&lt;&gt;1,"",'תנאי סף'!F103)</f>
        <v/>
      </c>
      <c r="G103" s="174" t="str">
        <f>IF($F103="","",'תנאי סף'!AD103)</f>
        <v/>
      </c>
      <c r="H103" s="9"/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2"/>
      <c r="T103" s="12"/>
      <c r="U103" s="174" t="str">
        <f t="shared" si="15"/>
        <v/>
      </c>
      <c r="V103" s="12">
        <v>1</v>
      </c>
      <c r="W103" s="12" t="str">
        <f t="shared" si="16"/>
        <v/>
      </c>
      <c r="X103" s="174">
        <v>1</v>
      </c>
      <c r="Y103" s="12" t="str">
        <f t="shared" si="17"/>
        <v/>
      </c>
      <c r="Z103" s="138" t="str">
        <f t="shared" si="18"/>
        <v/>
      </c>
      <c r="AA103" s="210">
        <f t="shared" si="19"/>
        <v>1</v>
      </c>
      <c r="AB103" s="210" t="str">
        <f t="shared" si="13"/>
        <v/>
      </c>
      <c r="AC103" s="210" t="str">
        <f t="shared" si="13"/>
        <v/>
      </c>
    </row>
    <row r="104" spans="2:29" hidden="1" x14ac:dyDescent="0.25">
      <c r="B104" s="11" t="str">
        <f t="shared" si="14"/>
        <v/>
      </c>
      <c r="C104" s="8"/>
      <c r="D104" s="8"/>
      <c r="E104" s="8"/>
      <c r="F104" s="248" t="str">
        <f>IF('תנאי סף'!AO104&lt;&gt;1,"",'תנאי סף'!F104)</f>
        <v/>
      </c>
      <c r="G104" s="174" t="str">
        <f>IF($F104="","",'תנאי סף'!AD104)</f>
        <v/>
      </c>
      <c r="H104" s="9"/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2"/>
      <c r="T104" s="12"/>
      <c r="U104" s="174" t="str">
        <f t="shared" si="15"/>
        <v/>
      </c>
      <c r="V104" s="12">
        <v>1</v>
      </c>
      <c r="W104" s="12" t="str">
        <f t="shared" si="16"/>
        <v/>
      </c>
      <c r="X104" s="174">
        <v>1</v>
      </c>
      <c r="Y104" s="12" t="str">
        <f t="shared" si="17"/>
        <v/>
      </c>
      <c r="Z104" s="138" t="str">
        <f t="shared" si="18"/>
        <v/>
      </c>
      <c r="AA104" s="210">
        <f t="shared" si="19"/>
        <v>1</v>
      </c>
      <c r="AB104" s="210" t="str">
        <f t="shared" si="13"/>
        <v/>
      </c>
      <c r="AC104" s="210" t="str">
        <f t="shared" si="13"/>
        <v/>
      </c>
    </row>
    <row r="105" spans="2:29" hidden="1" x14ac:dyDescent="0.25">
      <c r="B105" s="11" t="str">
        <f t="shared" si="14"/>
        <v/>
      </c>
      <c r="C105" s="8"/>
      <c r="D105" s="8"/>
      <c r="E105" s="8"/>
      <c r="F105" s="248" t="str">
        <f>IF('תנאי סף'!AO105&lt;&gt;1,"",'תנאי סף'!F105)</f>
        <v/>
      </c>
      <c r="G105" s="174" t="str">
        <f>IF($F105="","",'תנאי סף'!AD105)</f>
        <v/>
      </c>
      <c r="H105" s="9"/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2"/>
      <c r="T105" s="12"/>
      <c r="U105" s="174" t="str">
        <f t="shared" si="15"/>
        <v/>
      </c>
      <c r="V105" s="12">
        <v>1</v>
      </c>
      <c r="W105" s="12" t="str">
        <f t="shared" si="16"/>
        <v/>
      </c>
      <c r="X105" s="174">
        <v>1</v>
      </c>
      <c r="Y105" s="12" t="str">
        <f t="shared" si="17"/>
        <v/>
      </c>
      <c r="Z105" s="138" t="str">
        <f t="shared" si="18"/>
        <v/>
      </c>
      <c r="AA105" s="210">
        <f t="shared" si="19"/>
        <v>1</v>
      </c>
      <c r="AB105" s="210" t="str">
        <f t="shared" si="13"/>
        <v/>
      </c>
      <c r="AC105" s="210" t="str">
        <f t="shared" si="13"/>
        <v/>
      </c>
    </row>
    <row r="106" spans="2:29" hidden="1" x14ac:dyDescent="0.25">
      <c r="B106" s="11" t="str">
        <f t="shared" si="14"/>
        <v/>
      </c>
      <c r="C106" s="8"/>
      <c r="D106" s="8"/>
      <c r="E106" s="8"/>
      <c r="F106" s="248" t="str">
        <f>IF('תנאי סף'!AO106&lt;&gt;1,"",'תנאי סף'!F106)</f>
        <v/>
      </c>
      <c r="G106" s="174" t="str">
        <f>IF($F106="","",'תנאי סף'!AD106)</f>
        <v/>
      </c>
      <c r="H106" s="9"/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2"/>
      <c r="T106" s="12"/>
      <c r="U106" s="174" t="str">
        <f t="shared" si="15"/>
        <v/>
      </c>
      <c r="V106" s="12">
        <v>1</v>
      </c>
      <c r="W106" s="12" t="str">
        <f t="shared" si="16"/>
        <v/>
      </c>
      <c r="X106" s="174">
        <v>1</v>
      </c>
      <c r="Y106" s="12" t="str">
        <f t="shared" si="17"/>
        <v/>
      </c>
      <c r="Z106" s="138" t="str">
        <f t="shared" si="18"/>
        <v/>
      </c>
      <c r="AA106" s="210">
        <f t="shared" si="19"/>
        <v>1</v>
      </c>
      <c r="AB106" s="210" t="str">
        <f t="shared" si="13"/>
        <v/>
      </c>
      <c r="AC106" s="210" t="str">
        <f t="shared" si="13"/>
        <v/>
      </c>
    </row>
    <row r="107" spans="2:29" hidden="1" x14ac:dyDescent="0.25">
      <c r="B107" s="11" t="str">
        <f t="shared" si="14"/>
        <v/>
      </c>
      <c r="C107" s="8"/>
      <c r="D107" s="8"/>
      <c r="E107" s="8"/>
      <c r="F107" s="248" t="str">
        <f>IF('תנאי סף'!AO107&lt;&gt;1,"",'תנאי סף'!F107)</f>
        <v/>
      </c>
      <c r="G107" s="174" t="str">
        <f>IF($F107="","",'תנאי סף'!AD107)</f>
        <v/>
      </c>
      <c r="H107" s="9"/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2"/>
      <c r="T107" s="12"/>
      <c r="U107" s="174" t="str">
        <f t="shared" si="15"/>
        <v/>
      </c>
      <c r="V107" s="12">
        <v>1</v>
      </c>
      <c r="W107" s="12" t="str">
        <f t="shared" si="16"/>
        <v/>
      </c>
      <c r="X107" s="174">
        <v>1</v>
      </c>
      <c r="Y107" s="12" t="str">
        <f t="shared" si="17"/>
        <v/>
      </c>
      <c r="Z107" s="138" t="str">
        <f t="shared" si="18"/>
        <v/>
      </c>
      <c r="AA107" s="210">
        <f t="shared" si="19"/>
        <v>1</v>
      </c>
      <c r="AB107" s="210" t="str">
        <f t="shared" si="13"/>
        <v/>
      </c>
      <c r="AC107" s="210" t="str">
        <f t="shared" si="13"/>
        <v/>
      </c>
    </row>
    <row r="108" spans="2:29" hidden="1" x14ac:dyDescent="0.25">
      <c r="B108" s="11" t="str">
        <f t="shared" si="14"/>
        <v/>
      </c>
      <c r="C108" s="8"/>
      <c r="D108" s="8"/>
      <c r="E108" s="8"/>
      <c r="F108" s="248" t="str">
        <f>IF('תנאי סף'!AO108&lt;&gt;1,"",'תנאי סף'!F108)</f>
        <v/>
      </c>
      <c r="G108" s="174" t="str">
        <f>IF($F108="","",'תנאי סף'!AD108)</f>
        <v/>
      </c>
      <c r="H108" s="9"/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2"/>
      <c r="T108" s="12"/>
      <c r="U108" s="174" t="str">
        <f t="shared" si="15"/>
        <v/>
      </c>
      <c r="V108" s="12">
        <v>1</v>
      </c>
      <c r="W108" s="12" t="str">
        <f t="shared" si="16"/>
        <v/>
      </c>
      <c r="X108" s="174">
        <v>1</v>
      </c>
      <c r="Y108" s="12" t="str">
        <f t="shared" si="17"/>
        <v/>
      </c>
      <c r="Z108" s="138" t="str">
        <f t="shared" si="18"/>
        <v/>
      </c>
      <c r="AA108" s="210">
        <f t="shared" si="19"/>
        <v>1</v>
      </c>
      <c r="AB108" s="210" t="str">
        <f t="shared" si="13"/>
        <v/>
      </c>
      <c r="AC108" s="210" t="str">
        <f t="shared" si="13"/>
        <v/>
      </c>
    </row>
    <row r="109" spans="2:29" hidden="1" x14ac:dyDescent="0.25">
      <c r="B109" s="11" t="str">
        <f t="shared" si="14"/>
        <v/>
      </c>
      <c r="C109" s="8"/>
      <c r="D109" s="8"/>
      <c r="E109" s="8"/>
      <c r="F109" s="248" t="str">
        <f>IF('תנאי סף'!AO109&lt;&gt;1,"",'תנאי סף'!F109)</f>
        <v/>
      </c>
      <c r="G109" s="174" t="str">
        <f>IF($F109="","",'תנאי סף'!AD109)</f>
        <v/>
      </c>
      <c r="H109" s="9"/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2"/>
      <c r="T109" s="12"/>
      <c r="U109" s="174" t="str">
        <f t="shared" si="15"/>
        <v/>
      </c>
      <c r="V109" s="12">
        <v>1</v>
      </c>
      <c r="W109" s="12" t="str">
        <f t="shared" si="16"/>
        <v/>
      </c>
      <c r="X109" s="174">
        <v>1</v>
      </c>
      <c r="Y109" s="12" t="str">
        <f t="shared" si="17"/>
        <v/>
      </c>
      <c r="Z109" s="138" t="str">
        <f t="shared" si="18"/>
        <v/>
      </c>
      <c r="AA109" s="210">
        <f t="shared" si="19"/>
        <v>1</v>
      </c>
      <c r="AB109" s="210" t="str">
        <f t="shared" si="13"/>
        <v/>
      </c>
      <c r="AC109" s="210" t="str">
        <f t="shared" si="13"/>
        <v/>
      </c>
    </row>
    <row r="110" spans="2:29" hidden="1" x14ac:dyDescent="0.25">
      <c r="B110" s="11" t="str">
        <f t="shared" si="14"/>
        <v/>
      </c>
      <c r="C110" s="8"/>
      <c r="D110" s="8"/>
      <c r="E110" s="8"/>
      <c r="F110" s="248" t="str">
        <f>IF('תנאי סף'!AO110&lt;&gt;1,"",'תנאי סף'!F110)</f>
        <v/>
      </c>
      <c r="G110" s="174" t="str">
        <f>IF($F110="","",'תנאי סף'!AD110)</f>
        <v/>
      </c>
      <c r="H110" s="9"/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2"/>
      <c r="T110" s="12"/>
      <c r="U110" s="174" t="str">
        <f t="shared" si="15"/>
        <v/>
      </c>
      <c r="V110" s="12">
        <v>1</v>
      </c>
      <c r="W110" s="12" t="str">
        <f t="shared" si="16"/>
        <v/>
      </c>
      <c r="X110" s="174">
        <v>1</v>
      </c>
      <c r="Y110" s="12" t="str">
        <f t="shared" si="17"/>
        <v/>
      </c>
      <c r="Z110" s="138" t="str">
        <f t="shared" si="18"/>
        <v/>
      </c>
      <c r="AA110" s="210">
        <f t="shared" si="19"/>
        <v>1</v>
      </c>
      <c r="AB110" s="210" t="str">
        <f t="shared" si="13"/>
        <v/>
      </c>
      <c r="AC110" s="210" t="str">
        <f t="shared" si="13"/>
        <v/>
      </c>
    </row>
    <row r="111" spans="2:29" hidden="1" x14ac:dyDescent="0.25">
      <c r="B111" s="11" t="str">
        <f t="shared" si="14"/>
        <v/>
      </c>
      <c r="C111" s="8"/>
      <c r="D111" s="8"/>
      <c r="E111" s="8"/>
      <c r="F111" s="248" t="str">
        <f>IF('תנאי סף'!AO111&lt;&gt;1,"",'תנאי סף'!F111)</f>
        <v/>
      </c>
      <c r="G111" s="174" t="str">
        <f>IF($F111="","",'תנאי סף'!AD111)</f>
        <v/>
      </c>
      <c r="H111" s="9"/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2"/>
      <c r="T111" s="12"/>
      <c r="U111" s="174" t="str">
        <f t="shared" si="15"/>
        <v/>
      </c>
      <c r="V111" s="12">
        <v>1</v>
      </c>
      <c r="W111" s="12" t="str">
        <f t="shared" si="16"/>
        <v/>
      </c>
      <c r="X111" s="174">
        <v>1</v>
      </c>
      <c r="Y111" s="12" t="str">
        <f t="shared" si="17"/>
        <v/>
      </c>
      <c r="Z111" s="138" t="str">
        <f t="shared" si="18"/>
        <v/>
      </c>
      <c r="AA111" s="210">
        <f t="shared" si="19"/>
        <v>1</v>
      </c>
      <c r="AB111" s="210" t="str">
        <f t="shared" si="13"/>
        <v/>
      </c>
      <c r="AC111" s="210" t="str">
        <f t="shared" si="13"/>
        <v/>
      </c>
    </row>
    <row r="112" spans="2:29" hidden="1" x14ac:dyDescent="0.25">
      <c r="B112" s="11" t="str">
        <f t="shared" si="14"/>
        <v/>
      </c>
      <c r="C112" s="8"/>
      <c r="D112" s="8"/>
      <c r="E112" s="8"/>
      <c r="F112" s="248" t="str">
        <f>IF('תנאי סף'!AO112&lt;&gt;1,"",'תנאי סף'!F112)</f>
        <v/>
      </c>
      <c r="G112" s="174" t="str">
        <f>IF($F112="","",'תנאי סף'!AD112)</f>
        <v/>
      </c>
      <c r="H112" s="9"/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2"/>
      <c r="T112" s="12"/>
      <c r="U112" s="174" t="str">
        <f t="shared" si="15"/>
        <v/>
      </c>
      <c r="V112" s="12">
        <v>1</v>
      </c>
      <c r="W112" s="12" t="str">
        <f t="shared" si="16"/>
        <v/>
      </c>
      <c r="X112" s="174">
        <v>1</v>
      </c>
      <c r="Y112" s="12" t="str">
        <f t="shared" si="17"/>
        <v/>
      </c>
      <c r="Z112" s="138" t="str">
        <f t="shared" si="18"/>
        <v/>
      </c>
      <c r="AA112" s="210">
        <f t="shared" si="19"/>
        <v>1</v>
      </c>
      <c r="AB112" s="210" t="str">
        <f t="shared" si="13"/>
        <v/>
      </c>
      <c r="AC112" s="210" t="str">
        <f t="shared" si="13"/>
        <v/>
      </c>
    </row>
    <row r="113" spans="2:29" hidden="1" x14ac:dyDescent="0.25">
      <c r="B113" s="11" t="str">
        <f t="shared" si="14"/>
        <v/>
      </c>
      <c r="C113" s="8"/>
      <c r="D113" s="8"/>
      <c r="E113" s="8"/>
      <c r="F113" s="248" t="str">
        <f>IF('תנאי סף'!AO113&lt;&gt;1,"",'תנאי סף'!F113)</f>
        <v/>
      </c>
      <c r="G113" s="174" t="str">
        <f>IF($F113="","",'תנאי סף'!AD113)</f>
        <v/>
      </c>
      <c r="H113" s="9"/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2"/>
      <c r="T113" s="12"/>
      <c r="U113" s="174" t="str">
        <f t="shared" si="15"/>
        <v/>
      </c>
      <c r="V113" s="12">
        <v>1</v>
      </c>
      <c r="W113" s="12" t="str">
        <f t="shared" si="16"/>
        <v/>
      </c>
      <c r="X113" s="174">
        <v>1</v>
      </c>
      <c r="Y113" s="12" t="str">
        <f t="shared" si="17"/>
        <v/>
      </c>
      <c r="Z113" s="138" t="str">
        <f t="shared" si="18"/>
        <v/>
      </c>
      <c r="AA113" s="210">
        <f t="shared" si="19"/>
        <v>1</v>
      </c>
      <c r="AB113" s="210" t="str">
        <f t="shared" si="13"/>
        <v/>
      </c>
      <c r="AC113" s="210" t="str">
        <f t="shared" si="13"/>
        <v/>
      </c>
    </row>
    <row r="114" spans="2:29" hidden="1" x14ac:dyDescent="0.25">
      <c r="B114" s="11" t="str">
        <f t="shared" si="14"/>
        <v/>
      </c>
      <c r="C114" s="8"/>
      <c r="D114" s="8"/>
      <c r="E114" s="8"/>
      <c r="F114" s="248" t="str">
        <f>IF('תנאי סף'!AO114&lt;&gt;1,"",'תנאי סף'!F114)</f>
        <v/>
      </c>
      <c r="G114" s="174" t="str">
        <f>IF($F114="","",'תנאי סף'!AD114)</f>
        <v/>
      </c>
      <c r="H114" s="9"/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2"/>
      <c r="T114" s="12"/>
      <c r="U114" s="174" t="str">
        <f t="shared" si="15"/>
        <v/>
      </c>
      <c r="V114" s="12">
        <v>1</v>
      </c>
      <c r="W114" s="12" t="str">
        <f t="shared" si="16"/>
        <v/>
      </c>
      <c r="X114" s="174">
        <v>1</v>
      </c>
      <c r="Y114" s="12" t="str">
        <f t="shared" si="17"/>
        <v/>
      </c>
      <c r="Z114" s="138" t="str">
        <f t="shared" si="18"/>
        <v/>
      </c>
      <c r="AA114" s="210">
        <f t="shared" si="19"/>
        <v>1</v>
      </c>
      <c r="AB114" s="210" t="str">
        <f t="shared" si="13"/>
        <v/>
      </c>
      <c r="AC114" s="210" t="str">
        <f t="shared" si="13"/>
        <v/>
      </c>
    </row>
    <row r="115" spans="2:29" hidden="1" x14ac:dyDescent="0.25">
      <c r="B115" s="11" t="str">
        <f t="shared" si="14"/>
        <v/>
      </c>
      <c r="C115" s="8"/>
      <c r="D115" s="8"/>
      <c r="E115" s="8"/>
      <c r="F115" s="248" t="str">
        <f>IF('תנאי סף'!AO115&lt;&gt;1,"",'תנאי סף'!F115)</f>
        <v/>
      </c>
      <c r="G115" s="174" t="str">
        <f>IF($F115="","",'תנאי סף'!AD115)</f>
        <v/>
      </c>
      <c r="H115" s="9"/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2"/>
      <c r="T115" s="12"/>
      <c r="U115" s="174" t="str">
        <f t="shared" si="15"/>
        <v/>
      </c>
      <c r="V115" s="12">
        <v>1</v>
      </c>
      <c r="W115" s="12" t="str">
        <f t="shared" si="16"/>
        <v/>
      </c>
      <c r="X115" s="174">
        <v>1</v>
      </c>
      <c r="Y115" s="12" t="str">
        <f t="shared" si="17"/>
        <v/>
      </c>
      <c r="Z115" s="138" t="str">
        <f t="shared" si="18"/>
        <v/>
      </c>
      <c r="AA115" s="210">
        <f t="shared" si="19"/>
        <v>1</v>
      </c>
      <c r="AB115" s="210" t="str">
        <f t="shared" si="13"/>
        <v/>
      </c>
      <c r="AC115" s="210" t="str">
        <f t="shared" si="13"/>
        <v/>
      </c>
    </row>
    <row r="116" spans="2:29" hidden="1" x14ac:dyDescent="0.25">
      <c r="B116" s="11" t="str">
        <f t="shared" si="14"/>
        <v/>
      </c>
      <c r="C116" s="8"/>
      <c r="D116" s="8"/>
      <c r="E116" s="8"/>
      <c r="F116" s="248" t="str">
        <f>IF('תנאי סף'!AO116&lt;&gt;1,"",'תנאי סף'!F116)</f>
        <v/>
      </c>
      <c r="G116" s="174" t="str">
        <f>IF($F116="","",'תנאי סף'!AD116)</f>
        <v/>
      </c>
      <c r="H116" s="9"/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2"/>
      <c r="T116" s="12"/>
      <c r="U116" s="174" t="str">
        <f t="shared" si="15"/>
        <v/>
      </c>
      <c r="V116" s="12">
        <v>1</v>
      </c>
      <c r="W116" s="12" t="str">
        <f t="shared" si="16"/>
        <v/>
      </c>
      <c r="X116" s="174">
        <v>1</v>
      </c>
      <c r="Y116" s="12" t="str">
        <f t="shared" si="17"/>
        <v/>
      </c>
      <c r="Z116" s="138" t="str">
        <f t="shared" si="18"/>
        <v/>
      </c>
      <c r="AA116" s="210">
        <f t="shared" si="19"/>
        <v>1</v>
      </c>
      <c r="AB116" s="210" t="str">
        <f t="shared" si="13"/>
        <v/>
      </c>
      <c r="AC116" s="210" t="str">
        <f t="shared" si="13"/>
        <v/>
      </c>
    </row>
    <row r="117" spans="2:29" hidden="1" x14ac:dyDescent="0.25">
      <c r="B117" s="11" t="str">
        <f t="shared" si="14"/>
        <v/>
      </c>
      <c r="C117" s="8"/>
      <c r="D117" s="8"/>
      <c r="E117" s="8"/>
      <c r="F117" s="248" t="str">
        <f>IF('תנאי סף'!AO117&lt;&gt;1,"",'תנאי סף'!F117)</f>
        <v/>
      </c>
      <c r="G117" s="174" t="str">
        <f>IF($F117="","",'תנאי סף'!AD117)</f>
        <v/>
      </c>
      <c r="H117" s="9"/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2"/>
      <c r="T117" s="12"/>
      <c r="U117" s="174" t="str">
        <f t="shared" si="15"/>
        <v/>
      </c>
      <c r="V117" s="12">
        <v>1</v>
      </c>
      <c r="W117" s="12" t="str">
        <f t="shared" si="16"/>
        <v/>
      </c>
      <c r="X117" s="174">
        <v>1</v>
      </c>
      <c r="Y117" s="12" t="str">
        <f t="shared" si="17"/>
        <v/>
      </c>
      <c r="Z117" s="138" t="str">
        <f t="shared" si="18"/>
        <v/>
      </c>
      <c r="AA117" s="210">
        <f t="shared" si="19"/>
        <v>1</v>
      </c>
      <c r="AB117" s="210" t="str">
        <f t="shared" si="13"/>
        <v/>
      </c>
      <c r="AC117" s="210" t="str">
        <f t="shared" si="13"/>
        <v/>
      </c>
    </row>
    <row r="118" spans="2:29" hidden="1" x14ac:dyDescent="0.25">
      <c r="B118" s="11" t="str">
        <f t="shared" si="14"/>
        <v/>
      </c>
      <c r="C118" s="8"/>
      <c r="D118" s="8"/>
      <c r="E118" s="8"/>
      <c r="F118" s="248" t="str">
        <f>IF('תנאי סף'!AO118&lt;&gt;1,"",'תנאי סף'!F118)</f>
        <v/>
      </c>
      <c r="G118" s="174" t="str">
        <f>IF($F118="","",'תנאי סף'!AD118)</f>
        <v/>
      </c>
      <c r="H118" s="9"/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2"/>
      <c r="T118" s="12"/>
      <c r="U118" s="174" t="str">
        <f t="shared" si="15"/>
        <v/>
      </c>
      <c r="V118" s="12">
        <v>1</v>
      </c>
      <c r="W118" s="12" t="str">
        <f t="shared" si="16"/>
        <v/>
      </c>
      <c r="X118" s="174">
        <v>1</v>
      </c>
      <c r="Y118" s="12" t="str">
        <f t="shared" si="17"/>
        <v/>
      </c>
      <c r="Z118" s="138" t="str">
        <f t="shared" si="18"/>
        <v/>
      </c>
      <c r="AA118" s="210">
        <f t="shared" si="19"/>
        <v>1</v>
      </c>
      <c r="AB118" s="210" t="str">
        <f t="shared" si="13"/>
        <v/>
      </c>
      <c r="AC118" s="210" t="str">
        <f t="shared" si="13"/>
        <v/>
      </c>
    </row>
    <row r="119" spans="2:29" hidden="1" x14ac:dyDescent="0.25">
      <c r="B119" s="11" t="str">
        <f t="shared" si="14"/>
        <v/>
      </c>
      <c r="C119" s="8"/>
      <c r="D119" s="8"/>
      <c r="E119" s="8"/>
      <c r="F119" s="248" t="str">
        <f>IF('תנאי סף'!AO119&lt;&gt;1,"",'תנאי סף'!F119)</f>
        <v/>
      </c>
      <c r="G119" s="174" t="str">
        <f>IF($F119="","",'תנאי סף'!AD119)</f>
        <v/>
      </c>
      <c r="H119" s="9"/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2"/>
      <c r="T119" s="12"/>
      <c r="U119" s="174" t="str">
        <f t="shared" si="15"/>
        <v/>
      </c>
      <c r="V119" s="12">
        <v>1</v>
      </c>
      <c r="W119" s="12" t="str">
        <f t="shared" si="16"/>
        <v/>
      </c>
      <c r="X119" s="174">
        <v>1</v>
      </c>
      <c r="Y119" s="12" t="str">
        <f t="shared" si="17"/>
        <v/>
      </c>
      <c r="Z119" s="138" t="str">
        <f t="shared" si="18"/>
        <v/>
      </c>
      <c r="AA119" s="210">
        <f t="shared" si="19"/>
        <v>1</v>
      </c>
      <c r="AB119" s="210" t="str">
        <f t="shared" si="13"/>
        <v/>
      </c>
      <c r="AC119" s="210" t="str">
        <f t="shared" si="13"/>
        <v/>
      </c>
    </row>
    <row r="120" spans="2:29" hidden="1" x14ac:dyDescent="0.25">
      <c r="B120" s="11" t="str">
        <f t="shared" si="14"/>
        <v/>
      </c>
      <c r="C120" s="8"/>
      <c r="D120" s="8"/>
      <c r="E120" s="8"/>
      <c r="F120" s="248" t="str">
        <f>IF('תנאי סף'!AO120&lt;&gt;1,"",'תנאי סף'!F120)</f>
        <v/>
      </c>
      <c r="G120" s="174" t="str">
        <f>IF($F120="","",'תנאי סף'!AD120)</f>
        <v/>
      </c>
      <c r="H120" s="9"/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2"/>
      <c r="T120" s="12"/>
      <c r="U120" s="174" t="str">
        <f t="shared" si="15"/>
        <v/>
      </c>
      <c r="V120" s="12">
        <v>1</v>
      </c>
      <c r="W120" s="12" t="str">
        <f t="shared" si="16"/>
        <v/>
      </c>
      <c r="X120" s="174">
        <v>1</v>
      </c>
      <c r="Y120" s="12" t="str">
        <f t="shared" si="17"/>
        <v/>
      </c>
      <c r="Z120" s="138" t="str">
        <f t="shared" si="18"/>
        <v/>
      </c>
      <c r="AA120" s="210">
        <f t="shared" si="19"/>
        <v>1</v>
      </c>
      <c r="AB120" s="210" t="str">
        <f t="shared" si="13"/>
        <v/>
      </c>
      <c r="AC120" s="210" t="str">
        <f t="shared" si="13"/>
        <v/>
      </c>
    </row>
    <row r="121" spans="2:29" hidden="1" x14ac:dyDescent="0.25">
      <c r="B121" s="11" t="str">
        <f t="shared" si="14"/>
        <v/>
      </c>
      <c r="C121" s="8"/>
      <c r="D121" s="8"/>
      <c r="E121" s="8"/>
      <c r="F121" s="248" t="str">
        <f>IF('תנאי סף'!AO121&lt;&gt;1,"",'תנאי סף'!F121)</f>
        <v/>
      </c>
      <c r="G121" s="174" t="str">
        <f>IF($F121="","",'תנאי סף'!AD121)</f>
        <v/>
      </c>
      <c r="H121" s="9"/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2"/>
      <c r="T121" s="12"/>
      <c r="U121" s="174" t="str">
        <f t="shared" si="15"/>
        <v/>
      </c>
      <c r="V121" s="12">
        <v>1</v>
      </c>
      <c r="W121" s="12" t="str">
        <f t="shared" si="16"/>
        <v/>
      </c>
      <c r="X121" s="174">
        <v>1</v>
      </c>
      <c r="Y121" s="12" t="str">
        <f t="shared" si="17"/>
        <v/>
      </c>
      <c r="Z121" s="138" t="str">
        <f t="shared" si="18"/>
        <v/>
      </c>
      <c r="AA121" s="210">
        <f t="shared" si="19"/>
        <v>1</v>
      </c>
      <c r="AB121" s="210" t="str">
        <f t="shared" si="13"/>
        <v/>
      </c>
      <c r="AC121" s="210" t="str">
        <f t="shared" si="13"/>
        <v/>
      </c>
    </row>
    <row r="122" spans="2:29" hidden="1" x14ac:dyDescent="0.25">
      <c r="B122" s="11" t="str">
        <f t="shared" si="14"/>
        <v/>
      </c>
      <c r="C122" s="8"/>
      <c r="D122" s="8"/>
      <c r="E122" s="8"/>
      <c r="F122" s="248" t="str">
        <f>IF('תנאי סף'!AO122&lt;&gt;1,"",'תנאי סף'!F122)</f>
        <v/>
      </c>
      <c r="G122" s="174" t="str">
        <f>IF($F122="","",'תנאי סף'!AD122)</f>
        <v/>
      </c>
      <c r="H122" s="9"/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2"/>
      <c r="T122" s="12"/>
      <c r="U122" s="174" t="str">
        <f t="shared" si="15"/>
        <v/>
      </c>
      <c r="V122" s="12">
        <v>1</v>
      </c>
      <c r="W122" s="12" t="str">
        <f t="shared" si="16"/>
        <v/>
      </c>
      <c r="X122" s="174">
        <v>1</v>
      </c>
      <c r="Y122" s="12" t="str">
        <f t="shared" si="17"/>
        <v/>
      </c>
      <c r="Z122" s="138" t="str">
        <f t="shared" si="18"/>
        <v/>
      </c>
      <c r="AA122" s="210">
        <f t="shared" si="19"/>
        <v>1</v>
      </c>
      <c r="AB122" s="210" t="str">
        <f t="shared" si="13"/>
        <v/>
      </c>
      <c r="AC122" s="210" t="str">
        <f t="shared" si="13"/>
        <v/>
      </c>
    </row>
    <row r="123" spans="2:29" hidden="1" x14ac:dyDescent="0.25">
      <c r="B123" s="11" t="str">
        <f t="shared" si="14"/>
        <v/>
      </c>
      <c r="C123" s="8"/>
      <c r="D123" s="8"/>
      <c r="E123" s="8"/>
      <c r="F123" s="248" t="str">
        <f>IF('תנאי סף'!AO123&lt;&gt;1,"",'תנאי סף'!F123)</f>
        <v/>
      </c>
      <c r="G123" s="174" t="str">
        <f>IF($F123="","",'תנאי סף'!AD123)</f>
        <v/>
      </c>
      <c r="H123" s="9"/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2"/>
      <c r="T123" s="12"/>
      <c r="U123" s="174" t="str">
        <f t="shared" si="15"/>
        <v/>
      </c>
      <c r="V123" s="12">
        <v>1</v>
      </c>
      <c r="W123" s="12" t="str">
        <f t="shared" si="16"/>
        <v/>
      </c>
      <c r="X123" s="174">
        <v>1</v>
      </c>
      <c r="Y123" s="12" t="str">
        <f t="shared" si="17"/>
        <v/>
      </c>
      <c r="Z123" s="138" t="str">
        <f t="shared" si="18"/>
        <v/>
      </c>
      <c r="AA123" s="210">
        <f t="shared" si="19"/>
        <v>1</v>
      </c>
      <c r="AB123" s="210" t="str">
        <f t="shared" si="13"/>
        <v/>
      </c>
      <c r="AC123" s="210" t="str">
        <f t="shared" si="13"/>
        <v/>
      </c>
    </row>
    <row r="124" spans="2:29" hidden="1" x14ac:dyDescent="0.25">
      <c r="B124" s="11" t="str">
        <f t="shared" si="14"/>
        <v/>
      </c>
      <c r="C124" s="8"/>
      <c r="D124" s="8"/>
      <c r="E124" s="8"/>
      <c r="F124" s="248" t="str">
        <f>IF('תנאי סף'!AO124&lt;&gt;1,"",'תנאי סף'!F124)</f>
        <v/>
      </c>
      <c r="G124" s="174" t="str">
        <f>IF($F124="","",'תנאי סף'!AD124)</f>
        <v/>
      </c>
      <c r="H124" s="9"/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2"/>
      <c r="T124" s="12"/>
      <c r="U124" s="174" t="str">
        <f t="shared" si="15"/>
        <v/>
      </c>
      <c r="V124" s="12">
        <v>1</v>
      </c>
      <c r="W124" s="12" t="str">
        <f t="shared" si="16"/>
        <v/>
      </c>
      <c r="X124" s="174">
        <v>1</v>
      </c>
      <c r="Y124" s="12" t="str">
        <f t="shared" si="17"/>
        <v/>
      </c>
      <c r="Z124" s="138" t="str">
        <f t="shared" si="18"/>
        <v/>
      </c>
      <c r="AA124" s="210">
        <f t="shared" si="19"/>
        <v>1</v>
      </c>
      <c r="AB124" s="210" t="str">
        <f t="shared" si="13"/>
        <v/>
      </c>
      <c r="AC124" s="210" t="str">
        <f t="shared" si="13"/>
        <v/>
      </c>
    </row>
    <row r="125" spans="2:29" hidden="1" x14ac:dyDescent="0.25">
      <c r="B125" s="11" t="str">
        <f t="shared" si="14"/>
        <v/>
      </c>
      <c r="C125" s="8"/>
      <c r="D125" s="8"/>
      <c r="E125" s="8"/>
      <c r="F125" s="248" t="str">
        <f>IF('תנאי סף'!AO125&lt;&gt;1,"",'תנאי סף'!F125)</f>
        <v/>
      </c>
      <c r="G125" s="174" t="str">
        <f>IF($F125="","",'תנאי סף'!AD125)</f>
        <v/>
      </c>
      <c r="H125" s="9"/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2"/>
      <c r="T125" s="12"/>
      <c r="U125" s="174" t="str">
        <f t="shared" si="15"/>
        <v/>
      </c>
      <c r="V125" s="12">
        <v>1</v>
      </c>
      <c r="W125" s="12" t="str">
        <f t="shared" si="16"/>
        <v/>
      </c>
      <c r="X125" s="174">
        <v>1</v>
      </c>
      <c r="Y125" s="12" t="str">
        <f t="shared" si="17"/>
        <v/>
      </c>
      <c r="Z125" s="138" t="str">
        <f t="shared" si="18"/>
        <v/>
      </c>
      <c r="AA125" s="210">
        <f t="shared" si="19"/>
        <v>1</v>
      </c>
      <c r="AB125" s="210" t="str">
        <f t="shared" si="13"/>
        <v/>
      </c>
      <c r="AC125" s="210" t="str">
        <f t="shared" si="13"/>
        <v/>
      </c>
    </row>
    <row r="126" spans="2:29" hidden="1" x14ac:dyDescent="0.25">
      <c r="B126" s="11" t="str">
        <f t="shared" si="14"/>
        <v/>
      </c>
      <c r="C126" s="8"/>
      <c r="D126" s="8"/>
      <c r="E126" s="8"/>
      <c r="F126" s="248" t="str">
        <f>IF('תנאי סף'!AO126&lt;&gt;1,"",'תנאי סף'!F126)</f>
        <v/>
      </c>
      <c r="G126" s="174" t="str">
        <f>IF($F126="","",'תנאי סף'!AD126)</f>
        <v/>
      </c>
      <c r="H126" s="9"/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2"/>
      <c r="T126" s="12"/>
      <c r="U126" s="174" t="str">
        <f t="shared" si="15"/>
        <v/>
      </c>
      <c r="V126" s="12">
        <v>1</v>
      </c>
      <c r="W126" s="12" t="str">
        <f t="shared" si="16"/>
        <v/>
      </c>
      <c r="X126" s="174">
        <v>1</v>
      </c>
      <c r="Y126" s="12" t="str">
        <f t="shared" si="17"/>
        <v/>
      </c>
      <c r="Z126" s="138" t="str">
        <f t="shared" si="18"/>
        <v/>
      </c>
      <c r="AA126" s="210">
        <f t="shared" si="19"/>
        <v>1</v>
      </c>
      <c r="AB126" s="210" t="str">
        <f t="shared" si="13"/>
        <v/>
      </c>
      <c r="AC126" s="210" t="str">
        <f t="shared" si="13"/>
        <v/>
      </c>
    </row>
    <row r="127" spans="2:29" hidden="1" x14ac:dyDescent="0.25">
      <c r="B127" s="11" t="str">
        <f t="shared" si="14"/>
        <v/>
      </c>
      <c r="C127" s="8"/>
      <c r="D127" s="8"/>
      <c r="E127" s="8"/>
      <c r="F127" s="248" t="str">
        <f>IF('תנאי סף'!AO127&lt;&gt;1,"",'תנאי סף'!F127)</f>
        <v/>
      </c>
      <c r="G127" s="174" t="str">
        <f>IF($F127="","",'תנאי סף'!AD127)</f>
        <v/>
      </c>
      <c r="H127" s="9"/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2"/>
      <c r="T127" s="12"/>
      <c r="U127" s="174" t="str">
        <f t="shared" si="15"/>
        <v/>
      </c>
      <c r="V127" s="12">
        <v>1</v>
      </c>
      <c r="W127" s="12" t="str">
        <f t="shared" si="16"/>
        <v/>
      </c>
      <c r="X127" s="174">
        <v>1</v>
      </c>
      <c r="Y127" s="12" t="str">
        <f t="shared" si="17"/>
        <v/>
      </c>
      <c r="Z127" s="138" t="str">
        <f t="shared" si="18"/>
        <v/>
      </c>
      <c r="AA127" s="210">
        <f t="shared" si="19"/>
        <v>1</v>
      </c>
      <c r="AB127" s="210" t="str">
        <f t="shared" si="13"/>
        <v/>
      </c>
      <c r="AC127" s="210" t="str">
        <f t="shared" si="13"/>
        <v/>
      </c>
    </row>
    <row r="128" spans="2:29" hidden="1" x14ac:dyDescent="0.25">
      <c r="B128" s="11" t="str">
        <f t="shared" si="14"/>
        <v/>
      </c>
      <c r="C128" s="8"/>
      <c r="D128" s="8"/>
      <c r="E128" s="8"/>
      <c r="F128" s="248" t="str">
        <f>IF('תנאי סף'!AO128&lt;&gt;1,"",'תנאי סף'!F128)</f>
        <v/>
      </c>
      <c r="G128" s="174" t="str">
        <f>IF($F128="","",'תנאי סף'!AD128)</f>
        <v/>
      </c>
      <c r="H128" s="9"/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2"/>
      <c r="T128" s="12"/>
      <c r="U128" s="174" t="str">
        <f t="shared" si="15"/>
        <v/>
      </c>
      <c r="V128" s="12">
        <v>1</v>
      </c>
      <c r="W128" s="12" t="str">
        <f t="shared" si="16"/>
        <v/>
      </c>
      <c r="X128" s="174">
        <v>1</v>
      </c>
      <c r="Y128" s="12" t="str">
        <f t="shared" si="17"/>
        <v/>
      </c>
      <c r="Z128" s="138" t="str">
        <f t="shared" si="18"/>
        <v/>
      </c>
      <c r="AA128" s="210">
        <f t="shared" si="19"/>
        <v>1</v>
      </c>
      <c r="AB128" s="210" t="str">
        <f t="shared" si="13"/>
        <v/>
      </c>
      <c r="AC128" s="210" t="str">
        <f t="shared" si="13"/>
        <v/>
      </c>
    </row>
    <row r="129" spans="2:30" hidden="1" x14ac:dyDescent="0.25">
      <c r="B129" s="11" t="str">
        <f t="shared" si="14"/>
        <v/>
      </c>
      <c r="C129" s="8"/>
      <c r="D129" s="8"/>
      <c r="E129" s="8"/>
      <c r="F129" s="248" t="str">
        <f>IF('תנאי סף'!AO129&lt;&gt;1,"",'תנאי סף'!F129)</f>
        <v/>
      </c>
      <c r="G129" s="174" t="str">
        <f>IF($F129="","",'תנאי סף'!AD129)</f>
        <v/>
      </c>
      <c r="H129" s="9"/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2"/>
      <c r="T129" s="12"/>
      <c r="U129" s="174" t="str">
        <f t="shared" si="15"/>
        <v/>
      </c>
      <c r="V129" s="12">
        <v>1</v>
      </c>
      <c r="W129" s="12" t="str">
        <f t="shared" si="16"/>
        <v/>
      </c>
      <c r="X129" s="174">
        <v>1</v>
      </c>
      <c r="Y129" s="12" t="str">
        <f t="shared" si="17"/>
        <v/>
      </c>
      <c r="Z129" s="138" t="str">
        <f t="shared" si="18"/>
        <v/>
      </c>
      <c r="AA129" s="210">
        <f t="shared" si="19"/>
        <v>1</v>
      </c>
      <c r="AB129" s="210" t="str">
        <f t="shared" si="13"/>
        <v/>
      </c>
      <c r="AC129" s="210" t="str">
        <f t="shared" si="13"/>
        <v/>
      </c>
    </row>
    <row r="130" spans="2:30" ht="16.5" hidden="1" thickBot="1" x14ac:dyDescent="0.3">
      <c r="B130" s="11" t="str">
        <f t="shared" si="14"/>
        <v/>
      </c>
      <c r="C130" s="8"/>
      <c r="D130" s="8"/>
      <c r="E130" s="8"/>
      <c r="F130" s="248" t="str">
        <f>IF('תנאי סף'!AO130&lt;&gt;1,"",'תנאי סף'!F130)</f>
        <v/>
      </c>
      <c r="G130" s="174" t="str">
        <f>IF($F130="","",'תנאי סף'!AD130)</f>
        <v/>
      </c>
      <c r="H130" s="9"/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2"/>
      <c r="T130" s="12"/>
      <c r="U130" s="174" t="str">
        <f t="shared" si="15"/>
        <v/>
      </c>
      <c r="V130" s="12">
        <v>1</v>
      </c>
      <c r="W130" s="12" t="str">
        <f t="shared" si="16"/>
        <v/>
      </c>
      <c r="X130" s="174">
        <v>1</v>
      </c>
      <c r="Y130" s="12" t="str">
        <f t="shared" si="17"/>
        <v/>
      </c>
      <c r="Z130" s="138" t="str">
        <f t="shared" si="18"/>
        <v/>
      </c>
      <c r="AA130" s="210">
        <f t="shared" si="19"/>
        <v>1</v>
      </c>
      <c r="AB130" s="210" t="str">
        <f t="shared" si="13"/>
        <v/>
      </c>
      <c r="AC130" s="210" t="str">
        <f t="shared" si="13"/>
        <v/>
      </c>
    </row>
    <row r="131" spans="2:30" ht="19.5" thickBot="1" x14ac:dyDescent="0.35">
      <c r="B131" s="506" t="s">
        <v>47</v>
      </c>
      <c r="C131" s="507"/>
      <c r="D131" s="507"/>
      <c r="E131" s="507"/>
      <c r="F131" s="508"/>
      <c r="G131" s="13">
        <f ca="1">SUM(G31:G130)</f>
        <v>1630888</v>
      </c>
      <c r="H131" s="13">
        <f t="shared" ref="H131:P131" si="20">SUM(H31:H130)</f>
        <v>0</v>
      </c>
      <c r="I131" s="13">
        <f t="shared" si="20"/>
        <v>0</v>
      </c>
      <c r="J131" s="13">
        <f t="shared" si="20"/>
        <v>0</v>
      </c>
      <c r="K131" s="13">
        <f t="shared" si="20"/>
        <v>0</v>
      </c>
      <c r="L131" s="13">
        <f t="shared" si="20"/>
        <v>0</v>
      </c>
      <c r="M131" s="13">
        <f t="shared" si="20"/>
        <v>0</v>
      </c>
      <c r="N131" s="13">
        <f t="shared" si="20"/>
        <v>0</v>
      </c>
      <c r="O131" s="13">
        <f t="shared" si="20"/>
        <v>0</v>
      </c>
      <c r="P131" s="13">
        <f t="shared" si="20"/>
        <v>0</v>
      </c>
      <c r="Q131" s="13">
        <f t="shared" ref="Q131:Z131" si="21">SUM(Q31:Q130)</f>
        <v>0</v>
      </c>
      <c r="R131" s="13">
        <f t="shared" si="21"/>
        <v>0</v>
      </c>
      <c r="S131" s="13">
        <f t="shared" si="21"/>
        <v>0</v>
      </c>
      <c r="T131" s="13">
        <f t="shared" si="21"/>
        <v>0</v>
      </c>
      <c r="U131" s="13">
        <f t="shared" ca="1" si="21"/>
        <v>1630888</v>
      </c>
      <c r="V131" s="13">
        <f t="shared" si="21"/>
        <v>100</v>
      </c>
      <c r="W131" s="13">
        <f t="shared" ca="1" si="21"/>
        <v>1630888</v>
      </c>
      <c r="X131" s="13">
        <f t="shared" si="21"/>
        <v>100</v>
      </c>
      <c r="Y131" s="13">
        <f t="shared" ca="1" si="21"/>
        <v>1630888</v>
      </c>
      <c r="Z131" s="139">
        <f t="shared" ca="1" si="21"/>
        <v>1</v>
      </c>
      <c r="AD131" s="211"/>
    </row>
    <row r="132" spans="2:30" x14ac:dyDescent="0.25">
      <c r="AD132" s="211"/>
    </row>
    <row r="133" spans="2:30" x14ac:dyDescent="0.25">
      <c r="AD133" s="211"/>
    </row>
    <row r="134" spans="2:30" x14ac:dyDescent="0.25">
      <c r="AD134" s="211"/>
    </row>
    <row r="135" spans="2:30" x14ac:dyDescent="0.25">
      <c r="AD135" s="211"/>
    </row>
    <row r="136" spans="2:30" x14ac:dyDescent="0.25">
      <c r="AD136" s="211"/>
    </row>
    <row r="137" spans="2:30" x14ac:dyDescent="0.25">
      <c r="AD137" s="211"/>
    </row>
    <row r="138" spans="2:30" x14ac:dyDescent="0.25">
      <c r="AD138" s="211"/>
    </row>
    <row r="139" spans="2:30" x14ac:dyDescent="0.25">
      <c r="AD139" s="211"/>
    </row>
    <row r="140" spans="2:30" x14ac:dyDescent="0.25">
      <c r="AD140" s="211"/>
    </row>
    <row r="141" spans="2:30" x14ac:dyDescent="0.25">
      <c r="AD141" s="211"/>
    </row>
    <row r="142" spans="2:30" x14ac:dyDescent="0.25">
      <c r="AD142" s="211"/>
    </row>
    <row r="143" spans="2:30" x14ac:dyDescent="0.25">
      <c r="AD143" s="211"/>
    </row>
    <row r="144" spans="2:30" x14ac:dyDescent="0.25">
      <c r="AD144" s="211"/>
    </row>
    <row r="145" spans="30:30" x14ac:dyDescent="0.25">
      <c r="AD145" s="211"/>
    </row>
    <row r="146" spans="30:30" x14ac:dyDescent="0.25">
      <c r="AD146" s="211"/>
    </row>
    <row r="147" spans="30:30" x14ac:dyDescent="0.25">
      <c r="AD147" s="211"/>
    </row>
    <row r="148" spans="30:30" x14ac:dyDescent="0.25">
      <c r="AD148" s="211"/>
    </row>
    <row r="149" spans="30:30" x14ac:dyDescent="0.25">
      <c r="AD149" s="211"/>
    </row>
    <row r="150" spans="30:30" x14ac:dyDescent="0.25">
      <c r="AD150" s="211"/>
    </row>
    <row r="151" spans="30:30" x14ac:dyDescent="0.25">
      <c r="AD151" s="211"/>
    </row>
    <row r="152" spans="30:30" x14ac:dyDescent="0.25">
      <c r="AD152" s="211"/>
    </row>
    <row r="153" spans="30:30" x14ac:dyDescent="0.25">
      <c r="AD153" s="211"/>
    </row>
    <row r="154" spans="30:30" x14ac:dyDescent="0.25">
      <c r="AD154" s="211"/>
    </row>
    <row r="155" spans="30:30" x14ac:dyDescent="0.25">
      <c r="AD155" s="211"/>
    </row>
    <row r="156" spans="30:30" x14ac:dyDescent="0.25">
      <c r="AD156" s="211"/>
    </row>
    <row r="157" spans="30:30" x14ac:dyDescent="0.25">
      <c r="AD157" s="211"/>
    </row>
    <row r="158" spans="30:30" x14ac:dyDescent="0.25">
      <c r="AD158" s="211"/>
    </row>
    <row r="159" spans="30:30" x14ac:dyDescent="0.25">
      <c r="AD159" s="211"/>
    </row>
    <row r="160" spans="30:30" x14ac:dyDescent="0.25">
      <c r="AD160" s="211"/>
    </row>
    <row r="161" spans="30:30" x14ac:dyDescent="0.25">
      <c r="AD161" s="211"/>
    </row>
    <row r="162" spans="30:30" x14ac:dyDescent="0.25">
      <c r="AD162" s="211"/>
    </row>
    <row r="163" spans="30:30" x14ac:dyDescent="0.25">
      <c r="AD163" s="211"/>
    </row>
    <row r="164" spans="30:30" x14ac:dyDescent="0.25">
      <c r="AD164" s="211"/>
    </row>
    <row r="165" spans="30:30" x14ac:dyDescent="0.25">
      <c r="AD165" s="211"/>
    </row>
    <row r="166" spans="30:30" x14ac:dyDescent="0.25">
      <c r="AD166" s="211"/>
    </row>
    <row r="167" spans="30:30" x14ac:dyDescent="0.25">
      <c r="AD167" s="211"/>
    </row>
    <row r="168" spans="30:30" x14ac:dyDescent="0.25">
      <c r="AD168" s="211"/>
    </row>
    <row r="169" spans="30:30" x14ac:dyDescent="0.25">
      <c r="AD169" s="211"/>
    </row>
    <row r="170" spans="30:30" x14ac:dyDescent="0.25">
      <c r="AD170" s="211"/>
    </row>
    <row r="171" spans="30:30" x14ac:dyDescent="0.25">
      <c r="AD171" s="211"/>
    </row>
    <row r="172" spans="30:30" x14ac:dyDescent="0.25">
      <c r="AD172" s="211"/>
    </row>
    <row r="173" spans="30:30" x14ac:dyDescent="0.25">
      <c r="AD173" s="211"/>
    </row>
    <row r="174" spans="30:30" x14ac:dyDescent="0.25">
      <c r="AD174" s="211"/>
    </row>
    <row r="175" spans="30:30" x14ac:dyDescent="0.25">
      <c r="AD175" s="211"/>
    </row>
    <row r="176" spans="30:30" x14ac:dyDescent="0.25">
      <c r="AD176" s="211"/>
    </row>
    <row r="177" spans="30:30" x14ac:dyDescent="0.25">
      <c r="AD177" s="211"/>
    </row>
    <row r="178" spans="30:30" x14ac:dyDescent="0.25">
      <c r="AD178" s="211"/>
    </row>
    <row r="179" spans="30:30" x14ac:dyDescent="0.25">
      <c r="AD179" s="211"/>
    </row>
    <row r="180" spans="30:30" x14ac:dyDescent="0.25">
      <c r="AD180" s="211"/>
    </row>
  </sheetData>
  <sheetProtection algorithmName="SHA-512" hashValue="oUf73IxDnn2y2FdPDaCf2tBQZ/isc6WxLfv0RIjfXLAkLpNx3EaLcM35pzmj/q8GPKDXLvkCCq8hwsv2GQPXoQ==" saltValue="a/57jhm/JdxbaMC6PNe82A==" spinCount="100000" sheet="1" scenarios="1" formatColumns="0" formatRows="0"/>
  <mergeCells count="18">
    <mergeCell ref="B131:F131"/>
    <mergeCell ref="T29:T30"/>
    <mergeCell ref="S29:S30"/>
    <mergeCell ref="R29:R30"/>
    <mergeCell ref="Q29:Q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G29:G30"/>
  </mergeCells>
  <conditionalFormatting sqref="B31:Z130">
    <cfRule type="expression" dxfId="292" priority="1" stopIfTrue="1">
      <formula>AND($F31="",B31&lt;&gt;"")</formula>
    </cfRule>
    <cfRule type="expression" dxfId="291" priority="2">
      <formula>$F31=""</formula>
    </cfRule>
    <cfRule type="expression" dxfId="290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6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6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6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6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6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" xr:uid="{00000000-0002-0000-0600-000005000000}">
      <formula1>-999999999</formula1>
      <formula2>-999999998</formula2>
    </dataValidation>
    <dataValidation type="list" allowBlank="1" showInputMessage="1" showErrorMessage="1" sqref="H30:P30" xr:uid="{00000000-0002-0000-0600-000006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600-000007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600-000008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C4CFC69-9C8B-44D7-8857-600DDA671480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27">
    <tabColor theme="4" tint="-0.249977111117893"/>
  </sheetPr>
  <dimension ref="A1:EV180"/>
  <sheetViews>
    <sheetView rightToLeft="1" view="pageBreakPreview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H38" sqref="H38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30.5703125" style="211" customWidth="1"/>
    <col min="8" max="8" width="21.42578125" style="211" customWidth="1"/>
    <col min="9" max="19" width="21.42578125" style="211" hidden="1" customWidth="1"/>
    <col min="20" max="20" width="17.5703125" style="211" hidden="1" customWidth="1"/>
    <col min="21" max="21" width="14" style="211" customWidth="1"/>
    <col min="22" max="25" width="21.42578125" style="211" hidden="1" customWidth="1"/>
    <col min="26" max="26" width="14.140625" style="211" bestFit="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1" customHeight="1" thickBot="1" x14ac:dyDescent="0.3">
      <c r="B1" s="489" t="str">
        <f ca="1">MID(CELL("filename",AC2),FIND("]",CELL("filename",AC2),1)+1,99)</f>
        <v>מספר אירועים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 ca="1">IF(ISNA(MATCH(G31,$AB$30:$AC$30,0)),0,1)</f>
        <v>0</v>
      </c>
      <c r="AF2" s="210">
        <f ca="1">IF(IFERROR(G31*1,"bad")="bad",0,1)</f>
        <v>1</v>
      </c>
      <c r="AG2" s="210">
        <f ca="1">IF(IFERROR(IF(G31=TRUNC(G31),1,"bad"),"bad")="bad",0,1)</f>
        <v>1</v>
      </c>
      <c r="AH2" s="210">
        <f ca="1">IF(AND(IF(IFERROR(G31*1,"bad")="bad",0,1)=1,G31&gt;=0),1,0)</f>
        <v>1</v>
      </c>
      <c r="AI2" s="210">
        <f ca="1">IF(AND(IF(IFERROR(IF(G31=TRUNC(G31),1,"bad"),"bad")="bad",0,1)=1,G31&gt;=0),1,0)</f>
        <v>1</v>
      </c>
      <c r="AJ2" s="210">
        <f ca="1">IF(AND(IF(IFERROR(G31*1,"bad")="bad",0,1)=1,G31&gt;0),1,0)</f>
        <v>1</v>
      </c>
      <c r="AK2" s="210">
        <f ca="1">IF(AND(IF(IFERROR(IF(G31=TRUNC(G31),1,"bad"),"bad")="bad",0,1)=1,G31&gt;0),1,0)</f>
        <v>1</v>
      </c>
      <c r="AL2" s="210">
        <v>1</v>
      </c>
      <c r="AM2" s="210">
        <f ca="1">IF(IFERROR(HLOOKUP(G31,$BA$30:$BK$30,1,0),"bad")="bad",0,1)</f>
        <v>0</v>
      </c>
    </row>
    <row r="3" spans="2:52" ht="38.25" thickBot="1" x14ac:dyDescent="0.3">
      <c r="U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G4" s="420" t="str">
        <f>'פרמטרים לקריטריונים'!B121</f>
        <v>סעיף</v>
      </c>
      <c r="H4" s="420" t="str">
        <f>'פרמטרים לקריטריונים'!C121</f>
        <v>ניקוד</v>
      </c>
      <c r="AD4" s="210" t="s">
        <v>83</v>
      </c>
      <c r="AE4" s="252" t="s">
        <v>141</v>
      </c>
      <c r="AF4" s="253" t="s">
        <v>142</v>
      </c>
      <c r="AG4" s="253" t="s">
        <v>143</v>
      </c>
      <c r="AH4" s="253"/>
      <c r="AI4" s="253"/>
      <c r="AJ4" s="253"/>
      <c r="AK4" s="253"/>
      <c r="AL4" s="253"/>
      <c r="AM4" s="253"/>
      <c r="AN4" s="254"/>
    </row>
    <row r="5" spans="2:52" x14ac:dyDescent="0.25">
      <c r="G5" s="421" t="str">
        <f>'פרמטרים לקריטריונים'!B122</f>
        <v>מספר משתתפים מינימלי</v>
      </c>
      <c r="H5" s="424">
        <f>'פרמטרים לקריטריונים'!C122</f>
        <v>50</v>
      </c>
    </row>
    <row r="6" spans="2:52" x14ac:dyDescent="0.25">
      <c r="G6" s="421" t="str">
        <f>'פרמטרים לקריטריונים'!B123</f>
        <v>מספר דקות מינימלי</v>
      </c>
      <c r="H6" s="424">
        <f>'פרמטרים לקריטריונים'!C123</f>
        <v>50</v>
      </c>
    </row>
    <row r="7" spans="2:52" x14ac:dyDescent="0.25">
      <c r="G7" s="421" t="str">
        <f>'פרמטרים לקריטריונים'!B124</f>
        <v>מספר דקות מינימלי לאירועי ילדים</v>
      </c>
      <c r="H7" s="424">
        <f>'פרמטרים לקריטריונים'!C124</f>
        <v>35</v>
      </c>
    </row>
    <row r="8" spans="2:52" x14ac:dyDescent="0.25">
      <c r="G8" s="421" t="str">
        <f>'פרמטרים לקריטריונים'!B125</f>
        <v>ניקוד לאירוע</v>
      </c>
      <c r="H8" s="424">
        <f>'פרמטרים לקריטריונים'!C125</f>
        <v>1</v>
      </c>
    </row>
    <row r="9" spans="2:52" hidden="1" x14ac:dyDescent="0.25"/>
    <row r="10" spans="2:52" ht="15" hidden="1" customHeight="1" x14ac:dyDescent="0.25"/>
    <row r="11" spans="2:52" ht="15" hidden="1" customHeight="1" x14ac:dyDescent="0.25"/>
    <row r="12" spans="2:52" ht="15" hidden="1" customHeight="1" x14ac:dyDescent="0.25"/>
    <row r="13" spans="2:52" ht="15" hidden="1" customHeight="1" x14ac:dyDescent="0.25"/>
    <row r="14" spans="2:52" ht="15" hidden="1" customHeight="1" x14ac:dyDescent="0.25"/>
    <row r="15" spans="2:52" ht="15" hidden="1" customHeight="1" x14ac:dyDescent="0.25"/>
    <row r="16" spans="2:52" ht="15" hidden="1" customHeight="1" x14ac:dyDescent="0.25"/>
    <row r="17" spans="1:152" ht="15" hidden="1" customHeight="1" x14ac:dyDescent="0.25"/>
    <row r="18" spans="1:152" ht="15" hidden="1" customHeight="1" x14ac:dyDescent="0.25"/>
    <row r="19" spans="1:152" ht="15" hidden="1" customHeight="1" x14ac:dyDescent="0.25"/>
    <row r="20" spans="1:152" ht="15" hidden="1" customHeight="1" x14ac:dyDescent="0.25"/>
    <row r="21" spans="1:152" ht="15" hidden="1" customHeight="1" x14ac:dyDescent="0.25"/>
    <row r="22" spans="1:152" ht="15" hidden="1" customHeight="1" x14ac:dyDescent="0.25"/>
    <row r="23" spans="1:152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152" ht="15" hidden="1" customHeight="1" x14ac:dyDescent="0.25"/>
    <row r="25" spans="1:152" ht="15" hidden="1" customHeight="1" x14ac:dyDescent="0.25"/>
    <row r="26" spans="1:152" ht="15" hidden="1" customHeight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152" ht="15" hidden="1" customHeight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152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 t="e">
        <f>MATCH(G$30,$AE$1:$AM$1,0)</f>
        <v>#N/A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152" ht="30" customHeight="1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">
        <v>144</v>
      </c>
      <c r="H29" s="495" t="s">
        <v>145</v>
      </c>
      <c r="I29" s="250" t="s">
        <v>134</v>
      </c>
      <c r="J29" s="250" t="s">
        <v>135</v>
      </c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אירועים רגילים</v>
      </c>
      <c r="AE29" s="210" t="str">
        <f t="shared" ref="AE29:AV29" si="1">"בקרת "&amp;H29</f>
        <v>בקרת מספר אירועים מיועדים לילדים</v>
      </c>
      <c r="AF29" s="210" t="str">
        <f t="shared" si="1"/>
        <v>בקרת טור הזנת מספר שלם</v>
      </c>
      <c r="AG29" s="210" t="str">
        <f t="shared" si="1"/>
        <v>בקרת טור הזנת מספר שאינו שלילי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152" ht="23.25" customHeight="1" thickBot="1" x14ac:dyDescent="0.3">
      <c r="A30" s="242"/>
      <c r="B30" s="498"/>
      <c r="C30" s="500"/>
      <c r="D30" s="500"/>
      <c r="E30" s="500"/>
      <c r="F30" s="496"/>
      <c r="G30" s="503"/>
      <c r="H30" s="503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0"/>
      <c r="T30" s="500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>
        <f>G30</f>
        <v>0</v>
      </c>
      <c r="AE30" s="210">
        <f t="shared" ref="AE30:AV30" si="2">H30</f>
        <v>0</v>
      </c>
      <c r="AF30" s="210">
        <f t="shared" si="2"/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 t="str">
        <f t="shared" ref="BA30:BC30" si="3">AE$4</f>
        <v>אולם 50 מקומות לפחות וחדר אמנים</v>
      </c>
      <c r="BB30" s="210" t="str">
        <f t="shared" si="3"/>
        <v>אולם 100 מקומות לפחות, חדר אמנים וחלל חזרות נפרד</v>
      </c>
      <c r="BC30" s="210" t="str">
        <f t="shared" si="3"/>
        <v xml:space="preserve">אולם 100 מקומות לפחות, חדר אמנים וחלל חזרות נפרד ואולפו הקלטות </v>
      </c>
      <c r="BK30" s="211">
        <f t="shared" ref="BK30:CF30" si="4">AO$4</f>
        <v>0</v>
      </c>
      <c r="BL30" s="211">
        <f t="shared" si="4"/>
        <v>0</v>
      </c>
      <c r="BM30" s="211">
        <f t="shared" si="4"/>
        <v>0</v>
      </c>
      <c r="BN30" s="211">
        <f t="shared" si="4"/>
        <v>0</v>
      </c>
      <c r="BO30" s="211">
        <f t="shared" si="4"/>
        <v>0</v>
      </c>
      <c r="BP30" s="211">
        <f t="shared" si="4"/>
        <v>0</v>
      </c>
      <c r="BQ30" s="211">
        <f t="shared" si="4"/>
        <v>0</v>
      </c>
      <c r="BR30" s="211">
        <f t="shared" si="4"/>
        <v>0</v>
      </c>
      <c r="BS30" s="211">
        <f t="shared" si="4"/>
        <v>0</v>
      </c>
      <c r="BT30" s="211">
        <f t="shared" si="4"/>
        <v>0</v>
      </c>
      <c r="BU30" s="211">
        <f t="shared" si="4"/>
        <v>0</v>
      </c>
      <c r="BV30" s="211">
        <f t="shared" si="4"/>
        <v>0</v>
      </c>
      <c r="BW30" s="211">
        <f t="shared" si="4"/>
        <v>0</v>
      </c>
      <c r="BX30" s="211">
        <f t="shared" si="4"/>
        <v>0</v>
      </c>
      <c r="BY30" s="211">
        <f t="shared" si="4"/>
        <v>0</v>
      </c>
      <c r="BZ30" s="211">
        <f t="shared" si="4"/>
        <v>0</v>
      </c>
      <c r="CA30" s="211">
        <f t="shared" si="4"/>
        <v>0</v>
      </c>
      <c r="CB30" s="211">
        <f t="shared" si="4"/>
        <v>0</v>
      </c>
      <c r="CC30" s="211">
        <f t="shared" si="4"/>
        <v>0</v>
      </c>
      <c r="CD30" s="211">
        <f t="shared" si="4"/>
        <v>0</v>
      </c>
      <c r="CE30" s="211">
        <f t="shared" si="4"/>
        <v>0</v>
      </c>
      <c r="CF30" s="211">
        <f t="shared" si="4"/>
        <v>0</v>
      </c>
      <c r="CG30" s="211">
        <f t="shared" ref="CG30:DL30" si="5">BK$4</f>
        <v>0</v>
      </c>
      <c r="CH30" s="211">
        <f t="shared" si="5"/>
        <v>0</v>
      </c>
      <c r="CI30" s="211">
        <f t="shared" si="5"/>
        <v>0</v>
      </c>
      <c r="CJ30" s="211">
        <f t="shared" si="5"/>
        <v>0</v>
      </c>
      <c r="CK30" s="211">
        <f t="shared" si="5"/>
        <v>0</v>
      </c>
      <c r="CL30" s="211">
        <f t="shared" si="5"/>
        <v>0</v>
      </c>
      <c r="CM30" s="211">
        <f t="shared" si="5"/>
        <v>0</v>
      </c>
      <c r="CN30" s="211">
        <f t="shared" si="5"/>
        <v>0</v>
      </c>
      <c r="CO30" s="211">
        <f t="shared" si="5"/>
        <v>0</v>
      </c>
      <c r="CP30" s="211">
        <f t="shared" si="5"/>
        <v>0</v>
      </c>
      <c r="CQ30" s="211">
        <f t="shared" si="5"/>
        <v>0</v>
      </c>
      <c r="CR30" s="211">
        <f t="shared" si="5"/>
        <v>0</v>
      </c>
      <c r="CS30" s="211">
        <f t="shared" si="5"/>
        <v>0</v>
      </c>
      <c r="CT30" s="211">
        <f t="shared" si="5"/>
        <v>0</v>
      </c>
      <c r="CU30" s="211">
        <f t="shared" si="5"/>
        <v>0</v>
      </c>
      <c r="CV30" s="211">
        <f t="shared" si="5"/>
        <v>0</v>
      </c>
      <c r="CW30" s="211">
        <f t="shared" si="5"/>
        <v>0</v>
      </c>
      <c r="CX30" s="211">
        <f t="shared" si="5"/>
        <v>0</v>
      </c>
      <c r="CY30" s="211">
        <f t="shared" si="5"/>
        <v>0</v>
      </c>
      <c r="CZ30" s="211">
        <f t="shared" si="5"/>
        <v>0</v>
      </c>
      <c r="DA30" s="211">
        <f t="shared" si="5"/>
        <v>0</v>
      </c>
      <c r="DB30" s="211">
        <f t="shared" si="5"/>
        <v>0</v>
      </c>
      <c r="DC30" s="211">
        <f t="shared" si="5"/>
        <v>0</v>
      </c>
      <c r="DD30" s="211">
        <f t="shared" si="5"/>
        <v>0</v>
      </c>
      <c r="DE30" s="211">
        <f t="shared" si="5"/>
        <v>0</v>
      </c>
      <c r="DF30" s="211">
        <f t="shared" si="5"/>
        <v>0</v>
      </c>
      <c r="DG30" s="211">
        <f t="shared" si="5"/>
        <v>0</v>
      </c>
      <c r="DH30" s="211">
        <f t="shared" si="5"/>
        <v>0</v>
      </c>
      <c r="DI30" s="211">
        <f t="shared" si="5"/>
        <v>0</v>
      </c>
      <c r="DJ30" s="211">
        <f t="shared" si="5"/>
        <v>0</v>
      </c>
      <c r="DK30" s="211">
        <f t="shared" si="5"/>
        <v>0</v>
      </c>
      <c r="DL30" s="211">
        <f t="shared" si="5"/>
        <v>0</v>
      </c>
      <c r="DM30" s="211">
        <f t="shared" ref="DM30:ER30" si="6">CQ$4</f>
        <v>0</v>
      </c>
      <c r="DN30" s="211">
        <f t="shared" si="6"/>
        <v>0</v>
      </c>
      <c r="DO30" s="211">
        <f t="shared" si="6"/>
        <v>0</v>
      </c>
      <c r="DP30" s="211">
        <f t="shared" si="6"/>
        <v>0</v>
      </c>
      <c r="DQ30" s="211">
        <f t="shared" si="6"/>
        <v>0</v>
      </c>
      <c r="DR30" s="211">
        <f t="shared" si="6"/>
        <v>0</v>
      </c>
      <c r="DS30" s="211">
        <f t="shared" si="6"/>
        <v>0</v>
      </c>
      <c r="DT30" s="211">
        <f t="shared" si="6"/>
        <v>0</v>
      </c>
      <c r="DU30" s="211">
        <f t="shared" si="6"/>
        <v>0</v>
      </c>
      <c r="DV30" s="211">
        <f t="shared" si="6"/>
        <v>0</v>
      </c>
      <c r="DW30" s="211">
        <f t="shared" si="6"/>
        <v>0</v>
      </c>
      <c r="DX30" s="211">
        <f t="shared" si="6"/>
        <v>0</v>
      </c>
      <c r="DY30" s="211">
        <f t="shared" si="6"/>
        <v>0</v>
      </c>
      <c r="DZ30" s="211">
        <f t="shared" si="6"/>
        <v>0</v>
      </c>
      <c r="EA30" s="211">
        <f t="shared" si="6"/>
        <v>0</v>
      </c>
      <c r="EB30" s="211">
        <f t="shared" si="6"/>
        <v>0</v>
      </c>
      <c r="EC30" s="211">
        <f t="shared" si="6"/>
        <v>0</v>
      </c>
      <c r="ED30" s="211">
        <f t="shared" si="6"/>
        <v>0</v>
      </c>
      <c r="EE30" s="211">
        <f t="shared" si="6"/>
        <v>0</v>
      </c>
      <c r="EF30" s="211">
        <f t="shared" si="6"/>
        <v>0</v>
      </c>
      <c r="EG30" s="211">
        <f t="shared" si="6"/>
        <v>0</v>
      </c>
      <c r="EH30" s="211">
        <f t="shared" si="6"/>
        <v>0</v>
      </c>
      <c r="EI30" s="211">
        <f t="shared" si="6"/>
        <v>0</v>
      </c>
      <c r="EJ30" s="211">
        <f t="shared" si="6"/>
        <v>0</v>
      </c>
      <c r="EK30" s="211">
        <f t="shared" si="6"/>
        <v>0</v>
      </c>
      <c r="EL30" s="211">
        <f t="shared" si="6"/>
        <v>0</v>
      </c>
      <c r="EM30" s="211">
        <f t="shared" si="6"/>
        <v>0</v>
      </c>
      <c r="EN30" s="211">
        <f t="shared" si="6"/>
        <v>0</v>
      </c>
      <c r="EO30" s="211">
        <f t="shared" si="6"/>
        <v>0</v>
      </c>
      <c r="EP30" s="211">
        <f t="shared" si="6"/>
        <v>0</v>
      </c>
      <c r="EQ30" s="211">
        <f t="shared" si="6"/>
        <v>0</v>
      </c>
      <c r="ER30" s="211">
        <f t="shared" si="6"/>
        <v>0</v>
      </c>
      <c r="ES30" s="211">
        <f t="shared" ref="ES30:EV30" si="7">DW$4</f>
        <v>0</v>
      </c>
      <c r="ET30" s="211">
        <f t="shared" si="7"/>
        <v>0</v>
      </c>
      <c r="EU30" s="211">
        <f t="shared" si="7"/>
        <v>0</v>
      </c>
      <c r="EV30" s="211">
        <f t="shared" si="7"/>
        <v>0</v>
      </c>
    </row>
    <row r="31" spans="1:15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4">
        <f ca="1">IF($F31="","",IF($AA31&lt;&gt;1,$AB$1,'ריכוז גיליונות עזר'!M31))</f>
        <v>9</v>
      </c>
      <c r="H31" s="174">
        <f ca="1">IF($F31="","",IF($AA31&lt;&gt;1,$AB$1,'ריכוז גיליונות עזר'!N31))</f>
        <v>1</v>
      </c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IF($F31="","",IF($AA31&lt;&gt;1,$AB$1,SUM(G31:H31)*$H$8))</f>
        <v>10</v>
      </c>
      <c r="V31" s="174">
        <v>1</v>
      </c>
      <c r="W31" s="174">
        <f ca="1">IF($F31="","",IF($AA31&lt;&gt;1,$AB$1,IFERROR(U31*V31,$AB$1)))</f>
        <v>10</v>
      </c>
      <c r="X31" s="174">
        <v>1</v>
      </c>
      <c r="Y31" s="174">
        <f ca="1">IF($F31="","",IF($AA31&lt;&gt;1,$AB$1,IFERROR(W31*X31,$AB$1)))</f>
        <v>10</v>
      </c>
      <c r="Z31" s="176">
        <f t="shared" ref="Z31:Z62" ca="1" si="8">IF($F31="","",IF(OR($AA31&lt;&gt;1,Y31=$AB$1),$AB$1,IFERROR(Y31/SUM($Y$31:$Y$130),0)))</f>
        <v>0.47619047619047616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BA31" s="210" t="str">
        <f t="shared" ref="BA31:BC50" ca="1" si="9">IF($F31="","",BA$30)</f>
        <v>אולם 50 מקומות לפחות וחדר אמנים</v>
      </c>
      <c r="BB31" s="210" t="str">
        <f t="shared" ca="1" si="9"/>
        <v>אולם 100 מקומות לפחות, חדר אמנים וחלל חזרות נפרד</v>
      </c>
      <c r="BC31" s="210" t="str">
        <f t="shared" ca="1" si="9"/>
        <v xml:space="preserve">אולם 100 מקומות לפחות, חדר אמנים וחלל חזרות נפרד ואולפו הקלטות </v>
      </c>
      <c r="BK31" s="211">
        <f t="shared" ref="BK31:BT40" ca="1" si="10">IF($F31="","",BK$30)</f>
        <v>0</v>
      </c>
      <c r="BL31" s="211">
        <f t="shared" ca="1" si="10"/>
        <v>0</v>
      </c>
      <c r="BM31" s="211">
        <f t="shared" ca="1" si="10"/>
        <v>0</v>
      </c>
      <c r="BN31" s="211">
        <f t="shared" ca="1" si="10"/>
        <v>0</v>
      </c>
      <c r="BO31" s="211">
        <f t="shared" ca="1" si="10"/>
        <v>0</v>
      </c>
      <c r="BP31" s="211">
        <f t="shared" ca="1" si="10"/>
        <v>0</v>
      </c>
      <c r="BQ31" s="211">
        <f t="shared" ca="1" si="10"/>
        <v>0</v>
      </c>
      <c r="BR31" s="211">
        <f t="shared" ca="1" si="10"/>
        <v>0</v>
      </c>
      <c r="BS31" s="211">
        <f t="shared" ca="1" si="10"/>
        <v>0</v>
      </c>
      <c r="BT31" s="211">
        <f t="shared" ca="1" si="10"/>
        <v>0</v>
      </c>
      <c r="BU31" s="211">
        <f t="shared" ref="BU31:CD40" ca="1" si="11">IF($F31="","",BU$30)</f>
        <v>0</v>
      </c>
      <c r="BV31" s="211">
        <f t="shared" ca="1" si="11"/>
        <v>0</v>
      </c>
      <c r="BW31" s="211">
        <f t="shared" ca="1" si="11"/>
        <v>0</v>
      </c>
      <c r="BX31" s="211">
        <f t="shared" ca="1" si="11"/>
        <v>0</v>
      </c>
      <c r="BY31" s="211">
        <f t="shared" ca="1" si="11"/>
        <v>0</v>
      </c>
      <c r="BZ31" s="211">
        <f t="shared" ca="1" si="11"/>
        <v>0</v>
      </c>
      <c r="CA31" s="211">
        <f t="shared" ca="1" si="11"/>
        <v>0</v>
      </c>
      <c r="CB31" s="211">
        <f t="shared" ca="1" si="11"/>
        <v>0</v>
      </c>
      <c r="CC31" s="211">
        <f t="shared" ca="1" si="11"/>
        <v>0</v>
      </c>
      <c r="CD31" s="211">
        <f t="shared" ca="1" si="11"/>
        <v>0</v>
      </c>
      <c r="CE31" s="211">
        <f t="shared" ref="CE31:CN40" ca="1" si="12">IF($F31="","",CE$30)</f>
        <v>0</v>
      </c>
      <c r="CF31" s="211">
        <f t="shared" ca="1" si="12"/>
        <v>0</v>
      </c>
      <c r="CG31" s="211">
        <f t="shared" ca="1" si="12"/>
        <v>0</v>
      </c>
      <c r="CH31" s="211">
        <f t="shared" ca="1" si="12"/>
        <v>0</v>
      </c>
      <c r="CI31" s="211">
        <f t="shared" ca="1" si="12"/>
        <v>0</v>
      </c>
      <c r="CJ31" s="211">
        <f t="shared" ca="1" si="12"/>
        <v>0</v>
      </c>
      <c r="CK31" s="211">
        <f t="shared" ca="1" si="12"/>
        <v>0</v>
      </c>
      <c r="CL31" s="211">
        <f t="shared" ca="1" si="12"/>
        <v>0</v>
      </c>
      <c r="CM31" s="211">
        <f t="shared" ca="1" si="12"/>
        <v>0</v>
      </c>
      <c r="CN31" s="211">
        <f t="shared" ca="1" si="12"/>
        <v>0</v>
      </c>
      <c r="CO31" s="211">
        <f t="shared" ref="CO31:CX40" ca="1" si="13">IF($F31="","",CO$30)</f>
        <v>0</v>
      </c>
      <c r="CP31" s="211">
        <f t="shared" ca="1" si="13"/>
        <v>0</v>
      </c>
      <c r="CQ31" s="211">
        <f t="shared" ca="1" si="13"/>
        <v>0</v>
      </c>
      <c r="CR31" s="211">
        <f t="shared" ca="1" si="13"/>
        <v>0</v>
      </c>
      <c r="CS31" s="211">
        <f t="shared" ca="1" si="13"/>
        <v>0</v>
      </c>
      <c r="CT31" s="211">
        <f t="shared" ca="1" si="13"/>
        <v>0</v>
      </c>
      <c r="CU31" s="211">
        <f t="shared" ca="1" si="13"/>
        <v>0</v>
      </c>
      <c r="CV31" s="211">
        <f t="shared" ca="1" si="13"/>
        <v>0</v>
      </c>
      <c r="CW31" s="211">
        <f t="shared" ca="1" si="13"/>
        <v>0</v>
      </c>
      <c r="CX31" s="211">
        <f t="shared" ca="1" si="13"/>
        <v>0</v>
      </c>
      <c r="CY31" s="211">
        <f t="shared" ref="CY31:DH40" ca="1" si="14">IF($F31="","",CY$30)</f>
        <v>0</v>
      </c>
      <c r="CZ31" s="211">
        <f t="shared" ca="1" si="14"/>
        <v>0</v>
      </c>
      <c r="DA31" s="211">
        <f t="shared" ca="1" si="14"/>
        <v>0</v>
      </c>
      <c r="DB31" s="211">
        <f t="shared" ca="1" si="14"/>
        <v>0</v>
      </c>
      <c r="DC31" s="211">
        <f t="shared" ca="1" si="14"/>
        <v>0</v>
      </c>
      <c r="DD31" s="211">
        <f t="shared" ca="1" si="14"/>
        <v>0</v>
      </c>
      <c r="DE31" s="211">
        <f t="shared" ca="1" si="14"/>
        <v>0</v>
      </c>
      <c r="DF31" s="211">
        <f t="shared" ca="1" si="14"/>
        <v>0</v>
      </c>
      <c r="DG31" s="211">
        <f t="shared" ca="1" si="14"/>
        <v>0</v>
      </c>
      <c r="DH31" s="211">
        <f t="shared" ca="1" si="14"/>
        <v>0</v>
      </c>
      <c r="DI31" s="211">
        <f t="shared" ref="DI31:DR40" ca="1" si="15">IF($F31="","",DI$30)</f>
        <v>0</v>
      </c>
      <c r="DJ31" s="211">
        <f t="shared" ca="1" si="15"/>
        <v>0</v>
      </c>
      <c r="DK31" s="211">
        <f t="shared" ca="1" si="15"/>
        <v>0</v>
      </c>
      <c r="DL31" s="211">
        <f t="shared" ca="1" si="15"/>
        <v>0</v>
      </c>
      <c r="DM31" s="211">
        <f t="shared" ca="1" si="15"/>
        <v>0</v>
      </c>
      <c r="DN31" s="211">
        <f t="shared" ca="1" si="15"/>
        <v>0</v>
      </c>
      <c r="DO31" s="211">
        <f t="shared" ca="1" si="15"/>
        <v>0</v>
      </c>
      <c r="DP31" s="211">
        <f t="shared" ca="1" si="15"/>
        <v>0</v>
      </c>
      <c r="DQ31" s="211">
        <f t="shared" ca="1" si="15"/>
        <v>0</v>
      </c>
      <c r="DR31" s="211">
        <f t="shared" ca="1" si="15"/>
        <v>0</v>
      </c>
      <c r="DS31" s="211">
        <f t="shared" ref="DS31:EB40" ca="1" si="16">IF($F31="","",DS$30)</f>
        <v>0</v>
      </c>
      <c r="DT31" s="211">
        <f t="shared" ca="1" si="16"/>
        <v>0</v>
      </c>
      <c r="DU31" s="211">
        <f t="shared" ca="1" si="16"/>
        <v>0</v>
      </c>
      <c r="DV31" s="211">
        <f t="shared" ca="1" si="16"/>
        <v>0</v>
      </c>
      <c r="DW31" s="211">
        <f t="shared" ca="1" si="16"/>
        <v>0</v>
      </c>
      <c r="DX31" s="211">
        <f t="shared" ca="1" si="16"/>
        <v>0</v>
      </c>
      <c r="DY31" s="211">
        <f t="shared" ca="1" si="16"/>
        <v>0</v>
      </c>
      <c r="DZ31" s="211">
        <f t="shared" ca="1" si="16"/>
        <v>0</v>
      </c>
      <c r="EA31" s="211">
        <f t="shared" ca="1" si="16"/>
        <v>0</v>
      </c>
      <c r="EB31" s="211">
        <f t="shared" ca="1" si="16"/>
        <v>0</v>
      </c>
      <c r="EC31" s="211">
        <f t="shared" ref="EC31:EL40" ca="1" si="17">IF($F31="","",EC$30)</f>
        <v>0</v>
      </c>
      <c r="ED31" s="211">
        <f t="shared" ca="1" si="17"/>
        <v>0</v>
      </c>
      <c r="EE31" s="211">
        <f t="shared" ca="1" si="17"/>
        <v>0</v>
      </c>
      <c r="EF31" s="211">
        <f t="shared" ca="1" si="17"/>
        <v>0</v>
      </c>
      <c r="EG31" s="211">
        <f t="shared" ca="1" si="17"/>
        <v>0</v>
      </c>
      <c r="EH31" s="211">
        <f t="shared" ca="1" si="17"/>
        <v>0</v>
      </c>
      <c r="EI31" s="211">
        <f t="shared" ca="1" si="17"/>
        <v>0</v>
      </c>
      <c r="EJ31" s="211">
        <f t="shared" ca="1" si="17"/>
        <v>0</v>
      </c>
      <c r="EK31" s="211">
        <f t="shared" ca="1" si="17"/>
        <v>0</v>
      </c>
      <c r="EL31" s="211">
        <f t="shared" ca="1" si="17"/>
        <v>0</v>
      </c>
      <c r="EM31" s="211">
        <f t="shared" ref="EM31:EV40" ca="1" si="18">IF($F31="","",EM$30)</f>
        <v>0</v>
      </c>
      <c r="EN31" s="211">
        <f t="shared" ca="1" si="18"/>
        <v>0</v>
      </c>
      <c r="EO31" s="211">
        <f t="shared" ca="1" si="18"/>
        <v>0</v>
      </c>
      <c r="EP31" s="211">
        <f t="shared" ca="1" si="18"/>
        <v>0</v>
      </c>
      <c r="EQ31" s="211">
        <f t="shared" ca="1" si="18"/>
        <v>0</v>
      </c>
      <c r="ER31" s="211">
        <f t="shared" ca="1" si="18"/>
        <v>0</v>
      </c>
      <c r="ES31" s="211">
        <f t="shared" ca="1" si="18"/>
        <v>0</v>
      </c>
      <c r="ET31" s="211">
        <f t="shared" ca="1" si="18"/>
        <v>0</v>
      </c>
      <c r="EU31" s="211">
        <f t="shared" ca="1" si="18"/>
        <v>0</v>
      </c>
      <c r="EV31" s="211">
        <f t="shared" ca="1" si="18"/>
        <v>0</v>
      </c>
    </row>
    <row r="32" spans="1:152" x14ac:dyDescent="0.25">
      <c r="B32" s="260">
        <f t="shared" ref="B32:B95" ca="1" si="19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4">
        <f ca="1">IF($F32="","",IF($AA32&lt;&gt;1,$AB$1,'ריכוז גיליונות עזר'!M32))</f>
        <v>11</v>
      </c>
      <c r="H32" s="174">
        <f ca="1">IF($F32="","",IF($AA32&lt;&gt;1,$AB$1,'ריכוז גיליונות עזר'!N32))</f>
        <v>0</v>
      </c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2"/>
      <c r="T32" s="12"/>
      <c r="U32" s="174">
        <f t="shared" ref="U32:U95" ca="1" si="20">IF($F32="","",IF($AA32&lt;&gt;1,$AB$1,SUM(G32:H32)*$H$8))</f>
        <v>11</v>
      </c>
      <c r="V32" s="12">
        <v>1</v>
      </c>
      <c r="W32" s="12">
        <f t="shared" ref="W32:W95" ca="1" si="21">IF($F32="","",IF($AA32&lt;&gt;1,$AB$1,IFERROR(U32*V32,$AB$1)))</f>
        <v>11</v>
      </c>
      <c r="X32" s="174">
        <v>1</v>
      </c>
      <c r="Y32" s="12">
        <f t="shared" ref="Y32:Y95" ca="1" si="22">IF($F32="","",IF($AA32&lt;&gt;1,$AB$1,IFERROR(W32*X32,$AB$1)))</f>
        <v>11</v>
      </c>
      <c r="Z32" s="140">
        <f t="shared" ca="1" si="8"/>
        <v>0.52380952380952384</v>
      </c>
      <c r="AA32" s="210">
        <f t="shared" ref="AA32:AA95" si="23">IF(SUM(AD32:AV32)=COUNT(AD32:AV32),1,0)</f>
        <v>1</v>
      </c>
      <c r="AB32" s="210">
        <f t="shared" ref="AB32:AC63" ca="1" si="24">IF($F32="","",AB$30)</f>
        <v>0</v>
      </c>
      <c r="AC32" s="210">
        <f t="shared" ca="1" si="24"/>
        <v>1</v>
      </c>
      <c r="BA32" s="210" t="str">
        <f t="shared" ca="1" si="9"/>
        <v>אולם 50 מקומות לפחות וחדר אמנים</v>
      </c>
      <c r="BB32" s="210" t="str">
        <f t="shared" ca="1" si="9"/>
        <v>אולם 100 מקומות לפחות, חדר אמנים וחלל חזרות נפרד</v>
      </c>
      <c r="BC32" s="210" t="str">
        <f t="shared" ca="1" si="9"/>
        <v xml:space="preserve">אולם 100 מקומות לפחות, חדר אמנים וחלל חזרות נפרד ואולפו הקלטות </v>
      </c>
      <c r="BK32" s="211">
        <f t="shared" ca="1" si="10"/>
        <v>0</v>
      </c>
      <c r="BL32" s="211">
        <f t="shared" ca="1" si="10"/>
        <v>0</v>
      </c>
      <c r="BM32" s="211">
        <f t="shared" ca="1" si="10"/>
        <v>0</v>
      </c>
      <c r="BN32" s="211">
        <f t="shared" ca="1" si="10"/>
        <v>0</v>
      </c>
      <c r="BO32" s="211">
        <f t="shared" ca="1" si="10"/>
        <v>0</v>
      </c>
      <c r="BP32" s="211">
        <f t="shared" ca="1" si="10"/>
        <v>0</v>
      </c>
      <c r="BQ32" s="211">
        <f t="shared" ca="1" si="10"/>
        <v>0</v>
      </c>
      <c r="BR32" s="211">
        <f t="shared" ca="1" si="10"/>
        <v>0</v>
      </c>
      <c r="BS32" s="211">
        <f t="shared" ca="1" si="10"/>
        <v>0</v>
      </c>
      <c r="BT32" s="211">
        <f t="shared" ca="1" si="10"/>
        <v>0</v>
      </c>
      <c r="BU32" s="211">
        <f t="shared" ca="1" si="11"/>
        <v>0</v>
      </c>
      <c r="BV32" s="211">
        <f t="shared" ca="1" si="11"/>
        <v>0</v>
      </c>
      <c r="BW32" s="211">
        <f t="shared" ca="1" si="11"/>
        <v>0</v>
      </c>
      <c r="BX32" s="211">
        <f t="shared" ca="1" si="11"/>
        <v>0</v>
      </c>
      <c r="BY32" s="211">
        <f t="shared" ca="1" si="11"/>
        <v>0</v>
      </c>
      <c r="BZ32" s="211">
        <f t="shared" ca="1" si="11"/>
        <v>0</v>
      </c>
      <c r="CA32" s="211">
        <f t="shared" ca="1" si="11"/>
        <v>0</v>
      </c>
      <c r="CB32" s="211">
        <f t="shared" ca="1" si="11"/>
        <v>0</v>
      </c>
      <c r="CC32" s="211">
        <f t="shared" ca="1" si="11"/>
        <v>0</v>
      </c>
      <c r="CD32" s="211">
        <f t="shared" ca="1" si="11"/>
        <v>0</v>
      </c>
      <c r="CE32" s="211">
        <f t="shared" ca="1" si="12"/>
        <v>0</v>
      </c>
      <c r="CF32" s="211">
        <f t="shared" ca="1" si="12"/>
        <v>0</v>
      </c>
      <c r="CG32" s="211">
        <f t="shared" ca="1" si="12"/>
        <v>0</v>
      </c>
      <c r="CH32" s="211">
        <f t="shared" ca="1" si="12"/>
        <v>0</v>
      </c>
      <c r="CI32" s="211">
        <f t="shared" ca="1" si="12"/>
        <v>0</v>
      </c>
      <c r="CJ32" s="211">
        <f t="shared" ca="1" si="12"/>
        <v>0</v>
      </c>
      <c r="CK32" s="211">
        <f t="shared" ca="1" si="12"/>
        <v>0</v>
      </c>
      <c r="CL32" s="211">
        <f t="shared" ca="1" si="12"/>
        <v>0</v>
      </c>
      <c r="CM32" s="211">
        <f t="shared" ca="1" si="12"/>
        <v>0</v>
      </c>
      <c r="CN32" s="211">
        <f t="shared" ca="1" si="12"/>
        <v>0</v>
      </c>
      <c r="CO32" s="211">
        <f t="shared" ca="1" si="13"/>
        <v>0</v>
      </c>
      <c r="CP32" s="211">
        <f t="shared" ca="1" si="13"/>
        <v>0</v>
      </c>
      <c r="CQ32" s="211">
        <f t="shared" ca="1" si="13"/>
        <v>0</v>
      </c>
      <c r="CR32" s="211">
        <f t="shared" ca="1" si="13"/>
        <v>0</v>
      </c>
      <c r="CS32" s="211">
        <f t="shared" ca="1" si="13"/>
        <v>0</v>
      </c>
      <c r="CT32" s="211">
        <f t="shared" ca="1" si="13"/>
        <v>0</v>
      </c>
      <c r="CU32" s="211">
        <f t="shared" ca="1" si="13"/>
        <v>0</v>
      </c>
      <c r="CV32" s="211">
        <f t="shared" ca="1" si="13"/>
        <v>0</v>
      </c>
      <c r="CW32" s="211">
        <f t="shared" ca="1" si="13"/>
        <v>0</v>
      </c>
      <c r="CX32" s="211">
        <f t="shared" ca="1" si="13"/>
        <v>0</v>
      </c>
      <c r="CY32" s="211">
        <f t="shared" ca="1" si="14"/>
        <v>0</v>
      </c>
      <c r="CZ32" s="211">
        <f t="shared" ca="1" si="14"/>
        <v>0</v>
      </c>
      <c r="DA32" s="211">
        <f t="shared" ca="1" si="14"/>
        <v>0</v>
      </c>
      <c r="DB32" s="211">
        <f t="shared" ca="1" si="14"/>
        <v>0</v>
      </c>
      <c r="DC32" s="211">
        <f t="shared" ca="1" si="14"/>
        <v>0</v>
      </c>
      <c r="DD32" s="211">
        <f t="shared" ca="1" si="14"/>
        <v>0</v>
      </c>
      <c r="DE32" s="211">
        <f t="shared" ca="1" si="14"/>
        <v>0</v>
      </c>
      <c r="DF32" s="211">
        <f t="shared" ca="1" si="14"/>
        <v>0</v>
      </c>
      <c r="DG32" s="211">
        <f t="shared" ca="1" si="14"/>
        <v>0</v>
      </c>
      <c r="DH32" s="211">
        <f t="shared" ca="1" si="14"/>
        <v>0</v>
      </c>
      <c r="DI32" s="211">
        <f t="shared" ca="1" si="15"/>
        <v>0</v>
      </c>
      <c r="DJ32" s="211">
        <f t="shared" ca="1" si="15"/>
        <v>0</v>
      </c>
      <c r="DK32" s="211">
        <f t="shared" ca="1" si="15"/>
        <v>0</v>
      </c>
      <c r="DL32" s="211">
        <f t="shared" ca="1" si="15"/>
        <v>0</v>
      </c>
      <c r="DM32" s="211">
        <f t="shared" ca="1" si="15"/>
        <v>0</v>
      </c>
      <c r="DN32" s="211">
        <f t="shared" ca="1" si="15"/>
        <v>0</v>
      </c>
      <c r="DO32" s="211">
        <f t="shared" ca="1" si="15"/>
        <v>0</v>
      </c>
      <c r="DP32" s="211">
        <f t="shared" ca="1" si="15"/>
        <v>0</v>
      </c>
      <c r="DQ32" s="211">
        <f t="shared" ca="1" si="15"/>
        <v>0</v>
      </c>
      <c r="DR32" s="211">
        <f t="shared" ca="1" si="15"/>
        <v>0</v>
      </c>
      <c r="DS32" s="211">
        <f t="shared" ca="1" si="16"/>
        <v>0</v>
      </c>
      <c r="DT32" s="211">
        <f t="shared" ca="1" si="16"/>
        <v>0</v>
      </c>
      <c r="DU32" s="211">
        <f t="shared" ca="1" si="16"/>
        <v>0</v>
      </c>
      <c r="DV32" s="211">
        <f t="shared" ca="1" si="16"/>
        <v>0</v>
      </c>
      <c r="DW32" s="211">
        <f t="shared" ca="1" si="16"/>
        <v>0</v>
      </c>
      <c r="DX32" s="211">
        <f t="shared" ca="1" si="16"/>
        <v>0</v>
      </c>
      <c r="DY32" s="211">
        <f t="shared" ca="1" si="16"/>
        <v>0</v>
      </c>
      <c r="DZ32" s="211">
        <f t="shared" ca="1" si="16"/>
        <v>0</v>
      </c>
      <c r="EA32" s="211">
        <f t="shared" ca="1" si="16"/>
        <v>0</v>
      </c>
      <c r="EB32" s="211">
        <f t="shared" ca="1" si="16"/>
        <v>0</v>
      </c>
      <c r="EC32" s="211">
        <f t="shared" ca="1" si="17"/>
        <v>0</v>
      </c>
      <c r="ED32" s="211">
        <f t="shared" ca="1" si="17"/>
        <v>0</v>
      </c>
      <c r="EE32" s="211">
        <f t="shared" ca="1" si="17"/>
        <v>0</v>
      </c>
      <c r="EF32" s="211">
        <f t="shared" ca="1" si="17"/>
        <v>0</v>
      </c>
      <c r="EG32" s="211">
        <f t="shared" ca="1" si="17"/>
        <v>0</v>
      </c>
      <c r="EH32" s="211">
        <f t="shared" ca="1" si="17"/>
        <v>0</v>
      </c>
      <c r="EI32" s="211">
        <f t="shared" ca="1" si="17"/>
        <v>0</v>
      </c>
      <c r="EJ32" s="211">
        <f t="shared" ca="1" si="17"/>
        <v>0</v>
      </c>
      <c r="EK32" s="211">
        <f t="shared" ca="1" si="17"/>
        <v>0</v>
      </c>
      <c r="EL32" s="211">
        <f t="shared" ca="1" si="17"/>
        <v>0</v>
      </c>
      <c r="EM32" s="211">
        <f t="shared" ca="1" si="18"/>
        <v>0</v>
      </c>
      <c r="EN32" s="211">
        <f t="shared" ca="1" si="18"/>
        <v>0</v>
      </c>
      <c r="EO32" s="211">
        <f t="shared" ca="1" si="18"/>
        <v>0</v>
      </c>
      <c r="EP32" s="211">
        <f t="shared" ca="1" si="18"/>
        <v>0</v>
      </c>
      <c r="EQ32" s="211">
        <f t="shared" ca="1" si="18"/>
        <v>0</v>
      </c>
      <c r="ER32" s="211">
        <f t="shared" ca="1" si="18"/>
        <v>0</v>
      </c>
      <c r="ES32" s="211">
        <f t="shared" ca="1" si="18"/>
        <v>0</v>
      </c>
      <c r="ET32" s="211">
        <f t="shared" ca="1" si="18"/>
        <v>0</v>
      </c>
      <c r="EU32" s="211">
        <f t="shared" ca="1" si="18"/>
        <v>0</v>
      </c>
      <c r="EV32" s="211">
        <f t="shared" ca="1" si="18"/>
        <v>0</v>
      </c>
    </row>
    <row r="33" spans="2:152" x14ac:dyDescent="0.25">
      <c r="B33" s="260" t="str">
        <f t="shared" ca="1" si="19"/>
        <v/>
      </c>
      <c r="C33" s="8"/>
      <c r="D33" s="8"/>
      <c r="E33" s="8"/>
      <c r="F33" s="248" t="str">
        <f ca="1">IF('תנאי סף'!AO33&lt;&gt;1,"",'תנאי סף'!F33)</f>
        <v/>
      </c>
      <c r="G33" s="174" t="str">
        <f ca="1">IF($F33="","",IF($AA33&lt;&gt;1,$AB$1,'ריכוז גיליונות עזר'!M33))</f>
        <v/>
      </c>
      <c r="H33" s="174" t="str">
        <f ca="1">IF($F33="","",IF($AA33&lt;&gt;1,$AB$1,'ריכוז גיליונות עזר'!N33))</f>
        <v/>
      </c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2"/>
      <c r="T33" s="12"/>
      <c r="U33" s="174" t="str">
        <f t="shared" ca="1" si="20"/>
        <v/>
      </c>
      <c r="V33" s="12">
        <v>1</v>
      </c>
      <c r="W33" s="12" t="str">
        <f t="shared" ca="1" si="21"/>
        <v/>
      </c>
      <c r="X33" s="174">
        <v>1</v>
      </c>
      <c r="Y33" s="12" t="str">
        <f t="shared" ca="1" si="22"/>
        <v/>
      </c>
      <c r="Z33" s="140" t="str">
        <f t="shared" ca="1" si="8"/>
        <v/>
      </c>
      <c r="AA33" s="210">
        <f t="shared" si="23"/>
        <v>1</v>
      </c>
      <c r="AB33" s="210" t="str">
        <f t="shared" ca="1" si="24"/>
        <v/>
      </c>
      <c r="AC33" s="210" t="str">
        <f t="shared" ca="1" si="24"/>
        <v/>
      </c>
      <c r="BA33" s="210" t="str">
        <f t="shared" ca="1" si="9"/>
        <v/>
      </c>
      <c r="BB33" s="210" t="str">
        <f t="shared" ca="1" si="9"/>
        <v/>
      </c>
      <c r="BC33" s="210" t="str">
        <f t="shared" ca="1" si="9"/>
        <v/>
      </c>
      <c r="BK33" s="211" t="str">
        <f t="shared" ca="1" si="10"/>
        <v/>
      </c>
      <c r="BL33" s="211" t="str">
        <f t="shared" ca="1" si="10"/>
        <v/>
      </c>
      <c r="BM33" s="211" t="str">
        <f t="shared" ca="1" si="10"/>
        <v/>
      </c>
      <c r="BN33" s="211" t="str">
        <f t="shared" ca="1" si="10"/>
        <v/>
      </c>
      <c r="BO33" s="211" t="str">
        <f t="shared" ca="1" si="10"/>
        <v/>
      </c>
      <c r="BP33" s="211" t="str">
        <f t="shared" ca="1" si="10"/>
        <v/>
      </c>
      <c r="BQ33" s="211" t="str">
        <f t="shared" ca="1" si="10"/>
        <v/>
      </c>
      <c r="BR33" s="211" t="str">
        <f t="shared" ca="1" si="10"/>
        <v/>
      </c>
      <c r="BS33" s="211" t="str">
        <f t="shared" ca="1" si="10"/>
        <v/>
      </c>
      <c r="BT33" s="211" t="str">
        <f t="shared" ca="1" si="10"/>
        <v/>
      </c>
      <c r="BU33" s="211" t="str">
        <f t="shared" ca="1" si="11"/>
        <v/>
      </c>
      <c r="BV33" s="211" t="str">
        <f t="shared" ca="1" si="11"/>
        <v/>
      </c>
      <c r="BW33" s="211" t="str">
        <f t="shared" ca="1" si="11"/>
        <v/>
      </c>
      <c r="BX33" s="211" t="str">
        <f t="shared" ca="1" si="11"/>
        <v/>
      </c>
      <c r="BY33" s="211" t="str">
        <f t="shared" ca="1" si="11"/>
        <v/>
      </c>
      <c r="BZ33" s="211" t="str">
        <f t="shared" ca="1" si="11"/>
        <v/>
      </c>
      <c r="CA33" s="211" t="str">
        <f t="shared" ca="1" si="11"/>
        <v/>
      </c>
      <c r="CB33" s="211" t="str">
        <f t="shared" ca="1" si="11"/>
        <v/>
      </c>
      <c r="CC33" s="211" t="str">
        <f t="shared" ca="1" si="11"/>
        <v/>
      </c>
      <c r="CD33" s="211" t="str">
        <f t="shared" ca="1" si="11"/>
        <v/>
      </c>
      <c r="CE33" s="211" t="str">
        <f t="shared" ca="1" si="12"/>
        <v/>
      </c>
      <c r="CF33" s="211" t="str">
        <f t="shared" ca="1" si="12"/>
        <v/>
      </c>
      <c r="CG33" s="211" t="str">
        <f t="shared" ca="1" si="12"/>
        <v/>
      </c>
      <c r="CH33" s="211" t="str">
        <f t="shared" ca="1" si="12"/>
        <v/>
      </c>
      <c r="CI33" s="211" t="str">
        <f t="shared" ca="1" si="12"/>
        <v/>
      </c>
      <c r="CJ33" s="211" t="str">
        <f t="shared" ca="1" si="12"/>
        <v/>
      </c>
      <c r="CK33" s="211" t="str">
        <f t="shared" ca="1" si="12"/>
        <v/>
      </c>
      <c r="CL33" s="211" t="str">
        <f t="shared" ca="1" si="12"/>
        <v/>
      </c>
      <c r="CM33" s="211" t="str">
        <f t="shared" ca="1" si="12"/>
        <v/>
      </c>
      <c r="CN33" s="211" t="str">
        <f t="shared" ca="1" si="12"/>
        <v/>
      </c>
      <c r="CO33" s="211" t="str">
        <f t="shared" ca="1" si="13"/>
        <v/>
      </c>
      <c r="CP33" s="211" t="str">
        <f t="shared" ca="1" si="13"/>
        <v/>
      </c>
      <c r="CQ33" s="211" t="str">
        <f t="shared" ca="1" si="13"/>
        <v/>
      </c>
      <c r="CR33" s="211" t="str">
        <f t="shared" ca="1" si="13"/>
        <v/>
      </c>
      <c r="CS33" s="211" t="str">
        <f t="shared" ca="1" si="13"/>
        <v/>
      </c>
      <c r="CT33" s="211" t="str">
        <f t="shared" ca="1" si="13"/>
        <v/>
      </c>
      <c r="CU33" s="211" t="str">
        <f t="shared" ca="1" si="13"/>
        <v/>
      </c>
      <c r="CV33" s="211" t="str">
        <f t="shared" ca="1" si="13"/>
        <v/>
      </c>
      <c r="CW33" s="211" t="str">
        <f t="shared" ca="1" si="13"/>
        <v/>
      </c>
      <c r="CX33" s="211" t="str">
        <f t="shared" ca="1" si="13"/>
        <v/>
      </c>
      <c r="CY33" s="211" t="str">
        <f t="shared" ca="1" si="14"/>
        <v/>
      </c>
      <c r="CZ33" s="211" t="str">
        <f t="shared" ca="1" si="14"/>
        <v/>
      </c>
      <c r="DA33" s="211" t="str">
        <f t="shared" ca="1" si="14"/>
        <v/>
      </c>
      <c r="DB33" s="211" t="str">
        <f t="shared" ca="1" si="14"/>
        <v/>
      </c>
      <c r="DC33" s="211" t="str">
        <f t="shared" ca="1" si="14"/>
        <v/>
      </c>
      <c r="DD33" s="211" t="str">
        <f t="shared" ca="1" si="14"/>
        <v/>
      </c>
      <c r="DE33" s="211" t="str">
        <f t="shared" ca="1" si="14"/>
        <v/>
      </c>
      <c r="DF33" s="211" t="str">
        <f t="shared" ca="1" si="14"/>
        <v/>
      </c>
      <c r="DG33" s="211" t="str">
        <f t="shared" ca="1" si="14"/>
        <v/>
      </c>
      <c r="DH33" s="211" t="str">
        <f t="shared" ca="1" si="14"/>
        <v/>
      </c>
      <c r="DI33" s="211" t="str">
        <f t="shared" ca="1" si="15"/>
        <v/>
      </c>
      <c r="DJ33" s="211" t="str">
        <f t="shared" ca="1" si="15"/>
        <v/>
      </c>
      <c r="DK33" s="211" t="str">
        <f t="shared" ca="1" si="15"/>
        <v/>
      </c>
      <c r="DL33" s="211" t="str">
        <f t="shared" ca="1" si="15"/>
        <v/>
      </c>
      <c r="DM33" s="211" t="str">
        <f t="shared" ca="1" si="15"/>
        <v/>
      </c>
      <c r="DN33" s="211" t="str">
        <f t="shared" ca="1" si="15"/>
        <v/>
      </c>
      <c r="DO33" s="211" t="str">
        <f t="shared" ca="1" si="15"/>
        <v/>
      </c>
      <c r="DP33" s="211" t="str">
        <f t="shared" ca="1" si="15"/>
        <v/>
      </c>
      <c r="DQ33" s="211" t="str">
        <f t="shared" ca="1" si="15"/>
        <v/>
      </c>
      <c r="DR33" s="211" t="str">
        <f t="shared" ca="1" si="15"/>
        <v/>
      </c>
      <c r="DS33" s="211" t="str">
        <f t="shared" ca="1" si="16"/>
        <v/>
      </c>
      <c r="DT33" s="211" t="str">
        <f t="shared" ca="1" si="16"/>
        <v/>
      </c>
      <c r="DU33" s="211" t="str">
        <f t="shared" ca="1" si="16"/>
        <v/>
      </c>
      <c r="DV33" s="211" t="str">
        <f t="shared" ca="1" si="16"/>
        <v/>
      </c>
      <c r="DW33" s="211" t="str">
        <f t="shared" ca="1" si="16"/>
        <v/>
      </c>
      <c r="DX33" s="211" t="str">
        <f t="shared" ca="1" si="16"/>
        <v/>
      </c>
      <c r="DY33" s="211" t="str">
        <f t="shared" ca="1" si="16"/>
        <v/>
      </c>
      <c r="DZ33" s="211" t="str">
        <f t="shared" ca="1" si="16"/>
        <v/>
      </c>
      <c r="EA33" s="211" t="str">
        <f t="shared" ca="1" si="16"/>
        <v/>
      </c>
      <c r="EB33" s="211" t="str">
        <f t="shared" ca="1" si="16"/>
        <v/>
      </c>
      <c r="EC33" s="211" t="str">
        <f t="shared" ca="1" si="17"/>
        <v/>
      </c>
      <c r="ED33" s="211" t="str">
        <f t="shared" ca="1" si="17"/>
        <v/>
      </c>
      <c r="EE33" s="211" t="str">
        <f t="shared" ca="1" si="17"/>
        <v/>
      </c>
      <c r="EF33" s="211" t="str">
        <f t="shared" ca="1" si="17"/>
        <v/>
      </c>
      <c r="EG33" s="211" t="str">
        <f t="shared" ca="1" si="17"/>
        <v/>
      </c>
      <c r="EH33" s="211" t="str">
        <f t="shared" ca="1" si="17"/>
        <v/>
      </c>
      <c r="EI33" s="211" t="str">
        <f t="shared" ca="1" si="17"/>
        <v/>
      </c>
      <c r="EJ33" s="211" t="str">
        <f t="shared" ca="1" si="17"/>
        <v/>
      </c>
      <c r="EK33" s="211" t="str">
        <f t="shared" ca="1" si="17"/>
        <v/>
      </c>
      <c r="EL33" s="211" t="str">
        <f t="shared" ca="1" si="17"/>
        <v/>
      </c>
      <c r="EM33" s="211" t="str">
        <f t="shared" ca="1" si="18"/>
        <v/>
      </c>
      <c r="EN33" s="211" t="str">
        <f t="shared" ca="1" si="18"/>
        <v/>
      </c>
      <c r="EO33" s="211" t="str">
        <f t="shared" ca="1" si="18"/>
        <v/>
      </c>
      <c r="EP33" s="211" t="str">
        <f t="shared" ca="1" si="18"/>
        <v/>
      </c>
      <c r="EQ33" s="211" t="str">
        <f t="shared" ca="1" si="18"/>
        <v/>
      </c>
      <c r="ER33" s="211" t="str">
        <f t="shared" ca="1" si="18"/>
        <v/>
      </c>
      <c r="ES33" s="211" t="str">
        <f t="shared" ca="1" si="18"/>
        <v/>
      </c>
      <c r="ET33" s="211" t="str">
        <f t="shared" ca="1" si="18"/>
        <v/>
      </c>
      <c r="EU33" s="211" t="str">
        <f t="shared" ca="1" si="18"/>
        <v/>
      </c>
      <c r="EV33" s="211" t="str">
        <f t="shared" ca="1" si="18"/>
        <v/>
      </c>
    </row>
    <row r="34" spans="2:152" x14ac:dyDescent="0.25">
      <c r="B34" s="260" t="str">
        <f t="shared" ca="1" si="19"/>
        <v/>
      </c>
      <c r="C34" s="8"/>
      <c r="D34" s="8"/>
      <c r="E34" s="8"/>
      <c r="F34" s="248" t="str">
        <f ca="1">IF('תנאי סף'!AO34&lt;&gt;1,"",'תנאי סף'!F34)</f>
        <v/>
      </c>
      <c r="G34" s="174" t="str">
        <f ca="1">IF($F34="","",IF($AA34&lt;&gt;1,$AB$1,'ריכוז גיליונות עזר'!M34))</f>
        <v/>
      </c>
      <c r="H34" s="174" t="str">
        <f ca="1">IF($F34="","",IF($AA34&lt;&gt;1,$AB$1,'ריכוז גיליונות עזר'!N34))</f>
        <v/>
      </c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2"/>
      <c r="T34" s="12"/>
      <c r="U34" s="174" t="str">
        <f t="shared" ca="1" si="20"/>
        <v/>
      </c>
      <c r="V34" s="12">
        <v>1</v>
      </c>
      <c r="W34" s="12" t="str">
        <f t="shared" ca="1" si="21"/>
        <v/>
      </c>
      <c r="X34" s="174">
        <v>1</v>
      </c>
      <c r="Y34" s="12" t="str">
        <f t="shared" ca="1" si="22"/>
        <v/>
      </c>
      <c r="Z34" s="140" t="str">
        <f t="shared" ca="1" si="8"/>
        <v/>
      </c>
      <c r="AA34" s="210">
        <f t="shared" si="23"/>
        <v>1</v>
      </c>
      <c r="AB34" s="210" t="str">
        <f t="shared" ca="1" si="24"/>
        <v/>
      </c>
      <c r="AC34" s="210" t="str">
        <f t="shared" ca="1" si="24"/>
        <v/>
      </c>
      <c r="BA34" s="210" t="str">
        <f t="shared" ca="1" si="9"/>
        <v/>
      </c>
      <c r="BB34" s="210" t="str">
        <f t="shared" ca="1" si="9"/>
        <v/>
      </c>
      <c r="BC34" s="210" t="str">
        <f t="shared" ca="1" si="9"/>
        <v/>
      </c>
      <c r="BK34" s="211" t="str">
        <f t="shared" ca="1" si="10"/>
        <v/>
      </c>
      <c r="BL34" s="211" t="str">
        <f t="shared" ca="1" si="10"/>
        <v/>
      </c>
      <c r="BM34" s="211" t="str">
        <f t="shared" ca="1" si="10"/>
        <v/>
      </c>
      <c r="BN34" s="211" t="str">
        <f t="shared" ca="1" si="10"/>
        <v/>
      </c>
      <c r="BO34" s="211" t="str">
        <f t="shared" ca="1" si="10"/>
        <v/>
      </c>
      <c r="BP34" s="211" t="str">
        <f t="shared" ca="1" si="10"/>
        <v/>
      </c>
      <c r="BQ34" s="211" t="str">
        <f t="shared" ca="1" si="10"/>
        <v/>
      </c>
      <c r="BR34" s="211" t="str">
        <f t="shared" ca="1" si="10"/>
        <v/>
      </c>
      <c r="BS34" s="211" t="str">
        <f t="shared" ca="1" si="10"/>
        <v/>
      </c>
      <c r="BT34" s="211" t="str">
        <f t="shared" ca="1" si="10"/>
        <v/>
      </c>
      <c r="BU34" s="211" t="str">
        <f t="shared" ca="1" si="11"/>
        <v/>
      </c>
      <c r="BV34" s="211" t="str">
        <f t="shared" ca="1" si="11"/>
        <v/>
      </c>
      <c r="BW34" s="211" t="str">
        <f t="shared" ca="1" si="11"/>
        <v/>
      </c>
      <c r="BX34" s="211" t="str">
        <f t="shared" ca="1" si="11"/>
        <v/>
      </c>
      <c r="BY34" s="211" t="str">
        <f t="shared" ca="1" si="11"/>
        <v/>
      </c>
      <c r="BZ34" s="211" t="str">
        <f t="shared" ca="1" si="11"/>
        <v/>
      </c>
      <c r="CA34" s="211" t="str">
        <f t="shared" ca="1" si="11"/>
        <v/>
      </c>
      <c r="CB34" s="211" t="str">
        <f t="shared" ca="1" si="11"/>
        <v/>
      </c>
      <c r="CC34" s="211" t="str">
        <f t="shared" ca="1" si="11"/>
        <v/>
      </c>
      <c r="CD34" s="211" t="str">
        <f t="shared" ca="1" si="11"/>
        <v/>
      </c>
      <c r="CE34" s="211" t="str">
        <f t="shared" ca="1" si="12"/>
        <v/>
      </c>
      <c r="CF34" s="211" t="str">
        <f t="shared" ca="1" si="12"/>
        <v/>
      </c>
      <c r="CG34" s="211" t="str">
        <f t="shared" ca="1" si="12"/>
        <v/>
      </c>
      <c r="CH34" s="211" t="str">
        <f t="shared" ca="1" si="12"/>
        <v/>
      </c>
      <c r="CI34" s="211" t="str">
        <f t="shared" ca="1" si="12"/>
        <v/>
      </c>
      <c r="CJ34" s="211" t="str">
        <f t="shared" ca="1" si="12"/>
        <v/>
      </c>
      <c r="CK34" s="211" t="str">
        <f t="shared" ca="1" si="12"/>
        <v/>
      </c>
      <c r="CL34" s="211" t="str">
        <f t="shared" ca="1" si="12"/>
        <v/>
      </c>
      <c r="CM34" s="211" t="str">
        <f t="shared" ca="1" si="12"/>
        <v/>
      </c>
      <c r="CN34" s="211" t="str">
        <f t="shared" ca="1" si="12"/>
        <v/>
      </c>
      <c r="CO34" s="211" t="str">
        <f t="shared" ca="1" si="13"/>
        <v/>
      </c>
      <c r="CP34" s="211" t="str">
        <f t="shared" ca="1" si="13"/>
        <v/>
      </c>
      <c r="CQ34" s="211" t="str">
        <f t="shared" ca="1" si="13"/>
        <v/>
      </c>
      <c r="CR34" s="211" t="str">
        <f t="shared" ca="1" si="13"/>
        <v/>
      </c>
      <c r="CS34" s="211" t="str">
        <f t="shared" ca="1" si="13"/>
        <v/>
      </c>
      <c r="CT34" s="211" t="str">
        <f t="shared" ca="1" si="13"/>
        <v/>
      </c>
      <c r="CU34" s="211" t="str">
        <f t="shared" ca="1" si="13"/>
        <v/>
      </c>
      <c r="CV34" s="211" t="str">
        <f t="shared" ca="1" si="13"/>
        <v/>
      </c>
      <c r="CW34" s="211" t="str">
        <f t="shared" ca="1" si="13"/>
        <v/>
      </c>
      <c r="CX34" s="211" t="str">
        <f t="shared" ca="1" si="13"/>
        <v/>
      </c>
      <c r="CY34" s="211" t="str">
        <f t="shared" ca="1" si="14"/>
        <v/>
      </c>
      <c r="CZ34" s="211" t="str">
        <f t="shared" ca="1" si="14"/>
        <v/>
      </c>
      <c r="DA34" s="211" t="str">
        <f t="shared" ca="1" si="14"/>
        <v/>
      </c>
      <c r="DB34" s="211" t="str">
        <f t="shared" ca="1" si="14"/>
        <v/>
      </c>
      <c r="DC34" s="211" t="str">
        <f t="shared" ca="1" si="14"/>
        <v/>
      </c>
      <c r="DD34" s="211" t="str">
        <f t="shared" ca="1" si="14"/>
        <v/>
      </c>
      <c r="DE34" s="211" t="str">
        <f t="shared" ca="1" si="14"/>
        <v/>
      </c>
      <c r="DF34" s="211" t="str">
        <f t="shared" ca="1" si="14"/>
        <v/>
      </c>
      <c r="DG34" s="211" t="str">
        <f t="shared" ca="1" si="14"/>
        <v/>
      </c>
      <c r="DH34" s="211" t="str">
        <f t="shared" ca="1" si="14"/>
        <v/>
      </c>
      <c r="DI34" s="211" t="str">
        <f t="shared" ca="1" si="15"/>
        <v/>
      </c>
      <c r="DJ34" s="211" t="str">
        <f t="shared" ca="1" si="15"/>
        <v/>
      </c>
      <c r="DK34" s="211" t="str">
        <f t="shared" ca="1" si="15"/>
        <v/>
      </c>
      <c r="DL34" s="211" t="str">
        <f t="shared" ca="1" si="15"/>
        <v/>
      </c>
      <c r="DM34" s="211" t="str">
        <f t="shared" ca="1" si="15"/>
        <v/>
      </c>
      <c r="DN34" s="211" t="str">
        <f t="shared" ca="1" si="15"/>
        <v/>
      </c>
      <c r="DO34" s="211" t="str">
        <f t="shared" ca="1" si="15"/>
        <v/>
      </c>
      <c r="DP34" s="211" t="str">
        <f t="shared" ca="1" si="15"/>
        <v/>
      </c>
      <c r="DQ34" s="211" t="str">
        <f t="shared" ca="1" si="15"/>
        <v/>
      </c>
      <c r="DR34" s="211" t="str">
        <f t="shared" ca="1" si="15"/>
        <v/>
      </c>
      <c r="DS34" s="211" t="str">
        <f t="shared" ca="1" si="16"/>
        <v/>
      </c>
      <c r="DT34" s="211" t="str">
        <f t="shared" ca="1" si="16"/>
        <v/>
      </c>
      <c r="DU34" s="211" t="str">
        <f t="shared" ca="1" si="16"/>
        <v/>
      </c>
      <c r="DV34" s="211" t="str">
        <f t="shared" ca="1" si="16"/>
        <v/>
      </c>
      <c r="DW34" s="211" t="str">
        <f t="shared" ca="1" si="16"/>
        <v/>
      </c>
      <c r="DX34" s="211" t="str">
        <f t="shared" ca="1" si="16"/>
        <v/>
      </c>
      <c r="DY34" s="211" t="str">
        <f t="shared" ca="1" si="16"/>
        <v/>
      </c>
      <c r="DZ34" s="211" t="str">
        <f t="shared" ca="1" si="16"/>
        <v/>
      </c>
      <c r="EA34" s="211" t="str">
        <f t="shared" ca="1" si="16"/>
        <v/>
      </c>
      <c r="EB34" s="211" t="str">
        <f t="shared" ca="1" si="16"/>
        <v/>
      </c>
      <c r="EC34" s="211" t="str">
        <f t="shared" ca="1" si="17"/>
        <v/>
      </c>
      <c r="ED34" s="211" t="str">
        <f t="shared" ca="1" si="17"/>
        <v/>
      </c>
      <c r="EE34" s="211" t="str">
        <f t="shared" ca="1" si="17"/>
        <v/>
      </c>
      <c r="EF34" s="211" t="str">
        <f t="shared" ca="1" si="17"/>
        <v/>
      </c>
      <c r="EG34" s="211" t="str">
        <f t="shared" ca="1" si="17"/>
        <v/>
      </c>
      <c r="EH34" s="211" t="str">
        <f t="shared" ca="1" si="17"/>
        <v/>
      </c>
      <c r="EI34" s="211" t="str">
        <f t="shared" ca="1" si="17"/>
        <v/>
      </c>
      <c r="EJ34" s="211" t="str">
        <f t="shared" ca="1" si="17"/>
        <v/>
      </c>
      <c r="EK34" s="211" t="str">
        <f t="shared" ca="1" si="17"/>
        <v/>
      </c>
      <c r="EL34" s="211" t="str">
        <f t="shared" ca="1" si="17"/>
        <v/>
      </c>
      <c r="EM34" s="211" t="str">
        <f t="shared" ca="1" si="18"/>
        <v/>
      </c>
      <c r="EN34" s="211" t="str">
        <f t="shared" ca="1" si="18"/>
        <v/>
      </c>
      <c r="EO34" s="211" t="str">
        <f t="shared" ca="1" si="18"/>
        <v/>
      </c>
      <c r="EP34" s="211" t="str">
        <f t="shared" ca="1" si="18"/>
        <v/>
      </c>
      <c r="EQ34" s="211" t="str">
        <f t="shared" ca="1" si="18"/>
        <v/>
      </c>
      <c r="ER34" s="211" t="str">
        <f t="shared" ca="1" si="18"/>
        <v/>
      </c>
      <c r="ES34" s="211" t="str">
        <f t="shared" ca="1" si="18"/>
        <v/>
      </c>
      <c r="ET34" s="211" t="str">
        <f t="shared" ca="1" si="18"/>
        <v/>
      </c>
      <c r="EU34" s="211" t="str">
        <f t="shared" ca="1" si="18"/>
        <v/>
      </c>
      <c r="EV34" s="211" t="str">
        <f t="shared" ca="1" si="18"/>
        <v/>
      </c>
    </row>
    <row r="35" spans="2:152" x14ac:dyDescent="0.25">
      <c r="B35" s="260" t="str">
        <f t="shared" ca="1" si="19"/>
        <v/>
      </c>
      <c r="C35" s="8"/>
      <c r="D35" s="8"/>
      <c r="E35" s="8"/>
      <c r="F35" s="248" t="str">
        <f ca="1">IF('תנאי סף'!AO35&lt;&gt;1,"",'תנאי סף'!F35)</f>
        <v/>
      </c>
      <c r="G35" s="174" t="str">
        <f ca="1">IF($F35="","",IF($AA35&lt;&gt;1,$AB$1,'ריכוז גיליונות עזר'!M35))</f>
        <v/>
      </c>
      <c r="H35" s="174" t="str">
        <f ca="1">IF($F35="","",IF($AA35&lt;&gt;1,$AB$1,'ריכוז גיליונות עזר'!N35))</f>
        <v/>
      </c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2"/>
      <c r="T35" s="12"/>
      <c r="U35" s="174" t="str">
        <f t="shared" ca="1" si="20"/>
        <v/>
      </c>
      <c r="V35" s="12">
        <v>1</v>
      </c>
      <c r="W35" s="12" t="str">
        <f t="shared" ca="1" si="21"/>
        <v/>
      </c>
      <c r="X35" s="174">
        <v>1</v>
      </c>
      <c r="Y35" s="12" t="str">
        <f t="shared" ca="1" si="22"/>
        <v/>
      </c>
      <c r="Z35" s="140" t="str">
        <f t="shared" ca="1" si="8"/>
        <v/>
      </c>
      <c r="AA35" s="210">
        <f t="shared" si="23"/>
        <v>1</v>
      </c>
      <c r="AB35" s="210" t="str">
        <f t="shared" ca="1" si="24"/>
        <v/>
      </c>
      <c r="AC35" s="210" t="str">
        <f t="shared" ca="1" si="24"/>
        <v/>
      </c>
      <c r="BA35" s="210" t="str">
        <f t="shared" ca="1" si="9"/>
        <v/>
      </c>
      <c r="BB35" s="210" t="str">
        <f t="shared" ca="1" si="9"/>
        <v/>
      </c>
      <c r="BC35" s="210" t="str">
        <f t="shared" ca="1" si="9"/>
        <v/>
      </c>
      <c r="BK35" s="211" t="str">
        <f t="shared" ca="1" si="10"/>
        <v/>
      </c>
      <c r="BL35" s="211" t="str">
        <f t="shared" ca="1" si="10"/>
        <v/>
      </c>
      <c r="BM35" s="211" t="str">
        <f t="shared" ca="1" si="10"/>
        <v/>
      </c>
      <c r="BN35" s="211" t="str">
        <f t="shared" ca="1" si="10"/>
        <v/>
      </c>
      <c r="BO35" s="211" t="str">
        <f t="shared" ca="1" si="10"/>
        <v/>
      </c>
      <c r="BP35" s="211" t="str">
        <f t="shared" ca="1" si="10"/>
        <v/>
      </c>
      <c r="BQ35" s="211" t="str">
        <f t="shared" ca="1" si="10"/>
        <v/>
      </c>
      <c r="BR35" s="211" t="str">
        <f t="shared" ca="1" si="10"/>
        <v/>
      </c>
      <c r="BS35" s="211" t="str">
        <f t="shared" ca="1" si="10"/>
        <v/>
      </c>
      <c r="BT35" s="211" t="str">
        <f t="shared" ca="1" si="10"/>
        <v/>
      </c>
      <c r="BU35" s="211" t="str">
        <f t="shared" ca="1" si="11"/>
        <v/>
      </c>
      <c r="BV35" s="211" t="str">
        <f t="shared" ca="1" si="11"/>
        <v/>
      </c>
      <c r="BW35" s="211" t="str">
        <f t="shared" ca="1" si="11"/>
        <v/>
      </c>
      <c r="BX35" s="211" t="str">
        <f t="shared" ca="1" si="11"/>
        <v/>
      </c>
      <c r="BY35" s="211" t="str">
        <f t="shared" ca="1" si="11"/>
        <v/>
      </c>
      <c r="BZ35" s="211" t="str">
        <f t="shared" ca="1" si="11"/>
        <v/>
      </c>
      <c r="CA35" s="211" t="str">
        <f t="shared" ca="1" si="11"/>
        <v/>
      </c>
      <c r="CB35" s="211" t="str">
        <f t="shared" ca="1" si="11"/>
        <v/>
      </c>
      <c r="CC35" s="211" t="str">
        <f t="shared" ca="1" si="11"/>
        <v/>
      </c>
      <c r="CD35" s="211" t="str">
        <f t="shared" ca="1" si="11"/>
        <v/>
      </c>
      <c r="CE35" s="211" t="str">
        <f t="shared" ca="1" si="12"/>
        <v/>
      </c>
      <c r="CF35" s="211" t="str">
        <f t="shared" ca="1" si="12"/>
        <v/>
      </c>
      <c r="CG35" s="211" t="str">
        <f t="shared" ca="1" si="12"/>
        <v/>
      </c>
      <c r="CH35" s="211" t="str">
        <f t="shared" ca="1" si="12"/>
        <v/>
      </c>
      <c r="CI35" s="211" t="str">
        <f t="shared" ca="1" si="12"/>
        <v/>
      </c>
      <c r="CJ35" s="211" t="str">
        <f t="shared" ca="1" si="12"/>
        <v/>
      </c>
      <c r="CK35" s="211" t="str">
        <f t="shared" ca="1" si="12"/>
        <v/>
      </c>
      <c r="CL35" s="211" t="str">
        <f t="shared" ca="1" si="12"/>
        <v/>
      </c>
      <c r="CM35" s="211" t="str">
        <f t="shared" ca="1" si="12"/>
        <v/>
      </c>
      <c r="CN35" s="211" t="str">
        <f t="shared" ca="1" si="12"/>
        <v/>
      </c>
      <c r="CO35" s="211" t="str">
        <f t="shared" ca="1" si="13"/>
        <v/>
      </c>
      <c r="CP35" s="211" t="str">
        <f t="shared" ca="1" si="13"/>
        <v/>
      </c>
      <c r="CQ35" s="211" t="str">
        <f t="shared" ca="1" si="13"/>
        <v/>
      </c>
      <c r="CR35" s="211" t="str">
        <f t="shared" ca="1" si="13"/>
        <v/>
      </c>
      <c r="CS35" s="211" t="str">
        <f t="shared" ca="1" si="13"/>
        <v/>
      </c>
      <c r="CT35" s="211" t="str">
        <f t="shared" ca="1" si="13"/>
        <v/>
      </c>
      <c r="CU35" s="211" t="str">
        <f t="shared" ca="1" si="13"/>
        <v/>
      </c>
      <c r="CV35" s="211" t="str">
        <f t="shared" ca="1" si="13"/>
        <v/>
      </c>
      <c r="CW35" s="211" t="str">
        <f t="shared" ca="1" si="13"/>
        <v/>
      </c>
      <c r="CX35" s="211" t="str">
        <f t="shared" ca="1" si="13"/>
        <v/>
      </c>
      <c r="CY35" s="211" t="str">
        <f t="shared" ca="1" si="14"/>
        <v/>
      </c>
      <c r="CZ35" s="211" t="str">
        <f t="shared" ca="1" si="14"/>
        <v/>
      </c>
      <c r="DA35" s="211" t="str">
        <f t="shared" ca="1" si="14"/>
        <v/>
      </c>
      <c r="DB35" s="211" t="str">
        <f t="shared" ca="1" si="14"/>
        <v/>
      </c>
      <c r="DC35" s="211" t="str">
        <f t="shared" ca="1" si="14"/>
        <v/>
      </c>
      <c r="DD35" s="211" t="str">
        <f t="shared" ca="1" si="14"/>
        <v/>
      </c>
      <c r="DE35" s="211" t="str">
        <f t="shared" ca="1" si="14"/>
        <v/>
      </c>
      <c r="DF35" s="211" t="str">
        <f t="shared" ca="1" si="14"/>
        <v/>
      </c>
      <c r="DG35" s="211" t="str">
        <f t="shared" ca="1" si="14"/>
        <v/>
      </c>
      <c r="DH35" s="211" t="str">
        <f t="shared" ca="1" si="14"/>
        <v/>
      </c>
      <c r="DI35" s="211" t="str">
        <f t="shared" ca="1" si="15"/>
        <v/>
      </c>
      <c r="DJ35" s="211" t="str">
        <f t="shared" ca="1" si="15"/>
        <v/>
      </c>
      <c r="DK35" s="211" t="str">
        <f t="shared" ca="1" si="15"/>
        <v/>
      </c>
      <c r="DL35" s="211" t="str">
        <f t="shared" ca="1" si="15"/>
        <v/>
      </c>
      <c r="DM35" s="211" t="str">
        <f t="shared" ca="1" si="15"/>
        <v/>
      </c>
      <c r="DN35" s="211" t="str">
        <f t="shared" ca="1" si="15"/>
        <v/>
      </c>
      <c r="DO35" s="211" t="str">
        <f t="shared" ca="1" si="15"/>
        <v/>
      </c>
      <c r="DP35" s="211" t="str">
        <f t="shared" ca="1" si="15"/>
        <v/>
      </c>
      <c r="DQ35" s="211" t="str">
        <f t="shared" ca="1" si="15"/>
        <v/>
      </c>
      <c r="DR35" s="211" t="str">
        <f t="shared" ca="1" si="15"/>
        <v/>
      </c>
      <c r="DS35" s="211" t="str">
        <f t="shared" ca="1" si="16"/>
        <v/>
      </c>
      <c r="DT35" s="211" t="str">
        <f t="shared" ca="1" si="16"/>
        <v/>
      </c>
      <c r="DU35" s="211" t="str">
        <f t="shared" ca="1" si="16"/>
        <v/>
      </c>
      <c r="DV35" s="211" t="str">
        <f t="shared" ca="1" si="16"/>
        <v/>
      </c>
      <c r="DW35" s="211" t="str">
        <f t="shared" ca="1" si="16"/>
        <v/>
      </c>
      <c r="DX35" s="211" t="str">
        <f t="shared" ca="1" si="16"/>
        <v/>
      </c>
      <c r="DY35" s="211" t="str">
        <f t="shared" ca="1" si="16"/>
        <v/>
      </c>
      <c r="DZ35" s="211" t="str">
        <f t="shared" ca="1" si="16"/>
        <v/>
      </c>
      <c r="EA35" s="211" t="str">
        <f t="shared" ca="1" si="16"/>
        <v/>
      </c>
      <c r="EB35" s="211" t="str">
        <f t="shared" ca="1" si="16"/>
        <v/>
      </c>
      <c r="EC35" s="211" t="str">
        <f t="shared" ca="1" si="17"/>
        <v/>
      </c>
      <c r="ED35" s="211" t="str">
        <f t="shared" ca="1" si="17"/>
        <v/>
      </c>
      <c r="EE35" s="211" t="str">
        <f t="shared" ca="1" si="17"/>
        <v/>
      </c>
      <c r="EF35" s="211" t="str">
        <f t="shared" ca="1" si="17"/>
        <v/>
      </c>
      <c r="EG35" s="211" t="str">
        <f t="shared" ca="1" si="17"/>
        <v/>
      </c>
      <c r="EH35" s="211" t="str">
        <f t="shared" ca="1" si="17"/>
        <v/>
      </c>
      <c r="EI35" s="211" t="str">
        <f t="shared" ca="1" si="17"/>
        <v/>
      </c>
      <c r="EJ35" s="211" t="str">
        <f t="shared" ca="1" si="17"/>
        <v/>
      </c>
      <c r="EK35" s="211" t="str">
        <f t="shared" ca="1" si="17"/>
        <v/>
      </c>
      <c r="EL35" s="211" t="str">
        <f t="shared" ca="1" si="17"/>
        <v/>
      </c>
      <c r="EM35" s="211" t="str">
        <f t="shared" ca="1" si="18"/>
        <v/>
      </c>
      <c r="EN35" s="211" t="str">
        <f t="shared" ca="1" si="18"/>
        <v/>
      </c>
      <c r="EO35" s="211" t="str">
        <f t="shared" ca="1" si="18"/>
        <v/>
      </c>
      <c r="EP35" s="211" t="str">
        <f t="shared" ca="1" si="18"/>
        <v/>
      </c>
      <c r="EQ35" s="211" t="str">
        <f t="shared" ca="1" si="18"/>
        <v/>
      </c>
      <c r="ER35" s="211" t="str">
        <f t="shared" ca="1" si="18"/>
        <v/>
      </c>
      <c r="ES35" s="211" t="str">
        <f t="shared" ca="1" si="18"/>
        <v/>
      </c>
      <c r="ET35" s="211" t="str">
        <f t="shared" ca="1" si="18"/>
        <v/>
      </c>
      <c r="EU35" s="211" t="str">
        <f t="shared" ca="1" si="18"/>
        <v/>
      </c>
      <c r="EV35" s="211" t="str">
        <f t="shared" ca="1" si="18"/>
        <v/>
      </c>
    </row>
    <row r="36" spans="2:152" x14ac:dyDescent="0.25">
      <c r="B36" s="260" t="str">
        <f t="shared" ca="1" si="19"/>
        <v/>
      </c>
      <c r="C36" s="8"/>
      <c r="D36" s="8"/>
      <c r="E36" s="8"/>
      <c r="F36" s="248" t="str">
        <f ca="1">IF('תנאי סף'!AO36&lt;&gt;1,"",'תנאי סף'!F36)</f>
        <v/>
      </c>
      <c r="G36" s="174" t="str">
        <f ca="1">IF($F36="","",IF($AA36&lt;&gt;1,$AB$1,'ריכוז גיליונות עזר'!M36))</f>
        <v/>
      </c>
      <c r="H36" s="174" t="str">
        <f ca="1">IF($F36="","",IF($AA36&lt;&gt;1,$AB$1,'ריכוז גיליונות עזר'!N36))</f>
        <v/>
      </c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2"/>
      <c r="T36" s="12"/>
      <c r="U36" s="174" t="str">
        <f t="shared" ca="1" si="20"/>
        <v/>
      </c>
      <c r="V36" s="12">
        <v>1</v>
      </c>
      <c r="W36" s="12" t="str">
        <f t="shared" ca="1" si="21"/>
        <v/>
      </c>
      <c r="X36" s="174">
        <v>1</v>
      </c>
      <c r="Y36" s="12" t="str">
        <f t="shared" ca="1" si="22"/>
        <v/>
      </c>
      <c r="Z36" s="140" t="str">
        <f t="shared" ca="1" si="8"/>
        <v/>
      </c>
      <c r="AA36" s="210">
        <f t="shared" si="23"/>
        <v>1</v>
      </c>
      <c r="AB36" s="210" t="str">
        <f t="shared" ca="1" si="24"/>
        <v/>
      </c>
      <c r="AC36" s="210" t="str">
        <f t="shared" ca="1" si="24"/>
        <v/>
      </c>
      <c r="BA36" s="210" t="str">
        <f t="shared" ca="1" si="9"/>
        <v/>
      </c>
      <c r="BB36" s="210" t="str">
        <f t="shared" ca="1" si="9"/>
        <v/>
      </c>
      <c r="BC36" s="210" t="str">
        <f t="shared" ca="1" si="9"/>
        <v/>
      </c>
      <c r="BK36" s="211" t="str">
        <f t="shared" ca="1" si="10"/>
        <v/>
      </c>
      <c r="BL36" s="211" t="str">
        <f t="shared" ca="1" si="10"/>
        <v/>
      </c>
      <c r="BM36" s="211" t="str">
        <f t="shared" ca="1" si="10"/>
        <v/>
      </c>
      <c r="BN36" s="211" t="str">
        <f t="shared" ca="1" si="10"/>
        <v/>
      </c>
      <c r="BO36" s="211" t="str">
        <f t="shared" ca="1" si="10"/>
        <v/>
      </c>
      <c r="BP36" s="211" t="str">
        <f t="shared" ca="1" si="10"/>
        <v/>
      </c>
      <c r="BQ36" s="211" t="str">
        <f t="shared" ca="1" si="10"/>
        <v/>
      </c>
      <c r="BR36" s="211" t="str">
        <f t="shared" ca="1" si="10"/>
        <v/>
      </c>
      <c r="BS36" s="211" t="str">
        <f t="shared" ca="1" si="10"/>
        <v/>
      </c>
      <c r="BT36" s="211" t="str">
        <f t="shared" ca="1" si="10"/>
        <v/>
      </c>
      <c r="BU36" s="211" t="str">
        <f t="shared" ca="1" si="11"/>
        <v/>
      </c>
      <c r="BV36" s="211" t="str">
        <f t="shared" ca="1" si="11"/>
        <v/>
      </c>
      <c r="BW36" s="211" t="str">
        <f t="shared" ca="1" si="11"/>
        <v/>
      </c>
      <c r="BX36" s="211" t="str">
        <f t="shared" ca="1" si="11"/>
        <v/>
      </c>
      <c r="BY36" s="211" t="str">
        <f t="shared" ca="1" si="11"/>
        <v/>
      </c>
      <c r="BZ36" s="211" t="str">
        <f t="shared" ca="1" si="11"/>
        <v/>
      </c>
      <c r="CA36" s="211" t="str">
        <f t="shared" ca="1" si="11"/>
        <v/>
      </c>
      <c r="CB36" s="211" t="str">
        <f t="shared" ca="1" si="11"/>
        <v/>
      </c>
      <c r="CC36" s="211" t="str">
        <f t="shared" ca="1" si="11"/>
        <v/>
      </c>
      <c r="CD36" s="211" t="str">
        <f t="shared" ca="1" si="11"/>
        <v/>
      </c>
      <c r="CE36" s="211" t="str">
        <f t="shared" ca="1" si="12"/>
        <v/>
      </c>
      <c r="CF36" s="211" t="str">
        <f t="shared" ca="1" si="12"/>
        <v/>
      </c>
      <c r="CG36" s="211" t="str">
        <f t="shared" ca="1" si="12"/>
        <v/>
      </c>
      <c r="CH36" s="211" t="str">
        <f t="shared" ca="1" si="12"/>
        <v/>
      </c>
      <c r="CI36" s="211" t="str">
        <f t="shared" ca="1" si="12"/>
        <v/>
      </c>
      <c r="CJ36" s="211" t="str">
        <f t="shared" ca="1" si="12"/>
        <v/>
      </c>
      <c r="CK36" s="211" t="str">
        <f t="shared" ca="1" si="12"/>
        <v/>
      </c>
      <c r="CL36" s="211" t="str">
        <f t="shared" ca="1" si="12"/>
        <v/>
      </c>
      <c r="CM36" s="211" t="str">
        <f t="shared" ca="1" si="12"/>
        <v/>
      </c>
      <c r="CN36" s="211" t="str">
        <f t="shared" ca="1" si="12"/>
        <v/>
      </c>
      <c r="CO36" s="211" t="str">
        <f t="shared" ca="1" si="13"/>
        <v/>
      </c>
      <c r="CP36" s="211" t="str">
        <f t="shared" ca="1" si="13"/>
        <v/>
      </c>
      <c r="CQ36" s="211" t="str">
        <f t="shared" ca="1" si="13"/>
        <v/>
      </c>
      <c r="CR36" s="211" t="str">
        <f t="shared" ca="1" si="13"/>
        <v/>
      </c>
      <c r="CS36" s="211" t="str">
        <f t="shared" ca="1" si="13"/>
        <v/>
      </c>
      <c r="CT36" s="211" t="str">
        <f t="shared" ca="1" si="13"/>
        <v/>
      </c>
      <c r="CU36" s="211" t="str">
        <f t="shared" ca="1" si="13"/>
        <v/>
      </c>
      <c r="CV36" s="211" t="str">
        <f t="shared" ca="1" si="13"/>
        <v/>
      </c>
      <c r="CW36" s="211" t="str">
        <f t="shared" ca="1" si="13"/>
        <v/>
      </c>
      <c r="CX36" s="211" t="str">
        <f t="shared" ca="1" si="13"/>
        <v/>
      </c>
      <c r="CY36" s="211" t="str">
        <f t="shared" ca="1" si="14"/>
        <v/>
      </c>
      <c r="CZ36" s="211" t="str">
        <f t="shared" ca="1" si="14"/>
        <v/>
      </c>
      <c r="DA36" s="211" t="str">
        <f t="shared" ca="1" si="14"/>
        <v/>
      </c>
      <c r="DB36" s="211" t="str">
        <f t="shared" ca="1" si="14"/>
        <v/>
      </c>
      <c r="DC36" s="211" t="str">
        <f t="shared" ca="1" si="14"/>
        <v/>
      </c>
      <c r="DD36" s="211" t="str">
        <f t="shared" ca="1" si="14"/>
        <v/>
      </c>
      <c r="DE36" s="211" t="str">
        <f t="shared" ca="1" si="14"/>
        <v/>
      </c>
      <c r="DF36" s="211" t="str">
        <f t="shared" ca="1" si="14"/>
        <v/>
      </c>
      <c r="DG36" s="211" t="str">
        <f t="shared" ca="1" si="14"/>
        <v/>
      </c>
      <c r="DH36" s="211" t="str">
        <f t="shared" ca="1" si="14"/>
        <v/>
      </c>
      <c r="DI36" s="211" t="str">
        <f t="shared" ca="1" si="15"/>
        <v/>
      </c>
      <c r="DJ36" s="211" t="str">
        <f t="shared" ca="1" si="15"/>
        <v/>
      </c>
      <c r="DK36" s="211" t="str">
        <f t="shared" ca="1" si="15"/>
        <v/>
      </c>
      <c r="DL36" s="211" t="str">
        <f t="shared" ca="1" si="15"/>
        <v/>
      </c>
      <c r="DM36" s="211" t="str">
        <f t="shared" ca="1" si="15"/>
        <v/>
      </c>
      <c r="DN36" s="211" t="str">
        <f t="shared" ca="1" si="15"/>
        <v/>
      </c>
      <c r="DO36" s="211" t="str">
        <f t="shared" ca="1" si="15"/>
        <v/>
      </c>
      <c r="DP36" s="211" t="str">
        <f t="shared" ca="1" si="15"/>
        <v/>
      </c>
      <c r="DQ36" s="211" t="str">
        <f t="shared" ca="1" si="15"/>
        <v/>
      </c>
      <c r="DR36" s="211" t="str">
        <f t="shared" ca="1" si="15"/>
        <v/>
      </c>
      <c r="DS36" s="211" t="str">
        <f t="shared" ca="1" si="16"/>
        <v/>
      </c>
      <c r="DT36" s="211" t="str">
        <f t="shared" ca="1" si="16"/>
        <v/>
      </c>
      <c r="DU36" s="211" t="str">
        <f t="shared" ca="1" si="16"/>
        <v/>
      </c>
      <c r="DV36" s="211" t="str">
        <f t="shared" ca="1" si="16"/>
        <v/>
      </c>
      <c r="DW36" s="211" t="str">
        <f t="shared" ca="1" si="16"/>
        <v/>
      </c>
      <c r="DX36" s="211" t="str">
        <f t="shared" ca="1" si="16"/>
        <v/>
      </c>
      <c r="DY36" s="211" t="str">
        <f t="shared" ca="1" si="16"/>
        <v/>
      </c>
      <c r="DZ36" s="211" t="str">
        <f t="shared" ca="1" si="16"/>
        <v/>
      </c>
      <c r="EA36" s="211" t="str">
        <f t="shared" ca="1" si="16"/>
        <v/>
      </c>
      <c r="EB36" s="211" t="str">
        <f t="shared" ca="1" si="16"/>
        <v/>
      </c>
      <c r="EC36" s="211" t="str">
        <f t="shared" ca="1" si="17"/>
        <v/>
      </c>
      <c r="ED36" s="211" t="str">
        <f t="shared" ca="1" si="17"/>
        <v/>
      </c>
      <c r="EE36" s="211" t="str">
        <f t="shared" ca="1" si="17"/>
        <v/>
      </c>
      <c r="EF36" s="211" t="str">
        <f t="shared" ca="1" si="17"/>
        <v/>
      </c>
      <c r="EG36" s="211" t="str">
        <f t="shared" ca="1" si="17"/>
        <v/>
      </c>
      <c r="EH36" s="211" t="str">
        <f t="shared" ca="1" si="17"/>
        <v/>
      </c>
      <c r="EI36" s="211" t="str">
        <f t="shared" ca="1" si="17"/>
        <v/>
      </c>
      <c r="EJ36" s="211" t="str">
        <f t="shared" ca="1" si="17"/>
        <v/>
      </c>
      <c r="EK36" s="211" t="str">
        <f t="shared" ca="1" si="17"/>
        <v/>
      </c>
      <c r="EL36" s="211" t="str">
        <f t="shared" ca="1" si="17"/>
        <v/>
      </c>
      <c r="EM36" s="211" t="str">
        <f t="shared" ca="1" si="18"/>
        <v/>
      </c>
      <c r="EN36" s="211" t="str">
        <f t="shared" ca="1" si="18"/>
        <v/>
      </c>
      <c r="EO36" s="211" t="str">
        <f t="shared" ca="1" si="18"/>
        <v/>
      </c>
      <c r="EP36" s="211" t="str">
        <f t="shared" ca="1" si="18"/>
        <v/>
      </c>
      <c r="EQ36" s="211" t="str">
        <f t="shared" ca="1" si="18"/>
        <v/>
      </c>
      <c r="ER36" s="211" t="str">
        <f t="shared" ca="1" si="18"/>
        <v/>
      </c>
      <c r="ES36" s="211" t="str">
        <f t="shared" ca="1" si="18"/>
        <v/>
      </c>
      <c r="ET36" s="211" t="str">
        <f t="shared" ca="1" si="18"/>
        <v/>
      </c>
      <c r="EU36" s="211" t="str">
        <f t="shared" ca="1" si="18"/>
        <v/>
      </c>
      <c r="EV36" s="211" t="str">
        <f t="shared" ca="1" si="18"/>
        <v/>
      </c>
    </row>
    <row r="37" spans="2:152" x14ac:dyDescent="0.25">
      <c r="B37" s="260" t="str">
        <f t="shared" ca="1" si="19"/>
        <v/>
      </c>
      <c r="C37" s="8"/>
      <c r="D37" s="8"/>
      <c r="E37" s="8"/>
      <c r="F37" s="248" t="str">
        <f ca="1">IF('תנאי סף'!AO37&lt;&gt;1,"",'תנאי סף'!F37)</f>
        <v/>
      </c>
      <c r="G37" s="174" t="str">
        <f ca="1">IF($F37="","",IF($AA37&lt;&gt;1,$AB$1,'ריכוז גיליונות עזר'!M37))</f>
        <v/>
      </c>
      <c r="H37" s="174" t="str">
        <f ca="1">IF($F37="","",IF($AA37&lt;&gt;1,$AB$1,'ריכוז גיליונות עזר'!N37))</f>
        <v/>
      </c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2"/>
      <c r="T37" s="12"/>
      <c r="U37" s="174" t="str">
        <f t="shared" ca="1" si="20"/>
        <v/>
      </c>
      <c r="V37" s="12">
        <v>1</v>
      </c>
      <c r="W37" s="12" t="str">
        <f t="shared" ca="1" si="21"/>
        <v/>
      </c>
      <c r="X37" s="174">
        <v>1</v>
      </c>
      <c r="Y37" s="12" t="str">
        <f t="shared" ca="1" si="22"/>
        <v/>
      </c>
      <c r="Z37" s="140" t="str">
        <f t="shared" ca="1" si="8"/>
        <v/>
      </c>
      <c r="AA37" s="210">
        <f t="shared" si="23"/>
        <v>1</v>
      </c>
      <c r="AB37" s="210" t="str">
        <f t="shared" ca="1" si="24"/>
        <v/>
      </c>
      <c r="AC37" s="210" t="str">
        <f t="shared" ca="1" si="24"/>
        <v/>
      </c>
      <c r="BA37" s="210" t="str">
        <f t="shared" ca="1" si="9"/>
        <v/>
      </c>
      <c r="BB37" s="210" t="str">
        <f t="shared" ca="1" si="9"/>
        <v/>
      </c>
      <c r="BC37" s="210" t="str">
        <f t="shared" ca="1" si="9"/>
        <v/>
      </c>
      <c r="BK37" s="211" t="str">
        <f t="shared" ca="1" si="10"/>
        <v/>
      </c>
      <c r="BL37" s="211" t="str">
        <f t="shared" ca="1" si="10"/>
        <v/>
      </c>
      <c r="BM37" s="211" t="str">
        <f t="shared" ca="1" si="10"/>
        <v/>
      </c>
      <c r="BN37" s="211" t="str">
        <f t="shared" ca="1" si="10"/>
        <v/>
      </c>
      <c r="BO37" s="211" t="str">
        <f t="shared" ca="1" si="10"/>
        <v/>
      </c>
      <c r="BP37" s="211" t="str">
        <f t="shared" ca="1" si="10"/>
        <v/>
      </c>
      <c r="BQ37" s="211" t="str">
        <f t="shared" ca="1" si="10"/>
        <v/>
      </c>
      <c r="BR37" s="211" t="str">
        <f t="shared" ca="1" si="10"/>
        <v/>
      </c>
      <c r="BS37" s="211" t="str">
        <f t="shared" ca="1" si="10"/>
        <v/>
      </c>
      <c r="BT37" s="211" t="str">
        <f t="shared" ca="1" si="10"/>
        <v/>
      </c>
      <c r="BU37" s="211" t="str">
        <f t="shared" ca="1" si="11"/>
        <v/>
      </c>
      <c r="BV37" s="211" t="str">
        <f t="shared" ca="1" si="11"/>
        <v/>
      </c>
      <c r="BW37" s="211" t="str">
        <f t="shared" ca="1" si="11"/>
        <v/>
      </c>
      <c r="BX37" s="211" t="str">
        <f t="shared" ca="1" si="11"/>
        <v/>
      </c>
      <c r="BY37" s="211" t="str">
        <f t="shared" ca="1" si="11"/>
        <v/>
      </c>
      <c r="BZ37" s="211" t="str">
        <f t="shared" ca="1" si="11"/>
        <v/>
      </c>
      <c r="CA37" s="211" t="str">
        <f t="shared" ca="1" si="11"/>
        <v/>
      </c>
      <c r="CB37" s="211" t="str">
        <f t="shared" ca="1" si="11"/>
        <v/>
      </c>
      <c r="CC37" s="211" t="str">
        <f t="shared" ca="1" si="11"/>
        <v/>
      </c>
      <c r="CD37" s="211" t="str">
        <f t="shared" ca="1" si="11"/>
        <v/>
      </c>
      <c r="CE37" s="211" t="str">
        <f t="shared" ca="1" si="12"/>
        <v/>
      </c>
      <c r="CF37" s="211" t="str">
        <f t="shared" ca="1" si="12"/>
        <v/>
      </c>
      <c r="CG37" s="211" t="str">
        <f t="shared" ca="1" si="12"/>
        <v/>
      </c>
      <c r="CH37" s="211" t="str">
        <f t="shared" ca="1" si="12"/>
        <v/>
      </c>
      <c r="CI37" s="211" t="str">
        <f t="shared" ca="1" si="12"/>
        <v/>
      </c>
      <c r="CJ37" s="211" t="str">
        <f t="shared" ca="1" si="12"/>
        <v/>
      </c>
      <c r="CK37" s="211" t="str">
        <f t="shared" ca="1" si="12"/>
        <v/>
      </c>
      <c r="CL37" s="211" t="str">
        <f t="shared" ca="1" si="12"/>
        <v/>
      </c>
      <c r="CM37" s="211" t="str">
        <f t="shared" ca="1" si="12"/>
        <v/>
      </c>
      <c r="CN37" s="211" t="str">
        <f t="shared" ca="1" si="12"/>
        <v/>
      </c>
      <c r="CO37" s="211" t="str">
        <f t="shared" ca="1" si="13"/>
        <v/>
      </c>
      <c r="CP37" s="211" t="str">
        <f t="shared" ca="1" si="13"/>
        <v/>
      </c>
      <c r="CQ37" s="211" t="str">
        <f t="shared" ca="1" si="13"/>
        <v/>
      </c>
      <c r="CR37" s="211" t="str">
        <f t="shared" ca="1" si="13"/>
        <v/>
      </c>
      <c r="CS37" s="211" t="str">
        <f t="shared" ca="1" si="13"/>
        <v/>
      </c>
      <c r="CT37" s="211" t="str">
        <f t="shared" ca="1" si="13"/>
        <v/>
      </c>
      <c r="CU37" s="211" t="str">
        <f t="shared" ca="1" si="13"/>
        <v/>
      </c>
      <c r="CV37" s="211" t="str">
        <f t="shared" ca="1" si="13"/>
        <v/>
      </c>
      <c r="CW37" s="211" t="str">
        <f t="shared" ca="1" si="13"/>
        <v/>
      </c>
      <c r="CX37" s="211" t="str">
        <f t="shared" ca="1" si="13"/>
        <v/>
      </c>
      <c r="CY37" s="211" t="str">
        <f t="shared" ca="1" si="14"/>
        <v/>
      </c>
      <c r="CZ37" s="211" t="str">
        <f t="shared" ca="1" si="14"/>
        <v/>
      </c>
      <c r="DA37" s="211" t="str">
        <f t="shared" ca="1" si="14"/>
        <v/>
      </c>
      <c r="DB37" s="211" t="str">
        <f t="shared" ca="1" si="14"/>
        <v/>
      </c>
      <c r="DC37" s="211" t="str">
        <f t="shared" ca="1" si="14"/>
        <v/>
      </c>
      <c r="DD37" s="211" t="str">
        <f t="shared" ca="1" si="14"/>
        <v/>
      </c>
      <c r="DE37" s="211" t="str">
        <f t="shared" ca="1" si="14"/>
        <v/>
      </c>
      <c r="DF37" s="211" t="str">
        <f t="shared" ca="1" si="14"/>
        <v/>
      </c>
      <c r="DG37" s="211" t="str">
        <f t="shared" ca="1" si="14"/>
        <v/>
      </c>
      <c r="DH37" s="211" t="str">
        <f t="shared" ca="1" si="14"/>
        <v/>
      </c>
      <c r="DI37" s="211" t="str">
        <f t="shared" ca="1" si="15"/>
        <v/>
      </c>
      <c r="DJ37" s="211" t="str">
        <f t="shared" ca="1" si="15"/>
        <v/>
      </c>
      <c r="DK37" s="211" t="str">
        <f t="shared" ca="1" si="15"/>
        <v/>
      </c>
      <c r="DL37" s="211" t="str">
        <f t="shared" ca="1" si="15"/>
        <v/>
      </c>
      <c r="DM37" s="211" t="str">
        <f t="shared" ca="1" si="15"/>
        <v/>
      </c>
      <c r="DN37" s="211" t="str">
        <f t="shared" ca="1" si="15"/>
        <v/>
      </c>
      <c r="DO37" s="211" t="str">
        <f t="shared" ca="1" si="15"/>
        <v/>
      </c>
      <c r="DP37" s="211" t="str">
        <f t="shared" ca="1" si="15"/>
        <v/>
      </c>
      <c r="DQ37" s="211" t="str">
        <f t="shared" ca="1" si="15"/>
        <v/>
      </c>
      <c r="DR37" s="211" t="str">
        <f t="shared" ca="1" si="15"/>
        <v/>
      </c>
      <c r="DS37" s="211" t="str">
        <f t="shared" ca="1" si="16"/>
        <v/>
      </c>
      <c r="DT37" s="211" t="str">
        <f t="shared" ca="1" si="16"/>
        <v/>
      </c>
      <c r="DU37" s="211" t="str">
        <f t="shared" ca="1" si="16"/>
        <v/>
      </c>
      <c r="DV37" s="211" t="str">
        <f t="shared" ca="1" si="16"/>
        <v/>
      </c>
      <c r="DW37" s="211" t="str">
        <f t="shared" ca="1" si="16"/>
        <v/>
      </c>
      <c r="DX37" s="211" t="str">
        <f t="shared" ca="1" si="16"/>
        <v/>
      </c>
      <c r="DY37" s="211" t="str">
        <f t="shared" ca="1" si="16"/>
        <v/>
      </c>
      <c r="DZ37" s="211" t="str">
        <f t="shared" ca="1" si="16"/>
        <v/>
      </c>
      <c r="EA37" s="211" t="str">
        <f t="shared" ca="1" si="16"/>
        <v/>
      </c>
      <c r="EB37" s="211" t="str">
        <f t="shared" ca="1" si="16"/>
        <v/>
      </c>
      <c r="EC37" s="211" t="str">
        <f t="shared" ca="1" si="17"/>
        <v/>
      </c>
      <c r="ED37" s="211" t="str">
        <f t="shared" ca="1" si="17"/>
        <v/>
      </c>
      <c r="EE37" s="211" t="str">
        <f t="shared" ca="1" si="17"/>
        <v/>
      </c>
      <c r="EF37" s="211" t="str">
        <f t="shared" ca="1" si="17"/>
        <v/>
      </c>
      <c r="EG37" s="211" t="str">
        <f t="shared" ca="1" si="17"/>
        <v/>
      </c>
      <c r="EH37" s="211" t="str">
        <f t="shared" ca="1" si="17"/>
        <v/>
      </c>
      <c r="EI37" s="211" t="str">
        <f t="shared" ca="1" si="17"/>
        <v/>
      </c>
      <c r="EJ37" s="211" t="str">
        <f t="shared" ca="1" si="17"/>
        <v/>
      </c>
      <c r="EK37" s="211" t="str">
        <f t="shared" ca="1" si="17"/>
        <v/>
      </c>
      <c r="EL37" s="211" t="str">
        <f t="shared" ca="1" si="17"/>
        <v/>
      </c>
      <c r="EM37" s="211" t="str">
        <f t="shared" ca="1" si="18"/>
        <v/>
      </c>
      <c r="EN37" s="211" t="str">
        <f t="shared" ca="1" si="18"/>
        <v/>
      </c>
      <c r="EO37" s="211" t="str">
        <f t="shared" ca="1" si="18"/>
        <v/>
      </c>
      <c r="EP37" s="211" t="str">
        <f t="shared" ca="1" si="18"/>
        <v/>
      </c>
      <c r="EQ37" s="211" t="str">
        <f t="shared" ca="1" si="18"/>
        <v/>
      </c>
      <c r="ER37" s="211" t="str">
        <f t="shared" ca="1" si="18"/>
        <v/>
      </c>
      <c r="ES37" s="211" t="str">
        <f t="shared" ca="1" si="18"/>
        <v/>
      </c>
      <c r="ET37" s="211" t="str">
        <f t="shared" ca="1" si="18"/>
        <v/>
      </c>
      <c r="EU37" s="211" t="str">
        <f t="shared" ca="1" si="18"/>
        <v/>
      </c>
      <c r="EV37" s="211" t="str">
        <f t="shared" ca="1" si="18"/>
        <v/>
      </c>
    </row>
    <row r="38" spans="2:152" x14ac:dyDescent="0.25">
      <c r="B38" s="260" t="str">
        <f t="shared" ca="1" si="19"/>
        <v/>
      </c>
      <c r="C38" s="8"/>
      <c r="D38" s="8"/>
      <c r="E38" s="8"/>
      <c r="F38" s="248" t="str">
        <f ca="1">IF('תנאי סף'!AO38&lt;&gt;1,"",'תנאי סף'!F38)</f>
        <v/>
      </c>
      <c r="G38" s="174" t="str">
        <f ca="1">IF($F38="","",IF($AA38&lt;&gt;1,$AB$1,'ריכוז גיליונות עזר'!M38))</f>
        <v/>
      </c>
      <c r="H38" s="174" t="str">
        <f ca="1">IF($F38="","",IF($AA38&lt;&gt;1,$AB$1,'ריכוז גיליונות עזר'!N38))</f>
        <v/>
      </c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2"/>
      <c r="T38" s="12"/>
      <c r="U38" s="174" t="str">
        <f t="shared" ca="1" si="20"/>
        <v/>
      </c>
      <c r="V38" s="12">
        <v>1</v>
      </c>
      <c r="W38" s="12" t="str">
        <f t="shared" ca="1" si="21"/>
        <v/>
      </c>
      <c r="X38" s="174">
        <v>1</v>
      </c>
      <c r="Y38" s="12" t="str">
        <f t="shared" ca="1" si="22"/>
        <v/>
      </c>
      <c r="Z38" s="140" t="str">
        <f t="shared" ca="1" si="8"/>
        <v/>
      </c>
      <c r="AA38" s="210">
        <f t="shared" si="23"/>
        <v>1</v>
      </c>
      <c r="AB38" s="210" t="str">
        <f t="shared" ca="1" si="24"/>
        <v/>
      </c>
      <c r="AC38" s="210" t="str">
        <f t="shared" ca="1" si="24"/>
        <v/>
      </c>
      <c r="BA38" s="210" t="str">
        <f t="shared" ca="1" si="9"/>
        <v/>
      </c>
      <c r="BB38" s="210" t="str">
        <f t="shared" ca="1" si="9"/>
        <v/>
      </c>
      <c r="BC38" s="210" t="str">
        <f t="shared" ca="1" si="9"/>
        <v/>
      </c>
      <c r="BK38" s="211" t="str">
        <f t="shared" ca="1" si="10"/>
        <v/>
      </c>
      <c r="BL38" s="211" t="str">
        <f t="shared" ca="1" si="10"/>
        <v/>
      </c>
      <c r="BM38" s="211" t="str">
        <f t="shared" ca="1" si="10"/>
        <v/>
      </c>
      <c r="BN38" s="211" t="str">
        <f t="shared" ca="1" si="10"/>
        <v/>
      </c>
      <c r="BO38" s="211" t="str">
        <f t="shared" ca="1" si="10"/>
        <v/>
      </c>
      <c r="BP38" s="211" t="str">
        <f t="shared" ca="1" si="10"/>
        <v/>
      </c>
      <c r="BQ38" s="211" t="str">
        <f t="shared" ca="1" si="10"/>
        <v/>
      </c>
      <c r="BR38" s="211" t="str">
        <f t="shared" ca="1" si="10"/>
        <v/>
      </c>
      <c r="BS38" s="211" t="str">
        <f t="shared" ca="1" si="10"/>
        <v/>
      </c>
      <c r="BT38" s="211" t="str">
        <f t="shared" ca="1" si="10"/>
        <v/>
      </c>
      <c r="BU38" s="211" t="str">
        <f t="shared" ca="1" si="11"/>
        <v/>
      </c>
      <c r="BV38" s="211" t="str">
        <f t="shared" ca="1" si="11"/>
        <v/>
      </c>
      <c r="BW38" s="211" t="str">
        <f t="shared" ca="1" si="11"/>
        <v/>
      </c>
      <c r="BX38" s="211" t="str">
        <f t="shared" ca="1" si="11"/>
        <v/>
      </c>
      <c r="BY38" s="211" t="str">
        <f t="shared" ca="1" si="11"/>
        <v/>
      </c>
      <c r="BZ38" s="211" t="str">
        <f t="shared" ca="1" si="11"/>
        <v/>
      </c>
      <c r="CA38" s="211" t="str">
        <f t="shared" ca="1" si="11"/>
        <v/>
      </c>
      <c r="CB38" s="211" t="str">
        <f t="shared" ca="1" si="11"/>
        <v/>
      </c>
      <c r="CC38" s="211" t="str">
        <f t="shared" ca="1" si="11"/>
        <v/>
      </c>
      <c r="CD38" s="211" t="str">
        <f t="shared" ca="1" si="11"/>
        <v/>
      </c>
      <c r="CE38" s="211" t="str">
        <f t="shared" ca="1" si="12"/>
        <v/>
      </c>
      <c r="CF38" s="211" t="str">
        <f t="shared" ca="1" si="12"/>
        <v/>
      </c>
      <c r="CG38" s="211" t="str">
        <f t="shared" ca="1" si="12"/>
        <v/>
      </c>
      <c r="CH38" s="211" t="str">
        <f t="shared" ca="1" si="12"/>
        <v/>
      </c>
      <c r="CI38" s="211" t="str">
        <f t="shared" ca="1" si="12"/>
        <v/>
      </c>
      <c r="CJ38" s="211" t="str">
        <f t="shared" ca="1" si="12"/>
        <v/>
      </c>
      <c r="CK38" s="211" t="str">
        <f t="shared" ca="1" si="12"/>
        <v/>
      </c>
      <c r="CL38" s="211" t="str">
        <f t="shared" ca="1" si="12"/>
        <v/>
      </c>
      <c r="CM38" s="211" t="str">
        <f t="shared" ca="1" si="12"/>
        <v/>
      </c>
      <c r="CN38" s="211" t="str">
        <f t="shared" ca="1" si="12"/>
        <v/>
      </c>
      <c r="CO38" s="211" t="str">
        <f t="shared" ca="1" si="13"/>
        <v/>
      </c>
      <c r="CP38" s="211" t="str">
        <f t="shared" ca="1" si="13"/>
        <v/>
      </c>
      <c r="CQ38" s="211" t="str">
        <f t="shared" ca="1" si="13"/>
        <v/>
      </c>
      <c r="CR38" s="211" t="str">
        <f t="shared" ca="1" si="13"/>
        <v/>
      </c>
      <c r="CS38" s="211" t="str">
        <f t="shared" ca="1" si="13"/>
        <v/>
      </c>
      <c r="CT38" s="211" t="str">
        <f t="shared" ca="1" si="13"/>
        <v/>
      </c>
      <c r="CU38" s="211" t="str">
        <f t="shared" ca="1" si="13"/>
        <v/>
      </c>
      <c r="CV38" s="211" t="str">
        <f t="shared" ca="1" si="13"/>
        <v/>
      </c>
      <c r="CW38" s="211" t="str">
        <f t="shared" ca="1" si="13"/>
        <v/>
      </c>
      <c r="CX38" s="211" t="str">
        <f t="shared" ca="1" si="13"/>
        <v/>
      </c>
      <c r="CY38" s="211" t="str">
        <f t="shared" ca="1" si="14"/>
        <v/>
      </c>
      <c r="CZ38" s="211" t="str">
        <f t="shared" ca="1" si="14"/>
        <v/>
      </c>
      <c r="DA38" s="211" t="str">
        <f t="shared" ca="1" si="14"/>
        <v/>
      </c>
      <c r="DB38" s="211" t="str">
        <f t="shared" ca="1" si="14"/>
        <v/>
      </c>
      <c r="DC38" s="211" t="str">
        <f t="shared" ca="1" si="14"/>
        <v/>
      </c>
      <c r="DD38" s="211" t="str">
        <f t="shared" ca="1" si="14"/>
        <v/>
      </c>
      <c r="DE38" s="211" t="str">
        <f t="shared" ca="1" si="14"/>
        <v/>
      </c>
      <c r="DF38" s="211" t="str">
        <f t="shared" ca="1" si="14"/>
        <v/>
      </c>
      <c r="DG38" s="211" t="str">
        <f t="shared" ca="1" si="14"/>
        <v/>
      </c>
      <c r="DH38" s="211" t="str">
        <f t="shared" ca="1" si="14"/>
        <v/>
      </c>
      <c r="DI38" s="211" t="str">
        <f t="shared" ca="1" si="15"/>
        <v/>
      </c>
      <c r="DJ38" s="211" t="str">
        <f t="shared" ca="1" si="15"/>
        <v/>
      </c>
      <c r="DK38" s="211" t="str">
        <f t="shared" ca="1" si="15"/>
        <v/>
      </c>
      <c r="DL38" s="211" t="str">
        <f t="shared" ca="1" si="15"/>
        <v/>
      </c>
      <c r="DM38" s="211" t="str">
        <f t="shared" ca="1" si="15"/>
        <v/>
      </c>
      <c r="DN38" s="211" t="str">
        <f t="shared" ca="1" si="15"/>
        <v/>
      </c>
      <c r="DO38" s="211" t="str">
        <f t="shared" ca="1" si="15"/>
        <v/>
      </c>
      <c r="DP38" s="211" t="str">
        <f t="shared" ca="1" si="15"/>
        <v/>
      </c>
      <c r="DQ38" s="211" t="str">
        <f t="shared" ca="1" si="15"/>
        <v/>
      </c>
      <c r="DR38" s="211" t="str">
        <f t="shared" ca="1" si="15"/>
        <v/>
      </c>
      <c r="DS38" s="211" t="str">
        <f t="shared" ca="1" si="16"/>
        <v/>
      </c>
      <c r="DT38" s="211" t="str">
        <f t="shared" ca="1" si="16"/>
        <v/>
      </c>
      <c r="DU38" s="211" t="str">
        <f t="shared" ca="1" si="16"/>
        <v/>
      </c>
      <c r="DV38" s="211" t="str">
        <f t="shared" ca="1" si="16"/>
        <v/>
      </c>
      <c r="DW38" s="211" t="str">
        <f t="shared" ca="1" si="16"/>
        <v/>
      </c>
      <c r="DX38" s="211" t="str">
        <f t="shared" ca="1" si="16"/>
        <v/>
      </c>
      <c r="DY38" s="211" t="str">
        <f t="shared" ca="1" si="16"/>
        <v/>
      </c>
      <c r="DZ38" s="211" t="str">
        <f t="shared" ca="1" si="16"/>
        <v/>
      </c>
      <c r="EA38" s="211" t="str">
        <f t="shared" ca="1" si="16"/>
        <v/>
      </c>
      <c r="EB38" s="211" t="str">
        <f t="shared" ca="1" si="16"/>
        <v/>
      </c>
      <c r="EC38" s="211" t="str">
        <f t="shared" ca="1" si="17"/>
        <v/>
      </c>
      <c r="ED38" s="211" t="str">
        <f t="shared" ca="1" si="17"/>
        <v/>
      </c>
      <c r="EE38" s="211" t="str">
        <f t="shared" ca="1" si="17"/>
        <v/>
      </c>
      <c r="EF38" s="211" t="str">
        <f t="shared" ca="1" si="17"/>
        <v/>
      </c>
      <c r="EG38" s="211" t="str">
        <f t="shared" ca="1" si="17"/>
        <v/>
      </c>
      <c r="EH38" s="211" t="str">
        <f t="shared" ca="1" si="17"/>
        <v/>
      </c>
      <c r="EI38" s="211" t="str">
        <f t="shared" ca="1" si="17"/>
        <v/>
      </c>
      <c r="EJ38" s="211" t="str">
        <f t="shared" ca="1" si="17"/>
        <v/>
      </c>
      <c r="EK38" s="211" t="str">
        <f t="shared" ca="1" si="17"/>
        <v/>
      </c>
      <c r="EL38" s="211" t="str">
        <f t="shared" ca="1" si="17"/>
        <v/>
      </c>
      <c r="EM38" s="211" t="str">
        <f t="shared" ca="1" si="18"/>
        <v/>
      </c>
      <c r="EN38" s="211" t="str">
        <f t="shared" ca="1" si="18"/>
        <v/>
      </c>
      <c r="EO38" s="211" t="str">
        <f t="shared" ca="1" si="18"/>
        <v/>
      </c>
      <c r="EP38" s="211" t="str">
        <f t="shared" ca="1" si="18"/>
        <v/>
      </c>
      <c r="EQ38" s="211" t="str">
        <f t="shared" ca="1" si="18"/>
        <v/>
      </c>
      <c r="ER38" s="211" t="str">
        <f t="shared" ca="1" si="18"/>
        <v/>
      </c>
      <c r="ES38" s="211" t="str">
        <f t="shared" ca="1" si="18"/>
        <v/>
      </c>
      <c r="ET38" s="211" t="str">
        <f t="shared" ca="1" si="18"/>
        <v/>
      </c>
      <c r="EU38" s="211" t="str">
        <f t="shared" ca="1" si="18"/>
        <v/>
      </c>
      <c r="EV38" s="211" t="str">
        <f t="shared" ca="1" si="18"/>
        <v/>
      </c>
    </row>
    <row r="39" spans="2:152" x14ac:dyDescent="0.25">
      <c r="B39" s="260" t="str">
        <f t="shared" ca="1" si="19"/>
        <v/>
      </c>
      <c r="C39" s="8"/>
      <c r="D39" s="8"/>
      <c r="E39" s="8"/>
      <c r="F39" s="248" t="str">
        <f ca="1">IF('תנאי סף'!AO39&lt;&gt;1,"",'תנאי סף'!F39)</f>
        <v/>
      </c>
      <c r="G39" s="174" t="str">
        <f ca="1">IF($F39="","",IF($AA39&lt;&gt;1,$AB$1,'ריכוז גיליונות עזר'!M39))</f>
        <v/>
      </c>
      <c r="H39" s="174" t="str">
        <f ca="1">IF($F39="","",IF($AA39&lt;&gt;1,$AB$1,'ריכוז גיליונות עזר'!N39))</f>
        <v/>
      </c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2"/>
      <c r="T39" s="12"/>
      <c r="U39" s="174" t="str">
        <f t="shared" ca="1" si="20"/>
        <v/>
      </c>
      <c r="V39" s="12">
        <v>1</v>
      </c>
      <c r="W39" s="12" t="str">
        <f t="shared" ca="1" si="21"/>
        <v/>
      </c>
      <c r="X39" s="174">
        <v>1</v>
      </c>
      <c r="Y39" s="12" t="str">
        <f t="shared" ca="1" si="22"/>
        <v/>
      </c>
      <c r="Z39" s="140" t="str">
        <f t="shared" ca="1" si="8"/>
        <v/>
      </c>
      <c r="AA39" s="210">
        <f t="shared" si="23"/>
        <v>1</v>
      </c>
      <c r="AB39" s="210" t="str">
        <f t="shared" ca="1" si="24"/>
        <v/>
      </c>
      <c r="AC39" s="210" t="str">
        <f t="shared" ca="1" si="24"/>
        <v/>
      </c>
      <c r="BA39" s="210" t="str">
        <f t="shared" ca="1" si="9"/>
        <v/>
      </c>
      <c r="BB39" s="210" t="str">
        <f t="shared" ca="1" si="9"/>
        <v/>
      </c>
      <c r="BC39" s="210" t="str">
        <f t="shared" ca="1" si="9"/>
        <v/>
      </c>
      <c r="BK39" s="211" t="str">
        <f t="shared" ca="1" si="10"/>
        <v/>
      </c>
      <c r="BL39" s="211" t="str">
        <f t="shared" ca="1" si="10"/>
        <v/>
      </c>
      <c r="BM39" s="211" t="str">
        <f t="shared" ca="1" si="10"/>
        <v/>
      </c>
      <c r="BN39" s="211" t="str">
        <f t="shared" ca="1" si="10"/>
        <v/>
      </c>
      <c r="BO39" s="211" t="str">
        <f t="shared" ca="1" si="10"/>
        <v/>
      </c>
      <c r="BP39" s="211" t="str">
        <f t="shared" ca="1" si="10"/>
        <v/>
      </c>
      <c r="BQ39" s="211" t="str">
        <f t="shared" ca="1" si="10"/>
        <v/>
      </c>
      <c r="BR39" s="211" t="str">
        <f t="shared" ca="1" si="10"/>
        <v/>
      </c>
      <c r="BS39" s="211" t="str">
        <f t="shared" ca="1" si="10"/>
        <v/>
      </c>
      <c r="BT39" s="211" t="str">
        <f t="shared" ca="1" si="10"/>
        <v/>
      </c>
      <c r="BU39" s="211" t="str">
        <f t="shared" ca="1" si="11"/>
        <v/>
      </c>
      <c r="BV39" s="211" t="str">
        <f t="shared" ca="1" si="11"/>
        <v/>
      </c>
      <c r="BW39" s="211" t="str">
        <f t="shared" ca="1" si="11"/>
        <v/>
      </c>
      <c r="BX39" s="211" t="str">
        <f t="shared" ca="1" si="11"/>
        <v/>
      </c>
      <c r="BY39" s="211" t="str">
        <f t="shared" ca="1" si="11"/>
        <v/>
      </c>
      <c r="BZ39" s="211" t="str">
        <f t="shared" ca="1" si="11"/>
        <v/>
      </c>
      <c r="CA39" s="211" t="str">
        <f t="shared" ca="1" si="11"/>
        <v/>
      </c>
      <c r="CB39" s="211" t="str">
        <f t="shared" ca="1" si="11"/>
        <v/>
      </c>
      <c r="CC39" s="211" t="str">
        <f t="shared" ca="1" si="11"/>
        <v/>
      </c>
      <c r="CD39" s="211" t="str">
        <f t="shared" ca="1" si="11"/>
        <v/>
      </c>
      <c r="CE39" s="211" t="str">
        <f t="shared" ca="1" si="12"/>
        <v/>
      </c>
      <c r="CF39" s="211" t="str">
        <f t="shared" ca="1" si="12"/>
        <v/>
      </c>
      <c r="CG39" s="211" t="str">
        <f t="shared" ca="1" si="12"/>
        <v/>
      </c>
      <c r="CH39" s="211" t="str">
        <f t="shared" ca="1" si="12"/>
        <v/>
      </c>
      <c r="CI39" s="211" t="str">
        <f t="shared" ca="1" si="12"/>
        <v/>
      </c>
      <c r="CJ39" s="211" t="str">
        <f t="shared" ca="1" si="12"/>
        <v/>
      </c>
      <c r="CK39" s="211" t="str">
        <f t="shared" ca="1" si="12"/>
        <v/>
      </c>
      <c r="CL39" s="211" t="str">
        <f t="shared" ca="1" si="12"/>
        <v/>
      </c>
      <c r="CM39" s="211" t="str">
        <f t="shared" ca="1" si="12"/>
        <v/>
      </c>
      <c r="CN39" s="211" t="str">
        <f t="shared" ca="1" si="12"/>
        <v/>
      </c>
      <c r="CO39" s="211" t="str">
        <f t="shared" ca="1" si="13"/>
        <v/>
      </c>
      <c r="CP39" s="211" t="str">
        <f t="shared" ca="1" si="13"/>
        <v/>
      </c>
      <c r="CQ39" s="211" t="str">
        <f t="shared" ca="1" si="13"/>
        <v/>
      </c>
      <c r="CR39" s="211" t="str">
        <f t="shared" ca="1" si="13"/>
        <v/>
      </c>
      <c r="CS39" s="211" t="str">
        <f t="shared" ca="1" si="13"/>
        <v/>
      </c>
      <c r="CT39" s="211" t="str">
        <f t="shared" ca="1" si="13"/>
        <v/>
      </c>
      <c r="CU39" s="211" t="str">
        <f t="shared" ca="1" si="13"/>
        <v/>
      </c>
      <c r="CV39" s="211" t="str">
        <f t="shared" ca="1" si="13"/>
        <v/>
      </c>
      <c r="CW39" s="211" t="str">
        <f t="shared" ca="1" si="13"/>
        <v/>
      </c>
      <c r="CX39" s="211" t="str">
        <f t="shared" ca="1" si="13"/>
        <v/>
      </c>
      <c r="CY39" s="211" t="str">
        <f t="shared" ca="1" si="14"/>
        <v/>
      </c>
      <c r="CZ39" s="211" t="str">
        <f t="shared" ca="1" si="14"/>
        <v/>
      </c>
      <c r="DA39" s="211" t="str">
        <f t="shared" ca="1" si="14"/>
        <v/>
      </c>
      <c r="DB39" s="211" t="str">
        <f t="shared" ca="1" si="14"/>
        <v/>
      </c>
      <c r="DC39" s="211" t="str">
        <f t="shared" ca="1" si="14"/>
        <v/>
      </c>
      <c r="DD39" s="211" t="str">
        <f t="shared" ca="1" si="14"/>
        <v/>
      </c>
      <c r="DE39" s="211" t="str">
        <f t="shared" ca="1" si="14"/>
        <v/>
      </c>
      <c r="DF39" s="211" t="str">
        <f t="shared" ca="1" si="14"/>
        <v/>
      </c>
      <c r="DG39" s="211" t="str">
        <f t="shared" ca="1" si="14"/>
        <v/>
      </c>
      <c r="DH39" s="211" t="str">
        <f t="shared" ca="1" si="14"/>
        <v/>
      </c>
      <c r="DI39" s="211" t="str">
        <f t="shared" ca="1" si="15"/>
        <v/>
      </c>
      <c r="DJ39" s="211" t="str">
        <f t="shared" ca="1" si="15"/>
        <v/>
      </c>
      <c r="DK39" s="211" t="str">
        <f t="shared" ca="1" si="15"/>
        <v/>
      </c>
      <c r="DL39" s="211" t="str">
        <f t="shared" ca="1" si="15"/>
        <v/>
      </c>
      <c r="DM39" s="211" t="str">
        <f t="shared" ca="1" si="15"/>
        <v/>
      </c>
      <c r="DN39" s="211" t="str">
        <f t="shared" ca="1" si="15"/>
        <v/>
      </c>
      <c r="DO39" s="211" t="str">
        <f t="shared" ca="1" si="15"/>
        <v/>
      </c>
      <c r="DP39" s="211" t="str">
        <f t="shared" ca="1" si="15"/>
        <v/>
      </c>
      <c r="DQ39" s="211" t="str">
        <f t="shared" ca="1" si="15"/>
        <v/>
      </c>
      <c r="DR39" s="211" t="str">
        <f t="shared" ca="1" si="15"/>
        <v/>
      </c>
      <c r="DS39" s="211" t="str">
        <f t="shared" ca="1" si="16"/>
        <v/>
      </c>
      <c r="DT39" s="211" t="str">
        <f t="shared" ca="1" si="16"/>
        <v/>
      </c>
      <c r="DU39" s="211" t="str">
        <f t="shared" ca="1" si="16"/>
        <v/>
      </c>
      <c r="DV39" s="211" t="str">
        <f t="shared" ca="1" si="16"/>
        <v/>
      </c>
      <c r="DW39" s="211" t="str">
        <f t="shared" ca="1" si="16"/>
        <v/>
      </c>
      <c r="DX39" s="211" t="str">
        <f t="shared" ca="1" si="16"/>
        <v/>
      </c>
      <c r="DY39" s="211" t="str">
        <f t="shared" ca="1" si="16"/>
        <v/>
      </c>
      <c r="DZ39" s="211" t="str">
        <f t="shared" ca="1" si="16"/>
        <v/>
      </c>
      <c r="EA39" s="211" t="str">
        <f t="shared" ca="1" si="16"/>
        <v/>
      </c>
      <c r="EB39" s="211" t="str">
        <f t="shared" ca="1" si="16"/>
        <v/>
      </c>
      <c r="EC39" s="211" t="str">
        <f t="shared" ca="1" si="17"/>
        <v/>
      </c>
      <c r="ED39" s="211" t="str">
        <f t="shared" ca="1" si="17"/>
        <v/>
      </c>
      <c r="EE39" s="211" t="str">
        <f t="shared" ca="1" si="17"/>
        <v/>
      </c>
      <c r="EF39" s="211" t="str">
        <f t="shared" ca="1" si="17"/>
        <v/>
      </c>
      <c r="EG39" s="211" t="str">
        <f t="shared" ca="1" si="17"/>
        <v/>
      </c>
      <c r="EH39" s="211" t="str">
        <f t="shared" ca="1" si="17"/>
        <v/>
      </c>
      <c r="EI39" s="211" t="str">
        <f t="shared" ca="1" si="17"/>
        <v/>
      </c>
      <c r="EJ39" s="211" t="str">
        <f t="shared" ca="1" si="17"/>
        <v/>
      </c>
      <c r="EK39" s="211" t="str">
        <f t="shared" ca="1" si="17"/>
        <v/>
      </c>
      <c r="EL39" s="211" t="str">
        <f t="shared" ca="1" si="17"/>
        <v/>
      </c>
      <c r="EM39" s="211" t="str">
        <f t="shared" ca="1" si="18"/>
        <v/>
      </c>
      <c r="EN39" s="211" t="str">
        <f t="shared" ca="1" si="18"/>
        <v/>
      </c>
      <c r="EO39" s="211" t="str">
        <f t="shared" ca="1" si="18"/>
        <v/>
      </c>
      <c r="EP39" s="211" t="str">
        <f t="shared" ca="1" si="18"/>
        <v/>
      </c>
      <c r="EQ39" s="211" t="str">
        <f t="shared" ca="1" si="18"/>
        <v/>
      </c>
      <c r="ER39" s="211" t="str">
        <f t="shared" ca="1" si="18"/>
        <v/>
      </c>
      <c r="ES39" s="211" t="str">
        <f t="shared" ca="1" si="18"/>
        <v/>
      </c>
      <c r="ET39" s="211" t="str">
        <f t="shared" ca="1" si="18"/>
        <v/>
      </c>
      <c r="EU39" s="211" t="str">
        <f t="shared" ca="1" si="18"/>
        <v/>
      </c>
      <c r="EV39" s="211" t="str">
        <f t="shared" ca="1" si="18"/>
        <v/>
      </c>
    </row>
    <row r="40" spans="2:152" ht="16.5" thickBot="1" x14ac:dyDescent="0.3">
      <c r="B40" s="261" t="str">
        <f t="shared" ca="1" si="19"/>
        <v/>
      </c>
      <c r="C40" s="391"/>
      <c r="D40" s="391"/>
      <c r="E40" s="391"/>
      <c r="F40" s="392" t="str">
        <f ca="1">IF('תנאי סף'!AO40&lt;&gt;1,"",'תנאי סף'!F40)</f>
        <v/>
      </c>
      <c r="G40" s="174" t="str">
        <f ca="1">IF($F40="","",IF($AA40&lt;&gt;1,$AB$1,'ריכוז גיליונות עזר'!M40))</f>
        <v/>
      </c>
      <c r="H40" s="174" t="str">
        <f ca="1">IF($F40="","",IF($AA40&lt;&gt;1,$AB$1,'ריכוז גיליונות עזר'!N40))</f>
        <v/>
      </c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395"/>
      <c r="T40" s="395"/>
      <c r="U40" s="174" t="str">
        <f t="shared" ca="1" si="20"/>
        <v/>
      </c>
      <c r="V40" s="395">
        <v>1</v>
      </c>
      <c r="W40" s="395" t="str">
        <f t="shared" ca="1" si="21"/>
        <v/>
      </c>
      <c r="X40" s="174">
        <v>1</v>
      </c>
      <c r="Y40" s="395" t="str">
        <f t="shared" ca="1" si="22"/>
        <v/>
      </c>
      <c r="Z40" s="396" t="str">
        <f t="shared" ca="1" si="8"/>
        <v/>
      </c>
      <c r="AA40" s="210">
        <f t="shared" si="23"/>
        <v>1</v>
      </c>
      <c r="AB40" s="210" t="str">
        <f t="shared" ca="1" si="24"/>
        <v/>
      </c>
      <c r="AC40" s="210" t="str">
        <f t="shared" ca="1" si="24"/>
        <v/>
      </c>
      <c r="BA40" s="210" t="str">
        <f t="shared" ca="1" si="9"/>
        <v/>
      </c>
      <c r="BB40" s="210" t="str">
        <f t="shared" ca="1" si="9"/>
        <v/>
      </c>
      <c r="BC40" s="210" t="str">
        <f t="shared" ca="1" si="9"/>
        <v/>
      </c>
      <c r="BK40" s="211" t="str">
        <f t="shared" ca="1" si="10"/>
        <v/>
      </c>
      <c r="BL40" s="211" t="str">
        <f t="shared" ca="1" si="10"/>
        <v/>
      </c>
      <c r="BM40" s="211" t="str">
        <f t="shared" ca="1" si="10"/>
        <v/>
      </c>
      <c r="BN40" s="211" t="str">
        <f t="shared" ca="1" si="10"/>
        <v/>
      </c>
      <c r="BO40" s="211" t="str">
        <f t="shared" ca="1" si="10"/>
        <v/>
      </c>
      <c r="BP40" s="211" t="str">
        <f t="shared" ca="1" si="10"/>
        <v/>
      </c>
      <c r="BQ40" s="211" t="str">
        <f t="shared" ca="1" si="10"/>
        <v/>
      </c>
      <c r="BR40" s="211" t="str">
        <f t="shared" ca="1" si="10"/>
        <v/>
      </c>
      <c r="BS40" s="211" t="str">
        <f t="shared" ca="1" si="10"/>
        <v/>
      </c>
      <c r="BT40" s="211" t="str">
        <f t="shared" ca="1" si="10"/>
        <v/>
      </c>
      <c r="BU40" s="211" t="str">
        <f t="shared" ca="1" si="11"/>
        <v/>
      </c>
      <c r="BV40" s="211" t="str">
        <f t="shared" ca="1" si="11"/>
        <v/>
      </c>
      <c r="BW40" s="211" t="str">
        <f t="shared" ca="1" si="11"/>
        <v/>
      </c>
      <c r="BX40" s="211" t="str">
        <f t="shared" ca="1" si="11"/>
        <v/>
      </c>
      <c r="BY40" s="211" t="str">
        <f t="shared" ca="1" si="11"/>
        <v/>
      </c>
      <c r="BZ40" s="211" t="str">
        <f t="shared" ca="1" si="11"/>
        <v/>
      </c>
      <c r="CA40" s="211" t="str">
        <f t="shared" ca="1" si="11"/>
        <v/>
      </c>
      <c r="CB40" s="211" t="str">
        <f t="shared" ca="1" si="11"/>
        <v/>
      </c>
      <c r="CC40" s="211" t="str">
        <f t="shared" ca="1" si="11"/>
        <v/>
      </c>
      <c r="CD40" s="211" t="str">
        <f t="shared" ca="1" si="11"/>
        <v/>
      </c>
      <c r="CE40" s="211" t="str">
        <f t="shared" ca="1" si="12"/>
        <v/>
      </c>
      <c r="CF40" s="211" t="str">
        <f t="shared" ca="1" si="12"/>
        <v/>
      </c>
      <c r="CG40" s="211" t="str">
        <f t="shared" ca="1" si="12"/>
        <v/>
      </c>
      <c r="CH40" s="211" t="str">
        <f t="shared" ca="1" si="12"/>
        <v/>
      </c>
      <c r="CI40" s="211" t="str">
        <f t="shared" ca="1" si="12"/>
        <v/>
      </c>
      <c r="CJ40" s="211" t="str">
        <f t="shared" ca="1" si="12"/>
        <v/>
      </c>
      <c r="CK40" s="211" t="str">
        <f t="shared" ca="1" si="12"/>
        <v/>
      </c>
      <c r="CL40" s="211" t="str">
        <f t="shared" ca="1" si="12"/>
        <v/>
      </c>
      <c r="CM40" s="211" t="str">
        <f t="shared" ca="1" si="12"/>
        <v/>
      </c>
      <c r="CN40" s="211" t="str">
        <f t="shared" ca="1" si="12"/>
        <v/>
      </c>
      <c r="CO40" s="211" t="str">
        <f t="shared" ca="1" si="13"/>
        <v/>
      </c>
      <c r="CP40" s="211" t="str">
        <f t="shared" ca="1" si="13"/>
        <v/>
      </c>
      <c r="CQ40" s="211" t="str">
        <f t="shared" ca="1" si="13"/>
        <v/>
      </c>
      <c r="CR40" s="211" t="str">
        <f t="shared" ca="1" si="13"/>
        <v/>
      </c>
      <c r="CS40" s="211" t="str">
        <f t="shared" ca="1" si="13"/>
        <v/>
      </c>
      <c r="CT40" s="211" t="str">
        <f t="shared" ca="1" si="13"/>
        <v/>
      </c>
      <c r="CU40" s="211" t="str">
        <f t="shared" ca="1" si="13"/>
        <v/>
      </c>
      <c r="CV40" s="211" t="str">
        <f t="shared" ca="1" si="13"/>
        <v/>
      </c>
      <c r="CW40" s="211" t="str">
        <f t="shared" ca="1" si="13"/>
        <v/>
      </c>
      <c r="CX40" s="211" t="str">
        <f t="shared" ca="1" si="13"/>
        <v/>
      </c>
      <c r="CY40" s="211" t="str">
        <f t="shared" ca="1" si="14"/>
        <v/>
      </c>
      <c r="CZ40" s="211" t="str">
        <f t="shared" ca="1" si="14"/>
        <v/>
      </c>
      <c r="DA40" s="211" t="str">
        <f t="shared" ca="1" si="14"/>
        <v/>
      </c>
      <c r="DB40" s="211" t="str">
        <f t="shared" ca="1" si="14"/>
        <v/>
      </c>
      <c r="DC40" s="211" t="str">
        <f t="shared" ca="1" si="14"/>
        <v/>
      </c>
      <c r="DD40" s="211" t="str">
        <f t="shared" ca="1" si="14"/>
        <v/>
      </c>
      <c r="DE40" s="211" t="str">
        <f t="shared" ca="1" si="14"/>
        <v/>
      </c>
      <c r="DF40" s="211" t="str">
        <f t="shared" ca="1" si="14"/>
        <v/>
      </c>
      <c r="DG40" s="211" t="str">
        <f t="shared" ca="1" si="14"/>
        <v/>
      </c>
      <c r="DH40" s="211" t="str">
        <f t="shared" ca="1" si="14"/>
        <v/>
      </c>
      <c r="DI40" s="211" t="str">
        <f t="shared" ca="1" si="15"/>
        <v/>
      </c>
      <c r="DJ40" s="211" t="str">
        <f t="shared" ca="1" si="15"/>
        <v/>
      </c>
      <c r="DK40" s="211" t="str">
        <f t="shared" ca="1" si="15"/>
        <v/>
      </c>
      <c r="DL40" s="211" t="str">
        <f t="shared" ca="1" si="15"/>
        <v/>
      </c>
      <c r="DM40" s="211" t="str">
        <f t="shared" ca="1" si="15"/>
        <v/>
      </c>
      <c r="DN40" s="211" t="str">
        <f t="shared" ca="1" si="15"/>
        <v/>
      </c>
      <c r="DO40" s="211" t="str">
        <f t="shared" ca="1" si="15"/>
        <v/>
      </c>
      <c r="DP40" s="211" t="str">
        <f t="shared" ca="1" si="15"/>
        <v/>
      </c>
      <c r="DQ40" s="211" t="str">
        <f t="shared" ca="1" si="15"/>
        <v/>
      </c>
      <c r="DR40" s="211" t="str">
        <f t="shared" ca="1" si="15"/>
        <v/>
      </c>
      <c r="DS40" s="211" t="str">
        <f t="shared" ca="1" si="16"/>
        <v/>
      </c>
      <c r="DT40" s="211" t="str">
        <f t="shared" ca="1" si="16"/>
        <v/>
      </c>
      <c r="DU40" s="211" t="str">
        <f t="shared" ca="1" si="16"/>
        <v/>
      </c>
      <c r="DV40" s="211" t="str">
        <f t="shared" ca="1" si="16"/>
        <v/>
      </c>
      <c r="DW40" s="211" t="str">
        <f t="shared" ca="1" si="16"/>
        <v/>
      </c>
      <c r="DX40" s="211" t="str">
        <f t="shared" ca="1" si="16"/>
        <v/>
      </c>
      <c r="DY40" s="211" t="str">
        <f t="shared" ca="1" si="16"/>
        <v/>
      </c>
      <c r="DZ40" s="211" t="str">
        <f t="shared" ca="1" si="16"/>
        <v/>
      </c>
      <c r="EA40" s="211" t="str">
        <f t="shared" ca="1" si="16"/>
        <v/>
      </c>
      <c r="EB40" s="211" t="str">
        <f t="shared" ca="1" si="16"/>
        <v/>
      </c>
      <c r="EC40" s="211" t="str">
        <f t="shared" ca="1" si="17"/>
        <v/>
      </c>
      <c r="ED40" s="211" t="str">
        <f t="shared" ca="1" si="17"/>
        <v/>
      </c>
      <c r="EE40" s="211" t="str">
        <f t="shared" ca="1" si="17"/>
        <v/>
      </c>
      <c r="EF40" s="211" t="str">
        <f t="shared" ca="1" si="17"/>
        <v/>
      </c>
      <c r="EG40" s="211" t="str">
        <f t="shared" ca="1" si="17"/>
        <v/>
      </c>
      <c r="EH40" s="211" t="str">
        <f t="shared" ca="1" si="17"/>
        <v/>
      </c>
      <c r="EI40" s="211" t="str">
        <f t="shared" ca="1" si="17"/>
        <v/>
      </c>
      <c r="EJ40" s="211" t="str">
        <f t="shared" ca="1" si="17"/>
        <v/>
      </c>
      <c r="EK40" s="211" t="str">
        <f t="shared" ca="1" si="17"/>
        <v/>
      </c>
      <c r="EL40" s="211" t="str">
        <f t="shared" ca="1" si="17"/>
        <v/>
      </c>
      <c r="EM40" s="211" t="str">
        <f t="shared" ca="1" si="18"/>
        <v/>
      </c>
      <c r="EN40" s="211" t="str">
        <f t="shared" ca="1" si="18"/>
        <v/>
      </c>
      <c r="EO40" s="211" t="str">
        <f t="shared" ca="1" si="18"/>
        <v/>
      </c>
      <c r="EP40" s="211" t="str">
        <f t="shared" ca="1" si="18"/>
        <v/>
      </c>
      <c r="EQ40" s="211" t="str">
        <f t="shared" ca="1" si="18"/>
        <v/>
      </c>
      <c r="ER40" s="211" t="str">
        <f t="shared" ca="1" si="18"/>
        <v/>
      </c>
      <c r="ES40" s="211" t="str">
        <f t="shared" ca="1" si="18"/>
        <v/>
      </c>
      <c r="ET40" s="211" t="str">
        <f t="shared" ca="1" si="18"/>
        <v/>
      </c>
      <c r="EU40" s="211" t="str">
        <f t="shared" ca="1" si="18"/>
        <v/>
      </c>
      <c r="EV40" s="211" t="str">
        <f t="shared" ca="1" si="18"/>
        <v/>
      </c>
    </row>
    <row r="41" spans="2:152" hidden="1" x14ac:dyDescent="0.25">
      <c r="B41" s="11" t="str">
        <f t="shared" si="19"/>
        <v/>
      </c>
      <c r="C41" s="8"/>
      <c r="D41" s="8"/>
      <c r="E41" s="8"/>
      <c r="F41" s="248" t="str">
        <f>IF('תנאי סף'!AO41&lt;&gt;1,"",'תנאי סף'!F41)</f>
        <v/>
      </c>
      <c r="G41" s="174" t="str">
        <f>IF($F41="","",IF($AA41&lt;&gt;1,$AB$1,'ריכוז גיליונות עזר'!M41))</f>
        <v/>
      </c>
      <c r="H41" s="174" t="str">
        <f>IF($F41="","",IF($AA41&lt;&gt;1,$AB$1,'ריכוז גיליונות עזר'!N41))</f>
        <v/>
      </c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2"/>
      <c r="T41" s="12"/>
      <c r="U41" s="174" t="str">
        <f t="shared" si="20"/>
        <v/>
      </c>
      <c r="V41" s="12">
        <v>1</v>
      </c>
      <c r="W41" s="12" t="str">
        <f t="shared" si="21"/>
        <v/>
      </c>
      <c r="X41" s="174">
        <v>1</v>
      </c>
      <c r="Y41" s="12" t="str">
        <f t="shared" si="22"/>
        <v/>
      </c>
      <c r="Z41" s="138" t="str">
        <f t="shared" si="8"/>
        <v/>
      </c>
      <c r="AA41" s="210">
        <f t="shared" si="23"/>
        <v>1</v>
      </c>
      <c r="AB41" s="210" t="str">
        <f t="shared" si="24"/>
        <v/>
      </c>
      <c r="AC41" s="210" t="str">
        <f t="shared" si="24"/>
        <v/>
      </c>
      <c r="BA41" s="210" t="str">
        <f t="shared" si="9"/>
        <v/>
      </c>
      <c r="BB41" s="210" t="str">
        <f t="shared" si="9"/>
        <v/>
      </c>
      <c r="BC41" s="210" t="str">
        <f t="shared" si="9"/>
        <v/>
      </c>
      <c r="BK41" s="211" t="str">
        <f t="shared" ref="BK41:BT50" si="25">IF($F41="","",BK$30)</f>
        <v/>
      </c>
      <c r="BL41" s="211" t="str">
        <f t="shared" si="25"/>
        <v/>
      </c>
      <c r="BM41" s="211" t="str">
        <f t="shared" si="25"/>
        <v/>
      </c>
      <c r="BN41" s="211" t="str">
        <f t="shared" si="25"/>
        <v/>
      </c>
      <c r="BO41" s="211" t="str">
        <f t="shared" si="25"/>
        <v/>
      </c>
      <c r="BP41" s="211" t="str">
        <f t="shared" si="25"/>
        <v/>
      </c>
      <c r="BQ41" s="211" t="str">
        <f t="shared" si="25"/>
        <v/>
      </c>
      <c r="BR41" s="211" t="str">
        <f t="shared" si="25"/>
        <v/>
      </c>
      <c r="BS41" s="211" t="str">
        <f t="shared" si="25"/>
        <v/>
      </c>
      <c r="BT41" s="211" t="str">
        <f t="shared" si="25"/>
        <v/>
      </c>
      <c r="BU41" s="211" t="str">
        <f t="shared" ref="BU41:CD50" si="26">IF($F41="","",BU$30)</f>
        <v/>
      </c>
      <c r="BV41" s="211" t="str">
        <f t="shared" si="26"/>
        <v/>
      </c>
      <c r="BW41" s="211" t="str">
        <f t="shared" si="26"/>
        <v/>
      </c>
      <c r="BX41" s="211" t="str">
        <f t="shared" si="26"/>
        <v/>
      </c>
      <c r="BY41" s="211" t="str">
        <f t="shared" si="26"/>
        <v/>
      </c>
      <c r="BZ41" s="211" t="str">
        <f t="shared" si="26"/>
        <v/>
      </c>
      <c r="CA41" s="211" t="str">
        <f t="shared" si="26"/>
        <v/>
      </c>
      <c r="CB41" s="211" t="str">
        <f t="shared" si="26"/>
        <v/>
      </c>
      <c r="CC41" s="211" t="str">
        <f t="shared" si="26"/>
        <v/>
      </c>
      <c r="CD41" s="211" t="str">
        <f t="shared" si="26"/>
        <v/>
      </c>
      <c r="CE41" s="211" t="str">
        <f t="shared" ref="CE41:CN50" si="27">IF($F41="","",CE$30)</f>
        <v/>
      </c>
      <c r="CF41" s="211" t="str">
        <f t="shared" si="27"/>
        <v/>
      </c>
      <c r="CG41" s="211" t="str">
        <f t="shared" si="27"/>
        <v/>
      </c>
      <c r="CH41" s="211" t="str">
        <f t="shared" si="27"/>
        <v/>
      </c>
      <c r="CI41" s="211" t="str">
        <f t="shared" si="27"/>
        <v/>
      </c>
      <c r="CJ41" s="211" t="str">
        <f t="shared" si="27"/>
        <v/>
      </c>
      <c r="CK41" s="211" t="str">
        <f t="shared" si="27"/>
        <v/>
      </c>
      <c r="CL41" s="211" t="str">
        <f t="shared" si="27"/>
        <v/>
      </c>
      <c r="CM41" s="211" t="str">
        <f t="shared" si="27"/>
        <v/>
      </c>
      <c r="CN41" s="211" t="str">
        <f t="shared" si="27"/>
        <v/>
      </c>
      <c r="CO41" s="211" t="str">
        <f t="shared" ref="CO41:CX50" si="28">IF($F41="","",CO$30)</f>
        <v/>
      </c>
      <c r="CP41" s="211" t="str">
        <f t="shared" si="28"/>
        <v/>
      </c>
      <c r="CQ41" s="211" t="str">
        <f t="shared" si="28"/>
        <v/>
      </c>
      <c r="CR41" s="211" t="str">
        <f t="shared" si="28"/>
        <v/>
      </c>
      <c r="CS41" s="211" t="str">
        <f t="shared" si="28"/>
        <v/>
      </c>
      <c r="CT41" s="211" t="str">
        <f t="shared" si="28"/>
        <v/>
      </c>
      <c r="CU41" s="211" t="str">
        <f t="shared" si="28"/>
        <v/>
      </c>
      <c r="CV41" s="211" t="str">
        <f t="shared" si="28"/>
        <v/>
      </c>
      <c r="CW41" s="211" t="str">
        <f t="shared" si="28"/>
        <v/>
      </c>
      <c r="CX41" s="211" t="str">
        <f t="shared" si="28"/>
        <v/>
      </c>
      <c r="CY41" s="211" t="str">
        <f t="shared" ref="CY41:DH50" si="29">IF($F41="","",CY$30)</f>
        <v/>
      </c>
      <c r="CZ41" s="211" t="str">
        <f t="shared" si="29"/>
        <v/>
      </c>
      <c r="DA41" s="211" t="str">
        <f t="shared" si="29"/>
        <v/>
      </c>
      <c r="DB41" s="211" t="str">
        <f t="shared" si="29"/>
        <v/>
      </c>
      <c r="DC41" s="211" t="str">
        <f t="shared" si="29"/>
        <v/>
      </c>
      <c r="DD41" s="211" t="str">
        <f t="shared" si="29"/>
        <v/>
      </c>
      <c r="DE41" s="211" t="str">
        <f t="shared" si="29"/>
        <v/>
      </c>
      <c r="DF41" s="211" t="str">
        <f t="shared" si="29"/>
        <v/>
      </c>
      <c r="DG41" s="211" t="str">
        <f t="shared" si="29"/>
        <v/>
      </c>
      <c r="DH41" s="211" t="str">
        <f t="shared" si="29"/>
        <v/>
      </c>
      <c r="DI41" s="211" t="str">
        <f t="shared" ref="DI41:DR50" si="30">IF($F41="","",DI$30)</f>
        <v/>
      </c>
      <c r="DJ41" s="211" t="str">
        <f t="shared" si="30"/>
        <v/>
      </c>
      <c r="DK41" s="211" t="str">
        <f t="shared" si="30"/>
        <v/>
      </c>
      <c r="DL41" s="211" t="str">
        <f t="shared" si="30"/>
        <v/>
      </c>
      <c r="DM41" s="211" t="str">
        <f t="shared" si="30"/>
        <v/>
      </c>
      <c r="DN41" s="211" t="str">
        <f t="shared" si="30"/>
        <v/>
      </c>
      <c r="DO41" s="211" t="str">
        <f t="shared" si="30"/>
        <v/>
      </c>
      <c r="DP41" s="211" t="str">
        <f t="shared" si="30"/>
        <v/>
      </c>
      <c r="DQ41" s="211" t="str">
        <f t="shared" si="30"/>
        <v/>
      </c>
      <c r="DR41" s="211" t="str">
        <f t="shared" si="30"/>
        <v/>
      </c>
      <c r="DS41" s="211" t="str">
        <f t="shared" ref="DS41:EB50" si="31">IF($F41="","",DS$30)</f>
        <v/>
      </c>
      <c r="DT41" s="211" t="str">
        <f t="shared" si="31"/>
        <v/>
      </c>
      <c r="DU41" s="211" t="str">
        <f t="shared" si="31"/>
        <v/>
      </c>
      <c r="DV41" s="211" t="str">
        <f t="shared" si="31"/>
        <v/>
      </c>
      <c r="DW41" s="211" t="str">
        <f t="shared" si="31"/>
        <v/>
      </c>
      <c r="DX41" s="211" t="str">
        <f t="shared" si="31"/>
        <v/>
      </c>
      <c r="DY41" s="211" t="str">
        <f t="shared" si="31"/>
        <v/>
      </c>
      <c r="DZ41" s="211" t="str">
        <f t="shared" si="31"/>
        <v/>
      </c>
      <c r="EA41" s="211" t="str">
        <f t="shared" si="31"/>
        <v/>
      </c>
      <c r="EB41" s="211" t="str">
        <f t="shared" si="31"/>
        <v/>
      </c>
      <c r="EC41" s="211" t="str">
        <f t="shared" ref="EC41:EL50" si="32">IF($F41="","",EC$30)</f>
        <v/>
      </c>
      <c r="ED41" s="211" t="str">
        <f t="shared" si="32"/>
        <v/>
      </c>
      <c r="EE41" s="211" t="str">
        <f t="shared" si="32"/>
        <v/>
      </c>
      <c r="EF41" s="211" t="str">
        <f t="shared" si="32"/>
        <v/>
      </c>
      <c r="EG41" s="211" t="str">
        <f t="shared" si="32"/>
        <v/>
      </c>
      <c r="EH41" s="211" t="str">
        <f t="shared" si="32"/>
        <v/>
      </c>
      <c r="EI41" s="211" t="str">
        <f t="shared" si="32"/>
        <v/>
      </c>
      <c r="EJ41" s="211" t="str">
        <f t="shared" si="32"/>
        <v/>
      </c>
      <c r="EK41" s="211" t="str">
        <f t="shared" si="32"/>
        <v/>
      </c>
      <c r="EL41" s="211" t="str">
        <f t="shared" si="32"/>
        <v/>
      </c>
      <c r="EM41" s="211" t="str">
        <f t="shared" ref="EM41:EV50" si="33">IF($F41="","",EM$30)</f>
        <v/>
      </c>
      <c r="EN41" s="211" t="str">
        <f t="shared" si="33"/>
        <v/>
      </c>
      <c r="EO41" s="211" t="str">
        <f t="shared" si="33"/>
        <v/>
      </c>
      <c r="EP41" s="211" t="str">
        <f t="shared" si="33"/>
        <v/>
      </c>
      <c r="EQ41" s="211" t="str">
        <f t="shared" si="33"/>
        <v/>
      </c>
      <c r="ER41" s="211" t="str">
        <f t="shared" si="33"/>
        <v/>
      </c>
      <c r="ES41" s="211" t="str">
        <f t="shared" si="33"/>
        <v/>
      </c>
      <c r="ET41" s="211" t="str">
        <f t="shared" si="33"/>
        <v/>
      </c>
      <c r="EU41" s="211" t="str">
        <f t="shared" si="33"/>
        <v/>
      </c>
      <c r="EV41" s="211" t="str">
        <f t="shared" si="33"/>
        <v/>
      </c>
    </row>
    <row r="42" spans="2:152" hidden="1" x14ac:dyDescent="0.25">
      <c r="B42" s="11" t="str">
        <f t="shared" si="19"/>
        <v/>
      </c>
      <c r="C42" s="8"/>
      <c r="D42" s="8"/>
      <c r="E42" s="8"/>
      <c r="F42" s="248" t="str">
        <f>IF('תנאי סף'!AO42&lt;&gt;1,"",'תנאי סף'!F42)</f>
        <v/>
      </c>
      <c r="G42" s="174" t="str">
        <f>IF($F42="","",IF($AA42&lt;&gt;1,$AB$1,'ריכוז גיליונות עזר'!M42))</f>
        <v/>
      </c>
      <c r="H42" s="174" t="str">
        <f>IF($F42="","",IF($AA42&lt;&gt;1,$AB$1,'ריכוז גיליונות עזר'!N42))</f>
        <v/>
      </c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2"/>
      <c r="T42" s="12"/>
      <c r="U42" s="174" t="str">
        <f t="shared" si="20"/>
        <v/>
      </c>
      <c r="V42" s="12">
        <v>1</v>
      </c>
      <c r="W42" s="12" t="str">
        <f t="shared" si="21"/>
        <v/>
      </c>
      <c r="X42" s="174">
        <v>1</v>
      </c>
      <c r="Y42" s="12" t="str">
        <f t="shared" si="22"/>
        <v/>
      </c>
      <c r="Z42" s="138" t="str">
        <f t="shared" si="8"/>
        <v/>
      </c>
      <c r="AA42" s="210">
        <f t="shared" si="23"/>
        <v>1</v>
      </c>
      <c r="AB42" s="210" t="str">
        <f t="shared" si="24"/>
        <v/>
      </c>
      <c r="AC42" s="210" t="str">
        <f t="shared" si="24"/>
        <v/>
      </c>
      <c r="BA42" s="210" t="str">
        <f t="shared" si="9"/>
        <v/>
      </c>
      <c r="BB42" s="210" t="str">
        <f t="shared" si="9"/>
        <v/>
      </c>
      <c r="BC42" s="210" t="str">
        <f t="shared" si="9"/>
        <v/>
      </c>
      <c r="BK42" s="211" t="str">
        <f t="shared" si="25"/>
        <v/>
      </c>
      <c r="BL42" s="211" t="str">
        <f t="shared" si="25"/>
        <v/>
      </c>
      <c r="BM42" s="211" t="str">
        <f t="shared" si="25"/>
        <v/>
      </c>
      <c r="BN42" s="211" t="str">
        <f t="shared" si="25"/>
        <v/>
      </c>
      <c r="BO42" s="211" t="str">
        <f t="shared" si="25"/>
        <v/>
      </c>
      <c r="BP42" s="211" t="str">
        <f t="shared" si="25"/>
        <v/>
      </c>
      <c r="BQ42" s="211" t="str">
        <f t="shared" si="25"/>
        <v/>
      </c>
      <c r="BR42" s="211" t="str">
        <f t="shared" si="25"/>
        <v/>
      </c>
      <c r="BS42" s="211" t="str">
        <f t="shared" si="25"/>
        <v/>
      </c>
      <c r="BT42" s="211" t="str">
        <f t="shared" si="25"/>
        <v/>
      </c>
      <c r="BU42" s="211" t="str">
        <f t="shared" si="26"/>
        <v/>
      </c>
      <c r="BV42" s="211" t="str">
        <f t="shared" si="26"/>
        <v/>
      </c>
      <c r="BW42" s="211" t="str">
        <f t="shared" si="26"/>
        <v/>
      </c>
      <c r="BX42" s="211" t="str">
        <f t="shared" si="26"/>
        <v/>
      </c>
      <c r="BY42" s="211" t="str">
        <f t="shared" si="26"/>
        <v/>
      </c>
      <c r="BZ42" s="211" t="str">
        <f t="shared" si="26"/>
        <v/>
      </c>
      <c r="CA42" s="211" t="str">
        <f t="shared" si="26"/>
        <v/>
      </c>
      <c r="CB42" s="211" t="str">
        <f t="shared" si="26"/>
        <v/>
      </c>
      <c r="CC42" s="211" t="str">
        <f t="shared" si="26"/>
        <v/>
      </c>
      <c r="CD42" s="211" t="str">
        <f t="shared" si="26"/>
        <v/>
      </c>
      <c r="CE42" s="211" t="str">
        <f t="shared" si="27"/>
        <v/>
      </c>
      <c r="CF42" s="211" t="str">
        <f t="shared" si="27"/>
        <v/>
      </c>
      <c r="CG42" s="211" t="str">
        <f t="shared" si="27"/>
        <v/>
      </c>
      <c r="CH42" s="211" t="str">
        <f t="shared" si="27"/>
        <v/>
      </c>
      <c r="CI42" s="211" t="str">
        <f t="shared" si="27"/>
        <v/>
      </c>
      <c r="CJ42" s="211" t="str">
        <f t="shared" si="27"/>
        <v/>
      </c>
      <c r="CK42" s="211" t="str">
        <f t="shared" si="27"/>
        <v/>
      </c>
      <c r="CL42" s="211" t="str">
        <f t="shared" si="27"/>
        <v/>
      </c>
      <c r="CM42" s="211" t="str">
        <f t="shared" si="27"/>
        <v/>
      </c>
      <c r="CN42" s="211" t="str">
        <f t="shared" si="27"/>
        <v/>
      </c>
      <c r="CO42" s="211" t="str">
        <f t="shared" si="28"/>
        <v/>
      </c>
      <c r="CP42" s="211" t="str">
        <f t="shared" si="28"/>
        <v/>
      </c>
      <c r="CQ42" s="211" t="str">
        <f t="shared" si="28"/>
        <v/>
      </c>
      <c r="CR42" s="211" t="str">
        <f t="shared" si="28"/>
        <v/>
      </c>
      <c r="CS42" s="211" t="str">
        <f t="shared" si="28"/>
        <v/>
      </c>
      <c r="CT42" s="211" t="str">
        <f t="shared" si="28"/>
        <v/>
      </c>
      <c r="CU42" s="211" t="str">
        <f t="shared" si="28"/>
        <v/>
      </c>
      <c r="CV42" s="211" t="str">
        <f t="shared" si="28"/>
        <v/>
      </c>
      <c r="CW42" s="211" t="str">
        <f t="shared" si="28"/>
        <v/>
      </c>
      <c r="CX42" s="211" t="str">
        <f t="shared" si="28"/>
        <v/>
      </c>
      <c r="CY42" s="211" t="str">
        <f t="shared" si="29"/>
        <v/>
      </c>
      <c r="CZ42" s="211" t="str">
        <f t="shared" si="29"/>
        <v/>
      </c>
      <c r="DA42" s="211" t="str">
        <f t="shared" si="29"/>
        <v/>
      </c>
      <c r="DB42" s="211" t="str">
        <f t="shared" si="29"/>
        <v/>
      </c>
      <c r="DC42" s="211" t="str">
        <f t="shared" si="29"/>
        <v/>
      </c>
      <c r="DD42" s="211" t="str">
        <f t="shared" si="29"/>
        <v/>
      </c>
      <c r="DE42" s="211" t="str">
        <f t="shared" si="29"/>
        <v/>
      </c>
      <c r="DF42" s="211" t="str">
        <f t="shared" si="29"/>
        <v/>
      </c>
      <c r="DG42" s="211" t="str">
        <f t="shared" si="29"/>
        <v/>
      </c>
      <c r="DH42" s="211" t="str">
        <f t="shared" si="29"/>
        <v/>
      </c>
      <c r="DI42" s="211" t="str">
        <f t="shared" si="30"/>
        <v/>
      </c>
      <c r="DJ42" s="211" t="str">
        <f t="shared" si="30"/>
        <v/>
      </c>
      <c r="DK42" s="211" t="str">
        <f t="shared" si="30"/>
        <v/>
      </c>
      <c r="DL42" s="211" t="str">
        <f t="shared" si="30"/>
        <v/>
      </c>
      <c r="DM42" s="211" t="str">
        <f t="shared" si="30"/>
        <v/>
      </c>
      <c r="DN42" s="211" t="str">
        <f t="shared" si="30"/>
        <v/>
      </c>
      <c r="DO42" s="211" t="str">
        <f t="shared" si="30"/>
        <v/>
      </c>
      <c r="DP42" s="211" t="str">
        <f t="shared" si="30"/>
        <v/>
      </c>
      <c r="DQ42" s="211" t="str">
        <f t="shared" si="30"/>
        <v/>
      </c>
      <c r="DR42" s="211" t="str">
        <f t="shared" si="30"/>
        <v/>
      </c>
      <c r="DS42" s="211" t="str">
        <f t="shared" si="31"/>
        <v/>
      </c>
      <c r="DT42" s="211" t="str">
        <f t="shared" si="31"/>
        <v/>
      </c>
      <c r="DU42" s="211" t="str">
        <f t="shared" si="31"/>
        <v/>
      </c>
      <c r="DV42" s="211" t="str">
        <f t="shared" si="31"/>
        <v/>
      </c>
      <c r="DW42" s="211" t="str">
        <f t="shared" si="31"/>
        <v/>
      </c>
      <c r="DX42" s="211" t="str">
        <f t="shared" si="31"/>
        <v/>
      </c>
      <c r="DY42" s="211" t="str">
        <f t="shared" si="31"/>
        <v/>
      </c>
      <c r="DZ42" s="211" t="str">
        <f t="shared" si="31"/>
        <v/>
      </c>
      <c r="EA42" s="211" t="str">
        <f t="shared" si="31"/>
        <v/>
      </c>
      <c r="EB42" s="211" t="str">
        <f t="shared" si="31"/>
        <v/>
      </c>
      <c r="EC42" s="211" t="str">
        <f t="shared" si="32"/>
        <v/>
      </c>
      <c r="ED42" s="211" t="str">
        <f t="shared" si="32"/>
        <v/>
      </c>
      <c r="EE42" s="211" t="str">
        <f t="shared" si="32"/>
        <v/>
      </c>
      <c r="EF42" s="211" t="str">
        <f t="shared" si="32"/>
        <v/>
      </c>
      <c r="EG42" s="211" t="str">
        <f t="shared" si="32"/>
        <v/>
      </c>
      <c r="EH42" s="211" t="str">
        <f t="shared" si="32"/>
        <v/>
      </c>
      <c r="EI42" s="211" t="str">
        <f t="shared" si="32"/>
        <v/>
      </c>
      <c r="EJ42" s="211" t="str">
        <f t="shared" si="32"/>
        <v/>
      </c>
      <c r="EK42" s="211" t="str">
        <f t="shared" si="32"/>
        <v/>
      </c>
      <c r="EL42" s="211" t="str">
        <f t="shared" si="32"/>
        <v/>
      </c>
      <c r="EM42" s="211" t="str">
        <f t="shared" si="33"/>
        <v/>
      </c>
      <c r="EN42" s="211" t="str">
        <f t="shared" si="33"/>
        <v/>
      </c>
      <c r="EO42" s="211" t="str">
        <f t="shared" si="33"/>
        <v/>
      </c>
      <c r="EP42" s="211" t="str">
        <f t="shared" si="33"/>
        <v/>
      </c>
      <c r="EQ42" s="211" t="str">
        <f t="shared" si="33"/>
        <v/>
      </c>
      <c r="ER42" s="211" t="str">
        <f t="shared" si="33"/>
        <v/>
      </c>
      <c r="ES42" s="211" t="str">
        <f t="shared" si="33"/>
        <v/>
      </c>
      <c r="ET42" s="211" t="str">
        <f t="shared" si="33"/>
        <v/>
      </c>
      <c r="EU42" s="211" t="str">
        <f t="shared" si="33"/>
        <v/>
      </c>
      <c r="EV42" s="211" t="str">
        <f t="shared" si="33"/>
        <v/>
      </c>
    </row>
    <row r="43" spans="2:152" hidden="1" x14ac:dyDescent="0.25">
      <c r="B43" s="11" t="str">
        <f t="shared" si="19"/>
        <v/>
      </c>
      <c r="C43" s="8"/>
      <c r="D43" s="8"/>
      <c r="E43" s="8"/>
      <c r="F43" s="248" t="str">
        <f>IF('תנאי סף'!AO43&lt;&gt;1,"",'תנאי סף'!F43)</f>
        <v/>
      </c>
      <c r="G43" s="174" t="str">
        <f>IF($F43="","",IF($AA43&lt;&gt;1,$AB$1,'ריכוז גיליונות עזר'!M43))</f>
        <v/>
      </c>
      <c r="H43" s="174" t="str">
        <f>IF($F43="","",IF($AA43&lt;&gt;1,$AB$1,'ריכוז גיליונות עזר'!N43))</f>
        <v/>
      </c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2"/>
      <c r="T43" s="12"/>
      <c r="U43" s="174" t="str">
        <f t="shared" si="20"/>
        <v/>
      </c>
      <c r="V43" s="12">
        <v>1</v>
      </c>
      <c r="W43" s="12" t="str">
        <f t="shared" si="21"/>
        <v/>
      </c>
      <c r="X43" s="174">
        <v>1</v>
      </c>
      <c r="Y43" s="12" t="str">
        <f t="shared" si="22"/>
        <v/>
      </c>
      <c r="Z43" s="138" t="str">
        <f t="shared" si="8"/>
        <v/>
      </c>
      <c r="AA43" s="210">
        <f t="shared" si="23"/>
        <v>1</v>
      </c>
      <c r="AB43" s="210" t="str">
        <f t="shared" si="24"/>
        <v/>
      </c>
      <c r="AC43" s="210" t="str">
        <f t="shared" si="24"/>
        <v/>
      </c>
      <c r="BA43" s="210" t="str">
        <f t="shared" si="9"/>
        <v/>
      </c>
      <c r="BB43" s="210" t="str">
        <f t="shared" si="9"/>
        <v/>
      </c>
      <c r="BC43" s="210" t="str">
        <f t="shared" si="9"/>
        <v/>
      </c>
      <c r="BK43" s="211" t="str">
        <f t="shared" si="25"/>
        <v/>
      </c>
      <c r="BL43" s="211" t="str">
        <f t="shared" si="25"/>
        <v/>
      </c>
      <c r="BM43" s="211" t="str">
        <f t="shared" si="25"/>
        <v/>
      </c>
      <c r="BN43" s="211" t="str">
        <f t="shared" si="25"/>
        <v/>
      </c>
      <c r="BO43" s="211" t="str">
        <f t="shared" si="25"/>
        <v/>
      </c>
      <c r="BP43" s="211" t="str">
        <f t="shared" si="25"/>
        <v/>
      </c>
      <c r="BQ43" s="211" t="str">
        <f t="shared" si="25"/>
        <v/>
      </c>
      <c r="BR43" s="211" t="str">
        <f t="shared" si="25"/>
        <v/>
      </c>
      <c r="BS43" s="211" t="str">
        <f t="shared" si="25"/>
        <v/>
      </c>
      <c r="BT43" s="211" t="str">
        <f t="shared" si="25"/>
        <v/>
      </c>
      <c r="BU43" s="211" t="str">
        <f t="shared" si="26"/>
        <v/>
      </c>
      <c r="BV43" s="211" t="str">
        <f t="shared" si="26"/>
        <v/>
      </c>
      <c r="BW43" s="211" t="str">
        <f t="shared" si="26"/>
        <v/>
      </c>
      <c r="BX43" s="211" t="str">
        <f t="shared" si="26"/>
        <v/>
      </c>
      <c r="BY43" s="211" t="str">
        <f t="shared" si="26"/>
        <v/>
      </c>
      <c r="BZ43" s="211" t="str">
        <f t="shared" si="26"/>
        <v/>
      </c>
      <c r="CA43" s="211" t="str">
        <f t="shared" si="26"/>
        <v/>
      </c>
      <c r="CB43" s="211" t="str">
        <f t="shared" si="26"/>
        <v/>
      </c>
      <c r="CC43" s="211" t="str">
        <f t="shared" si="26"/>
        <v/>
      </c>
      <c r="CD43" s="211" t="str">
        <f t="shared" si="26"/>
        <v/>
      </c>
      <c r="CE43" s="211" t="str">
        <f t="shared" si="27"/>
        <v/>
      </c>
      <c r="CF43" s="211" t="str">
        <f t="shared" si="27"/>
        <v/>
      </c>
      <c r="CG43" s="211" t="str">
        <f t="shared" si="27"/>
        <v/>
      </c>
      <c r="CH43" s="211" t="str">
        <f t="shared" si="27"/>
        <v/>
      </c>
      <c r="CI43" s="211" t="str">
        <f t="shared" si="27"/>
        <v/>
      </c>
      <c r="CJ43" s="211" t="str">
        <f t="shared" si="27"/>
        <v/>
      </c>
      <c r="CK43" s="211" t="str">
        <f t="shared" si="27"/>
        <v/>
      </c>
      <c r="CL43" s="211" t="str">
        <f t="shared" si="27"/>
        <v/>
      </c>
      <c r="CM43" s="211" t="str">
        <f t="shared" si="27"/>
        <v/>
      </c>
      <c r="CN43" s="211" t="str">
        <f t="shared" si="27"/>
        <v/>
      </c>
      <c r="CO43" s="211" t="str">
        <f t="shared" si="28"/>
        <v/>
      </c>
      <c r="CP43" s="211" t="str">
        <f t="shared" si="28"/>
        <v/>
      </c>
      <c r="CQ43" s="211" t="str">
        <f t="shared" si="28"/>
        <v/>
      </c>
      <c r="CR43" s="211" t="str">
        <f t="shared" si="28"/>
        <v/>
      </c>
      <c r="CS43" s="211" t="str">
        <f t="shared" si="28"/>
        <v/>
      </c>
      <c r="CT43" s="211" t="str">
        <f t="shared" si="28"/>
        <v/>
      </c>
      <c r="CU43" s="211" t="str">
        <f t="shared" si="28"/>
        <v/>
      </c>
      <c r="CV43" s="211" t="str">
        <f t="shared" si="28"/>
        <v/>
      </c>
      <c r="CW43" s="211" t="str">
        <f t="shared" si="28"/>
        <v/>
      </c>
      <c r="CX43" s="211" t="str">
        <f t="shared" si="28"/>
        <v/>
      </c>
      <c r="CY43" s="211" t="str">
        <f t="shared" si="29"/>
        <v/>
      </c>
      <c r="CZ43" s="211" t="str">
        <f t="shared" si="29"/>
        <v/>
      </c>
      <c r="DA43" s="211" t="str">
        <f t="shared" si="29"/>
        <v/>
      </c>
      <c r="DB43" s="211" t="str">
        <f t="shared" si="29"/>
        <v/>
      </c>
      <c r="DC43" s="211" t="str">
        <f t="shared" si="29"/>
        <v/>
      </c>
      <c r="DD43" s="211" t="str">
        <f t="shared" si="29"/>
        <v/>
      </c>
      <c r="DE43" s="211" t="str">
        <f t="shared" si="29"/>
        <v/>
      </c>
      <c r="DF43" s="211" t="str">
        <f t="shared" si="29"/>
        <v/>
      </c>
      <c r="DG43" s="211" t="str">
        <f t="shared" si="29"/>
        <v/>
      </c>
      <c r="DH43" s="211" t="str">
        <f t="shared" si="29"/>
        <v/>
      </c>
      <c r="DI43" s="211" t="str">
        <f t="shared" si="30"/>
        <v/>
      </c>
      <c r="DJ43" s="211" t="str">
        <f t="shared" si="30"/>
        <v/>
      </c>
      <c r="DK43" s="211" t="str">
        <f t="shared" si="30"/>
        <v/>
      </c>
      <c r="DL43" s="211" t="str">
        <f t="shared" si="30"/>
        <v/>
      </c>
      <c r="DM43" s="211" t="str">
        <f t="shared" si="30"/>
        <v/>
      </c>
      <c r="DN43" s="211" t="str">
        <f t="shared" si="30"/>
        <v/>
      </c>
      <c r="DO43" s="211" t="str">
        <f t="shared" si="30"/>
        <v/>
      </c>
      <c r="DP43" s="211" t="str">
        <f t="shared" si="30"/>
        <v/>
      </c>
      <c r="DQ43" s="211" t="str">
        <f t="shared" si="30"/>
        <v/>
      </c>
      <c r="DR43" s="211" t="str">
        <f t="shared" si="30"/>
        <v/>
      </c>
      <c r="DS43" s="211" t="str">
        <f t="shared" si="31"/>
        <v/>
      </c>
      <c r="DT43" s="211" t="str">
        <f t="shared" si="31"/>
        <v/>
      </c>
      <c r="DU43" s="211" t="str">
        <f t="shared" si="31"/>
        <v/>
      </c>
      <c r="DV43" s="211" t="str">
        <f t="shared" si="31"/>
        <v/>
      </c>
      <c r="DW43" s="211" t="str">
        <f t="shared" si="31"/>
        <v/>
      </c>
      <c r="DX43" s="211" t="str">
        <f t="shared" si="31"/>
        <v/>
      </c>
      <c r="DY43" s="211" t="str">
        <f t="shared" si="31"/>
        <v/>
      </c>
      <c r="DZ43" s="211" t="str">
        <f t="shared" si="31"/>
        <v/>
      </c>
      <c r="EA43" s="211" t="str">
        <f t="shared" si="31"/>
        <v/>
      </c>
      <c r="EB43" s="211" t="str">
        <f t="shared" si="31"/>
        <v/>
      </c>
      <c r="EC43" s="211" t="str">
        <f t="shared" si="32"/>
        <v/>
      </c>
      <c r="ED43" s="211" t="str">
        <f t="shared" si="32"/>
        <v/>
      </c>
      <c r="EE43" s="211" t="str">
        <f t="shared" si="32"/>
        <v/>
      </c>
      <c r="EF43" s="211" t="str">
        <f t="shared" si="32"/>
        <v/>
      </c>
      <c r="EG43" s="211" t="str">
        <f t="shared" si="32"/>
        <v/>
      </c>
      <c r="EH43" s="211" t="str">
        <f t="shared" si="32"/>
        <v/>
      </c>
      <c r="EI43" s="211" t="str">
        <f t="shared" si="32"/>
        <v/>
      </c>
      <c r="EJ43" s="211" t="str">
        <f t="shared" si="32"/>
        <v/>
      </c>
      <c r="EK43" s="211" t="str">
        <f t="shared" si="32"/>
        <v/>
      </c>
      <c r="EL43" s="211" t="str">
        <f t="shared" si="32"/>
        <v/>
      </c>
      <c r="EM43" s="211" t="str">
        <f t="shared" si="33"/>
        <v/>
      </c>
      <c r="EN43" s="211" t="str">
        <f t="shared" si="33"/>
        <v/>
      </c>
      <c r="EO43" s="211" t="str">
        <f t="shared" si="33"/>
        <v/>
      </c>
      <c r="EP43" s="211" t="str">
        <f t="shared" si="33"/>
        <v/>
      </c>
      <c r="EQ43" s="211" t="str">
        <f t="shared" si="33"/>
        <v/>
      </c>
      <c r="ER43" s="211" t="str">
        <f t="shared" si="33"/>
        <v/>
      </c>
      <c r="ES43" s="211" t="str">
        <f t="shared" si="33"/>
        <v/>
      </c>
      <c r="ET43" s="211" t="str">
        <f t="shared" si="33"/>
        <v/>
      </c>
      <c r="EU43" s="211" t="str">
        <f t="shared" si="33"/>
        <v/>
      </c>
      <c r="EV43" s="211" t="str">
        <f t="shared" si="33"/>
        <v/>
      </c>
    </row>
    <row r="44" spans="2:152" hidden="1" x14ac:dyDescent="0.25">
      <c r="B44" s="11" t="str">
        <f t="shared" si="19"/>
        <v/>
      </c>
      <c r="C44" s="8"/>
      <c r="D44" s="8"/>
      <c r="E44" s="8"/>
      <c r="F44" s="248" t="str">
        <f>IF('תנאי סף'!AO44&lt;&gt;1,"",'תנאי סף'!F44)</f>
        <v/>
      </c>
      <c r="G44" s="174" t="str">
        <f>IF($F44="","",IF($AA44&lt;&gt;1,$AB$1,'ריכוז גיליונות עזר'!M44))</f>
        <v/>
      </c>
      <c r="H44" s="174" t="str">
        <f>IF($F44="","",IF($AA44&lt;&gt;1,$AB$1,'ריכוז גיליונות עזר'!N44))</f>
        <v/>
      </c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2"/>
      <c r="T44" s="12"/>
      <c r="U44" s="174" t="str">
        <f t="shared" si="20"/>
        <v/>
      </c>
      <c r="V44" s="12">
        <v>1</v>
      </c>
      <c r="W44" s="12" t="str">
        <f t="shared" si="21"/>
        <v/>
      </c>
      <c r="X44" s="174">
        <v>1</v>
      </c>
      <c r="Y44" s="12" t="str">
        <f t="shared" si="22"/>
        <v/>
      </c>
      <c r="Z44" s="138" t="str">
        <f t="shared" si="8"/>
        <v/>
      </c>
      <c r="AA44" s="210">
        <f t="shared" si="23"/>
        <v>1</v>
      </c>
      <c r="AB44" s="210" t="str">
        <f t="shared" si="24"/>
        <v/>
      </c>
      <c r="AC44" s="210" t="str">
        <f t="shared" si="24"/>
        <v/>
      </c>
      <c r="BA44" s="210" t="str">
        <f t="shared" si="9"/>
        <v/>
      </c>
      <c r="BB44" s="210" t="str">
        <f t="shared" si="9"/>
        <v/>
      </c>
      <c r="BC44" s="210" t="str">
        <f t="shared" si="9"/>
        <v/>
      </c>
      <c r="BK44" s="211" t="str">
        <f t="shared" si="25"/>
        <v/>
      </c>
      <c r="BL44" s="211" t="str">
        <f t="shared" si="25"/>
        <v/>
      </c>
      <c r="BM44" s="211" t="str">
        <f t="shared" si="25"/>
        <v/>
      </c>
      <c r="BN44" s="211" t="str">
        <f t="shared" si="25"/>
        <v/>
      </c>
      <c r="BO44" s="211" t="str">
        <f t="shared" si="25"/>
        <v/>
      </c>
      <c r="BP44" s="211" t="str">
        <f t="shared" si="25"/>
        <v/>
      </c>
      <c r="BQ44" s="211" t="str">
        <f t="shared" si="25"/>
        <v/>
      </c>
      <c r="BR44" s="211" t="str">
        <f t="shared" si="25"/>
        <v/>
      </c>
      <c r="BS44" s="211" t="str">
        <f t="shared" si="25"/>
        <v/>
      </c>
      <c r="BT44" s="211" t="str">
        <f t="shared" si="25"/>
        <v/>
      </c>
      <c r="BU44" s="211" t="str">
        <f t="shared" si="26"/>
        <v/>
      </c>
      <c r="BV44" s="211" t="str">
        <f t="shared" si="26"/>
        <v/>
      </c>
      <c r="BW44" s="211" t="str">
        <f t="shared" si="26"/>
        <v/>
      </c>
      <c r="BX44" s="211" t="str">
        <f t="shared" si="26"/>
        <v/>
      </c>
      <c r="BY44" s="211" t="str">
        <f t="shared" si="26"/>
        <v/>
      </c>
      <c r="BZ44" s="211" t="str">
        <f t="shared" si="26"/>
        <v/>
      </c>
      <c r="CA44" s="211" t="str">
        <f t="shared" si="26"/>
        <v/>
      </c>
      <c r="CB44" s="211" t="str">
        <f t="shared" si="26"/>
        <v/>
      </c>
      <c r="CC44" s="211" t="str">
        <f t="shared" si="26"/>
        <v/>
      </c>
      <c r="CD44" s="211" t="str">
        <f t="shared" si="26"/>
        <v/>
      </c>
      <c r="CE44" s="211" t="str">
        <f t="shared" si="27"/>
        <v/>
      </c>
      <c r="CF44" s="211" t="str">
        <f t="shared" si="27"/>
        <v/>
      </c>
      <c r="CG44" s="211" t="str">
        <f t="shared" si="27"/>
        <v/>
      </c>
      <c r="CH44" s="211" t="str">
        <f t="shared" si="27"/>
        <v/>
      </c>
      <c r="CI44" s="211" t="str">
        <f t="shared" si="27"/>
        <v/>
      </c>
      <c r="CJ44" s="211" t="str">
        <f t="shared" si="27"/>
        <v/>
      </c>
      <c r="CK44" s="211" t="str">
        <f t="shared" si="27"/>
        <v/>
      </c>
      <c r="CL44" s="211" t="str">
        <f t="shared" si="27"/>
        <v/>
      </c>
      <c r="CM44" s="211" t="str">
        <f t="shared" si="27"/>
        <v/>
      </c>
      <c r="CN44" s="211" t="str">
        <f t="shared" si="27"/>
        <v/>
      </c>
      <c r="CO44" s="211" t="str">
        <f t="shared" si="28"/>
        <v/>
      </c>
      <c r="CP44" s="211" t="str">
        <f t="shared" si="28"/>
        <v/>
      </c>
      <c r="CQ44" s="211" t="str">
        <f t="shared" si="28"/>
        <v/>
      </c>
      <c r="CR44" s="211" t="str">
        <f t="shared" si="28"/>
        <v/>
      </c>
      <c r="CS44" s="211" t="str">
        <f t="shared" si="28"/>
        <v/>
      </c>
      <c r="CT44" s="211" t="str">
        <f t="shared" si="28"/>
        <v/>
      </c>
      <c r="CU44" s="211" t="str">
        <f t="shared" si="28"/>
        <v/>
      </c>
      <c r="CV44" s="211" t="str">
        <f t="shared" si="28"/>
        <v/>
      </c>
      <c r="CW44" s="211" t="str">
        <f t="shared" si="28"/>
        <v/>
      </c>
      <c r="CX44" s="211" t="str">
        <f t="shared" si="28"/>
        <v/>
      </c>
      <c r="CY44" s="211" t="str">
        <f t="shared" si="29"/>
        <v/>
      </c>
      <c r="CZ44" s="211" t="str">
        <f t="shared" si="29"/>
        <v/>
      </c>
      <c r="DA44" s="211" t="str">
        <f t="shared" si="29"/>
        <v/>
      </c>
      <c r="DB44" s="211" t="str">
        <f t="shared" si="29"/>
        <v/>
      </c>
      <c r="DC44" s="211" t="str">
        <f t="shared" si="29"/>
        <v/>
      </c>
      <c r="DD44" s="211" t="str">
        <f t="shared" si="29"/>
        <v/>
      </c>
      <c r="DE44" s="211" t="str">
        <f t="shared" si="29"/>
        <v/>
      </c>
      <c r="DF44" s="211" t="str">
        <f t="shared" si="29"/>
        <v/>
      </c>
      <c r="DG44" s="211" t="str">
        <f t="shared" si="29"/>
        <v/>
      </c>
      <c r="DH44" s="211" t="str">
        <f t="shared" si="29"/>
        <v/>
      </c>
      <c r="DI44" s="211" t="str">
        <f t="shared" si="30"/>
        <v/>
      </c>
      <c r="DJ44" s="211" t="str">
        <f t="shared" si="30"/>
        <v/>
      </c>
      <c r="DK44" s="211" t="str">
        <f t="shared" si="30"/>
        <v/>
      </c>
      <c r="DL44" s="211" t="str">
        <f t="shared" si="30"/>
        <v/>
      </c>
      <c r="DM44" s="211" t="str">
        <f t="shared" si="30"/>
        <v/>
      </c>
      <c r="DN44" s="211" t="str">
        <f t="shared" si="30"/>
        <v/>
      </c>
      <c r="DO44" s="211" t="str">
        <f t="shared" si="30"/>
        <v/>
      </c>
      <c r="DP44" s="211" t="str">
        <f t="shared" si="30"/>
        <v/>
      </c>
      <c r="DQ44" s="211" t="str">
        <f t="shared" si="30"/>
        <v/>
      </c>
      <c r="DR44" s="211" t="str">
        <f t="shared" si="30"/>
        <v/>
      </c>
      <c r="DS44" s="211" t="str">
        <f t="shared" si="31"/>
        <v/>
      </c>
      <c r="DT44" s="211" t="str">
        <f t="shared" si="31"/>
        <v/>
      </c>
      <c r="DU44" s="211" t="str">
        <f t="shared" si="31"/>
        <v/>
      </c>
      <c r="DV44" s="211" t="str">
        <f t="shared" si="31"/>
        <v/>
      </c>
      <c r="DW44" s="211" t="str">
        <f t="shared" si="31"/>
        <v/>
      </c>
      <c r="DX44" s="211" t="str">
        <f t="shared" si="31"/>
        <v/>
      </c>
      <c r="DY44" s="211" t="str">
        <f t="shared" si="31"/>
        <v/>
      </c>
      <c r="DZ44" s="211" t="str">
        <f t="shared" si="31"/>
        <v/>
      </c>
      <c r="EA44" s="211" t="str">
        <f t="shared" si="31"/>
        <v/>
      </c>
      <c r="EB44" s="211" t="str">
        <f t="shared" si="31"/>
        <v/>
      </c>
      <c r="EC44" s="211" t="str">
        <f t="shared" si="32"/>
        <v/>
      </c>
      <c r="ED44" s="211" t="str">
        <f t="shared" si="32"/>
        <v/>
      </c>
      <c r="EE44" s="211" t="str">
        <f t="shared" si="32"/>
        <v/>
      </c>
      <c r="EF44" s="211" t="str">
        <f t="shared" si="32"/>
        <v/>
      </c>
      <c r="EG44" s="211" t="str">
        <f t="shared" si="32"/>
        <v/>
      </c>
      <c r="EH44" s="211" t="str">
        <f t="shared" si="32"/>
        <v/>
      </c>
      <c r="EI44" s="211" t="str">
        <f t="shared" si="32"/>
        <v/>
      </c>
      <c r="EJ44" s="211" t="str">
        <f t="shared" si="32"/>
        <v/>
      </c>
      <c r="EK44" s="211" t="str">
        <f t="shared" si="32"/>
        <v/>
      </c>
      <c r="EL44" s="211" t="str">
        <f t="shared" si="32"/>
        <v/>
      </c>
      <c r="EM44" s="211" t="str">
        <f t="shared" si="33"/>
        <v/>
      </c>
      <c r="EN44" s="211" t="str">
        <f t="shared" si="33"/>
        <v/>
      </c>
      <c r="EO44" s="211" t="str">
        <f t="shared" si="33"/>
        <v/>
      </c>
      <c r="EP44" s="211" t="str">
        <f t="shared" si="33"/>
        <v/>
      </c>
      <c r="EQ44" s="211" t="str">
        <f t="shared" si="33"/>
        <v/>
      </c>
      <c r="ER44" s="211" t="str">
        <f t="shared" si="33"/>
        <v/>
      </c>
      <c r="ES44" s="211" t="str">
        <f t="shared" si="33"/>
        <v/>
      </c>
      <c r="ET44" s="211" t="str">
        <f t="shared" si="33"/>
        <v/>
      </c>
      <c r="EU44" s="211" t="str">
        <f t="shared" si="33"/>
        <v/>
      </c>
      <c r="EV44" s="211" t="str">
        <f t="shared" si="33"/>
        <v/>
      </c>
    </row>
    <row r="45" spans="2:152" hidden="1" x14ac:dyDescent="0.25">
      <c r="B45" s="11" t="str">
        <f t="shared" si="19"/>
        <v/>
      </c>
      <c r="C45" s="8"/>
      <c r="D45" s="8"/>
      <c r="E45" s="8"/>
      <c r="F45" s="248" t="str">
        <f>IF('תנאי סף'!AO45&lt;&gt;1,"",'תנאי סף'!F45)</f>
        <v/>
      </c>
      <c r="G45" s="174" t="str">
        <f>IF($F45="","",IF($AA45&lt;&gt;1,$AB$1,'ריכוז גיליונות עזר'!M45))</f>
        <v/>
      </c>
      <c r="H45" s="174" t="str">
        <f>IF($F45="","",IF($AA45&lt;&gt;1,$AB$1,'ריכוז גיליונות עזר'!N45))</f>
        <v/>
      </c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2"/>
      <c r="T45" s="12"/>
      <c r="U45" s="174" t="str">
        <f t="shared" si="20"/>
        <v/>
      </c>
      <c r="V45" s="12">
        <v>1</v>
      </c>
      <c r="W45" s="12" t="str">
        <f t="shared" si="21"/>
        <v/>
      </c>
      <c r="X45" s="174">
        <v>1</v>
      </c>
      <c r="Y45" s="12" t="str">
        <f t="shared" si="22"/>
        <v/>
      </c>
      <c r="Z45" s="138" t="str">
        <f t="shared" si="8"/>
        <v/>
      </c>
      <c r="AA45" s="210">
        <f t="shared" si="23"/>
        <v>1</v>
      </c>
      <c r="AB45" s="210" t="str">
        <f t="shared" si="24"/>
        <v/>
      </c>
      <c r="AC45" s="210" t="str">
        <f t="shared" si="24"/>
        <v/>
      </c>
      <c r="BA45" s="210" t="str">
        <f t="shared" si="9"/>
        <v/>
      </c>
      <c r="BB45" s="210" t="str">
        <f t="shared" si="9"/>
        <v/>
      </c>
      <c r="BC45" s="210" t="str">
        <f t="shared" si="9"/>
        <v/>
      </c>
      <c r="BK45" s="211" t="str">
        <f t="shared" si="25"/>
        <v/>
      </c>
      <c r="BL45" s="211" t="str">
        <f t="shared" si="25"/>
        <v/>
      </c>
      <c r="BM45" s="211" t="str">
        <f t="shared" si="25"/>
        <v/>
      </c>
      <c r="BN45" s="211" t="str">
        <f t="shared" si="25"/>
        <v/>
      </c>
      <c r="BO45" s="211" t="str">
        <f t="shared" si="25"/>
        <v/>
      </c>
      <c r="BP45" s="211" t="str">
        <f t="shared" si="25"/>
        <v/>
      </c>
      <c r="BQ45" s="211" t="str">
        <f t="shared" si="25"/>
        <v/>
      </c>
      <c r="BR45" s="211" t="str">
        <f t="shared" si="25"/>
        <v/>
      </c>
      <c r="BS45" s="211" t="str">
        <f t="shared" si="25"/>
        <v/>
      </c>
      <c r="BT45" s="211" t="str">
        <f t="shared" si="25"/>
        <v/>
      </c>
      <c r="BU45" s="211" t="str">
        <f t="shared" si="26"/>
        <v/>
      </c>
      <c r="BV45" s="211" t="str">
        <f t="shared" si="26"/>
        <v/>
      </c>
      <c r="BW45" s="211" t="str">
        <f t="shared" si="26"/>
        <v/>
      </c>
      <c r="BX45" s="211" t="str">
        <f t="shared" si="26"/>
        <v/>
      </c>
      <c r="BY45" s="211" t="str">
        <f t="shared" si="26"/>
        <v/>
      </c>
      <c r="BZ45" s="211" t="str">
        <f t="shared" si="26"/>
        <v/>
      </c>
      <c r="CA45" s="211" t="str">
        <f t="shared" si="26"/>
        <v/>
      </c>
      <c r="CB45" s="211" t="str">
        <f t="shared" si="26"/>
        <v/>
      </c>
      <c r="CC45" s="211" t="str">
        <f t="shared" si="26"/>
        <v/>
      </c>
      <c r="CD45" s="211" t="str">
        <f t="shared" si="26"/>
        <v/>
      </c>
      <c r="CE45" s="211" t="str">
        <f t="shared" si="27"/>
        <v/>
      </c>
      <c r="CF45" s="211" t="str">
        <f t="shared" si="27"/>
        <v/>
      </c>
      <c r="CG45" s="211" t="str">
        <f t="shared" si="27"/>
        <v/>
      </c>
      <c r="CH45" s="211" t="str">
        <f t="shared" si="27"/>
        <v/>
      </c>
      <c r="CI45" s="211" t="str">
        <f t="shared" si="27"/>
        <v/>
      </c>
      <c r="CJ45" s="211" t="str">
        <f t="shared" si="27"/>
        <v/>
      </c>
      <c r="CK45" s="211" t="str">
        <f t="shared" si="27"/>
        <v/>
      </c>
      <c r="CL45" s="211" t="str">
        <f t="shared" si="27"/>
        <v/>
      </c>
      <c r="CM45" s="211" t="str">
        <f t="shared" si="27"/>
        <v/>
      </c>
      <c r="CN45" s="211" t="str">
        <f t="shared" si="27"/>
        <v/>
      </c>
      <c r="CO45" s="211" t="str">
        <f t="shared" si="28"/>
        <v/>
      </c>
      <c r="CP45" s="211" t="str">
        <f t="shared" si="28"/>
        <v/>
      </c>
      <c r="CQ45" s="211" t="str">
        <f t="shared" si="28"/>
        <v/>
      </c>
      <c r="CR45" s="211" t="str">
        <f t="shared" si="28"/>
        <v/>
      </c>
      <c r="CS45" s="211" t="str">
        <f t="shared" si="28"/>
        <v/>
      </c>
      <c r="CT45" s="211" t="str">
        <f t="shared" si="28"/>
        <v/>
      </c>
      <c r="CU45" s="211" t="str">
        <f t="shared" si="28"/>
        <v/>
      </c>
      <c r="CV45" s="211" t="str">
        <f t="shared" si="28"/>
        <v/>
      </c>
      <c r="CW45" s="211" t="str">
        <f t="shared" si="28"/>
        <v/>
      </c>
      <c r="CX45" s="211" t="str">
        <f t="shared" si="28"/>
        <v/>
      </c>
      <c r="CY45" s="211" t="str">
        <f t="shared" si="29"/>
        <v/>
      </c>
      <c r="CZ45" s="211" t="str">
        <f t="shared" si="29"/>
        <v/>
      </c>
      <c r="DA45" s="211" t="str">
        <f t="shared" si="29"/>
        <v/>
      </c>
      <c r="DB45" s="211" t="str">
        <f t="shared" si="29"/>
        <v/>
      </c>
      <c r="DC45" s="211" t="str">
        <f t="shared" si="29"/>
        <v/>
      </c>
      <c r="DD45" s="211" t="str">
        <f t="shared" si="29"/>
        <v/>
      </c>
      <c r="DE45" s="211" t="str">
        <f t="shared" si="29"/>
        <v/>
      </c>
      <c r="DF45" s="211" t="str">
        <f t="shared" si="29"/>
        <v/>
      </c>
      <c r="DG45" s="211" t="str">
        <f t="shared" si="29"/>
        <v/>
      </c>
      <c r="DH45" s="211" t="str">
        <f t="shared" si="29"/>
        <v/>
      </c>
      <c r="DI45" s="211" t="str">
        <f t="shared" si="30"/>
        <v/>
      </c>
      <c r="DJ45" s="211" t="str">
        <f t="shared" si="30"/>
        <v/>
      </c>
      <c r="DK45" s="211" t="str">
        <f t="shared" si="30"/>
        <v/>
      </c>
      <c r="DL45" s="211" t="str">
        <f t="shared" si="30"/>
        <v/>
      </c>
      <c r="DM45" s="211" t="str">
        <f t="shared" si="30"/>
        <v/>
      </c>
      <c r="DN45" s="211" t="str">
        <f t="shared" si="30"/>
        <v/>
      </c>
      <c r="DO45" s="211" t="str">
        <f t="shared" si="30"/>
        <v/>
      </c>
      <c r="DP45" s="211" t="str">
        <f t="shared" si="30"/>
        <v/>
      </c>
      <c r="DQ45" s="211" t="str">
        <f t="shared" si="30"/>
        <v/>
      </c>
      <c r="DR45" s="211" t="str">
        <f t="shared" si="30"/>
        <v/>
      </c>
      <c r="DS45" s="211" t="str">
        <f t="shared" si="31"/>
        <v/>
      </c>
      <c r="DT45" s="211" t="str">
        <f t="shared" si="31"/>
        <v/>
      </c>
      <c r="DU45" s="211" t="str">
        <f t="shared" si="31"/>
        <v/>
      </c>
      <c r="DV45" s="211" t="str">
        <f t="shared" si="31"/>
        <v/>
      </c>
      <c r="DW45" s="211" t="str">
        <f t="shared" si="31"/>
        <v/>
      </c>
      <c r="DX45" s="211" t="str">
        <f t="shared" si="31"/>
        <v/>
      </c>
      <c r="DY45" s="211" t="str">
        <f t="shared" si="31"/>
        <v/>
      </c>
      <c r="DZ45" s="211" t="str">
        <f t="shared" si="31"/>
        <v/>
      </c>
      <c r="EA45" s="211" t="str">
        <f t="shared" si="31"/>
        <v/>
      </c>
      <c r="EB45" s="211" t="str">
        <f t="shared" si="31"/>
        <v/>
      </c>
      <c r="EC45" s="211" t="str">
        <f t="shared" si="32"/>
        <v/>
      </c>
      <c r="ED45" s="211" t="str">
        <f t="shared" si="32"/>
        <v/>
      </c>
      <c r="EE45" s="211" t="str">
        <f t="shared" si="32"/>
        <v/>
      </c>
      <c r="EF45" s="211" t="str">
        <f t="shared" si="32"/>
        <v/>
      </c>
      <c r="EG45" s="211" t="str">
        <f t="shared" si="32"/>
        <v/>
      </c>
      <c r="EH45" s="211" t="str">
        <f t="shared" si="32"/>
        <v/>
      </c>
      <c r="EI45" s="211" t="str">
        <f t="shared" si="32"/>
        <v/>
      </c>
      <c r="EJ45" s="211" t="str">
        <f t="shared" si="32"/>
        <v/>
      </c>
      <c r="EK45" s="211" t="str">
        <f t="shared" si="32"/>
        <v/>
      </c>
      <c r="EL45" s="211" t="str">
        <f t="shared" si="32"/>
        <v/>
      </c>
      <c r="EM45" s="211" t="str">
        <f t="shared" si="33"/>
        <v/>
      </c>
      <c r="EN45" s="211" t="str">
        <f t="shared" si="33"/>
        <v/>
      </c>
      <c r="EO45" s="211" t="str">
        <f t="shared" si="33"/>
        <v/>
      </c>
      <c r="EP45" s="211" t="str">
        <f t="shared" si="33"/>
        <v/>
      </c>
      <c r="EQ45" s="211" t="str">
        <f t="shared" si="33"/>
        <v/>
      </c>
      <c r="ER45" s="211" t="str">
        <f t="shared" si="33"/>
        <v/>
      </c>
      <c r="ES45" s="211" t="str">
        <f t="shared" si="33"/>
        <v/>
      </c>
      <c r="ET45" s="211" t="str">
        <f t="shared" si="33"/>
        <v/>
      </c>
      <c r="EU45" s="211" t="str">
        <f t="shared" si="33"/>
        <v/>
      </c>
      <c r="EV45" s="211" t="str">
        <f t="shared" si="33"/>
        <v/>
      </c>
    </row>
    <row r="46" spans="2:152" hidden="1" x14ac:dyDescent="0.25">
      <c r="B46" s="11" t="str">
        <f t="shared" si="19"/>
        <v/>
      </c>
      <c r="C46" s="8"/>
      <c r="D46" s="8"/>
      <c r="E46" s="8"/>
      <c r="F46" s="248" t="str">
        <f>IF('תנאי סף'!AO46&lt;&gt;1,"",'תנאי סף'!F46)</f>
        <v/>
      </c>
      <c r="G46" s="174" t="str">
        <f>IF($F46="","",IF($AA46&lt;&gt;1,$AB$1,'ריכוז גיליונות עזר'!M46))</f>
        <v/>
      </c>
      <c r="H46" s="174" t="str">
        <f>IF($F46="","",IF($AA46&lt;&gt;1,$AB$1,'ריכוז גיליונות עזר'!N46))</f>
        <v/>
      </c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2"/>
      <c r="T46" s="12"/>
      <c r="U46" s="174" t="str">
        <f t="shared" si="20"/>
        <v/>
      </c>
      <c r="V46" s="12">
        <v>1</v>
      </c>
      <c r="W46" s="12" t="str">
        <f t="shared" si="21"/>
        <v/>
      </c>
      <c r="X46" s="174">
        <v>1</v>
      </c>
      <c r="Y46" s="12" t="str">
        <f t="shared" si="22"/>
        <v/>
      </c>
      <c r="Z46" s="138" t="str">
        <f t="shared" si="8"/>
        <v/>
      </c>
      <c r="AA46" s="210">
        <f t="shared" si="23"/>
        <v>1</v>
      </c>
      <c r="AB46" s="210" t="str">
        <f t="shared" si="24"/>
        <v/>
      </c>
      <c r="AC46" s="210" t="str">
        <f t="shared" si="24"/>
        <v/>
      </c>
      <c r="BA46" s="210" t="str">
        <f t="shared" si="9"/>
        <v/>
      </c>
      <c r="BB46" s="210" t="str">
        <f t="shared" si="9"/>
        <v/>
      </c>
      <c r="BC46" s="210" t="str">
        <f t="shared" si="9"/>
        <v/>
      </c>
      <c r="BK46" s="211" t="str">
        <f t="shared" si="25"/>
        <v/>
      </c>
      <c r="BL46" s="211" t="str">
        <f t="shared" si="25"/>
        <v/>
      </c>
      <c r="BM46" s="211" t="str">
        <f t="shared" si="25"/>
        <v/>
      </c>
      <c r="BN46" s="211" t="str">
        <f t="shared" si="25"/>
        <v/>
      </c>
      <c r="BO46" s="211" t="str">
        <f t="shared" si="25"/>
        <v/>
      </c>
      <c r="BP46" s="211" t="str">
        <f t="shared" si="25"/>
        <v/>
      </c>
      <c r="BQ46" s="211" t="str">
        <f t="shared" si="25"/>
        <v/>
      </c>
      <c r="BR46" s="211" t="str">
        <f t="shared" si="25"/>
        <v/>
      </c>
      <c r="BS46" s="211" t="str">
        <f t="shared" si="25"/>
        <v/>
      </c>
      <c r="BT46" s="211" t="str">
        <f t="shared" si="25"/>
        <v/>
      </c>
      <c r="BU46" s="211" t="str">
        <f t="shared" si="26"/>
        <v/>
      </c>
      <c r="BV46" s="211" t="str">
        <f t="shared" si="26"/>
        <v/>
      </c>
      <c r="BW46" s="211" t="str">
        <f t="shared" si="26"/>
        <v/>
      </c>
      <c r="BX46" s="211" t="str">
        <f t="shared" si="26"/>
        <v/>
      </c>
      <c r="BY46" s="211" t="str">
        <f t="shared" si="26"/>
        <v/>
      </c>
      <c r="BZ46" s="211" t="str">
        <f t="shared" si="26"/>
        <v/>
      </c>
      <c r="CA46" s="211" t="str">
        <f t="shared" si="26"/>
        <v/>
      </c>
      <c r="CB46" s="211" t="str">
        <f t="shared" si="26"/>
        <v/>
      </c>
      <c r="CC46" s="211" t="str">
        <f t="shared" si="26"/>
        <v/>
      </c>
      <c r="CD46" s="211" t="str">
        <f t="shared" si="26"/>
        <v/>
      </c>
      <c r="CE46" s="211" t="str">
        <f t="shared" si="27"/>
        <v/>
      </c>
      <c r="CF46" s="211" t="str">
        <f t="shared" si="27"/>
        <v/>
      </c>
      <c r="CG46" s="211" t="str">
        <f t="shared" si="27"/>
        <v/>
      </c>
      <c r="CH46" s="211" t="str">
        <f t="shared" si="27"/>
        <v/>
      </c>
      <c r="CI46" s="211" t="str">
        <f t="shared" si="27"/>
        <v/>
      </c>
      <c r="CJ46" s="211" t="str">
        <f t="shared" si="27"/>
        <v/>
      </c>
      <c r="CK46" s="211" t="str">
        <f t="shared" si="27"/>
        <v/>
      </c>
      <c r="CL46" s="211" t="str">
        <f t="shared" si="27"/>
        <v/>
      </c>
      <c r="CM46" s="211" t="str">
        <f t="shared" si="27"/>
        <v/>
      </c>
      <c r="CN46" s="211" t="str">
        <f t="shared" si="27"/>
        <v/>
      </c>
      <c r="CO46" s="211" t="str">
        <f t="shared" si="28"/>
        <v/>
      </c>
      <c r="CP46" s="211" t="str">
        <f t="shared" si="28"/>
        <v/>
      </c>
      <c r="CQ46" s="211" t="str">
        <f t="shared" si="28"/>
        <v/>
      </c>
      <c r="CR46" s="211" t="str">
        <f t="shared" si="28"/>
        <v/>
      </c>
      <c r="CS46" s="211" t="str">
        <f t="shared" si="28"/>
        <v/>
      </c>
      <c r="CT46" s="211" t="str">
        <f t="shared" si="28"/>
        <v/>
      </c>
      <c r="CU46" s="211" t="str">
        <f t="shared" si="28"/>
        <v/>
      </c>
      <c r="CV46" s="211" t="str">
        <f t="shared" si="28"/>
        <v/>
      </c>
      <c r="CW46" s="211" t="str">
        <f t="shared" si="28"/>
        <v/>
      </c>
      <c r="CX46" s="211" t="str">
        <f t="shared" si="28"/>
        <v/>
      </c>
      <c r="CY46" s="211" t="str">
        <f t="shared" si="29"/>
        <v/>
      </c>
      <c r="CZ46" s="211" t="str">
        <f t="shared" si="29"/>
        <v/>
      </c>
      <c r="DA46" s="211" t="str">
        <f t="shared" si="29"/>
        <v/>
      </c>
      <c r="DB46" s="211" t="str">
        <f t="shared" si="29"/>
        <v/>
      </c>
      <c r="DC46" s="211" t="str">
        <f t="shared" si="29"/>
        <v/>
      </c>
      <c r="DD46" s="211" t="str">
        <f t="shared" si="29"/>
        <v/>
      </c>
      <c r="DE46" s="211" t="str">
        <f t="shared" si="29"/>
        <v/>
      </c>
      <c r="DF46" s="211" t="str">
        <f t="shared" si="29"/>
        <v/>
      </c>
      <c r="DG46" s="211" t="str">
        <f t="shared" si="29"/>
        <v/>
      </c>
      <c r="DH46" s="211" t="str">
        <f t="shared" si="29"/>
        <v/>
      </c>
      <c r="DI46" s="211" t="str">
        <f t="shared" si="30"/>
        <v/>
      </c>
      <c r="DJ46" s="211" t="str">
        <f t="shared" si="30"/>
        <v/>
      </c>
      <c r="DK46" s="211" t="str">
        <f t="shared" si="30"/>
        <v/>
      </c>
      <c r="DL46" s="211" t="str">
        <f t="shared" si="30"/>
        <v/>
      </c>
      <c r="DM46" s="211" t="str">
        <f t="shared" si="30"/>
        <v/>
      </c>
      <c r="DN46" s="211" t="str">
        <f t="shared" si="30"/>
        <v/>
      </c>
      <c r="DO46" s="211" t="str">
        <f t="shared" si="30"/>
        <v/>
      </c>
      <c r="DP46" s="211" t="str">
        <f t="shared" si="30"/>
        <v/>
      </c>
      <c r="DQ46" s="211" t="str">
        <f t="shared" si="30"/>
        <v/>
      </c>
      <c r="DR46" s="211" t="str">
        <f t="shared" si="30"/>
        <v/>
      </c>
      <c r="DS46" s="211" t="str">
        <f t="shared" si="31"/>
        <v/>
      </c>
      <c r="DT46" s="211" t="str">
        <f t="shared" si="31"/>
        <v/>
      </c>
      <c r="DU46" s="211" t="str">
        <f t="shared" si="31"/>
        <v/>
      </c>
      <c r="DV46" s="211" t="str">
        <f t="shared" si="31"/>
        <v/>
      </c>
      <c r="DW46" s="211" t="str">
        <f t="shared" si="31"/>
        <v/>
      </c>
      <c r="DX46" s="211" t="str">
        <f t="shared" si="31"/>
        <v/>
      </c>
      <c r="DY46" s="211" t="str">
        <f t="shared" si="31"/>
        <v/>
      </c>
      <c r="DZ46" s="211" t="str">
        <f t="shared" si="31"/>
        <v/>
      </c>
      <c r="EA46" s="211" t="str">
        <f t="shared" si="31"/>
        <v/>
      </c>
      <c r="EB46" s="211" t="str">
        <f t="shared" si="31"/>
        <v/>
      </c>
      <c r="EC46" s="211" t="str">
        <f t="shared" si="32"/>
        <v/>
      </c>
      <c r="ED46" s="211" t="str">
        <f t="shared" si="32"/>
        <v/>
      </c>
      <c r="EE46" s="211" t="str">
        <f t="shared" si="32"/>
        <v/>
      </c>
      <c r="EF46" s="211" t="str">
        <f t="shared" si="32"/>
        <v/>
      </c>
      <c r="EG46" s="211" t="str">
        <f t="shared" si="32"/>
        <v/>
      </c>
      <c r="EH46" s="211" t="str">
        <f t="shared" si="32"/>
        <v/>
      </c>
      <c r="EI46" s="211" t="str">
        <f t="shared" si="32"/>
        <v/>
      </c>
      <c r="EJ46" s="211" t="str">
        <f t="shared" si="32"/>
        <v/>
      </c>
      <c r="EK46" s="211" t="str">
        <f t="shared" si="32"/>
        <v/>
      </c>
      <c r="EL46" s="211" t="str">
        <f t="shared" si="32"/>
        <v/>
      </c>
      <c r="EM46" s="211" t="str">
        <f t="shared" si="33"/>
        <v/>
      </c>
      <c r="EN46" s="211" t="str">
        <f t="shared" si="33"/>
        <v/>
      </c>
      <c r="EO46" s="211" t="str">
        <f t="shared" si="33"/>
        <v/>
      </c>
      <c r="EP46" s="211" t="str">
        <f t="shared" si="33"/>
        <v/>
      </c>
      <c r="EQ46" s="211" t="str">
        <f t="shared" si="33"/>
        <v/>
      </c>
      <c r="ER46" s="211" t="str">
        <f t="shared" si="33"/>
        <v/>
      </c>
      <c r="ES46" s="211" t="str">
        <f t="shared" si="33"/>
        <v/>
      </c>
      <c r="ET46" s="211" t="str">
        <f t="shared" si="33"/>
        <v/>
      </c>
      <c r="EU46" s="211" t="str">
        <f t="shared" si="33"/>
        <v/>
      </c>
      <c r="EV46" s="211" t="str">
        <f t="shared" si="33"/>
        <v/>
      </c>
    </row>
    <row r="47" spans="2:152" hidden="1" x14ac:dyDescent="0.25">
      <c r="B47" s="11" t="str">
        <f t="shared" si="19"/>
        <v/>
      </c>
      <c r="C47" s="8"/>
      <c r="D47" s="8"/>
      <c r="E47" s="8"/>
      <c r="F47" s="248" t="str">
        <f>IF('תנאי סף'!AO47&lt;&gt;1,"",'תנאי סף'!F47)</f>
        <v/>
      </c>
      <c r="G47" s="174" t="str">
        <f>IF($F47="","",IF($AA47&lt;&gt;1,$AB$1,'ריכוז גיליונות עזר'!M47))</f>
        <v/>
      </c>
      <c r="H47" s="174" t="str">
        <f>IF($F47="","",IF($AA47&lt;&gt;1,$AB$1,'ריכוז גיליונות עזר'!N47))</f>
        <v/>
      </c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2"/>
      <c r="T47" s="12"/>
      <c r="U47" s="174" t="str">
        <f t="shared" si="20"/>
        <v/>
      </c>
      <c r="V47" s="12">
        <v>1</v>
      </c>
      <c r="W47" s="12" t="str">
        <f t="shared" si="21"/>
        <v/>
      </c>
      <c r="X47" s="174">
        <v>1</v>
      </c>
      <c r="Y47" s="12" t="str">
        <f t="shared" si="22"/>
        <v/>
      </c>
      <c r="Z47" s="138" t="str">
        <f t="shared" si="8"/>
        <v/>
      </c>
      <c r="AA47" s="210">
        <f t="shared" si="23"/>
        <v>1</v>
      </c>
      <c r="AB47" s="210" t="str">
        <f t="shared" si="24"/>
        <v/>
      </c>
      <c r="AC47" s="210" t="str">
        <f t="shared" si="24"/>
        <v/>
      </c>
      <c r="BA47" s="210" t="str">
        <f t="shared" si="9"/>
        <v/>
      </c>
      <c r="BB47" s="210" t="str">
        <f t="shared" si="9"/>
        <v/>
      </c>
      <c r="BC47" s="210" t="str">
        <f t="shared" si="9"/>
        <v/>
      </c>
      <c r="BK47" s="211" t="str">
        <f t="shared" si="25"/>
        <v/>
      </c>
      <c r="BL47" s="211" t="str">
        <f t="shared" si="25"/>
        <v/>
      </c>
      <c r="BM47" s="211" t="str">
        <f t="shared" si="25"/>
        <v/>
      </c>
      <c r="BN47" s="211" t="str">
        <f t="shared" si="25"/>
        <v/>
      </c>
      <c r="BO47" s="211" t="str">
        <f t="shared" si="25"/>
        <v/>
      </c>
      <c r="BP47" s="211" t="str">
        <f t="shared" si="25"/>
        <v/>
      </c>
      <c r="BQ47" s="211" t="str">
        <f t="shared" si="25"/>
        <v/>
      </c>
      <c r="BR47" s="211" t="str">
        <f t="shared" si="25"/>
        <v/>
      </c>
      <c r="BS47" s="211" t="str">
        <f t="shared" si="25"/>
        <v/>
      </c>
      <c r="BT47" s="211" t="str">
        <f t="shared" si="25"/>
        <v/>
      </c>
      <c r="BU47" s="211" t="str">
        <f t="shared" si="26"/>
        <v/>
      </c>
      <c r="BV47" s="211" t="str">
        <f t="shared" si="26"/>
        <v/>
      </c>
      <c r="BW47" s="211" t="str">
        <f t="shared" si="26"/>
        <v/>
      </c>
      <c r="BX47" s="211" t="str">
        <f t="shared" si="26"/>
        <v/>
      </c>
      <c r="BY47" s="211" t="str">
        <f t="shared" si="26"/>
        <v/>
      </c>
      <c r="BZ47" s="211" t="str">
        <f t="shared" si="26"/>
        <v/>
      </c>
      <c r="CA47" s="211" t="str">
        <f t="shared" si="26"/>
        <v/>
      </c>
      <c r="CB47" s="211" t="str">
        <f t="shared" si="26"/>
        <v/>
      </c>
      <c r="CC47" s="211" t="str">
        <f t="shared" si="26"/>
        <v/>
      </c>
      <c r="CD47" s="211" t="str">
        <f t="shared" si="26"/>
        <v/>
      </c>
      <c r="CE47" s="211" t="str">
        <f t="shared" si="27"/>
        <v/>
      </c>
      <c r="CF47" s="211" t="str">
        <f t="shared" si="27"/>
        <v/>
      </c>
      <c r="CG47" s="211" t="str">
        <f t="shared" si="27"/>
        <v/>
      </c>
      <c r="CH47" s="211" t="str">
        <f t="shared" si="27"/>
        <v/>
      </c>
      <c r="CI47" s="211" t="str">
        <f t="shared" si="27"/>
        <v/>
      </c>
      <c r="CJ47" s="211" t="str">
        <f t="shared" si="27"/>
        <v/>
      </c>
      <c r="CK47" s="211" t="str">
        <f t="shared" si="27"/>
        <v/>
      </c>
      <c r="CL47" s="211" t="str">
        <f t="shared" si="27"/>
        <v/>
      </c>
      <c r="CM47" s="211" t="str">
        <f t="shared" si="27"/>
        <v/>
      </c>
      <c r="CN47" s="211" t="str">
        <f t="shared" si="27"/>
        <v/>
      </c>
      <c r="CO47" s="211" t="str">
        <f t="shared" si="28"/>
        <v/>
      </c>
      <c r="CP47" s="211" t="str">
        <f t="shared" si="28"/>
        <v/>
      </c>
      <c r="CQ47" s="211" t="str">
        <f t="shared" si="28"/>
        <v/>
      </c>
      <c r="CR47" s="211" t="str">
        <f t="shared" si="28"/>
        <v/>
      </c>
      <c r="CS47" s="211" t="str">
        <f t="shared" si="28"/>
        <v/>
      </c>
      <c r="CT47" s="211" t="str">
        <f t="shared" si="28"/>
        <v/>
      </c>
      <c r="CU47" s="211" t="str">
        <f t="shared" si="28"/>
        <v/>
      </c>
      <c r="CV47" s="211" t="str">
        <f t="shared" si="28"/>
        <v/>
      </c>
      <c r="CW47" s="211" t="str">
        <f t="shared" si="28"/>
        <v/>
      </c>
      <c r="CX47" s="211" t="str">
        <f t="shared" si="28"/>
        <v/>
      </c>
      <c r="CY47" s="211" t="str">
        <f t="shared" si="29"/>
        <v/>
      </c>
      <c r="CZ47" s="211" t="str">
        <f t="shared" si="29"/>
        <v/>
      </c>
      <c r="DA47" s="211" t="str">
        <f t="shared" si="29"/>
        <v/>
      </c>
      <c r="DB47" s="211" t="str">
        <f t="shared" si="29"/>
        <v/>
      </c>
      <c r="DC47" s="211" t="str">
        <f t="shared" si="29"/>
        <v/>
      </c>
      <c r="DD47" s="211" t="str">
        <f t="shared" si="29"/>
        <v/>
      </c>
      <c r="DE47" s="211" t="str">
        <f t="shared" si="29"/>
        <v/>
      </c>
      <c r="DF47" s="211" t="str">
        <f t="shared" si="29"/>
        <v/>
      </c>
      <c r="DG47" s="211" t="str">
        <f t="shared" si="29"/>
        <v/>
      </c>
      <c r="DH47" s="211" t="str">
        <f t="shared" si="29"/>
        <v/>
      </c>
      <c r="DI47" s="211" t="str">
        <f t="shared" si="30"/>
        <v/>
      </c>
      <c r="DJ47" s="211" t="str">
        <f t="shared" si="30"/>
        <v/>
      </c>
      <c r="DK47" s="211" t="str">
        <f t="shared" si="30"/>
        <v/>
      </c>
      <c r="DL47" s="211" t="str">
        <f t="shared" si="30"/>
        <v/>
      </c>
      <c r="DM47" s="211" t="str">
        <f t="shared" si="30"/>
        <v/>
      </c>
      <c r="DN47" s="211" t="str">
        <f t="shared" si="30"/>
        <v/>
      </c>
      <c r="DO47" s="211" t="str">
        <f t="shared" si="30"/>
        <v/>
      </c>
      <c r="DP47" s="211" t="str">
        <f t="shared" si="30"/>
        <v/>
      </c>
      <c r="DQ47" s="211" t="str">
        <f t="shared" si="30"/>
        <v/>
      </c>
      <c r="DR47" s="211" t="str">
        <f t="shared" si="30"/>
        <v/>
      </c>
      <c r="DS47" s="211" t="str">
        <f t="shared" si="31"/>
        <v/>
      </c>
      <c r="DT47" s="211" t="str">
        <f t="shared" si="31"/>
        <v/>
      </c>
      <c r="DU47" s="211" t="str">
        <f t="shared" si="31"/>
        <v/>
      </c>
      <c r="DV47" s="211" t="str">
        <f t="shared" si="31"/>
        <v/>
      </c>
      <c r="DW47" s="211" t="str">
        <f t="shared" si="31"/>
        <v/>
      </c>
      <c r="DX47" s="211" t="str">
        <f t="shared" si="31"/>
        <v/>
      </c>
      <c r="DY47" s="211" t="str">
        <f t="shared" si="31"/>
        <v/>
      </c>
      <c r="DZ47" s="211" t="str">
        <f t="shared" si="31"/>
        <v/>
      </c>
      <c r="EA47" s="211" t="str">
        <f t="shared" si="31"/>
        <v/>
      </c>
      <c r="EB47" s="211" t="str">
        <f t="shared" si="31"/>
        <v/>
      </c>
      <c r="EC47" s="211" t="str">
        <f t="shared" si="32"/>
        <v/>
      </c>
      <c r="ED47" s="211" t="str">
        <f t="shared" si="32"/>
        <v/>
      </c>
      <c r="EE47" s="211" t="str">
        <f t="shared" si="32"/>
        <v/>
      </c>
      <c r="EF47" s="211" t="str">
        <f t="shared" si="32"/>
        <v/>
      </c>
      <c r="EG47" s="211" t="str">
        <f t="shared" si="32"/>
        <v/>
      </c>
      <c r="EH47" s="211" t="str">
        <f t="shared" si="32"/>
        <v/>
      </c>
      <c r="EI47" s="211" t="str">
        <f t="shared" si="32"/>
        <v/>
      </c>
      <c r="EJ47" s="211" t="str">
        <f t="shared" si="32"/>
        <v/>
      </c>
      <c r="EK47" s="211" t="str">
        <f t="shared" si="32"/>
        <v/>
      </c>
      <c r="EL47" s="211" t="str">
        <f t="shared" si="32"/>
        <v/>
      </c>
      <c r="EM47" s="211" t="str">
        <f t="shared" si="33"/>
        <v/>
      </c>
      <c r="EN47" s="211" t="str">
        <f t="shared" si="33"/>
        <v/>
      </c>
      <c r="EO47" s="211" t="str">
        <f t="shared" si="33"/>
        <v/>
      </c>
      <c r="EP47" s="211" t="str">
        <f t="shared" si="33"/>
        <v/>
      </c>
      <c r="EQ47" s="211" t="str">
        <f t="shared" si="33"/>
        <v/>
      </c>
      <c r="ER47" s="211" t="str">
        <f t="shared" si="33"/>
        <v/>
      </c>
      <c r="ES47" s="211" t="str">
        <f t="shared" si="33"/>
        <v/>
      </c>
      <c r="ET47" s="211" t="str">
        <f t="shared" si="33"/>
        <v/>
      </c>
      <c r="EU47" s="211" t="str">
        <f t="shared" si="33"/>
        <v/>
      </c>
      <c r="EV47" s="211" t="str">
        <f t="shared" si="33"/>
        <v/>
      </c>
    </row>
    <row r="48" spans="2:152" hidden="1" x14ac:dyDescent="0.25">
      <c r="B48" s="11" t="str">
        <f t="shared" si="19"/>
        <v/>
      </c>
      <c r="C48" s="8"/>
      <c r="D48" s="8"/>
      <c r="E48" s="8"/>
      <c r="F48" s="248" t="str">
        <f>IF('תנאי סף'!AO48&lt;&gt;1,"",'תנאי סף'!F48)</f>
        <v/>
      </c>
      <c r="G48" s="174" t="str">
        <f>IF($F48="","",IF($AA48&lt;&gt;1,$AB$1,'ריכוז גיליונות עזר'!M48))</f>
        <v/>
      </c>
      <c r="H48" s="174" t="str">
        <f>IF($F48="","",IF($AA48&lt;&gt;1,$AB$1,'ריכוז גיליונות עזר'!N48))</f>
        <v/>
      </c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2"/>
      <c r="T48" s="12"/>
      <c r="U48" s="174" t="str">
        <f t="shared" si="20"/>
        <v/>
      </c>
      <c r="V48" s="12">
        <v>1</v>
      </c>
      <c r="W48" s="12" t="str">
        <f t="shared" si="21"/>
        <v/>
      </c>
      <c r="X48" s="174">
        <v>1</v>
      </c>
      <c r="Y48" s="12" t="str">
        <f t="shared" si="22"/>
        <v/>
      </c>
      <c r="Z48" s="138" t="str">
        <f t="shared" si="8"/>
        <v/>
      </c>
      <c r="AA48" s="210">
        <f t="shared" si="23"/>
        <v>1</v>
      </c>
      <c r="AB48" s="210" t="str">
        <f t="shared" si="24"/>
        <v/>
      </c>
      <c r="AC48" s="210" t="str">
        <f t="shared" si="24"/>
        <v/>
      </c>
      <c r="BA48" s="210" t="str">
        <f t="shared" si="9"/>
        <v/>
      </c>
      <c r="BB48" s="210" t="str">
        <f t="shared" si="9"/>
        <v/>
      </c>
      <c r="BC48" s="210" t="str">
        <f t="shared" si="9"/>
        <v/>
      </c>
      <c r="BK48" s="211" t="str">
        <f t="shared" si="25"/>
        <v/>
      </c>
      <c r="BL48" s="211" t="str">
        <f t="shared" si="25"/>
        <v/>
      </c>
      <c r="BM48" s="211" t="str">
        <f t="shared" si="25"/>
        <v/>
      </c>
      <c r="BN48" s="211" t="str">
        <f t="shared" si="25"/>
        <v/>
      </c>
      <c r="BO48" s="211" t="str">
        <f t="shared" si="25"/>
        <v/>
      </c>
      <c r="BP48" s="211" t="str">
        <f t="shared" si="25"/>
        <v/>
      </c>
      <c r="BQ48" s="211" t="str">
        <f t="shared" si="25"/>
        <v/>
      </c>
      <c r="BR48" s="211" t="str">
        <f t="shared" si="25"/>
        <v/>
      </c>
      <c r="BS48" s="211" t="str">
        <f t="shared" si="25"/>
        <v/>
      </c>
      <c r="BT48" s="211" t="str">
        <f t="shared" si="25"/>
        <v/>
      </c>
      <c r="BU48" s="211" t="str">
        <f t="shared" si="26"/>
        <v/>
      </c>
      <c r="BV48" s="211" t="str">
        <f t="shared" si="26"/>
        <v/>
      </c>
      <c r="BW48" s="211" t="str">
        <f t="shared" si="26"/>
        <v/>
      </c>
      <c r="BX48" s="211" t="str">
        <f t="shared" si="26"/>
        <v/>
      </c>
      <c r="BY48" s="211" t="str">
        <f t="shared" si="26"/>
        <v/>
      </c>
      <c r="BZ48" s="211" t="str">
        <f t="shared" si="26"/>
        <v/>
      </c>
      <c r="CA48" s="211" t="str">
        <f t="shared" si="26"/>
        <v/>
      </c>
      <c r="CB48" s="211" t="str">
        <f t="shared" si="26"/>
        <v/>
      </c>
      <c r="CC48" s="211" t="str">
        <f t="shared" si="26"/>
        <v/>
      </c>
      <c r="CD48" s="211" t="str">
        <f t="shared" si="26"/>
        <v/>
      </c>
      <c r="CE48" s="211" t="str">
        <f t="shared" si="27"/>
        <v/>
      </c>
      <c r="CF48" s="211" t="str">
        <f t="shared" si="27"/>
        <v/>
      </c>
      <c r="CG48" s="211" t="str">
        <f t="shared" si="27"/>
        <v/>
      </c>
      <c r="CH48" s="211" t="str">
        <f t="shared" si="27"/>
        <v/>
      </c>
      <c r="CI48" s="211" t="str">
        <f t="shared" si="27"/>
        <v/>
      </c>
      <c r="CJ48" s="211" t="str">
        <f t="shared" si="27"/>
        <v/>
      </c>
      <c r="CK48" s="211" t="str">
        <f t="shared" si="27"/>
        <v/>
      </c>
      <c r="CL48" s="211" t="str">
        <f t="shared" si="27"/>
        <v/>
      </c>
      <c r="CM48" s="211" t="str">
        <f t="shared" si="27"/>
        <v/>
      </c>
      <c r="CN48" s="211" t="str">
        <f t="shared" si="27"/>
        <v/>
      </c>
      <c r="CO48" s="211" t="str">
        <f t="shared" si="28"/>
        <v/>
      </c>
      <c r="CP48" s="211" t="str">
        <f t="shared" si="28"/>
        <v/>
      </c>
      <c r="CQ48" s="211" t="str">
        <f t="shared" si="28"/>
        <v/>
      </c>
      <c r="CR48" s="211" t="str">
        <f t="shared" si="28"/>
        <v/>
      </c>
      <c r="CS48" s="211" t="str">
        <f t="shared" si="28"/>
        <v/>
      </c>
      <c r="CT48" s="211" t="str">
        <f t="shared" si="28"/>
        <v/>
      </c>
      <c r="CU48" s="211" t="str">
        <f t="shared" si="28"/>
        <v/>
      </c>
      <c r="CV48" s="211" t="str">
        <f t="shared" si="28"/>
        <v/>
      </c>
      <c r="CW48" s="211" t="str">
        <f t="shared" si="28"/>
        <v/>
      </c>
      <c r="CX48" s="211" t="str">
        <f t="shared" si="28"/>
        <v/>
      </c>
      <c r="CY48" s="211" t="str">
        <f t="shared" si="29"/>
        <v/>
      </c>
      <c r="CZ48" s="211" t="str">
        <f t="shared" si="29"/>
        <v/>
      </c>
      <c r="DA48" s="211" t="str">
        <f t="shared" si="29"/>
        <v/>
      </c>
      <c r="DB48" s="211" t="str">
        <f t="shared" si="29"/>
        <v/>
      </c>
      <c r="DC48" s="211" t="str">
        <f t="shared" si="29"/>
        <v/>
      </c>
      <c r="DD48" s="211" t="str">
        <f t="shared" si="29"/>
        <v/>
      </c>
      <c r="DE48" s="211" t="str">
        <f t="shared" si="29"/>
        <v/>
      </c>
      <c r="DF48" s="211" t="str">
        <f t="shared" si="29"/>
        <v/>
      </c>
      <c r="DG48" s="211" t="str">
        <f t="shared" si="29"/>
        <v/>
      </c>
      <c r="DH48" s="211" t="str">
        <f t="shared" si="29"/>
        <v/>
      </c>
      <c r="DI48" s="211" t="str">
        <f t="shared" si="30"/>
        <v/>
      </c>
      <c r="DJ48" s="211" t="str">
        <f t="shared" si="30"/>
        <v/>
      </c>
      <c r="DK48" s="211" t="str">
        <f t="shared" si="30"/>
        <v/>
      </c>
      <c r="DL48" s="211" t="str">
        <f t="shared" si="30"/>
        <v/>
      </c>
      <c r="DM48" s="211" t="str">
        <f t="shared" si="30"/>
        <v/>
      </c>
      <c r="DN48" s="211" t="str">
        <f t="shared" si="30"/>
        <v/>
      </c>
      <c r="DO48" s="211" t="str">
        <f t="shared" si="30"/>
        <v/>
      </c>
      <c r="DP48" s="211" t="str">
        <f t="shared" si="30"/>
        <v/>
      </c>
      <c r="DQ48" s="211" t="str">
        <f t="shared" si="30"/>
        <v/>
      </c>
      <c r="DR48" s="211" t="str">
        <f t="shared" si="30"/>
        <v/>
      </c>
      <c r="DS48" s="211" t="str">
        <f t="shared" si="31"/>
        <v/>
      </c>
      <c r="DT48" s="211" t="str">
        <f t="shared" si="31"/>
        <v/>
      </c>
      <c r="DU48" s="211" t="str">
        <f t="shared" si="31"/>
        <v/>
      </c>
      <c r="DV48" s="211" t="str">
        <f t="shared" si="31"/>
        <v/>
      </c>
      <c r="DW48" s="211" t="str">
        <f t="shared" si="31"/>
        <v/>
      </c>
      <c r="DX48" s="211" t="str">
        <f t="shared" si="31"/>
        <v/>
      </c>
      <c r="DY48" s="211" t="str">
        <f t="shared" si="31"/>
        <v/>
      </c>
      <c r="DZ48" s="211" t="str">
        <f t="shared" si="31"/>
        <v/>
      </c>
      <c r="EA48" s="211" t="str">
        <f t="shared" si="31"/>
        <v/>
      </c>
      <c r="EB48" s="211" t="str">
        <f t="shared" si="31"/>
        <v/>
      </c>
      <c r="EC48" s="211" t="str">
        <f t="shared" si="32"/>
        <v/>
      </c>
      <c r="ED48" s="211" t="str">
        <f t="shared" si="32"/>
        <v/>
      </c>
      <c r="EE48" s="211" t="str">
        <f t="shared" si="32"/>
        <v/>
      </c>
      <c r="EF48" s="211" t="str">
        <f t="shared" si="32"/>
        <v/>
      </c>
      <c r="EG48" s="211" t="str">
        <f t="shared" si="32"/>
        <v/>
      </c>
      <c r="EH48" s="211" t="str">
        <f t="shared" si="32"/>
        <v/>
      </c>
      <c r="EI48" s="211" t="str">
        <f t="shared" si="32"/>
        <v/>
      </c>
      <c r="EJ48" s="211" t="str">
        <f t="shared" si="32"/>
        <v/>
      </c>
      <c r="EK48" s="211" t="str">
        <f t="shared" si="32"/>
        <v/>
      </c>
      <c r="EL48" s="211" t="str">
        <f t="shared" si="32"/>
        <v/>
      </c>
      <c r="EM48" s="211" t="str">
        <f t="shared" si="33"/>
        <v/>
      </c>
      <c r="EN48" s="211" t="str">
        <f t="shared" si="33"/>
        <v/>
      </c>
      <c r="EO48" s="211" t="str">
        <f t="shared" si="33"/>
        <v/>
      </c>
      <c r="EP48" s="211" t="str">
        <f t="shared" si="33"/>
        <v/>
      </c>
      <c r="EQ48" s="211" t="str">
        <f t="shared" si="33"/>
        <v/>
      </c>
      <c r="ER48" s="211" t="str">
        <f t="shared" si="33"/>
        <v/>
      </c>
      <c r="ES48" s="211" t="str">
        <f t="shared" si="33"/>
        <v/>
      </c>
      <c r="ET48" s="211" t="str">
        <f t="shared" si="33"/>
        <v/>
      </c>
      <c r="EU48" s="211" t="str">
        <f t="shared" si="33"/>
        <v/>
      </c>
      <c r="EV48" s="211" t="str">
        <f t="shared" si="33"/>
        <v/>
      </c>
    </row>
    <row r="49" spans="2:152" hidden="1" x14ac:dyDescent="0.25">
      <c r="B49" s="11" t="str">
        <f t="shared" si="19"/>
        <v/>
      </c>
      <c r="C49" s="8"/>
      <c r="D49" s="8"/>
      <c r="E49" s="8"/>
      <c r="F49" s="248" t="str">
        <f>IF('תנאי סף'!AO49&lt;&gt;1,"",'תנאי סף'!F49)</f>
        <v/>
      </c>
      <c r="G49" s="174" t="str">
        <f>IF($F49="","",IF($AA49&lt;&gt;1,$AB$1,'ריכוז גיליונות עזר'!M49))</f>
        <v/>
      </c>
      <c r="H49" s="174" t="str">
        <f>IF($F49="","",IF($AA49&lt;&gt;1,$AB$1,'ריכוז גיליונות עזר'!N49))</f>
        <v/>
      </c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2"/>
      <c r="T49" s="12"/>
      <c r="U49" s="174" t="str">
        <f t="shared" si="20"/>
        <v/>
      </c>
      <c r="V49" s="12">
        <v>1</v>
      </c>
      <c r="W49" s="12" t="str">
        <f t="shared" si="21"/>
        <v/>
      </c>
      <c r="X49" s="174">
        <v>1</v>
      </c>
      <c r="Y49" s="12" t="str">
        <f t="shared" si="22"/>
        <v/>
      </c>
      <c r="Z49" s="138" t="str">
        <f t="shared" si="8"/>
        <v/>
      </c>
      <c r="AA49" s="210">
        <f t="shared" si="23"/>
        <v>1</v>
      </c>
      <c r="AB49" s="210" t="str">
        <f t="shared" si="24"/>
        <v/>
      </c>
      <c r="AC49" s="210" t="str">
        <f t="shared" si="24"/>
        <v/>
      </c>
      <c r="BA49" s="210" t="str">
        <f t="shared" si="9"/>
        <v/>
      </c>
      <c r="BB49" s="210" t="str">
        <f t="shared" si="9"/>
        <v/>
      </c>
      <c r="BC49" s="210" t="str">
        <f t="shared" si="9"/>
        <v/>
      </c>
      <c r="BK49" s="211" t="str">
        <f t="shared" si="25"/>
        <v/>
      </c>
      <c r="BL49" s="211" t="str">
        <f t="shared" si="25"/>
        <v/>
      </c>
      <c r="BM49" s="211" t="str">
        <f t="shared" si="25"/>
        <v/>
      </c>
      <c r="BN49" s="211" t="str">
        <f t="shared" si="25"/>
        <v/>
      </c>
      <c r="BO49" s="211" t="str">
        <f t="shared" si="25"/>
        <v/>
      </c>
      <c r="BP49" s="211" t="str">
        <f t="shared" si="25"/>
        <v/>
      </c>
      <c r="BQ49" s="211" t="str">
        <f t="shared" si="25"/>
        <v/>
      </c>
      <c r="BR49" s="211" t="str">
        <f t="shared" si="25"/>
        <v/>
      </c>
      <c r="BS49" s="211" t="str">
        <f t="shared" si="25"/>
        <v/>
      </c>
      <c r="BT49" s="211" t="str">
        <f t="shared" si="25"/>
        <v/>
      </c>
      <c r="BU49" s="211" t="str">
        <f t="shared" si="26"/>
        <v/>
      </c>
      <c r="BV49" s="211" t="str">
        <f t="shared" si="26"/>
        <v/>
      </c>
      <c r="BW49" s="211" t="str">
        <f t="shared" si="26"/>
        <v/>
      </c>
      <c r="BX49" s="211" t="str">
        <f t="shared" si="26"/>
        <v/>
      </c>
      <c r="BY49" s="211" t="str">
        <f t="shared" si="26"/>
        <v/>
      </c>
      <c r="BZ49" s="211" t="str">
        <f t="shared" si="26"/>
        <v/>
      </c>
      <c r="CA49" s="211" t="str">
        <f t="shared" si="26"/>
        <v/>
      </c>
      <c r="CB49" s="211" t="str">
        <f t="shared" si="26"/>
        <v/>
      </c>
      <c r="CC49" s="211" t="str">
        <f t="shared" si="26"/>
        <v/>
      </c>
      <c r="CD49" s="211" t="str">
        <f t="shared" si="26"/>
        <v/>
      </c>
      <c r="CE49" s="211" t="str">
        <f t="shared" si="27"/>
        <v/>
      </c>
      <c r="CF49" s="211" t="str">
        <f t="shared" si="27"/>
        <v/>
      </c>
      <c r="CG49" s="211" t="str">
        <f t="shared" si="27"/>
        <v/>
      </c>
      <c r="CH49" s="211" t="str">
        <f t="shared" si="27"/>
        <v/>
      </c>
      <c r="CI49" s="211" t="str">
        <f t="shared" si="27"/>
        <v/>
      </c>
      <c r="CJ49" s="211" t="str">
        <f t="shared" si="27"/>
        <v/>
      </c>
      <c r="CK49" s="211" t="str">
        <f t="shared" si="27"/>
        <v/>
      </c>
      <c r="CL49" s="211" t="str">
        <f t="shared" si="27"/>
        <v/>
      </c>
      <c r="CM49" s="211" t="str">
        <f t="shared" si="27"/>
        <v/>
      </c>
      <c r="CN49" s="211" t="str">
        <f t="shared" si="27"/>
        <v/>
      </c>
      <c r="CO49" s="211" t="str">
        <f t="shared" si="28"/>
        <v/>
      </c>
      <c r="CP49" s="211" t="str">
        <f t="shared" si="28"/>
        <v/>
      </c>
      <c r="CQ49" s="211" t="str">
        <f t="shared" si="28"/>
        <v/>
      </c>
      <c r="CR49" s="211" t="str">
        <f t="shared" si="28"/>
        <v/>
      </c>
      <c r="CS49" s="211" t="str">
        <f t="shared" si="28"/>
        <v/>
      </c>
      <c r="CT49" s="211" t="str">
        <f t="shared" si="28"/>
        <v/>
      </c>
      <c r="CU49" s="211" t="str">
        <f t="shared" si="28"/>
        <v/>
      </c>
      <c r="CV49" s="211" t="str">
        <f t="shared" si="28"/>
        <v/>
      </c>
      <c r="CW49" s="211" t="str">
        <f t="shared" si="28"/>
        <v/>
      </c>
      <c r="CX49" s="211" t="str">
        <f t="shared" si="28"/>
        <v/>
      </c>
      <c r="CY49" s="211" t="str">
        <f t="shared" si="29"/>
        <v/>
      </c>
      <c r="CZ49" s="211" t="str">
        <f t="shared" si="29"/>
        <v/>
      </c>
      <c r="DA49" s="211" t="str">
        <f t="shared" si="29"/>
        <v/>
      </c>
      <c r="DB49" s="211" t="str">
        <f t="shared" si="29"/>
        <v/>
      </c>
      <c r="DC49" s="211" t="str">
        <f t="shared" si="29"/>
        <v/>
      </c>
      <c r="DD49" s="211" t="str">
        <f t="shared" si="29"/>
        <v/>
      </c>
      <c r="DE49" s="211" t="str">
        <f t="shared" si="29"/>
        <v/>
      </c>
      <c r="DF49" s="211" t="str">
        <f t="shared" si="29"/>
        <v/>
      </c>
      <c r="DG49" s="211" t="str">
        <f t="shared" si="29"/>
        <v/>
      </c>
      <c r="DH49" s="211" t="str">
        <f t="shared" si="29"/>
        <v/>
      </c>
      <c r="DI49" s="211" t="str">
        <f t="shared" si="30"/>
        <v/>
      </c>
      <c r="DJ49" s="211" t="str">
        <f t="shared" si="30"/>
        <v/>
      </c>
      <c r="DK49" s="211" t="str">
        <f t="shared" si="30"/>
        <v/>
      </c>
      <c r="DL49" s="211" t="str">
        <f t="shared" si="30"/>
        <v/>
      </c>
      <c r="DM49" s="211" t="str">
        <f t="shared" si="30"/>
        <v/>
      </c>
      <c r="DN49" s="211" t="str">
        <f t="shared" si="30"/>
        <v/>
      </c>
      <c r="DO49" s="211" t="str">
        <f t="shared" si="30"/>
        <v/>
      </c>
      <c r="DP49" s="211" t="str">
        <f t="shared" si="30"/>
        <v/>
      </c>
      <c r="DQ49" s="211" t="str">
        <f t="shared" si="30"/>
        <v/>
      </c>
      <c r="DR49" s="211" t="str">
        <f t="shared" si="30"/>
        <v/>
      </c>
      <c r="DS49" s="211" t="str">
        <f t="shared" si="31"/>
        <v/>
      </c>
      <c r="DT49" s="211" t="str">
        <f t="shared" si="31"/>
        <v/>
      </c>
      <c r="DU49" s="211" t="str">
        <f t="shared" si="31"/>
        <v/>
      </c>
      <c r="DV49" s="211" t="str">
        <f t="shared" si="31"/>
        <v/>
      </c>
      <c r="DW49" s="211" t="str">
        <f t="shared" si="31"/>
        <v/>
      </c>
      <c r="DX49" s="211" t="str">
        <f t="shared" si="31"/>
        <v/>
      </c>
      <c r="DY49" s="211" t="str">
        <f t="shared" si="31"/>
        <v/>
      </c>
      <c r="DZ49" s="211" t="str">
        <f t="shared" si="31"/>
        <v/>
      </c>
      <c r="EA49" s="211" t="str">
        <f t="shared" si="31"/>
        <v/>
      </c>
      <c r="EB49" s="211" t="str">
        <f t="shared" si="31"/>
        <v/>
      </c>
      <c r="EC49" s="211" t="str">
        <f t="shared" si="32"/>
        <v/>
      </c>
      <c r="ED49" s="211" t="str">
        <f t="shared" si="32"/>
        <v/>
      </c>
      <c r="EE49" s="211" t="str">
        <f t="shared" si="32"/>
        <v/>
      </c>
      <c r="EF49" s="211" t="str">
        <f t="shared" si="32"/>
        <v/>
      </c>
      <c r="EG49" s="211" t="str">
        <f t="shared" si="32"/>
        <v/>
      </c>
      <c r="EH49" s="211" t="str">
        <f t="shared" si="32"/>
        <v/>
      </c>
      <c r="EI49" s="211" t="str">
        <f t="shared" si="32"/>
        <v/>
      </c>
      <c r="EJ49" s="211" t="str">
        <f t="shared" si="32"/>
        <v/>
      </c>
      <c r="EK49" s="211" t="str">
        <f t="shared" si="32"/>
        <v/>
      </c>
      <c r="EL49" s="211" t="str">
        <f t="shared" si="32"/>
        <v/>
      </c>
      <c r="EM49" s="211" t="str">
        <f t="shared" si="33"/>
        <v/>
      </c>
      <c r="EN49" s="211" t="str">
        <f t="shared" si="33"/>
        <v/>
      </c>
      <c r="EO49" s="211" t="str">
        <f t="shared" si="33"/>
        <v/>
      </c>
      <c r="EP49" s="211" t="str">
        <f t="shared" si="33"/>
        <v/>
      </c>
      <c r="EQ49" s="211" t="str">
        <f t="shared" si="33"/>
        <v/>
      </c>
      <c r="ER49" s="211" t="str">
        <f t="shared" si="33"/>
        <v/>
      </c>
      <c r="ES49" s="211" t="str">
        <f t="shared" si="33"/>
        <v/>
      </c>
      <c r="ET49" s="211" t="str">
        <f t="shared" si="33"/>
        <v/>
      </c>
      <c r="EU49" s="211" t="str">
        <f t="shared" si="33"/>
        <v/>
      </c>
      <c r="EV49" s="211" t="str">
        <f t="shared" si="33"/>
        <v/>
      </c>
    </row>
    <row r="50" spans="2:152" hidden="1" x14ac:dyDescent="0.25">
      <c r="B50" s="11" t="str">
        <f t="shared" si="19"/>
        <v/>
      </c>
      <c r="C50" s="8"/>
      <c r="D50" s="8"/>
      <c r="E50" s="8"/>
      <c r="F50" s="248" t="str">
        <f>IF('תנאי סף'!AO50&lt;&gt;1,"",'תנאי סף'!F50)</f>
        <v/>
      </c>
      <c r="G50" s="174" t="str">
        <f>IF($F50="","",IF($AA50&lt;&gt;1,$AB$1,'ריכוז גיליונות עזר'!M50))</f>
        <v/>
      </c>
      <c r="H50" s="174" t="str">
        <f>IF($F50="","",IF($AA50&lt;&gt;1,$AB$1,'ריכוז גיליונות עזר'!N50))</f>
        <v/>
      </c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2"/>
      <c r="T50" s="12"/>
      <c r="U50" s="174" t="str">
        <f t="shared" si="20"/>
        <v/>
      </c>
      <c r="V50" s="12">
        <v>1</v>
      </c>
      <c r="W50" s="12" t="str">
        <f t="shared" si="21"/>
        <v/>
      </c>
      <c r="X50" s="174">
        <v>1</v>
      </c>
      <c r="Y50" s="12" t="str">
        <f t="shared" si="22"/>
        <v/>
      </c>
      <c r="Z50" s="138" t="str">
        <f t="shared" si="8"/>
        <v/>
      </c>
      <c r="AA50" s="210">
        <f t="shared" si="23"/>
        <v>1</v>
      </c>
      <c r="AB50" s="210" t="str">
        <f t="shared" si="24"/>
        <v/>
      </c>
      <c r="AC50" s="210" t="str">
        <f t="shared" si="24"/>
        <v/>
      </c>
      <c r="BA50" s="210" t="str">
        <f t="shared" si="9"/>
        <v/>
      </c>
      <c r="BB50" s="210" t="str">
        <f t="shared" si="9"/>
        <v/>
      </c>
      <c r="BC50" s="210" t="str">
        <f t="shared" si="9"/>
        <v/>
      </c>
      <c r="BK50" s="211" t="str">
        <f t="shared" si="25"/>
        <v/>
      </c>
      <c r="BL50" s="211" t="str">
        <f t="shared" si="25"/>
        <v/>
      </c>
      <c r="BM50" s="211" t="str">
        <f t="shared" si="25"/>
        <v/>
      </c>
      <c r="BN50" s="211" t="str">
        <f t="shared" si="25"/>
        <v/>
      </c>
      <c r="BO50" s="211" t="str">
        <f t="shared" si="25"/>
        <v/>
      </c>
      <c r="BP50" s="211" t="str">
        <f t="shared" si="25"/>
        <v/>
      </c>
      <c r="BQ50" s="211" t="str">
        <f t="shared" si="25"/>
        <v/>
      </c>
      <c r="BR50" s="211" t="str">
        <f t="shared" si="25"/>
        <v/>
      </c>
      <c r="BS50" s="211" t="str">
        <f t="shared" si="25"/>
        <v/>
      </c>
      <c r="BT50" s="211" t="str">
        <f t="shared" si="25"/>
        <v/>
      </c>
      <c r="BU50" s="211" t="str">
        <f t="shared" si="26"/>
        <v/>
      </c>
      <c r="BV50" s="211" t="str">
        <f t="shared" si="26"/>
        <v/>
      </c>
      <c r="BW50" s="211" t="str">
        <f t="shared" si="26"/>
        <v/>
      </c>
      <c r="BX50" s="211" t="str">
        <f t="shared" si="26"/>
        <v/>
      </c>
      <c r="BY50" s="211" t="str">
        <f t="shared" si="26"/>
        <v/>
      </c>
      <c r="BZ50" s="211" t="str">
        <f t="shared" si="26"/>
        <v/>
      </c>
      <c r="CA50" s="211" t="str">
        <f t="shared" si="26"/>
        <v/>
      </c>
      <c r="CB50" s="211" t="str">
        <f t="shared" si="26"/>
        <v/>
      </c>
      <c r="CC50" s="211" t="str">
        <f t="shared" si="26"/>
        <v/>
      </c>
      <c r="CD50" s="211" t="str">
        <f t="shared" si="26"/>
        <v/>
      </c>
      <c r="CE50" s="211" t="str">
        <f t="shared" si="27"/>
        <v/>
      </c>
      <c r="CF50" s="211" t="str">
        <f t="shared" si="27"/>
        <v/>
      </c>
      <c r="CG50" s="211" t="str">
        <f t="shared" si="27"/>
        <v/>
      </c>
      <c r="CH50" s="211" t="str">
        <f t="shared" si="27"/>
        <v/>
      </c>
      <c r="CI50" s="211" t="str">
        <f t="shared" si="27"/>
        <v/>
      </c>
      <c r="CJ50" s="211" t="str">
        <f t="shared" si="27"/>
        <v/>
      </c>
      <c r="CK50" s="211" t="str">
        <f t="shared" si="27"/>
        <v/>
      </c>
      <c r="CL50" s="211" t="str">
        <f t="shared" si="27"/>
        <v/>
      </c>
      <c r="CM50" s="211" t="str">
        <f t="shared" si="27"/>
        <v/>
      </c>
      <c r="CN50" s="211" t="str">
        <f t="shared" si="27"/>
        <v/>
      </c>
      <c r="CO50" s="211" t="str">
        <f t="shared" si="28"/>
        <v/>
      </c>
      <c r="CP50" s="211" t="str">
        <f t="shared" si="28"/>
        <v/>
      </c>
      <c r="CQ50" s="211" t="str">
        <f t="shared" si="28"/>
        <v/>
      </c>
      <c r="CR50" s="211" t="str">
        <f t="shared" si="28"/>
        <v/>
      </c>
      <c r="CS50" s="211" t="str">
        <f t="shared" si="28"/>
        <v/>
      </c>
      <c r="CT50" s="211" t="str">
        <f t="shared" si="28"/>
        <v/>
      </c>
      <c r="CU50" s="211" t="str">
        <f t="shared" si="28"/>
        <v/>
      </c>
      <c r="CV50" s="211" t="str">
        <f t="shared" si="28"/>
        <v/>
      </c>
      <c r="CW50" s="211" t="str">
        <f t="shared" si="28"/>
        <v/>
      </c>
      <c r="CX50" s="211" t="str">
        <f t="shared" si="28"/>
        <v/>
      </c>
      <c r="CY50" s="211" t="str">
        <f t="shared" si="29"/>
        <v/>
      </c>
      <c r="CZ50" s="211" t="str">
        <f t="shared" si="29"/>
        <v/>
      </c>
      <c r="DA50" s="211" t="str">
        <f t="shared" si="29"/>
        <v/>
      </c>
      <c r="DB50" s="211" t="str">
        <f t="shared" si="29"/>
        <v/>
      </c>
      <c r="DC50" s="211" t="str">
        <f t="shared" si="29"/>
        <v/>
      </c>
      <c r="DD50" s="211" t="str">
        <f t="shared" si="29"/>
        <v/>
      </c>
      <c r="DE50" s="211" t="str">
        <f t="shared" si="29"/>
        <v/>
      </c>
      <c r="DF50" s="211" t="str">
        <f t="shared" si="29"/>
        <v/>
      </c>
      <c r="DG50" s="211" t="str">
        <f t="shared" si="29"/>
        <v/>
      </c>
      <c r="DH50" s="211" t="str">
        <f t="shared" si="29"/>
        <v/>
      </c>
      <c r="DI50" s="211" t="str">
        <f t="shared" si="30"/>
        <v/>
      </c>
      <c r="DJ50" s="211" t="str">
        <f t="shared" si="30"/>
        <v/>
      </c>
      <c r="DK50" s="211" t="str">
        <f t="shared" si="30"/>
        <v/>
      </c>
      <c r="DL50" s="211" t="str">
        <f t="shared" si="30"/>
        <v/>
      </c>
      <c r="DM50" s="211" t="str">
        <f t="shared" si="30"/>
        <v/>
      </c>
      <c r="DN50" s="211" t="str">
        <f t="shared" si="30"/>
        <v/>
      </c>
      <c r="DO50" s="211" t="str">
        <f t="shared" si="30"/>
        <v/>
      </c>
      <c r="DP50" s="211" t="str">
        <f t="shared" si="30"/>
        <v/>
      </c>
      <c r="DQ50" s="211" t="str">
        <f t="shared" si="30"/>
        <v/>
      </c>
      <c r="DR50" s="211" t="str">
        <f t="shared" si="30"/>
        <v/>
      </c>
      <c r="DS50" s="211" t="str">
        <f t="shared" si="31"/>
        <v/>
      </c>
      <c r="DT50" s="211" t="str">
        <f t="shared" si="31"/>
        <v/>
      </c>
      <c r="DU50" s="211" t="str">
        <f t="shared" si="31"/>
        <v/>
      </c>
      <c r="DV50" s="211" t="str">
        <f t="shared" si="31"/>
        <v/>
      </c>
      <c r="DW50" s="211" t="str">
        <f t="shared" si="31"/>
        <v/>
      </c>
      <c r="DX50" s="211" t="str">
        <f t="shared" si="31"/>
        <v/>
      </c>
      <c r="DY50" s="211" t="str">
        <f t="shared" si="31"/>
        <v/>
      </c>
      <c r="DZ50" s="211" t="str">
        <f t="shared" si="31"/>
        <v/>
      </c>
      <c r="EA50" s="211" t="str">
        <f t="shared" si="31"/>
        <v/>
      </c>
      <c r="EB50" s="211" t="str">
        <f t="shared" si="31"/>
        <v/>
      </c>
      <c r="EC50" s="211" t="str">
        <f t="shared" si="32"/>
        <v/>
      </c>
      <c r="ED50" s="211" t="str">
        <f t="shared" si="32"/>
        <v/>
      </c>
      <c r="EE50" s="211" t="str">
        <f t="shared" si="32"/>
        <v/>
      </c>
      <c r="EF50" s="211" t="str">
        <f t="shared" si="32"/>
        <v/>
      </c>
      <c r="EG50" s="211" t="str">
        <f t="shared" si="32"/>
        <v/>
      </c>
      <c r="EH50" s="211" t="str">
        <f t="shared" si="32"/>
        <v/>
      </c>
      <c r="EI50" s="211" t="str">
        <f t="shared" si="32"/>
        <v/>
      </c>
      <c r="EJ50" s="211" t="str">
        <f t="shared" si="32"/>
        <v/>
      </c>
      <c r="EK50" s="211" t="str">
        <f t="shared" si="32"/>
        <v/>
      </c>
      <c r="EL50" s="211" t="str">
        <f t="shared" si="32"/>
        <v/>
      </c>
      <c r="EM50" s="211" t="str">
        <f t="shared" si="33"/>
        <v/>
      </c>
      <c r="EN50" s="211" t="str">
        <f t="shared" si="33"/>
        <v/>
      </c>
      <c r="EO50" s="211" t="str">
        <f t="shared" si="33"/>
        <v/>
      </c>
      <c r="EP50" s="211" t="str">
        <f t="shared" si="33"/>
        <v/>
      </c>
      <c r="EQ50" s="211" t="str">
        <f t="shared" si="33"/>
        <v/>
      </c>
      <c r="ER50" s="211" t="str">
        <f t="shared" si="33"/>
        <v/>
      </c>
      <c r="ES50" s="211" t="str">
        <f t="shared" si="33"/>
        <v/>
      </c>
      <c r="ET50" s="211" t="str">
        <f t="shared" si="33"/>
        <v/>
      </c>
      <c r="EU50" s="211" t="str">
        <f t="shared" si="33"/>
        <v/>
      </c>
      <c r="EV50" s="211" t="str">
        <f t="shared" si="33"/>
        <v/>
      </c>
    </row>
    <row r="51" spans="2:152" hidden="1" x14ac:dyDescent="0.25">
      <c r="B51" s="11" t="str">
        <f t="shared" si="19"/>
        <v/>
      </c>
      <c r="C51" s="8"/>
      <c r="D51" s="8"/>
      <c r="E51" s="8"/>
      <c r="F51" s="248" t="str">
        <f>IF('תנאי סף'!AO51&lt;&gt;1,"",'תנאי סף'!F51)</f>
        <v/>
      </c>
      <c r="G51" s="174" t="str">
        <f>IF($F51="","",IF($AA51&lt;&gt;1,$AB$1,'ריכוז גיליונות עזר'!M51))</f>
        <v/>
      </c>
      <c r="H51" s="174" t="str">
        <f>IF($F51="","",IF($AA51&lt;&gt;1,$AB$1,'ריכוז גיליונות עזר'!N51))</f>
        <v/>
      </c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2"/>
      <c r="T51" s="12"/>
      <c r="U51" s="174" t="str">
        <f t="shared" si="20"/>
        <v/>
      </c>
      <c r="V51" s="12">
        <v>1</v>
      </c>
      <c r="W51" s="12" t="str">
        <f t="shared" si="21"/>
        <v/>
      </c>
      <c r="X51" s="174">
        <v>1</v>
      </c>
      <c r="Y51" s="12" t="str">
        <f t="shared" si="22"/>
        <v/>
      </c>
      <c r="Z51" s="138" t="str">
        <f t="shared" si="8"/>
        <v/>
      </c>
      <c r="AA51" s="210">
        <f t="shared" si="23"/>
        <v>1</v>
      </c>
      <c r="AB51" s="210" t="str">
        <f t="shared" si="24"/>
        <v/>
      </c>
      <c r="AC51" s="210" t="str">
        <f t="shared" si="24"/>
        <v/>
      </c>
      <c r="BA51" s="210" t="str">
        <f t="shared" ref="BA51:BC70" si="34">IF($F51="","",BA$30)</f>
        <v/>
      </c>
      <c r="BB51" s="210" t="str">
        <f t="shared" si="34"/>
        <v/>
      </c>
      <c r="BC51" s="210" t="str">
        <f t="shared" si="34"/>
        <v/>
      </c>
      <c r="BK51" s="211" t="str">
        <f t="shared" ref="BK51:BT60" si="35">IF($F51="","",BK$30)</f>
        <v/>
      </c>
      <c r="BL51" s="211" t="str">
        <f t="shared" si="35"/>
        <v/>
      </c>
      <c r="BM51" s="211" t="str">
        <f t="shared" si="35"/>
        <v/>
      </c>
      <c r="BN51" s="211" t="str">
        <f t="shared" si="35"/>
        <v/>
      </c>
      <c r="BO51" s="211" t="str">
        <f t="shared" si="35"/>
        <v/>
      </c>
      <c r="BP51" s="211" t="str">
        <f t="shared" si="35"/>
        <v/>
      </c>
      <c r="BQ51" s="211" t="str">
        <f t="shared" si="35"/>
        <v/>
      </c>
      <c r="BR51" s="211" t="str">
        <f t="shared" si="35"/>
        <v/>
      </c>
      <c r="BS51" s="211" t="str">
        <f t="shared" si="35"/>
        <v/>
      </c>
      <c r="BT51" s="211" t="str">
        <f t="shared" si="35"/>
        <v/>
      </c>
      <c r="BU51" s="211" t="str">
        <f t="shared" ref="BU51:CD60" si="36">IF($F51="","",BU$30)</f>
        <v/>
      </c>
      <c r="BV51" s="211" t="str">
        <f t="shared" si="36"/>
        <v/>
      </c>
      <c r="BW51" s="211" t="str">
        <f t="shared" si="36"/>
        <v/>
      </c>
      <c r="BX51" s="211" t="str">
        <f t="shared" si="36"/>
        <v/>
      </c>
      <c r="BY51" s="211" t="str">
        <f t="shared" si="36"/>
        <v/>
      </c>
      <c r="BZ51" s="211" t="str">
        <f t="shared" si="36"/>
        <v/>
      </c>
      <c r="CA51" s="211" t="str">
        <f t="shared" si="36"/>
        <v/>
      </c>
      <c r="CB51" s="211" t="str">
        <f t="shared" si="36"/>
        <v/>
      </c>
      <c r="CC51" s="211" t="str">
        <f t="shared" si="36"/>
        <v/>
      </c>
      <c r="CD51" s="211" t="str">
        <f t="shared" si="36"/>
        <v/>
      </c>
      <c r="CE51" s="211" t="str">
        <f t="shared" ref="CE51:CN60" si="37">IF($F51="","",CE$30)</f>
        <v/>
      </c>
      <c r="CF51" s="211" t="str">
        <f t="shared" si="37"/>
        <v/>
      </c>
      <c r="CG51" s="211" t="str">
        <f t="shared" si="37"/>
        <v/>
      </c>
      <c r="CH51" s="211" t="str">
        <f t="shared" si="37"/>
        <v/>
      </c>
      <c r="CI51" s="211" t="str">
        <f t="shared" si="37"/>
        <v/>
      </c>
      <c r="CJ51" s="211" t="str">
        <f t="shared" si="37"/>
        <v/>
      </c>
      <c r="CK51" s="211" t="str">
        <f t="shared" si="37"/>
        <v/>
      </c>
      <c r="CL51" s="211" t="str">
        <f t="shared" si="37"/>
        <v/>
      </c>
      <c r="CM51" s="211" t="str">
        <f t="shared" si="37"/>
        <v/>
      </c>
      <c r="CN51" s="211" t="str">
        <f t="shared" si="37"/>
        <v/>
      </c>
      <c r="CO51" s="211" t="str">
        <f t="shared" ref="CO51:CX60" si="38">IF($F51="","",CO$30)</f>
        <v/>
      </c>
      <c r="CP51" s="211" t="str">
        <f t="shared" si="38"/>
        <v/>
      </c>
      <c r="CQ51" s="211" t="str">
        <f t="shared" si="38"/>
        <v/>
      </c>
      <c r="CR51" s="211" t="str">
        <f t="shared" si="38"/>
        <v/>
      </c>
      <c r="CS51" s="211" t="str">
        <f t="shared" si="38"/>
        <v/>
      </c>
      <c r="CT51" s="211" t="str">
        <f t="shared" si="38"/>
        <v/>
      </c>
      <c r="CU51" s="211" t="str">
        <f t="shared" si="38"/>
        <v/>
      </c>
      <c r="CV51" s="211" t="str">
        <f t="shared" si="38"/>
        <v/>
      </c>
      <c r="CW51" s="211" t="str">
        <f t="shared" si="38"/>
        <v/>
      </c>
      <c r="CX51" s="211" t="str">
        <f t="shared" si="38"/>
        <v/>
      </c>
      <c r="CY51" s="211" t="str">
        <f t="shared" ref="CY51:DH60" si="39">IF($F51="","",CY$30)</f>
        <v/>
      </c>
      <c r="CZ51" s="211" t="str">
        <f t="shared" si="39"/>
        <v/>
      </c>
      <c r="DA51" s="211" t="str">
        <f t="shared" si="39"/>
        <v/>
      </c>
      <c r="DB51" s="211" t="str">
        <f t="shared" si="39"/>
        <v/>
      </c>
      <c r="DC51" s="211" t="str">
        <f t="shared" si="39"/>
        <v/>
      </c>
      <c r="DD51" s="211" t="str">
        <f t="shared" si="39"/>
        <v/>
      </c>
      <c r="DE51" s="211" t="str">
        <f t="shared" si="39"/>
        <v/>
      </c>
      <c r="DF51" s="211" t="str">
        <f t="shared" si="39"/>
        <v/>
      </c>
      <c r="DG51" s="211" t="str">
        <f t="shared" si="39"/>
        <v/>
      </c>
      <c r="DH51" s="211" t="str">
        <f t="shared" si="39"/>
        <v/>
      </c>
      <c r="DI51" s="211" t="str">
        <f t="shared" ref="DI51:DR60" si="40">IF($F51="","",DI$30)</f>
        <v/>
      </c>
      <c r="DJ51" s="211" t="str">
        <f t="shared" si="40"/>
        <v/>
      </c>
      <c r="DK51" s="211" t="str">
        <f t="shared" si="40"/>
        <v/>
      </c>
      <c r="DL51" s="211" t="str">
        <f t="shared" si="40"/>
        <v/>
      </c>
      <c r="DM51" s="211" t="str">
        <f t="shared" si="40"/>
        <v/>
      </c>
      <c r="DN51" s="211" t="str">
        <f t="shared" si="40"/>
        <v/>
      </c>
      <c r="DO51" s="211" t="str">
        <f t="shared" si="40"/>
        <v/>
      </c>
      <c r="DP51" s="211" t="str">
        <f t="shared" si="40"/>
        <v/>
      </c>
      <c r="DQ51" s="211" t="str">
        <f t="shared" si="40"/>
        <v/>
      </c>
      <c r="DR51" s="211" t="str">
        <f t="shared" si="40"/>
        <v/>
      </c>
      <c r="DS51" s="211" t="str">
        <f t="shared" ref="DS51:EB60" si="41">IF($F51="","",DS$30)</f>
        <v/>
      </c>
      <c r="DT51" s="211" t="str">
        <f t="shared" si="41"/>
        <v/>
      </c>
      <c r="DU51" s="211" t="str">
        <f t="shared" si="41"/>
        <v/>
      </c>
      <c r="DV51" s="211" t="str">
        <f t="shared" si="41"/>
        <v/>
      </c>
      <c r="DW51" s="211" t="str">
        <f t="shared" si="41"/>
        <v/>
      </c>
      <c r="DX51" s="211" t="str">
        <f t="shared" si="41"/>
        <v/>
      </c>
      <c r="DY51" s="211" t="str">
        <f t="shared" si="41"/>
        <v/>
      </c>
      <c r="DZ51" s="211" t="str">
        <f t="shared" si="41"/>
        <v/>
      </c>
      <c r="EA51" s="211" t="str">
        <f t="shared" si="41"/>
        <v/>
      </c>
      <c r="EB51" s="211" t="str">
        <f t="shared" si="41"/>
        <v/>
      </c>
      <c r="EC51" s="211" t="str">
        <f t="shared" ref="EC51:EL60" si="42">IF($F51="","",EC$30)</f>
        <v/>
      </c>
      <c r="ED51" s="211" t="str">
        <f t="shared" si="42"/>
        <v/>
      </c>
      <c r="EE51" s="211" t="str">
        <f t="shared" si="42"/>
        <v/>
      </c>
      <c r="EF51" s="211" t="str">
        <f t="shared" si="42"/>
        <v/>
      </c>
      <c r="EG51" s="211" t="str">
        <f t="shared" si="42"/>
        <v/>
      </c>
      <c r="EH51" s="211" t="str">
        <f t="shared" si="42"/>
        <v/>
      </c>
      <c r="EI51" s="211" t="str">
        <f t="shared" si="42"/>
        <v/>
      </c>
      <c r="EJ51" s="211" t="str">
        <f t="shared" si="42"/>
        <v/>
      </c>
      <c r="EK51" s="211" t="str">
        <f t="shared" si="42"/>
        <v/>
      </c>
      <c r="EL51" s="211" t="str">
        <f t="shared" si="42"/>
        <v/>
      </c>
      <c r="EM51" s="211" t="str">
        <f t="shared" ref="EM51:EV60" si="43">IF($F51="","",EM$30)</f>
        <v/>
      </c>
      <c r="EN51" s="211" t="str">
        <f t="shared" si="43"/>
        <v/>
      </c>
      <c r="EO51" s="211" t="str">
        <f t="shared" si="43"/>
        <v/>
      </c>
      <c r="EP51" s="211" t="str">
        <f t="shared" si="43"/>
        <v/>
      </c>
      <c r="EQ51" s="211" t="str">
        <f t="shared" si="43"/>
        <v/>
      </c>
      <c r="ER51" s="211" t="str">
        <f t="shared" si="43"/>
        <v/>
      </c>
      <c r="ES51" s="211" t="str">
        <f t="shared" si="43"/>
        <v/>
      </c>
      <c r="ET51" s="211" t="str">
        <f t="shared" si="43"/>
        <v/>
      </c>
      <c r="EU51" s="211" t="str">
        <f t="shared" si="43"/>
        <v/>
      </c>
      <c r="EV51" s="211" t="str">
        <f t="shared" si="43"/>
        <v/>
      </c>
    </row>
    <row r="52" spans="2:152" hidden="1" x14ac:dyDescent="0.25">
      <c r="B52" s="11" t="str">
        <f t="shared" si="19"/>
        <v/>
      </c>
      <c r="C52" s="8"/>
      <c r="D52" s="8"/>
      <c r="E52" s="8"/>
      <c r="F52" s="248" t="str">
        <f>IF('תנאי סף'!AO52&lt;&gt;1,"",'תנאי סף'!F52)</f>
        <v/>
      </c>
      <c r="G52" s="174" t="str">
        <f>IF($F52="","",IF($AA52&lt;&gt;1,$AB$1,'ריכוז גיליונות עזר'!M52))</f>
        <v/>
      </c>
      <c r="H52" s="174" t="str">
        <f>IF($F52="","",IF($AA52&lt;&gt;1,$AB$1,'ריכוז גיליונות עזר'!N52))</f>
        <v/>
      </c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2"/>
      <c r="T52" s="12"/>
      <c r="U52" s="174" t="str">
        <f t="shared" si="20"/>
        <v/>
      </c>
      <c r="V52" s="12">
        <v>1</v>
      </c>
      <c r="W52" s="12" t="str">
        <f t="shared" si="21"/>
        <v/>
      </c>
      <c r="X52" s="174">
        <v>1</v>
      </c>
      <c r="Y52" s="12" t="str">
        <f t="shared" si="22"/>
        <v/>
      </c>
      <c r="Z52" s="138" t="str">
        <f t="shared" si="8"/>
        <v/>
      </c>
      <c r="AA52" s="210">
        <f t="shared" si="23"/>
        <v>1</v>
      </c>
      <c r="AB52" s="210" t="str">
        <f t="shared" si="24"/>
        <v/>
      </c>
      <c r="AC52" s="210" t="str">
        <f t="shared" si="24"/>
        <v/>
      </c>
      <c r="BA52" s="210" t="str">
        <f t="shared" si="34"/>
        <v/>
      </c>
      <c r="BB52" s="210" t="str">
        <f t="shared" si="34"/>
        <v/>
      </c>
      <c r="BC52" s="210" t="str">
        <f t="shared" si="34"/>
        <v/>
      </c>
      <c r="BK52" s="211" t="str">
        <f t="shared" si="35"/>
        <v/>
      </c>
      <c r="BL52" s="211" t="str">
        <f t="shared" si="35"/>
        <v/>
      </c>
      <c r="BM52" s="211" t="str">
        <f t="shared" si="35"/>
        <v/>
      </c>
      <c r="BN52" s="211" t="str">
        <f t="shared" si="35"/>
        <v/>
      </c>
      <c r="BO52" s="211" t="str">
        <f t="shared" si="35"/>
        <v/>
      </c>
      <c r="BP52" s="211" t="str">
        <f t="shared" si="35"/>
        <v/>
      </c>
      <c r="BQ52" s="211" t="str">
        <f t="shared" si="35"/>
        <v/>
      </c>
      <c r="BR52" s="211" t="str">
        <f t="shared" si="35"/>
        <v/>
      </c>
      <c r="BS52" s="211" t="str">
        <f t="shared" si="35"/>
        <v/>
      </c>
      <c r="BT52" s="211" t="str">
        <f t="shared" si="35"/>
        <v/>
      </c>
      <c r="BU52" s="211" t="str">
        <f t="shared" si="36"/>
        <v/>
      </c>
      <c r="BV52" s="211" t="str">
        <f t="shared" si="36"/>
        <v/>
      </c>
      <c r="BW52" s="211" t="str">
        <f t="shared" si="36"/>
        <v/>
      </c>
      <c r="BX52" s="211" t="str">
        <f t="shared" si="36"/>
        <v/>
      </c>
      <c r="BY52" s="211" t="str">
        <f t="shared" si="36"/>
        <v/>
      </c>
      <c r="BZ52" s="211" t="str">
        <f t="shared" si="36"/>
        <v/>
      </c>
      <c r="CA52" s="211" t="str">
        <f t="shared" si="36"/>
        <v/>
      </c>
      <c r="CB52" s="211" t="str">
        <f t="shared" si="36"/>
        <v/>
      </c>
      <c r="CC52" s="211" t="str">
        <f t="shared" si="36"/>
        <v/>
      </c>
      <c r="CD52" s="211" t="str">
        <f t="shared" si="36"/>
        <v/>
      </c>
      <c r="CE52" s="211" t="str">
        <f t="shared" si="37"/>
        <v/>
      </c>
      <c r="CF52" s="211" t="str">
        <f t="shared" si="37"/>
        <v/>
      </c>
      <c r="CG52" s="211" t="str">
        <f t="shared" si="37"/>
        <v/>
      </c>
      <c r="CH52" s="211" t="str">
        <f t="shared" si="37"/>
        <v/>
      </c>
      <c r="CI52" s="211" t="str">
        <f t="shared" si="37"/>
        <v/>
      </c>
      <c r="CJ52" s="211" t="str">
        <f t="shared" si="37"/>
        <v/>
      </c>
      <c r="CK52" s="211" t="str">
        <f t="shared" si="37"/>
        <v/>
      </c>
      <c r="CL52" s="211" t="str">
        <f t="shared" si="37"/>
        <v/>
      </c>
      <c r="CM52" s="211" t="str">
        <f t="shared" si="37"/>
        <v/>
      </c>
      <c r="CN52" s="211" t="str">
        <f t="shared" si="37"/>
        <v/>
      </c>
      <c r="CO52" s="211" t="str">
        <f t="shared" si="38"/>
        <v/>
      </c>
      <c r="CP52" s="211" t="str">
        <f t="shared" si="38"/>
        <v/>
      </c>
      <c r="CQ52" s="211" t="str">
        <f t="shared" si="38"/>
        <v/>
      </c>
      <c r="CR52" s="211" t="str">
        <f t="shared" si="38"/>
        <v/>
      </c>
      <c r="CS52" s="211" t="str">
        <f t="shared" si="38"/>
        <v/>
      </c>
      <c r="CT52" s="211" t="str">
        <f t="shared" si="38"/>
        <v/>
      </c>
      <c r="CU52" s="211" t="str">
        <f t="shared" si="38"/>
        <v/>
      </c>
      <c r="CV52" s="211" t="str">
        <f t="shared" si="38"/>
        <v/>
      </c>
      <c r="CW52" s="211" t="str">
        <f t="shared" si="38"/>
        <v/>
      </c>
      <c r="CX52" s="211" t="str">
        <f t="shared" si="38"/>
        <v/>
      </c>
      <c r="CY52" s="211" t="str">
        <f t="shared" si="39"/>
        <v/>
      </c>
      <c r="CZ52" s="211" t="str">
        <f t="shared" si="39"/>
        <v/>
      </c>
      <c r="DA52" s="211" t="str">
        <f t="shared" si="39"/>
        <v/>
      </c>
      <c r="DB52" s="211" t="str">
        <f t="shared" si="39"/>
        <v/>
      </c>
      <c r="DC52" s="211" t="str">
        <f t="shared" si="39"/>
        <v/>
      </c>
      <c r="DD52" s="211" t="str">
        <f t="shared" si="39"/>
        <v/>
      </c>
      <c r="DE52" s="211" t="str">
        <f t="shared" si="39"/>
        <v/>
      </c>
      <c r="DF52" s="211" t="str">
        <f t="shared" si="39"/>
        <v/>
      </c>
      <c r="DG52" s="211" t="str">
        <f t="shared" si="39"/>
        <v/>
      </c>
      <c r="DH52" s="211" t="str">
        <f t="shared" si="39"/>
        <v/>
      </c>
      <c r="DI52" s="211" t="str">
        <f t="shared" si="40"/>
        <v/>
      </c>
      <c r="DJ52" s="211" t="str">
        <f t="shared" si="40"/>
        <v/>
      </c>
      <c r="DK52" s="211" t="str">
        <f t="shared" si="40"/>
        <v/>
      </c>
      <c r="DL52" s="211" t="str">
        <f t="shared" si="40"/>
        <v/>
      </c>
      <c r="DM52" s="211" t="str">
        <f t="shared" si="40"/>
        <v/>
      </c>
      <c r="DN52" s="211" t="str">
        <f t="shared" si="40"/>
        <v/>
      </c>
      <c r="DO52" s="211" t="str">
        <f t="shared" si="40"/>
        <v/>
      </c>
      <c r="DP52" s="211" t="str">
        <f t="shared" si="40"/>
        <v/>
      </c>
      <c r="DQ52" s="211" t="str">
        <f t="shared" si="40"/>
        <v/>
      </c>
      <c r="DR52" s="211" t="str">
        <f t="shared" si="40"/>
        <v/>
      </c>
      <c r="DS52" s="211" t="str">
        <f t="shared" si="41"/>
        <v/>
      </c>
      <c r="DT52" s="211" t="str">
        <f t="shared" si="41"/>
        <v/>
      </c>
      <c r="DU52" s="211" t="str">
        <f t="shared" si="41"/>
        <v/>
      </c>
      <c r="DV52" s="211" t="str">
        <f t="shared" si="41"/>
        <v/>
      </c>
      <c r="DW52" s="211" t="str">
        <f t="shared" si="41"/>
        <v/>
      </c>
      <c r="DX52" s="211" t="str">
        <f t="shared" si="41"/>
        <v/>
      </c>
      <c r="DY52" s="211" t="str">
        <f t="shared" si="41"/>
        <v/>
      </c>
      <c r="DZ52" s="211" t="str">
        <f t="shared" si="41"/>
        <v/>
      </c>
      <c r="EA52" s="211" t="str">
        <f t="shared" si="41"/>
        <v/>
      </c>
      <c r="EB52" s="211" t="str">
        <f t="shared" si="41"/>
        <v/>
      </c>
      <c r="EC52" s="211" t="str">
        <f t="shared" si="42"/>
        <v/>
      </c>
      <c r="ED52" s="211" t="str">
        <f t="shared" si="42"/>
        <v/>
      </c>
      <c r="EE52" s="211" t="str">
        <f t="shared" si="42"/>
        <v/>
      </c>
      <c r="EF52" s="211" t="str">
        <f t="shared" si="42"/>
        <v/>
      </c>
      <c r="EG52" s="211" t="str">
        <f t="shared" si="42"/>
        <v/>
      </c>
      <c r="EH52" s="211" t="str">
        <f t="shared" si="42"/>
        <v/>
      </c>
      <c r="EI52" s="211" t="str">
        <f t="shared" si="42"/>
        <v/>
      </c>
      <c r="EJ52" s="211" t="str">
        <f t="shared" si="42"/>
        <v/>
      </c>
      <c r="EK52" s="211" t="str">
        <f t="shared" si="42"/>
        <v/>
      </c>
      <c r="EL52" s="211" t="str">
        <f t="shared" si="42"/>
        <v/>
      </c>
      <c r="EM52" s="211" t="str">
        <f t="shared" si="43"/>
        <v/>
      </c>
      <c r="EN52" s="211" t="str">
        <f t="shared" si="43"/>
        <v/>
      </c>
      <c r="EO52" s="211" t="str">
        <f t="shared" si="43"/>
        <v/>
      </c>
      <c r="EP52" s="211" t="str">
        <f t="shared" si="43"/>
        <v/>
      </c>
      <c r="EQ52" s="211" t="str">
        <f t="shared" si="43"/>
        <v/>
      </c>
      <c r="ER52" s="211" t="str">
        <f t="shared" si="43"/>
        <v/>
      </c>
      <c r="ES52" s="211" t="str">
        <f t="shared" si="43"/>
        <v/>
      </c>
      <c r="ET52" s="211" t="str">
        <f t="shared" si="43"/>
        <v/>
      </c>
      <c r="EU52" s="211" t="str">
        <f t="shared" si="43"/>
        <v/>
      </c>
      <c r="EV52" s="211" t="str">
        <f t="shared" si="43"/>
        <v/>
      </c>
    </row>
    <row r="53" spans="2:152" hidden="1" x14ac:dyDescent="0.25">
      <c r="B53" s="11" t="str">
        <f t="shared" si="19"/>
        <v/>
      </c>
      <c r="C53" s="8"/>
      <c r="D53" s="8"/>
      <c r="E53" s="8"/>
      <c r="F53" s="248" t="str">
        <f>IF('תנאי סף'!AO53&lt;&gt;1,"",'תנאי סף'!F53)</f>
        <v/>
      </c>
      <c r="G53" s="174" t="str">
        <f>IF($F53="","",IF($AA53&lt;&gt;1,$AB$1,'ריכוז גיליונות עזר'!M53))</f>
        <v/>
      </c>
      <c r="H53" s="174" t="str">
        <f>IF($F53="","",IF($AA53&lt;&gt;1,$AB$1,'ריכוז גיליונות עזר'!N53))</f>
        <v/>
      </c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2"/>
      <c r="T53" s="12"/>
      <c r="U53" s="174" t="str">
        <f t="shared" si="20"/>
        <v/>
      </c>
      <c r="V53" s="12">
        <v>1</v>
      </c>
      <c r="W53" s="12" t="str">
        <f t="shared" si="21"/>
        <v/>
      </c>
      <c r="X53" s="174">
        <v>1</v>
      </c>
      <c r="Y53" s="12" t="str">
        <f t="shared" si="22"/>
        <v/>
      </c>
      <c r="Z53" s="138" t="str">
        <f t="shared" si="8"/>
        <v/>
      </c>
      <c r="AA53" s="210">
        <f t="shared" si="23"/>
        <v>1</v>
      </c>
      <c r="AB53" s="210" t="str">
        <f t="shared" si="24"/>
        <v/>
      </c>
      <c r="AC53" s="210" t="str">
        <f t="shared" si="24"/>
        <v/>
      </c>
      <c r="BA53" s="210" t="str">
        <f t="shared" si="34"/>
        <v/>
      </c>
      <c r="BB53" s="210" t="str">
        <f t="shared" si="34"/>
        <v/>
      </c>
      <c r="BC53" s="210" t="str">
        <f t="shared" si="34"/>
        <v/>
      </c>
      <c r="BK53" s="211" t="str">
        <f t="shared" si="35"/>
        <v/>
      </c>
      <c r="BL53" s="211" t="str">
        <f t="shared" si="35"/>
        <v/>
      </c>
      <c r="BM53" s="211" t="str">
        <f t="shared" si="35"/>
        <v/>
      </c>
      <c r="BN53" s="211" t="str">
        <f t="shared" si="35"/>
        <v/>
      </c>
      <c r="BO53" s="211" t="str">
        <f t="shared" si="35"/>
        <v/>
      </c>
      <c r="BP53" s="211" t="str">
        <f t="shared" si="35"/>
        <v/>
      </c>
      <c r="BQ53" s="211" t="str">
        <f t="shared" si="35"/>
        <v/>
      </c>
      <c r="BR53" s="211" t="str">
        <f t="shared" si="35"/>
        <v/>
      </c>
      <c r="BS53" s="211" t="str">
        <f t="shared" si="35"/>
        <v/>
      </c>
      <c r="BT53" s="211" t="str">
        <f t="shared" si="35"/>
        <v/>
      </c>
      <c r="BU53" s="211" t="str">
        <f t="shared" si="36"/>
        <v/>
      </c>
      <c r="BV53" s="211" t="str">
        <f t="shared" si="36"/>
        <v/>
      </c>
      <c r="BW53" s="211" t="str">
        <f t="shared" si="36"/>
        <v/>
      </c>
      <c r="BX53" s="211" t="str">
        <f t="shared" si="36"/>
        <v/>
      </c>
      <c r="BY53" s="211" t="str">
        <f t="shared" si="36"/>
        <v/>
      </c>
      <c r="BZ53" s="211" t="str">
        <f t="shared" si="36"/>
        <v/>
      </c>
      <c r="CA53" s="211" t="str">
        <f t="shared" si="36"/>
        <v/>
      </c>
      <c r="CB53" s="211" t="str">
        <f t="shared" si="36"/>
        <v/>
      </c>
      <c r="CC53" s="211" t="str">
        <f t="shared" si="36"/>
        <v/>
      </c>
      <c r="CD53" s="211" t="str">
        <f t="shared" si="36"/>
        <v/>
      </c>
      <c r="CE53" s="211" t="str">
        <f t="shared" si="37"/>
        <v/>
      </c>
      <c r="CF53" s="211" t="str">
        <f t="shared" si="37"/>
        <v/>
      </c>
      <c r="CG53" s="211" t="str">
        <f t="shared" si="37"/>
        <v/>
      </c>
      <c r="CH53" s="211" t="str">
        <f t="shared" si="37"/>
        <v/>
      </c>
      <c r="CI53" s="211" t="str">
        <f t="shared" si="37"/>
        <v/>
      </c>
      <c r="CJ53" s="211" t="str">
        <f t="shared" si="37"/>
        <v/>
      </c>
      <c r="CK53" s="211" t="str">
        <f t="shared" si="37"/>
        <v/>
      </c>
      <c r="CL53" s="211" t="str">
        <f t="shared" si="37"/>
        <v/>
      </c>
      <c r="CM53" s="211" t="str">
        <f t="shared" si="37"/>
        <v/>
      </c>
      <c r="CN53" s="211" t="str">
        <f t="shared" si="37"/>
        <v/>
      </c>
      <c r="CO53" s="211" t="str">
        <f t="shared" si="38"/>
        <v/>
      </c>
      <c r="CP53" s="211" t="str">
        <f t="shared" si="38"/>
        <v/>
      </c>
      <c r="CQ53" s="211" t="str">
        <f t="shared" si="38"/>
        <v/>
      </c>
      <c r="CR53" s="211" t="str">
        <f t="shared" si="38"/>
        <v/>
      </c>
      <c r="CS53" s="211" t="str">
        <f t="shared" si="38"/>
        <v/>
      </c>
      <c r="CT53" s="211" t="str">
        <f t="shared" si="38"/>
        <v/>
      </c>
      <c r="CU53" s="211" t="str">
        <f t="shared" si="38"/>
        <v/>
      </c>
      <c r="CV53" s="211" t="str">
        <f t="shared" si="38"/>
        <v/>
      </c>
      <c r="CW53" s="211" t="str">
        <f t="shared" si="38"/>
        <v/>
      </c>
      <c r="CX53" s="211" t="str">
        <f t="shared" si="38"/>
        <v/>
      </c>
      <c r="CY53" s="211" t="str">
        <f t="shared" si="39"/>
        <v/>
      </c>
      <c r="CZ53" s="211" t="str">
        <f t="shared" si="39"/>
        <v/>
      </c>
      <c r="DA53" s="211" t="str">
        <f t="shared" si="39"/>
        <v/>
      </c>
      <c r="DB53" s="211" t="str">
        <f t="shared" si="39"/>
        <v/>
      </c>
      <c r="DC53" s="211" t="str">
        <f t="shared" si="39"/>
        <v/>
      </c>
      <c r="DD53" s="211" t="str">
        <f t="shared" si="39"/>
        <v/>
      </c>
      <c r="DE53" s="211" t="str">
        <f t="shared" si="39"/>
        <v/>
      </c>
      <c r="DF53" s="211" t="str">
        <f t="shared" si="39"/>
        <v/>
      </c>
      <c r="DG53" s="211" t="str">
        <f t="shared" si="39"/>
        <v/>
      </c>
      <c r="DH53" s="211" t="str">
        <f t="shared" si="39"/>
        <v/>
      </c>
      <c r="DI53" s="211" t="str">
        <f t="shared" si="40"/>
        <v/>
      </c>
      <c r="DJ53" s="211" t="str">
        <f t="shared" si="40"/>
        <v/>
      </c>
      <c r="DK53" s="211" t="str">
        <f t="shared" si="40"/>
        <v/>
      </c>
      <c r="DL53" s="211" t="str">
        <f t="shared" si="40"/>
        <v/>
      </c>
      <c r="DM53" s="211" t="str">
        <f t="shared" si="40"/>
        <v/>
      </c>
      <c r="DN53" s="211" t="str">
        <f t="shared" si="40"/>
        <v/>
      </c>
      <c r="DO53" s="211" t="str">
        <f t="shared" si="40"/>
        <v/>
      </c>
      <c r="DP53" s="211" t="str">
        <f t="shared" si="40"/>
        <v/>
      </c>
      <c r="DQ53" s="211" t="str">
        <f t="shared" si="40"/>
        <v/>
      </c>
      <c r="DR53" s="211" t="str">
        <f t="shared" si="40"/>
        <v/>
      </c>
      <c r="DS53" s="211" t="str">
        <f t="shared" si="41"/>
        <v/>
      </c>
      <c r="DT53" s="211" t="str">
        <f t="shared" si="41"/>
        <v/>
      </c>
      <c r="DU53" s="211" t="str">
        <f t="shared" si="41"/>
        <v/>
      </c>
      <c r="DV53" s="211" t="str">
        <f t="shared" si="41"/>
        <v/>
      </c>
      <c r="DW53" s="211" t="str">
        <f t="shared" si="41"/>
        <v/>
      </c>
      <c r="DX53" s="211" t="str">
        <f t="shared" si="41"/>
        <v/>
      </c>
      <c r="DY53" s="211" t="str">
        <f t="shared" si="41"/>
        <v/>
      </c>
      <c r="DZ53" s="211" t="str">
        <f t="shared" si="41"/>
        <v/>
      </c>
      <c r="EA53" s="211" t="str">
        <f t="shared" si="41"/>
        <v/>
      </c>
      <c r="EB53" s="211" t="str">
        <f t="shared" si="41"/>
        <v/>
      </c>
      <c r="EC53" s="211" t="str">
        <f t="shared" si="42"/>
        <v/>
      </c>
      <c r="ED53" s="211" t="str">
        <f t="shared" si="42"/>
        <v/>
      </c>
      <c r="EE53" s="211" t="str">
        <f t="shared" si="42"/>
        <v/>
      </c>
      <c r="EF53" s="211" t="str">
        <f t="shared" si="42"/>
        <v/>
      </c>
      <c r="EG53" s="211" t="str">
        <f t="shared" si="42"/>
        <v/>
      </c>
      <c r="EH53" s="211" t="str">
        <f t="shared" si="42"/>
        <v/>
      </c>
      <c r="EI53" s="211" t="str">
        <f t="shared" si="42"/>
        <v/>
      </c>
      <c r="EJ53" s="211" t="str">
        <f t="shared" si="42"/>
        <v/>
      </c>
      <c r="EK53" s="211" t="str">
        <f t="shared" si="42"/>
        <v/>
      </c>
      <c r="EL53" s="211" t="str">
        <f t="shared" si="42"/>
        <v/>
      </c>
      <c r="EM53" s="211" t="str">
        <f t="shared" si="43"/>
        <v/>
      </c>
      <c r="EN53" s="211" t="str">
        <f t="shared" si="43"/>
        <v/>
      </c>
      <c r="EO53" s="211" t="str">
        <f t="shared" si="43"/>
        <v/>
      </c>
      <c r="EP53" s="211" t="str">
        <f t="shared" si="43"/>
        <v/>
      </c>
      <c r="EQ53" s="211" t="str">
        <f t="shared" si="43"/>
        <v/>
      </c>
      <c r="ER53" s="211" t="str">
        <f t="shared" si="43"/>
        <v/>
      </c>
      <c r="ES53" s="211" t="str">
        <f t="shared" si="43"/>
        <v/>
      </c>
      <c r="ET53" s="211" t="str">
        <f t="shared" si="43"/>
        <v/>
      </c>
      <c r="EU53" s="211" t="str">
        <f t="shared" si="43"/>
        <v/>
      </c>
      <c r="EV53" s="211" t="str">
        <f t="shared" si="43"/>
        <v/>
      </c>
    </row>
    <row r="54" spans="2:152" hidden="1" x14ac:dyDescent="0.25">
      <c r="B54" s="11" t="str">
        <f t="shared" si="19"/>
        <v/>
      </c>
      <c r="C54" s="8"/>
      <c r="D54" s="8"/>
      <c r="E54" s="8"/>
      <c r="F54" s="248" t="str">
        <f>IF('תנאי סף'!AO54&lt;&gt;1,"",'תנאי סף'!F54)</f>
        <v/>
      </c>
      <c r="G54" s="174" t="str">
        <f>IF($F54="","",IF($AA54&lt;&gt;1,$AB$1,'ריכוז גיליונות עזר'!M54))</f>
        <v/>
      </c>
      <c r="H54" s="174" t="str">
        <f>IF($F54="","",IF($AA54&lt;&gt;1,$AB$1,'ריכוז גיליונות עזר'!N54))</f>
        <v/>
      </c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2"/>
      <c r="T54" s="12"/>
      <c r="U54" s="174" t="str">
        <f t="shared" si="20"/>
        <v/>
      </c>
      <c r="V54" s="12">
        <v>1</v>
      </c>
      <c r="W54" s="12" t="str">
        <f t="shared" si="21"/>
        <v/>
      </c>
      <c r="X54" s="174">
        <v>1</v>
      </c>
      <c r="Y54" s="12" t="str">
        <f t="shared" si="22"/>
        <v/>
      </c>
      <c r="Z54" s="138" t="str">
        <f t="shared" si="8"/>
        <v/>
      </c>
      <c r="AA54" s="210">
        <f t="shared" si="23"/>
        <v>1</v>
      </c>
      <c r="AB54" s="210" t="str">
        <f t="shared" si="24"/>
        <v/>
      </c>
      <c r="AC54" s="210" t="str">
        <f t="shared" si="24"/>
        <v/>
      </c>
      <c r="BA54" s="210" t="str">
        <f t="shared" si="34"/>
        <v/>
      </c>
      <c r="BB54" s="210" t="str">
        <f t="shared" si="34"/>
        <v/>
      </c>
      <c r="BC54" s="210" t="str">
        <f t="shared" si="34"/>
        <v/>
      </c>
      <c r="BK54" s="211" t="str">
        <f t="shared" si="35"/>
        <v/>
      </c>
      <c r="BL54" s="211" t="str">
        <f t="shared" si="35"/>
        <v/>
      </c>
      <c r="BM54" s="211" t="str">
        <f t="shared" si="35"/>
        <v/>
      </c>
      <c r="BN54" s="211" t="str">
        <f t="shared" si="35"/>
        <v/>
      </c>
      <c r="BO54" s="211" t="str">
        <f t="shared" si="35"/>
        <v/>
      </c>
      <c r="BP54" s="211" t="str">
        <f t="shared" si="35"/>
        <v/>
      </c>
      <c r="BQ54" s="211" t="str">
        <f t="shared" si="35"/>
        <v/>
      </c>
      <c r="BR54" s="211" t="str">
        <f t="shared" si="35"/>
        <v/>
      </c>
      <c r="BS54" s="211" t="str">
        <f t="shared" si="35"/>
        <v/>
      </c>
      <c r="BT54" s="211" t="str">
        <f t="shared" si="35"/>
        <v/>
      </c>
      <c r="BU54" s="211" t="str">
        <f t="shared" si="36"/>
        <v/>
      </c>
      <c r="BV54" s="211" t="str">
        <f t="shared" si="36"/>
        <v/>
      </c>
      <c r="BW54" s="211" t="str">
        <f t="shared" si="36"/>
        <v/>
      </c>
      <c r="BX54" s="211" t="str">
        <f t="shared" si="36"/>
        <v/>
      </c>
      <c r="BY54" s="211" t="str">
        <f t="shared" si="36"/>
        <v/>
      </c>
      <c r="BZ54" s="211" t="str">
        <f t="shared" si="36"/>
        <v/>
      </c>
      <c r="CA54" s="211" t="str">
        <f t="shared" si="36"/>
        <v/>
      </c>
      <c r="CB54" s="211" t="str">
        <f t="shared" si="36"/>
        <v/>
      </c>
      <c r="CC54" s="211" t="str">
        <f t="shared" si="36"/>
        <v/>
      </c>
      <c r="CD54" s="211" t="str">
        <f t="shared" si="36"/>
        <v/>
      </c>
      <c r="CE54" s="211" t="str">
        <f t="shared" si="37"/>
        <v/>
      </c>
      <c r="CF54" s="211" t="str">
        <f t="shared" si="37"/>
        <v/>
      </c>
      <c r="CG54" s="211" t="str">
        <f t="shared" si="37"/>
        <v/>
      </c>
      <c r="CH54" s="211" t="str">
        <f t="shared" si="37"/>
        <v/>
      </c>
      <c r="CI54" s="211" t="str">
        <f t="shared" si="37"/>
        <v/>
      </c>
      <c r="CJ54" s="211" t="str">
        <f t="shared" si="37"/>
        <v/>
      </c>
      <c r="CK54" s="211" t="str">
        <f t="shared" si="37"/>
        <v/>
      </c>
      <c r="CL54" s="211" t="str">
        <f t="shared" si="37"/>
        <v/>
      </c>
      <c r="CM54" s="211" t="str">
        <f t="shared" si="37"/>
        <v/>
      </c>
      <c r="CN54" s="211" t="str">
        <f t="shared" si="37"/>
        <v/>
      </c>
      <c r="CO54" s="211" t="str">
        <f t="shared" si="38"/>
        <v/>
      </c>
      <c r="CP54" s="211" t="str">
        <f t="shared" si="38"/>
        <v/>
      </c>
      <c r="CQ54" s="211" t="str">
        <f t="shared" si="38"/>
        <v/>
      </c>
      <c r="CR54" s="211" t="str">
        <f t="shared" si="38"/>
        <v/>
      </c>
      <c r="CS54" s="211" t="str">
        <f t="shared" si="38"/>
        <v/>
      </c>
      <c r="CT54" s="211" t="str">
        <f t="shared" si="38"/>
        <v/>
      </c>
      <c r="CU54" s="211" t="str">
        <f t="shared" si="38"/>
        <v/>
      </c>
      <c r="CV54" s="211" t="str">
        <f t="shared" si="38"/>
        <v/>
      </c>
      <c r="CW54" s="211" t="str">
        <f t="shared" si="38"/>
        <v/>
      </c>
      <c r="CX54" s="211" t="str">
        <f t="shared" si="38"/>
        <v/>
      </c>
      <c r="CY54" s="211" t="str">
        <f t="shared" si="39"/>
        <v/>
      </c>
      <c r="CZ54" s="211" t="str">
        <f t="shared" si="39"/>
        <v/>
      </c>
      <c r="DA54" s="211" t="str">
        <f t="shared" si="39"/>
        <v/>
      </c>
      <c r="DB54" s="211" t="str">
        <f t="shared" si="39"/>
        <v/>
      </c>
      <c r="DC54" s="211" t="str">
        <f t="shared" si="39"/>
        <v/>
      </c>
      <c r="DD54" s="211" t="str">
        <f t="shared" si="39"/>
        <v/>
      </c>
      <c r="DE54" s="211" t="str">
        <f t="shared" si="39"/>
        <v/>
      </c>
      <c r="DF54" s="211" t="str">
        <f t="shared" si="39"/>
        <v/>
      </c>
      <c r="DG54" s="211" t="str">
        <f t="shared" si="39"/>
        <v/>
      </c>
      <c r="DH54" s="211" t="str">
        <f t="shared" si="39"/>
        <v/>
      </c>
      <c r="DI54" s="211" t="str">
        <f t="shared" si="40"/>
        <v/>
      </c>
      <c r="DJ54" s="211" t="str">
        <f t="shared" si="40"/>
        <v/>
      </c>
      <c r="DK54" s="211" t="str">
        <f t="shared" si="40"/>
        <v/>
      </c>
      <c r="DL54" s="211" t="str">
        <f t="shared" si="40"/>
        <v/>
      </c>
      <c r="DM54" s="211" t="str">
        <f t="shared" si="40"/>
        <v/>
      </c>
      <c r="DN54" s="211" t="str">
        <f t="shared" si="40"/>
        <v/>
      </c>
      <c r="DO54" s="211" t="str">
        <f t="shared" si="40"/>
        <v/>
      </c>
      <c r="DP54" s="211" t="str">
        <f t="shared" si="40"/>
        <v/>
      </c>
      <c r="DQ54" s="211" t="str">
        <f t="shared" si="40"/>
        <v/>
      </c>
      <c r="DR54" s="211" t="str">
        <f t="shared" si="40"/>
        <v/>
      </c>
      <c r="DS54" s="211" t="str">
        <f t="shared" si="41"/>
        <v/>
      </c>
      <c r="DT54" s="211" t="str">
        <f t="shared" si="41"/>
        <v/>
      </c>
      <c r="DU54" s="211" t="str">
        <f t="shared" si="41"/>
        <v/>
      </c>
      <c r="DV54" s="211" t="str">
        <f t="shared" si="41"/>
        <v/>
      </c>
      <c r="DW54" s="211" t="str">
        <f t="shared" si="41"/>
        <v/>
      </c>
      <c r="DX54" s="211" t="str">
        <f t="shared" si="41"/>
        <v/>
      </c>
      <c r="DY54" s="211" t="str">
        <f t="shared" si="41"/>
        <v/>
      </c>
      <c r="DZ54" s="211" t="str">
        <f t="shared" si="41"/>
        <v/>
      </c>
      <c r="EA54" s="211" t="str">
        <f t="shared" si="41"/>
        <v/>
      </c>
      <c r="EB54" s="211" t="str">
        <f t="shared" si="41"/>
        <v/>
      </c>
      <c r="EC54" s="211" t="str">
        <f t="shared" si="42"/>
        <v/>
      </c>
      <c r="ED54" s="211" t="str">
        <f t="shared" si="42"/>
        <v/>
      </c>
      <c r="EE54" s="211" t="str">
        <f t="shared" si="42"/>
        <v/>
      </c>
      <c r="EF54" s="211" t="str">
        <f t="shared" si="42"/>
        <v/>
      </c>
      <c r="EG54" s="211" t="str">
        <f t="shared" si="42"/>
        <v/>
      </c>
      <c r="EH54" s="211" t="str">
        <f t="shared" si="42"/>
        <v/>
      </c>
      <c r="EI54" s="211" t="str">
        <f t="shared" si="42"/>
        <v/>
      </c>
      <c r="EJ54" s="211" t="str">
        <f t="shared" si="42"/>
        <v/>
      </c>
      <c r="EK54" s="211" t="str">
        <f t="shared" si="42"/>
        <v/>
      </c>
      <c r="EL54" s="211" t="str">
        <f t="shared" si="42"/>
        <v/>
      </c>
      <c r="EM54" s="211" t="str">
        <f t="shared" si="43"/>
        <v/>
      </c>
      <c r="EN54" s="211" t="str">
        <f t="shared" si="43"/>
        <v/>
      </c>
      <c r="EO54" s="211" t="str">
        <f t="shared" si="43"/>
        <v/>
      </c>
      <c r="EP54" s="211" t="str">
        <f t="shared" si="43"/>
        <v/>
      </c>
      <c r="EQ54" s="211" t="str">
        <f t="shared" si="43"/>
        <v/>
      </c>
      <c r="ER54" s="211" t="str">
        <f t="shared" si="43"/>
        <v/>
      </c>
      <c r="ES54" s="211" t="str">
        <f t="shared" si="43"/>
        <v/>
      </c>
      <c r="ET54" s="211" t="str">
        <f t="shared" si="43"/>
        <v/>
      </c>
      <c r="EU54" s="211" t="str">
        <f t="shared" si="43"/>
        <v/>
      </c>
      <c r="EV54" s="211" t="str">
        <f t="shared" si="43"/>
        <v/>
      </c>
    </row>
    <row r="55" spans="2:152" hidden="1" x14ac:dyDescent="0.25">
      <c r="B55" s="11" t="str">
        <f t="shared" si="19"/>
        <v/>
      </c>
      <c r="C55" s="8"/>
      <c r="D55" s="8"/>
      <c r="E55" s="8"/>
      <c r="F55" s="248" t="str">
        <f>IF('תנאי סף'!AO55&lt;&gt;1,"",'תנאי סף'!F55)</f>
        <v/>
      </c>
      <c r="G55" s="174" t="str">
        <f>IF($F55="","",IF($AA55&lt;&gt;1,$AB$1,'ריכוז גיליונות עזר'!M55))</f>
        <v/>
      </c>
      <c r="H55" s="174" t="str">
        <f>IF($F55="","",IF($AA55&lt;&gt;1,$AB$1,'ריכוז גיליונות עזר'!N55))</f>
        <v/>
      </c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2"/>
      <c r="T55" s="12"/>
      <c r="U55" s="174" t="str">
        <f t="shared" si="20"/>
        <v/>
      </c>
      <c r="V55" s="12">
        <v>1</v>
      </c>
      <c r="W55" s="12" t="str">
        <f t="shared" si="21"/>
        <v/>
      </c>
      <c r="X55" s="174">
        <v>1</v>
      </c>
      <c r="Y55" s="12" t="str">
        <f t="shared" si="22"/>
        <v/>
      </c>
      <c r="Z55" s="138" t="str">
        <f t="shared" si="8"/>
        <v/>
      </c>
      <c r="AA55" s="210">
        <f t="shared" si="23"/>
        <v>1</v>
      </c>
      <c r="AB55" s="210" t="str">
        <f t="shared" si="24"/>
        <v/>
      </c>
      <c r="AC55" s="210" t="str">
        <f t="shared" si="24"/>
        <v/>
      </c>
      <c r="BA55" s="210" t="str">
        <f t="shared" si="34"/>
        <v/>
      </c>
      <c r="BB55" s="210" t="str">
        <f t="shared" si="34"/>
        <v/>
      </c>
      <c r="BC55" s="210" t="str">
        <f t="shared" si="34"/>
        <v/>
      </c>
      <c r="BK55" s="211" t="str">
        <f t="shared" si="35"/>
        <v/>
      </c>
      <c r="BL55" s="211" t="str">
        <f t="shared" si="35"/>
        <v/>
      </c>
      <c r="BM55" s="211" t="str">
        <f t="shared" si="35"/>
        <v/>
      </c>
      <c r="BN55" s="211" t="str">
        <f t="shared" si="35"/>
        <v/>
      </c>
      <c r="BO55" s="211" t="str">
        <f t="shared" si="35"/>
        <v/>
      </c>
      <c r="BP55" s="211" t="str">
        <f t="shared" si="35"/>
        <v/>
      </c>
      <c r="BQ55" s="211" t="str">
        <f t="shared" si="35"/>
        <v/>
      </c>
      <c r="BR55" s="211" t="str">
        <f t="shared" si="35"/>
        <v/>
      </c>
      <c r="BS55" s="211" t="str">
        <f t="shared" si="35"/>
        <v/>
      </c>
      <c r="BT55" s="211" t="str">
        <f t="shared" si="35"/>
        <v/>
      </c>
      <c r="BU55" s="211" t="str">
        <f t="shared" si="36"/>
        <v/>
      </c>
      <c r="BV55" s="211" t="str">
        <f t="shared" si="36"/>
        <v/>
      </c>
      <c r="BW55" s="211" t="str">
        <f t="shared" si="36"/>
        <v/>
      </c>
      <c r="BX55" s="211" t="str">
        <f t="shared" si="36"/>
        <v/>
      </c>
      <c r="BY55" s="211" t="str">
        <f t="shared" si="36"/>
        <v/>
      </c>
      <c r="BZ55" s="211" t="str">
        <f t="shared" si="36"/>
        <v/>
      </c>
      <c r="CA55" s="211" t="str">
        <f t="shared" si="36"/>
        <v/>
      </c>
      <c r="CB55" s="211" t="str">
        <f t="shared" si="36"/>
        <v/>
      </c>
      <c r="CC55" s="211" t="str">
        <f t="shared" si="36"/>
        <v/>
      </c>
      <c r="CD55" s="211" t="str">
        <f t="shared" si="36"/>
        <v/>
      </c>
      <c r="CE55" s="211" t="str">
        <f t="shared" si="37"/>
        <v/>
      </c>
      <c r="CF55" s="211" t="str">
        <f t="shared" si="37"/>
        <v/>
      </c>
      <c r="CG55" s="211" t="str">
        <f t="shared" si="37"/>
        <v/>
      </c>
      <c r="CH55" s="211" t="str">
        <f t="shared" si="37"/>
        <v/>
      </c>
      <c r="CI55" s="211" t="str">
        <f t="shared" si="37"/>
        <v/>
      </c>
      <c r="CJ55" s="211" t="str">
        <f t="shared" si="37"/>
        <v/>
      </c>
      <c r="CK55" s="211" t="str">
        <f t="shared" si="37"/>
        <v/>
      </c>
      <c r="CL55" s="211" t="str">
        <f t="shared" si="37"/>
        <v/>
      </c>
      <c r="CM55" s="211" t="str">
        <f t="shared" si="37"/>
        <v/>
      </c>
      <c r="CN55" s="211" t="str">
        <f t="shared" si="37"/>
        <v/>
      </c>
      <c r="CO55" s="211" t="str">
        <f t="shared" si="38"/>
        <v/>
      </c>
      <c r="CP55" s="211" t="str">
        <f t="shared" si="38"/>
        <v/>
      </c>
      <c r="CQ55" s="211" t="str">
        <f t="shared" si="38"/>
        <v/>
      </c>
      <c r="CR55" s="211" t="str">
        <f t="shared" si="38"/>
        <v/>
      </c>
      <c r="CS55" s="211" t="str">
        <f t="shared" si="38"/>
        <v/>
      </c>
      <c r="CT55" s="211" t="str">
        <f t="shared" si="38"/>
        <v/>
      </c>
      <c r="CU55" s="211" t="str">
        <f t="shared" si="38"/>
        <v/>
      </c>
      <c r="CV55" s="211" t="str">
        <f t="shared" si="38"/>
        <v/>
      </c>
      <c r="CW55" s="211" t="str">
        <f t="shared" si="38"/>
        <v/>
      </c>
      <c r="CX55" s="211" t="str">
        <f t="shared" si="38"/>
        <v/>
      </c>
      <c r="CY55" s="211" t="str">
        <f t="shared" si="39"/>
        <v/>
      </c>
      <c r="CZ55" s="211" t="str">
        <f t="shared" si="39"/>
        <v/>
      </c>
      <c r="DA55" s="211" t="str">
        <f t="shared" si="39"/>
        <v/>
      </c>
      <c r="DB55" s="211" t="str">
        <f t="shared" si="39"/>
        <v/>
      </c>
      <c r="DC55" s="211" t="str">
        <f t="shared" si="39"/>
        <v/>
      </c>
      <c r="DD55" s="211" t="str">
        <f t="shared" si="39"/>
        <v/>
      </c>
      <c r="DE55" s="211" t="str">
        <f t="shared" si="39"/>
        <v/>
      </c>
      <c r="DF55" s="211" t="str">
        <f t="shared" si="39"/>
        <v/>
      </c>
      <c r="DG55" s="211" t="str">
        <f t="shared" si="39"/>
        <v/>
      </c>
      <c r="DH55" s="211" t="str">
        <f t="shared" si="39"/>
        <v/>
      </c>
      <c r="DI55" s="211" t="str">
        <f t="shared" si="40"/>
        <v/>
      </c>
      <c r="DJ55" s="211" t="str">
        <f t="shared" si="40"/>
        <v/>
      </c>
      <c r="DK55" s="211" t="str">
        <f t="shared" si="40"/>
        <v/>
      </c>
      <c r="DL55" s="211" t="str">
        <f t="shared" si="40"/>
        <v/>
      </c>
      <c r="DM55" s="211" t="str">
        <f t="shared" si="40"/>
        <v/>
      </c>
      <c r="DN55" s="211" t="str">
        <f t="shared" si="40"/>
        <v/>
      </c>
      <c r="DO55" s="211" t="str">
        <f t="shared" si="40"/>
        <v/>
      </c>
      <c r="DP55" s="211" t="str">
        <f t="shared" si="40"/>
        <v/>
      </c>
      <c r="DQ55" s="211" t="str">
        <f t="shared" si="40"/>
        <v/>
      </c>
      <c r="DR55" s="211" t="str">
        <f t="shared" si="40"/>
        <v/>
      </c>
      <c r="DS55" s="211" t="str">
        <f t="shared" si="41"/>
        <v/>
      </c>
      <c r="DT55" s="211" t="str">
        <f t="shared" si="41"/>
        <v/>
      </c>
      <c r="DU55" s="211" t="str">
        <f t="shared" si="41"/>
        <v/>
      </c>
      <c r="DV55" s="211" t="str">
        <f t="shared" si="41"/>
        <v/>
      </c>
      <c r="DW55" s="211" t="str">
        <f t="shared" si="41"/>
        <v/>
      </c>
      <c r="DX55" s="211" t="str">
        <f t="shared" si="41"/>
        <v/>
      </c>
      <c r="DY55" s="211" t="str">
        <f t="shared" si="41"/>
        <v/>
      </c>
      <c r="DZ55" s="211" t="str">
        <f t="shared" si="41"/>
        <v/>
      </c>
      <c r="EA55" s="211" t="str">
        <f t="shared" si="41"/>
        <v/>
      </c>
      <c r="EB55" s="211" t="str">
        <f t="shared" si="41"/>
        <v/>
      </c>
      <c r="EC55" s="211" t="str">
        <f t="shared" si="42"/>
        <v/>
      </c>
      <c r="ED55" s="211" t="str">
        <f t="shared" si="42"/>
        <v/>
      </c>
      <c r="EE55" s="211" t="str">
        <f t="shared" si="42"/>
        <v/>
      </c>
      <c r="EF55" s="211" t="str">
        <f t="shared" si="42"/>
        <v/>
      </c>
      <c r="EG55" s="211" t="str">
        <f t="shared" si="42"/>
        <v/>
      </c>
      <c r="EH55" s="211" t="str">
        <f t="shared" si="42"/>
        <v/>
      </c>
      <c r="EI55" s="211" t="str">
        <f t="shared" si="42"/>
        <v/>
      </c>
      <c r="EJ55" s="211" t="str">
        <f t="shared" si="42"/>
        <v/>
      </c>
      <c r="EK55" s="211" t="str">
        <f t="shared" si="42"/>
        <v/>
      </c>
      <c r="EL55" s="211" t="str">
        <f t="shared" si="42"/>
        <v/>
      </c>
      <c r="EM55" s="211" t="str">
        <f t="shared" si="43"/>
        <v/>
      </c>
      <c r="EN55" s="211" t="str">
        <f t="shared" si="43"/>
        <v/>
      </c>
      <c r="EO55" s="211" t="str">
        <f t="shared" si="43"/>
        <v/>
      </c>
      <c r="EP55" s="211" t="str">
        <f t="shared" si="43"/>
        <v/>
      </c>
      <c r="EQ55" s="211" t="str">
        <f t="shared" si="43"/>
        <v/>
      </c>
      <c r="ER55" s="211" t="str">
        <f t="shared" si="43"/>
        <v/>
      </c>
      <c r="ES55" s="211" t="str">
        <f t="shared" si="43"/>
        <v/>
      </c>
      <c r="ET55" s="211" t="str">
        <f t="shared" si="43"/>
        <v/>
      </c>
      <c r="EU55" s="211" t="str">
        <f t="shared" si="43"/>
        <v/>
      </c>
      <c r="EV55" s="211" t="str">
        <f t="shared" si="43"/>
        <v/>
      </c>
    </row>
    <row r="56" spans="2:152" hidden="1" x14ac:dyDescent="0.25">
      <c r="B56" s="11" t="str">
        <f t="shared" si="19"/>
        <v/>
      </c>
      <c r="C56" s="8"/>
      <c r="D56" s="8"/>
      <c r="E56" s="8"/>
      <c r="F56" s="248" t="str">
        <f>IF('תנאי סף'!AO56&lt;&gt;1,"",'תנאי סף'!F56)</f>
        <v/>
      </c>
      <c r="G56" s="174" t="str">
        <f>IF($F56="","",IF($AA56&lt;&gt;1,$AB$1,'ריכוז גיליונות עזר'!M56))</f>
        <v/>
      </c>
      <c r="H56" s="174" t="str">
        <f>IF($F56="","",IF($AA56&lt;&gt;1,$AB$1,'ריכוז גיליונות עזר'!N56))</f>
        <v/>
      </c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2"/>
      <c r="T56" s="12"/>
      <c r="U56" s="174" t="str">
        <f t="shared" si="20"/>
        <v/>
      </c>
      <c r="V56" s="12">
        <v>1</v>
      </c>
      <c r="W56" s="12" t="str">
        <f t="shared" si="21"/>
        <v/>
      </c>
      <c r="X56" s="174">
        <v>1</v>
      </c>
      <c r="Y56" s="12" t="str">
        <f t="shared" si="22"/>
        <v/>
      </c>
      <c r="Z56" s="138" t="str">
        <f t="shared" si="8"/>
        <v/>
      </c>
      <c r="AA56" s="210">
        <f t="shared" si="23"/>
        <v>1</v>
      </c>
      <c r="AB56" s="210" t="str">
        <f t="shared" si="24"/>
        <v/>
      </c>
      <c r="AC56" s="210" t="str">
        <f t="shared" si="24"/>
        <v/>
      </c>
      <c r="BA56" s="210" t="str">
        <f t="shared" si="34"/>
        <v/>
      </c>
      <c r="BB56" s="210" t="str">
        <f t="shared" si="34"/>
        <v/>
      </c>
      <c r="BC56" s="210" t="str">
        <f t="shared" si="34"/>
        <v/>
      </c>
      <c r="BK56" s="211" t="str">
        <f t="shared" si="35"/>
        <v/>
      </c>
      <c r="BL56" s="211" t="str">
        <f t="shared" si="35"/>
        <v/>
      </c>
      <c r="BM56" s="211" t="str">
        <f t="shared" si="35"/>
        <v/>
      </c>
      <c r="BN56" s="211" t="str">
        <f t="shared" si="35"/>
        <v/>
      </c>
      <c r="BO56" s="211" t="str">
        <f t="shared" si="35"/>
        <v/>
      </c>
      <c r="BP56" s="211" t="str">
        <f t="shared" si="35"/>
        <v/>
      </c>
      <c r="BQ56" s="211" t="str">
        <f t="shared" si="35"/>
        <v/>
      </c>
      <c r="BR56" s="211" t="str">
        <f t="shared" si="35"/>
        <v/>
      </c>
      <c r="BS56" s="211" t="str">
        <f t="shared" si="35"/>
        <v/>
      </c>
      <c r="BT56" s="211" t="str">
        <f t="shared" si="35"/>
        <v/>
      </c>
      <c r="BU56" s="211" t="str">
        <f t="shared" si="36"/>
        <v/>
      </c>
      <c r="BV56" s="211" t="str">
        <f t="shared" si="36"/>
        <v/>
      </c>
      <c r="BW56" s="211" t="str">
        <f t="shared" si="36"/>
        <v/>
      </c>
      <c r="BX56" s="211" t="str">
        <f t="shared" si="36"/>
        <v/>
      </c>
      <c r="BY56" s="211" t="str">
        <f t="shared" si="36"/>
        <v/>
      </c>
      <c r="BZ56" s="211" t="str">
        <f t="shared" si="36"/>
        <v/>
      </c>
      <c r="CA56" s="211" t="str">
        <f t="shared" si="36"/>
        <v/>
      </c>
      <c r="CB56" s="211" t="str">
        <f t="shared" si="36"/>
        <v/>
      </c>
      <c r="CC56" s="211" t="str">
        <f t="shared" si="36"/>
        <v/>
      </c>
      <c r="CD56" s="211" t="str">
        <f t="shared" si="36"/>
        <v/>
      </c>
      <c r="CE56" s="211" t="str">
        <f t="shared" si="37"/>
        <v/>
      </c>
      <c r="CF56" s="211" t="str">
        <f t="shared" si="37"/>
        <v/>
      </c>
      <c r="CG56" s="211" t="str">
        <f t="shared" si="37"/>
        <v/>
      </c>
      <c r="CH56" s="211" t="str">
        <f t="shared" si="37"/>
        <v/>
      </c>
      <c r="CI56" s="211" t="str">
        <f t="shared" si="37"/>
        <v/>
      </c>
      <c r="CJ56" s="211" t="str">
        <f t="shared" si="37"/>
        <v/>
      </c>
      <c r="CK56" s="211" t="str">
        <f t="shared" si="37"/>
        <v/>
      </c>
      <c r="CL56" s="211" t="str">
        <f t="shared" si="37"/>
        <v/>
      </c>
      <c r="CM56" s="211" t="str">
        <f t="shared" si="37"/>
        <v/>
      </c>
      <c r="CN56" s="211" t="str">
        <f t="shared" si="37"/>
        <v/>
      </c>
      <c r="CO56" s="211" t="str">
        <f t="shared" si="38"/>
        <v/>
      </c>
      <c r="CP56" s="211" t="str">
        <f t="shared" si="38"/>
        <v/>
      </c>
      <c r="CQ56" s="211" t="str">
        <f t="shared" si="38"/>
        <v/>
      </c>
      <c r="CR56" s="211" t="str">
        <f t="shared" si="38"/>
        <v/>
      </c>
      <c r="CS56" s="211" t="str">
        <f t="shared" si="38"/>
        <v/>
      </c>
      <c r="CT56" s="211" t="str">
        <f t="shared" si="38"/>
        <v/>
      </c>
      <c r="CU56" s="211" t="str">
        <f t="shared" si="38"/>
        <v/>
      </c>
      <c r="CV56" s="211" t="str">
        <f t="shared" si="38"/>
        <v/>
      </c>
      <c r="CW56" s="211" t="str">
        <f t="shared" si="38"/>
        <v/>
      </c>
      <c r="CX56" s="211" t="str">
        <f t="shared" si="38"/>
        <v/>
      </c>
      <c r="CY56" s="211" t="str">
        <f t="shared" si="39"/>
        <v/>
      </c>
      <c r="CZ56" s="211" t="str">
        <f t="shared" si="39"/>
        <v/>
      </c>
      <c r="DA56" s="211" t="str">
        <f t="shared" si="39"/>
        <v/>
      </c>
      <c r="DB56" s="211" t="str">
        <f t="shared" si="39"/>
        <v/>
      </c>
      <c r="DC56" s="211" t="str">
        <f t="shared" si="39"/>
        <v/>
      </c>
      <c r="DD56" s="211" t="str">
        <f t="shared" si="39"/>
        <v/>
      </c>
      <c r="DE56" s="211" t="str">
        <f t="shared" si="39"/>
        <v/>
      </c>
      <c r="DF56" s="211" t="str">
        <f t="shared" si="39"/>
        <v/>
      </c>
      <c r="DG56" s="211" t="str">
        <f t="shared" si="39"/>
        <v/>
      </c>
      <c r="DH56" s="211" t="str">
        <f t="shared" si="39"/>
        <v/>
      </c>
      <c r="DI56" s="211" t="str">
        <f t="shared" si="40"/>
        <v/>
      </c>
      <c r="DJ56" s="211" t="str">
        <f t="shared" si="40"/>
        <v/>
      </c>
      <c r="DK56" s="211" t="str">
        <f t="shared" si="40"/>
        <v/>
      </c>
      <c r="DL56" s="211" t="str">
        <f t="shared" si="40"/>
        <v/>
      </c>
      <c r="DM56" s="211" t="str">
        <f t="shared" si="40"/>
        <v/>
      </c>
      <c r="DN56" s="211" t="str">
        <f t="shared" si="40"/>
        <v/>
      </c>
      <c r="DO56" s="211" t="str">
        <f t="shared" si="40"/>
        <v/>
      </c>
      <c r="DP56" s="211" t="str">
        <f t="shared" si="40"/>
        <v/>
      </c>
      <c r="DQ56" s="211" t="str">
        <f t="shared" si="40"/>
        <v/>
      </c>
      <c r="DR56" s="211" t="str">
        <f t="shared" si="40"/>
        <v/>
      </c>
      <c r="DS56" s="211" t="str">
        <f t="shared" si="41"/>
        <v/>
      </c>
      <c r="DT56" s="211" t="str">
        <f t="shared" si="41"/>
        <v/>
      </c>
      <c r="DU56" s="211" t="str">
        <f t="shared" si="41"/>
        <v/>
      </c>
      <c r="DV56" s="211" t="str">
        <f t="shared" si="41"/>
        <v/>
      </c>
      <c r="DW56" s="211" t="str">
        <f t="shared" si="41"/>
        <v/>
      </c>
      <c r="DX56" s="211" t="str">
        <f t="shared" si="41"/>
        <v/>
      </c>
      <c r="DY56" s="211" t="str">
        <f t="shared" si="41"/>
        <v/>
      </c>
      <c r="DZ56" s="211" t="str">
        <f t="shared" si="41"/>
        <v/>
      </c>
      <c r="EA56" s="211" t="str">
        <f t="shared" si="41"/>
        <v/>
      </c>
      <c r="EB56" s="211" t="str">
        <f t="shared" si="41"/>
        <v/>
      </c>
      <c r="EC56" s="211" t="str">
        <f t="shared" si="42"/>
        <v/>
      </c>
      <c r="ED56" s="211" t="str">
        <f t="shared" si="42"/>
        <v/>
      </c>
      <c r="EE56" s="211" t="str">
        <f t="shared" si="42"/>
        <v/>
      </c>
      <c r="EF56" s="211" t="str">
        <f t="shared" si="42"/>
        <v/>
      </c>
      <c r="EG56" s="211" t="str">
        <f t="shared" si="42"/>
        <v/>
      </c>
      <c r="EH56" s="211" t="str">
        <f t="shared" si="42"/>
        <v/>
      </c>
      <c r="EI56" s="211" t="str">
        <f t="shared" si="42"/>
        <v/>
      </c>
      <c r="EJ56" s="211" t="str">
        <f t="shared" si="42"/>
        <v/>
      </c>
      <c r="EK56" s="211" t="str">
        <f t="shared" si="42"/>
        <v/>
      </c>
      <c r="EL56" s="211" t="str">
        <f t="shared" si="42"/>
        <v/>
      </c>
      <c r="EM56" s="211" t="str">
        <f t="shared" si="43"/>
        <v/>
      </c>
      <c r="EN56" s="211" t="str">
        <f t="shared" si="43"/>
        <v/>
      </c>
      <c r="EO56" s="211" t="str">
        <f t="shared" si="43"/>
        <v/>
      </c>
      <c r="EP56" s="211" t="str">
        <f t="shared" si="43"/>
        <v/>
      </c>
      <c r="EQ56" s="211" t="str">
        <f t="shared" si="43"/>
        <v/>
      </c>
      <c r="ER56" s="211" t="str">
        <f t="shared" si="43"/>
        <v/>
      </c>
      <c r="ES56" s="211" t="str">
        <f t="shared" si="43"/>
        <v/>
      </c>
      <c r="ET56" s="211" t="str">
        <f t="shared" si="43"/>
        <v/>
      </c>
      <c r="EU56" s="211" t="str">
        <f t="shared" si="43"/>
        <v/>
      </c>
      <c r="EV56" s="211" t="str">
        <f t="shared" si="43"/>
        <v/>
      </c>
    </row>
    <row r="57" spans="2:152" hidden="1" x14ac:dyDescent="0.25">
      <c r="B57" s="11" t="str">
        <f t="shared" si="19"/>
        <v/>
      </c>
      <c r="C57" s="8"/>
      <c r="D57" s="8"/>
      <c r="E57" s="8"/>
      <c r="F57" s="248" t="str">
        <f>IF('תנאי סף'!AO57&lt;&gt;1,"",'תנאי סף'!F57)</f>
        <v/>
      </c>
      <c r="G57" s="174" t="str">
        <f>IF($F57="","",IF($AA57&lt;&gt;1,$AB$1,'ריכוז גיליונות עזר'!M57))</f>
        <v/>
      </c>
      <c r="H57" s="174" t="str">
        <f>IF($F57="","",IF($AA57&lt;&gt;1,$AB$1,'ריכוז גיליונות עזר'!N57))</f>
        <v/>
      </c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2"/>
      <c r="T57" s="12"/>
      <c r="U57" s="174" t="str">
        <f t="shared" si="20"/>
        <v/>
      </c>
      <c r="V57" s="12">
        <v>1</v>
      </c>
      <c r="W57" s="12" t="str">
        <f t="shared" si="21"/>
        <v/>
      </c>
      <c r="X57" s="174">
        <v>1</v>
      </c>
      <c r="Y57" s="12" t="str">
        <f t="shared" si="22"/>
        <v/>
      </c>
      <c r="Z57" s="138" t="str">
        <f t="shared" si="8"/>
        <v/>
      </c>
      <c r="AA57" s="210">
        <f t="shared" si="23"/>
        <v>1</v>
      </c>
      <c r="AB57" s="210" t="str">
        <f t="shared" si="24"/>
        <v/>
      </c>
      <c r="AC57" s="210" t="str">
        <f t="shared" si="24"/>
        <v/>
      </c>
      <c r="BA57" s="210" t="str">
        <f t="shared" si="34"/>
        <v/>
      </c>
      <c r="BB57" s="210" t="str">
        <f t="shared" si="34"/>
        <v/>
      </c>
      <c r="BC57" s="210" t="str">
        <f t="shared" si="34"/>
        <v/>
      </c>
      <c r="BK57" s="211" t="str">
        <f t="shared" si="35"/>
        <v/>
      </c>
      <c r="BL57" s="211" t="str">
        <f t="shared" si="35"/>
        <v/>
      </c>
      <c r="BM57" s="211" t="str">
        <f t="shared" si="35"/>
        <v/>
      </c>
      <c r="BN57" s="211" t="str">
        <f t="shared" si="35"/>
        <v/>
      </c>
      <c r="BO57" s="211" t="str">
        <f t="shared" si="35"/>
        <v/>
      </c>
      <c r="BP57" s="211" t="str">
        <f t="shared" si="35"/>
        <v/>
      </c>
      <c r="BQ57" s="211" t="str">
        <f t="shared" si="35"/>
        <v/>
      </c>
      <c r="BR57" s="211" t="str">
        <f t="shared" si="35"/>
        <v/>
      </c>
      <c r="BS57" s="211" t="str">
        <f t="shared" si="35"/>
        <v/>
      </c>
      <c r="BT57" s="211" t="str">
        <f t="shared" si="35"/>
        <v/>
      </c>
      <c r="BU57" s="211" t="str">
        <f t="shared" si="36"/>
        <v/>
      </c>
      <c r="BV57" s="211" t="str">
        <f t="shared" si="36"/>
        <v/>
      </c>
      <c r="BW57" s="211" t="str">
        <f t="shared" si="36"/>
        <v/>
      </c>
      <c r="BX57" s="211" t="str">
        <f t="shared" si="36"/>
        <v/>
      </c>
      <c r="BY57" s="211" t="str">
        <f t="shared" si="36"/>
        <v/>
      </c>
      <c r="BZ57" s="211" t="str">
        <f t="shared" si="36"/>
        <v/>
      </c>
      <c r="CA57" s="211" t="str">
        <f t="shared" si="36"/>
        <v/>
      </c>
      <c r="CB57" s="211" t="str">
        <f t="shared" si="36"/>
        <v/>
      </c>
      <c r="CC57" s="211" t="str">
        <f t="shared" si="36"/>
        <v/>
      </c>
      <c r="CD57" s="211" t="str">
        <f t="shared" si="36"/>
        <v/>
      </c>
      <c r="CE57" s="211" t="str">
        <f t="shared" si="37"/>
        <v/>
      </c>
      <c r="CF57" s="211" t="str">
        <f t="shared" si="37"/>
        <v/>
      </c>
      <c r="CG57" s="211" t="str">
        <f t="shared" si="37"/>
        <v/>
      </c>
      <c r="CH57" s="211" t="str">
        <f t="shared" si="37"/>
        <v/>
      </c>
      <c r="CI57" s="211" t="str">
        <f t="shared" si="37"/>
        <v/>
      </c>
      <c r="CJ57" s="211" t="str">
        <f t="shared" si="37"/>
        <v/>
      </c>
      <c r="CK57" s="211" t="str">
        <f t="shared" si="37"/>
        <v/>
      </c>
      <c r="CL57" s="211" t="str">
        <f t="shared" si="37"/>
        <v/>
      </c>
      <c r="CM57" s="211" t="str">
        <f t="shared" si="37"/>
        <v/>
      </c>
      <c r="CN57" s="211" t="str">
        <f t="shared" si="37"/>
        <v/>
      </c>
      <c r="CO57" s="211" t="str">
        <f t="shared" si="38"/>
        <v/>
      </c>
      <c r="CP57" s="211" t="str">
        <f t="shared" si="38"/>
        <v/>
      </c>
      <c r="CQ57" s="211" t="str">
        <f t="shared" si="38"/>
        <v/>
      </c>
      <c r="CR57" s="211" t="str">
        <f t="shared" si="38"/>
        <v/>
      </c>
      <c r="CS57" s="211" t="str">
        <f t="shared" si="38"/>
        <v/>
      </c>
      <c r="CT57" s="211" t="str">
        <f t="shared" si="38"/>
        <v/>
      </c>
      <c r="CU57" s="211" t="str">
        <f t="shared" si="38"/>
        <v/>
      </c>
      <c r="CV57" s="211" t="str">
        <f t="shared" si="38"/>
        <v/>
      </c>
      <c r="CW57" s="211" t="str">
        <f t="shared" si="38"/>
        <v/>
      </c>
      <c r="CX57" s="211" t="str">
        <f t="shared" si="38"/>
        <v/>
      </c>
      <c r="CY57" s="211" t="str">
        <f t="shared" si="39"/>
        <v/>
      </c>
      <c r="CZ57" s="211" t="str">
        <f t="shared" si="39"/>
        <v/>
      </c>
      <c r="DA57" s="211" t="str">
        <f t="shared" si="39"/>
        <v/>
      </c>
      <c r="DB57" s="211" t="str">
        <f t="shared" si="39"/>
        <v/>
      </c>
      <c r="DC57" s="211" t="str">
        <f t="shared" si="39"/>
        <v/>
      </c>
      <c r="DD57" s="211" t="str">
        <f t="shared" si="39"/>
        <v/>
      </c>
      <c r="DE57" s="211" t="str">
        <f t="shared" si="39"/>
        <v/>
      </c>
      <c r="DF57" s="211" t="str">
        <f t="shared" si="39"/>
        <v/>
      </c>
      <c r="DG57" s="211" t="str">
        <f t="shared" si="39"/>
        <v/>
      </c>
      <c r="DH57" s="211" t="str">
        <f t="shared" si="39"/>
        <v/>
      </c>
      <c r="DI57" s="211" t="str">
        <f t="shared" si="40"/>
        <v/>
      </c>
      <c r="DJ57" s="211" t="str">
        <f t="shared" si="40"/>
        <v/>
      </c>
      <c r="DK57" s="211" t="str">
        <f t="shared" si="40"/>
        <v/>
      </c>
      <c r="DL57" s="211" t="str">
        <f t="shared" si="40"/>
        <v/>
      </c>
      <c r="DM57" s="211" t="str">
        <f t="shared" si="40"/>
        <v/>
      </c>
      <c r="DN57" s="211" t="str">
        <f t="shared" si="40"/>
        <v/>
      </c>
      <c r="DO57" s="211" t="str">
        <f t="shared" si="40"/>
        <v/>
      </c>
      <c r="DP57" s="211" t="str">
        <f t="shared" si="40"/>
        <v/>
      </c>
      <c r="DQ57" s="211" t="str">
        <f t="shared" si="40"/>
        <v/>
      </c>
      <c r="DR57" s="211" t="str">
        <f t="shared" si="40"/>
        <v/>
      </c>
      <c r="DS57" s="211" t="str">
        <f t="shared" si="41"/>
        <v/>
      </c>
      <c r="DT57" s="211" t="str">
        <f t="shared" si="41"/>
        <v/>
      </c>
      <c r="DU57" s="211" t="str">
        <f t="shared" si="41"/>
        <v/>
      </c>
      <c r="DV57" s="211" t="str">
        <f t="shared" si="41"/>
        <v/>
      </c>
      <c r="DW57" s="211" t="str">
        <f t="shared" si="41"/>
        <v/>
      </c>
      <c r="DX57" s="211" t="str">
        <f t="shared" si="41"/>
        <v/>
      </c>
      <c r="DY57" s="211" t="str">
        <f t="shared" si="41"/>
        <v/>
      </c>
      <c r="DZ57" s="211" t="str">
        <f t="shared" si="41"/>
        <v/>
      </c>
      <c r="EA57" s="211" t="str">
        <f t="shared" si="41"/>
        <v/>
      </c>
      <c r="EB57" s="211" t="str">
        <f t="shared" si="41"/>
        <v/>
      </c>
      <c r="EC57" s="211" t="str">
        <f t="shared" si="42"/>
        <v/>
      </c>
      <c r="ED57" s="211" t="str">
        <f t="shared" si="42"/>
        <v/>
      </c>
      <c r="EE57" s="211" t="str">
        <f t="shared" si="42"/>
        <v/>
      </c>
      <c r="EF57" s="211" t="str">
        <f t="shared" si="42"/>
        <v/>
      </c>
      <c r="EG57" s="211" t="str">
        <f t="shared" si="42"/>
        <v/>
      </c>
      <c r="EH57" s="211" t="str">
        <f t="shared" si="42"/>
        <v/>
      </c>
      <c r="EI57" s="211" t="str">
        <f t="shared" si="42"/>
        <v/>
      </c>
      <c r="EJ57" s="211" t="str">
        <f t="shared" si="42"/>
        <v/>
      </c>
      <c r="EK57" s="211" t="str">
        <f t="shared" si="42"/>
        <v/>
      </c>
      <c r="EL57" s="211" t="str">
        <f t="shared" si="42"/>
        <v/>
      </c>
      <c r="EM57" s="211" t="str">
        <f t="shared" si="43"/>
        <v/>
      </c>
      <c r="EN57" s="211" t="str">
        <f t="shared" si="43"/>
        <v/>
      </c>
      <c r="EO57" s="211" t="str">
        <f t="shared" si="43"/>
        <v/>
      </c>
      <c r="EP57" s="211" t="str">
        <f t="shared" si="43"/>
        <v/>
      </c>
      <c r="EQ57" s="211" t="str">
        <f t="shared" si="43"/>
        <v/>
      </c>
      <c r="ER57" s="211" t="str">
        <f t="shared" si="43"/>
        <v/>
      </c>
      <c r="ES57" s="211" t="str">
        <f t="shared" si="43"/>
        <v/>
      </c>
      <c r="ET57" s="211" t="str">
        <f t="shared" si="43"/>
        <v/>
      </c>
      <c r="EU57" s="211" t="str">
        <f t="shared" si="43"/>
        <v/>
      </c>
      <c r="EV57" s="211" t="str">
        <f t="shared" si="43"/>
        <v/>
      </c>
    </row>
    <row r="58" spans="2:152" hidden="1" x14ac:dyDescent="0.25">
      <c r="B58" s="11" t="str">
        <f t="shared" si="19"/>
        <v/>
      </c>
      <c r="C58" s="8"/>
      <c r="D58" s="8"/>
      <c r="E58" s="8"/>
      <c r="F58" s="248" t="str">
        <f>IF('תנאי סף'!AO58&lt;&gt;1,"",'תנאי סף'!F58)</f>
        <v/>
      </c>
      <c r="G58" s="174" t="str">
        <f>IF($F58="","",IF($AA58&lt;&gt;1,$AB$1,'ריכוז גיליונות עזר'!M58))</f>
        <v/>
      </c>
      <c r="H58" s="174" t="str">
        <f>IF($F58="","",IF($AA58&lt;&gt;1,$AB$1,'ריכוז גיליונות עזר'!N58))</f>
        <v/>
      </c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2"/>
      <c r="T58" s="12"/>
      <c r="U58" s="174" t="str">
        <f t="shared" si="20"/>
        <v/>
      </c>
      <c r="V58" s="12">
        <v>1</v>
      </c>
      <c r="W58" s="12" t="str">
        <f t="shared" si="21"/>
        <v/>
      </c>
      <c r="X58" s="174">
        <v>1</v>
      </c>
      <c r="Y58" s="12" t="str">
        <f t="shared" si="22"/>
        <v/>
      </c>
      <c r="Z58" s="138" t="str">
        <f t="shared" si="8"/>
        <v/>
      </c>
      <c r="AA58" s="210">
        <f t="shared" si="23"/>
        <v>1</v>
      </c>
      <c r="AB58" s="210" t="str">
        <f t="shared" si="24"/>
        <v/>
      </c>
      <c r="AC58" s="210" t="str">
        <f t="shared" si="24"/>
        <v/>
      </c>
      <c r="BA58" s="210" t="str">
        <f t="shared" si="34"/>
        <v/>
      </c>
      <c r="BB58" s="210" t="str">
        <f t="shared" si="34"/>
        <v/>
      </c>
      <c r="BC58" s="210" t="str">
        <f t="shared" si="34"/>
        <v/>
      </c>
      <c r="BK58" s="211" t="str">
        <f t="shared" si="35"/>
        <v/>
      </c>
      <c r="BL58" s="211" t="str">
        <f t="shared" si="35"/>
        <v/>
      </c>
      <c r="BM58" s="211" t="str">
        <f t="shared" si="35"/>
        <v/>
      </c>
      <c r="BN58" s="211" t="str">
        <f t="shared" si="35"/>
        <v/>
      </c>
      <c r="BO58" s="211" t="str">
        <f t="shared" si="35"/>
        <v/>
      </c>
      <c r="BP58" s="211" t="str">
        <f t="shared" si="35"/>
        <v/>
      </c>
      <c r="BQ58" s="211" t="str">
        <f t="shared" si="35"/>
        <v/>
      </c>
      <c r="BR58" s="211" t="str">
        <f t="shared" si="35"/>
        <v/>
      </c>
      <c r="BS58" s="211" t="str">
        <f t="shared" si="35"/>
        <v/>
      </c>
      <c r="BT58" s="211" t="str">
        <f t="shared" si="35"/>
        <v/>
      </c>
      <c r="BU58" s="211" t="str">
        <f t="shared" si="36"/>
        <v/>
      </c>
      <c r="BV58" s="211" t="str">
        <f t="shared" si="36"/>
        <v/>
      </c>
      <c r="BW58" s="211" t="str">
        <f t="shared" si="36"/>
        <v/>
      </c>
      <c r="BX58" s="211" t="str">
        <f t="shared" si="36"/>
        <v/>
      </c>
      <c r="BY58" s="211" t="str">
        <f t="shared" si="36"/>
        <v/>
      </c>
      <c r="BZ58" s="211" t="str">
        <f t="shared" si="36"/>
        <v/>
      </c>
      <c r="CA58" s="211" t="str">
        <f t="shared" si="36"/>
        <v/>
      </c>
      <c r="CB58" s="211" t="str">
        <f t="shared" si="36"/>
        <v/>
      </c>
      <c r="CC58" s="211" t="str">
        <f t="shared" si="36"/>
        <v/>
      </c>
      <c r="CD58" s="211" t="str">
        <f t="shared" si="36"/>
        <v/>
      </c>
      <c r="CE58" s="211" t="str">
        <f t="shared" si="37"/>
        <v/>
      </c>
      <c r="CF58" s="211" t="str">
        <f t="shared" si="37"/>
        <v/>
      </c>
      <c r="CG58" s="211" t="str">
        <f t="shared" si="37"/>
        <v/>
      </c>
      <c r="CH58" s="211" t="str">
        <f t="shared" si="37"/>
        <v/>
      </c>
      <c r="CI58" s="211" t="str">
        <f t="shared" si="37"/>
        <v/>
      </c>
      <c r="CJ58" s="211" t="str">
        <f t="shared" si="37"/>
        <v/>
      </c>
      <c r="CK58" s="211" t="str">
        <f t="shared" si="37"/>
        <v/>
      </c>
      <c r="CL58" s="211" t="str">
        <f t="shared" si="37"/>
        <v/>
      </c>
      <c r="CM58" s="211" t="str">
        <f t="shared" si="37"/>
        <v/>
      </c>
      <c r="CN58" s="211" t="str">
        <f t="shared" si="37"/>
        <v/>
      </c>
      <c r="CO58" s="211" t="str">
        <f t="shared" si="38"/>
        <v/>
      </c>
      <c r="CP58" s="211" t="str">
        <f t="shared" si="38"/>
        <v/>
      </c>
      <c r="CQ58" s="211" t="str">
        <f t="shared" si="38"/>
        <v/>
      </c>
      <c r="CR58" s="211" t="str">
        <f t="shared" si="38"/>
        <v/>
      </c>
      <c r="CS58" s="211" t="str">
        <f t="shared" si="38"/>
        <v/>
      </c>
      <c r="CT58" s="211" t="str">
        <f t="shared" si="38"/>
        <v/>
      </c>
      <c r="CU58" s="211" t="str">
        <f t="shared" si="38"/>
        <v/>
      </c>
      <c r="CV58" s="211" t="str">
        <f t="shared" si="38"/>
        <v/>
      </c>
      <c r="CW58" s="211" t="str">
        <f t="shared" si="38"/>
        <v/>
      </c>
      <c r="CX58" s="211" t="str">
        <f t="shared" si="38"/>
        <v/>
      </c>
      <c r="CY58" s="211" t="str">
        <f t="shared" si="39"/>
        <v/>
      </c>
      <c r="CZ58" s="211" t="str">
        <f t="shared" si="39"/>
        <v/>
      </c>
      <c r="DA58" s="211" t="str">
        <f t="shared" si="39"/>
        <v/>
      </c>
      <c r="DB58" s="211" t="str">
        <f t="shared" si="39"/>
        <v/>
      </c>
      <c r="DC58" s="211" t="str">
        <f t="shared" si="39"/>
        <v/>
      </c>
      <c r="DD58" s="211" t="str">
        <f t="shared" si="39"/>
        <v/>
      </c>
      <c r="DE58" s="211" t="str">
        <f t="shared" si="39"/>
        <v/>
      </c>
      <c r="DF58" s="211" t="str">
        <f t="shared" si="39"/>
        <v/>
      </c>
      <c r="DG58" s="211" t="str">
        <f t="shared" si="39"/>
        <v/>
      </c>
      <c r="DH58" s="211" t="str">
        <f t="shared" si="39"/>
        <v/>
      </c>
      <c r="DI58" s="211" t="str">
        <f t="shared" si="40"/>
        <v/>
      </c>
      <c r="DJ58" s="211" t="str">
        <f t="shared" si="40"/>
        <v/>
      </c>
      <c r="DK58" s="211" t="str">
        <f t="shared" si="40"/>
        <v/>
      </c>
      <c r="DL58" s="211" t="str">
        <f t="shared" si="40"/>
        <v/>
      </c>
      <c r="DM58" s="211" t="str">
        <f t="shared" si="40"/>
        <v/>
      </c>
      <c r="DN58" s="211" t="str">
        <f t="shared" si="40"/>
        <v/>
      </c>
      <c r="DO58" s="211" t="str">
        <f t="shared" si="40"/>
        <v/>
      </c>
      <c r="DP58" s="211" t="str">
        <f t="shared" si="40"/>
        <v/>
      </c>
      <c r="DQ58" s="211" t="str">
        <f t="shared" si="40"/>
        <v/>
      </c>
      <c r="DR58" s="211" t="str">
        <f t="shared" si="40"/>
        <v/>
      </c>
      <c r="DS58" s="211" t="str">
        <f t="shared" si="41"/>
        <v/>
      </c>
      <c r="DT58" s="211" t="str">
        <f t="shared" si="41"/>
        <v/>
      </c>
      <c r="DU58" s="211" t="str">
        <f t="shared" si="41"/>
        <v/>
      </c>
      <c r="DV58" s="211" t="str">
        <f t="shared" si="41"/>
        <v/>
      </c>
      <c r="DW58" s="211" t="str">
        <f t="shared" si="41"/>
        <v/>
      </c>
      <c r="DX58" s="211" t="str">
        <f t="shared" si="41"/>
        <v/>
      </c>
      <c r="DY58" s="211" t="str">
        <f t="shared" si="41"/>
        <v/>
      </c>
      <c r="DZ58" s="211" t="str">
        <f t="shared" si="41"/>
        <v/>
      </c>
      <c r="EA58" s="211" t="str">
        <f t="shared" si="41"/>
        <v/>
      </c>
      <c r="EB58" s="211" t="str">
        <f t="shared" si="41"/>
        <v/>
      </c>
      <c r="EC58" s="211" t="str">
        <f t="shared" si="42"/>
        <v/>
      </c>
      <c r="ED58" s="211" t="str">
        <f t="shared" si="42"/>
        <v/>
      </c>
      <c r="EE58" s="211" t="str">
        <f t="shared" si="42"/>
        <v/>
      </c>
      <c r="EF58" s="211" t="str">
        <f t="shared" si="42"/>
        <v/>
      </c>
      <c r="EG58" s="211" t="str">
        <f t="shared" si="42"/>
        <v/>
      </c>
      <c r="EH58" s="211" t="str">
        <f t="shared" si="42"/>
        <v/>
      </c>
      <c r="EI58" s="211" t="str">
        <f t="shared" si="42"/>
        <v/>
      </c>
      <c r="EJ58" s="211" t="str">
        <f t="shared" si="42"/>
        <v/>
      </c>
      <c r="EK58" s="211" t="str">
        <f t="shared" si="42"/>
        <v/>
      </c>
      <c r="EL58" s="211" t="str">
        <f t="shared" si="42"/>
        <v/>
      </c>
      <c r="EM58" s="211" t="str">
        <f t="shared" si="43"/>
        <v/>
      </c>
      <c r="EN58" s="211" t="str">
        <f t="shared" si="43"/>
        <v/>
      </c>
      <c r="EO58" s="211" t="str">
        <f t="shared" si="43"/>
        <v/>
      </c>
      <c r="EP58" s="211" t="str">
        <f t="shared" si="43"/>
        <v/>
      </c>
      <c r="EQ58" s="211" t="str">
        <f t="shared" si="43"/>
        <v/>
      </c>
      <c r="ER58" s="211" t="str">
        <f t="shared" si="43"/>
        <v/>
      </c>
      <c r="ES58" s="211" t="str">
        <f t="shared" si="43"/>
        <v/>
      </c>
      <c r="ET58" s="211" t="str">
        <f t="shared" si="43"/>
        <v/>
      </c>
      <c r="EU58" s="211" t="str">
        <f t="shared" si="43"/>
        <v/>
      </c>
      <c r="EV58" s="211" t="str">
        <f t="shared" si="43"/>
        <v/>
      </c>
    </row>
    <row r="59" spans="2:152" hidden="1" x14ac:dyDescent="0.25">
      <c r="B59" s="11" t="str">
        <f t="shared" si="19"/>
        <v/>
      </c>
      <c r="C59" s="8"/>
      <c r="D59" s="8"/>
      <c r="E59" s="8"/>
      <c r="F59" s="248" t="str">
        <f>IF('תנאי סף'!AO59&lt;&gt;1,"",'תנאי סף'!F59)</f>
        <v/>
      </c>
      <c r="G59" s="174" t="str">
        <f>IF($F59="","",IF($AA59&lt;&gt;1,$AB$1,'ריכוז גיליונות עזר'!M59))</f>
        <v/>
      </c>
      <c r="H59" s="174" t="str">
        <f>IF($F59="","",IF($AA59&lt;&gt;1,$AB$1,'ריכוז גיליונות עזר'!N59))</f>
        <v/>
      </c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2"/>
      <c r="T59" s="12"/>
      <c r="U59" s="174" t="str">
        <f t="shared" si="20"/>
        <v/>
      </c>
      <c r="V59" s="12">
        <v>1</v>
      </c>
      <c r="W59" s="12" t="str">
        <f t="shared" si="21"/>
        <v/>
      </c>
      <c r="X59" s="174">
        <v>1</v>
      </c>
      <c r="Y59" s="12" t="str">
        <f t="shared" si="22"/>
        <v/>
      </c>
      <c r="Z59" s="138" t="str">
        <f t="shared" si="8"/>
        <v/>
      </c>
      <c r="AA59" s="210">
        <f t="shared" si="23"/>
        <v>1</v>
      </c>
      <c r="AB59" s="210" t="str">
        <f t="shared" si="24"/>
        <v/>
      </c>
      <c r="AC59" s="210" t="str">
        <f t="shared" si="24"/>
        <v/>
      </c>
      <c r="BA59" s="210" t="str">
        <f t="shared" si="34"/>
        <v/>
      </c>
      <c r="BB59" s="210" t="str">
        <f t="shared" si="34"/>
        <v/>
      </c>
      <c r="BC59" s="210" t="str">
        <f t="shared" si="34"/>
        <v/>
      </c>
      <c r="BK59" s="211" t="str">
        <f t="shared" si="35"/>
        <v/>
      </c>
      <c r="BL59" s="211" t="str">
        <f t="shared" si="35"/>
        <v/>
      </c>
      <c r="BM59" s="211" t="str">
        <f t="shared" si="35"/>
        <v/>
      </c>
      <c r="BN59" s="211" t="str">
        <f t="shared" si="35"/>
        <v/>
      </c>
      <c r="BO59" s="211" t="str">
        <f t="shared" si="35"/>
        <v/>
      </c>
      <c r="BP59" s="211" t="str">
        <f t="shared" si="35"/>
        <v/>
      </c>
      <c r="BQ59" s="211" t="str">
        <f t="shared" si="35"/>
        <v/>
      </c>
      <c r="BR59" s="211" t="str">
        <f t="shared" si="35"/>
        <v/>
      </c>
      <c r="BS59" s="211" t="str">
        <f t="shared" si="35"/>
        <v/>
      </c>
      <c r="BT59" s="211" t="str">
        <f t="shared" si="35"/>
        <v/>
      </c>
      <c r="BU59" s="211" t="str">
        <f t="shared" si="36"/>
        <v/>
      </c>
      <c r="BV59" s="211" t="str">
        <f t="shared" si="36"/>
        <v/>
      </c>
      <c r="BW59" s="211" t="str">
        <f t="shared" si="36"/>
        <v/>
      </c>
      <c r="BX59" s="211" t="str">
        <f t="shared" si="36"/>
        <v/>
      </c>
      <c r="BY59" s="211" t="str">
        <f t="shared" si="36"/>
        <v/>
      </c>
      <c r="BZ59" s="211" t="str">
        <f t="shared" si="36"/>
        <v/>
      </c>
      <c r="CA59" s="211" t="str">
        <f t="shared" si="36"/>
        <v/>
      </c>
      <c r="CB59" s="211" t="str">
        <f t="shared" si="36"/>
        <v/>
      </c>
      <c r="CC59" s="211" t="str">
        <f t="shared" si="36"/>
        <v/>
      </c>
      <c r="CD59" s="211" t="str">
        <f t="shared" si="36"/>
        <v/>
      </c>
      <c r="CE59" s="211" t="str">
        <f t="shared" si="37"/>
        <v/>
      </c>
      <c r="CF59" s="211" t="str">
        <f t="shared" si="37"/>
        <v/>
      </c>
      <c r="CG59" s="211" t="str">
        <f t="shared" si="37"/>
        <v/>
      </c>
      <c r="CH59" s="211" t="str">
        <f t="shared" si="37"/>
        <v/>
      </c>
      <c r="CI59" s="211" t="str">
        <f t="shared" si="37"/>
        <v/>
      </c>
      <c r="CJ59" s="211" t="str">
        <f t="shared" si="37"/>
        <v/>
      </c>
      <c r="CK59" s="211" t="str">
        <f t="shared" si="37"/>
        <v/>
      </c>
      <c r="CL59" s="211" t="str">
        <f t="shared" si="37"/>
        <v/>
      </c>
      <c r="CM59" s="211" t="str">
        <f t="shared" si="37"/>
        <v/>
      </c>
      <c r="CN59" s="211" t="str">
        <f t="shared" si="37"/>
        <v/>
      </c>
      <c r="CO59" s="211" t="str">
        <f t="shared" si="38"/>
        <v/>
      </c>
      <c r="CP59" s="211" t="str">
        <f t="shared" si="38"/>
        <v/>
      </c>
      <c r="CQ59" s="211" t="str">
        <f t="shared" si="38"/>
        <v/>
      </c>
      <c r="CR59" s="211" t="str">
        <f t="shared" si="38"/>
        <v/>
      </c>
      <c r="CS59" s="211" t="str">
        <f t="shared" si="38"/>
        <v/>
      </c>
      <c r="CT59" s="211" t="str">
        <f t="shared" si="38"/>
        <v/>
      </c>
      <c r="CU59" s="211" t="str">
        <f t="shared" si="38"/>
        <v/>
      </c>
      <c r="CV59" s="211" t="str">
        <f t="shared" si="38"/>
        <v/>
      </c>
      <c r="CW59" s="211" t="str">
        <f t="shared" si="38"/>
        <v/>
      </c>
      <c r="CX59" s="211" t="str">
        <f t="shared" si="38"/>
        <v/>
      </c>
      <c r="CY59" s="211" t="str">
        <f t="shared" si="39"/>
        <v/>
      </c>
      <c r="CZ59" s="211" t="str">
        <f t="shared" si="39"/>
        <v/>
      </c>
      <c r="DA59" s="211" t="str">
        <f t="shared" si="39"/>
        <v/>
      </c>
      <c r="DB59" s="211" t="str">
        <f t="shared" si="39"/>
        <v/>
      </c>
      <c r="DC59" s="211" t="str">
        <f t="shared" si="39"/>
        <v/>
      </c>
      <c r="DD59" s="211" t="str">
        <f t="shared" si="39"/>
        <v/>
      </c>
      <c r="DE59" s="211" t="str">
        <f t="shared" si="39"/>
        <v/>
      </c>
      <c r="DF59" s="211" t="str">
        <f t="shared" si="39"/>
        <v/>
      </c>
      <c r="DG59" s="211" t="str">
        <f t="shared" si="39"/>
        <v/>
      </c>
      <c r="DH59" s="211" t="str">
        <f t="shared" si="39"/>
        <v/>
      </c>
      <c r="DI59" s="211" t="str">
        <f t="shared" si="40"/>
        <v/>
      </c>
      <c r="DJ59" s="211" t="str">
        <f t="shared" si="40"/>
        <v/>
      </c>
      <c r="DK59" s="211" t="str">
        <f t="shared" si="40"/>
        <v/>
      </c>
      <c r="DL59" s="211" t="str">
        <f t="shared" si="40"/>
        <v/>
      </c>
      <c r="DM59" s="211" t="str">
        <f t="shared" si="40"/>
        <v/>
      </c>
      <c r="DN59" s="211" t="str">
        <f t="shared" si="40"/>
        <v/>
      </c>
      <c r="DO59" s="211" t="str">
        <f t="shared" si="40"/>
        <v/>
      </c>
      <c r="DP59" s="211" t="str">
        <f t="shared" si="40"/>
        <v/>
      </c>
      <c r="DQ59" s="211" t="str">
        <f t="shared" si="40"/>
        <v/>
      </c>
      <c r="DR59" s="211" t="str">
        <f t="shared" si="40"/>
        <v/>
      </c>
      <c r="DS59" s="211" t="str">
        <f t="shared" si="41"/>
        <v/>
      </c>
      <c r="DT59" s="211" t="str">
        <f t="shared" si="41"/>
        <v/>
      </c>
      <c r="DU59" s="211" t="str">
        <f t="shared" si="41"/>
        <v/>
      </c>
      <c r="DV59" s="211" t="str">
        <f t="shared" si="41"/>
        <v/>
      </c>
      <c r="DW59" s="211" t="str">
        <f t="shared" si="41"/>
        <v/>
      </c>
      <c r="DX59" s="211" t="str">
        <f t="shared" si="41"/>
        <v/>
      </c>
      <c r="DY59" s="211" t="str">
        <f t="shared" si="41"/>
        <v/>
      </c>
      <c r="DZ59" s="211" t="str">
        <f t="shared" si="41"/>
        <v/>
      </c>
      <c r="EA59" s="211" t="str">
        <f t="shared" si="41"/>
        <v/>
      </c>
      <c r="EB59" s="211" t="str">
        <f t="shared" si="41"/>
        <v/>
      </c>
      <c r="EC59" s="211" t="str">
        <f t="shared" si="42"/>
        <v/>
      </c>
      <c r="ED59" s="211" t="str">
        <f t="shared" si="42"/>
        <v/>
      </c>
      <c r="EE59" s="211" t="str">
        <f t="shared" si="42"/>
        <v/>
      </c>
      <c r="EF59" s="211" t="str">
        <f t="shared" si="42"/>
        <v/>
      </c>
      <c r="EG59" s="211" t="str">
        <f t="shared" si="42"/>
        <v/>
      </c>
      <c r="EH59" s="211" t="str">
        <f t="shared" si="42"/>
        <v/>
      </c>
      <c r="EI59" s="211" t="str">
        <f t="shared" si="42"/>
        <v/>
      </c>
      <c r="EJ59" s="211" t="str">
        <f t="shared" si="42"/>
        <v/>
      </c>
      <c r="EK59" s="211" t="str">
        <f t="shared" si="42"/>
        <v/>
      </c>
      <c r="EL59" s="211" t="str">
        <f t="shared" si="42"/>
        <v/>
      </c>
      <c r="EM59" s="211" t="str">
        <f t="shared" si="43"/>
        <v/>
      </c>
      <c r="EN59" s="211" t="str">
        <f t="shared" si="43"/>
        <v/>
      </c>
      <c r="EO59" s="211" t="str">
        <f t="shared" si="43"/>
        <v/>
      </c>
      <c r="EP59" s="211" t="str">
        <f t="shared" si="43"/>
        <v/>
      </c>
      <c r="EQ59" s="211" t="str">
        <f t="shared" si="43"/>
        <v/>
      </c>
      <c r="ER59" s="211" t="str">
        <f t="shared" si="43"/>
        <v/>
      </c>
      <c r="ES59" s="211" t="str">
        <f t="shared" si="43"/>
        <v/>
      </c>
      <c r="ET59" s="211" t="str">
        <f t="shared" si="43"/>
        <v/>
      </c>
      <c r="EU59" s="211" t="str">
        <f t="shared" si="43"/>
        <v/>
      </c>
      <c r="EV59" s="211" t="str">
        <f t="shared" si="43"/>
        <v/>
      </c>
    </row>
    <row r="60" spans="2:152" hidden="1" x14ac:dyDescent="0.25">
      <c r="B60" s="11" t="str">
        <f t="shared" si="19"/>
        <v/>
      </c>
      <c r="C60" s="8"/>
      <c r="D60" s="8"/>
      <c r="E60" s="8"/>
      <c r="F60" s="248" t="str">
        <f>IF('תנאי סף'!AO60&lt;&gt;1,"",'תנאי סף'!F60)</f>
        <v/>
      </c>
      <c r="G60" s="174" t="str">
        <f>IF($F60="","",IF($AA60&lt;&gt;1,$AB$1,'ריכוז גיליונות עזר'!M60))</f>
        <v/>
      </c>
      <c r="H60" s="174" t="str">
        <f>IF($F60="","",IF($AA60&lt;&gt;1,$AB$1,'ריכוז גיליונות עזר'!N60))</f>
        <v/>
      </c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2"/>
      <c r="T60" s="12"/>
      <c r="U60" s="174" t="str">
        <f t="shared" si="20"/>
        <v/>
      </c>
      <c r="V60" s="12">
        <v>1</v>
      </c>
      <c r="W60" s="12" t="str">
        <f t="shared" si="21"/>
        <v/>
      </c>
      <c r="X60" s="174">
        <v>1</v>
      </c>
      <c r="Y60" s="12" t="str">
        <f t="shared" si="22"/>
        <v/>
      </c>
      <c r="Z60" s="138" t="str">
        <f t="shared" si="8"/>
        <v/>
      </c>
      <c r="AA60" s="210">
        <f t="shared" si="23"/>
        <v>1</v>
      </c>
      <c r="AB60" s="210" t="str">
        <f t="shared" si="24"/>
        <v/>
      </c>
      <c r="AC60" s="210" t="str">
        <f t="shared" si="24"/>
        <v/>
      </c>
      <c r="BA60" s="210" t="str">
        <f t="shared" si="34"/>
        <v/>
      </c>
      <c r="BB60" s="210" t="str">
        <f t="shared" si="34"/>
        <v/>
      </c>
      <c r="BC60" s="210" t="str">
        <f t="shared" si="34"/>
        <v/>
      </c>
      <c r="BK60" s="211" t="str">
        <f t="shared" si="35"/>
        <v/>
      </c>
      <c r="BL60" s="211" t="str">
        <f t="shared" si="35"/>
        <v/>
      </c>
      <c r="BM60" s="211" t="str">
        <f t="shared" si="35"/>
        <v/>
      </c>
      <c r="BN60" s="211" t="str">
        <f t="shared" si="35"/>
        <v/>
      </c>
      <c r="BO60" s="211" t="str">
        <f t="shared" si="35"/>
        <v/>
      </c>
      <c r="BP60" s="211" t="str">
        <f t="shared" si="35"/>
        <v/>
      </c>
      <c r="BQ60" s="211" t="str">
        <f t="shared" si="35"/>
        <v/>
      </c>
      <c r="BR60" s="211" t="str">
        <f t="shared" si="35"/>
        <v/>
      </c>
      <c r="BS60" s="211" t="str">
        <f t="shared" si="35"/>
        <v/>
      </c>
      <c r="BT60" s="211" t="str">
        <f t="shared" si="35"/>
        <v/>
      </c>
      <c r="BU60" s="211" t="str">
        <f t="shared" si="36"/>
        <v/>
      </c>
      <c r="BV60" s="211" t="str">
        <f t="shared" si="36"/>
        <v/>
      </c>
      <c r="BW60" s="211" t="str">
        <f t="shared" si="36"/>
        <v/>
      </c>
      <c r="BX60" s="211" t="str">
        <f t="shared" si="36"/>
        <v/>
      </c>
      <c r="BY60" s="211" t="str">
        <f t="shared" si="36"/>
        <v/>
      </c>
      <c r="BZ60" s="211" t="str">
        <f t="shared" si="36"/>
        <v/>
      </c>
      <c r="CA60" s="211" t="str">
        <f t="shared" si="36"/>
        <v/>
      </c>
      <c r="CB60" s="211" t="str">
        <f t="shared" si="36"/>
        <v/>
      </c>
      <c r="CC60" s="211" t="str">
        <f t="shared" si="36"/>
        <v/>
      </c>
      <c r="CD60" s="211" t="str">
        <f t="shared" si="36"/>
        <v/>
      </c>
      <c r="CE60" s="211" t="str">
        <f t="shared" si="37"/>
        <v/>
      </c>
      <c r="CF60" s="211" t="str">
        <f t="shared" si="37"/>
        <v/>
      </c>
      <c r="CG60" s="211" t="str">
        <f t="shared" si="37"/>
        <v/>
      </c>
      <c r="CH60" s="211" t="str">
        <f t="shared" si="37"/>
        <v/>
      </c>
      <c r="CI60" s="211" t="str">
        <f t="shared" si="37"/>
        <v/>
      </c>
      <c r="CJ60" s="211" t="str">
        <f t="shared" si="37"/>
        <v/>
      </c>
      <c r="CK60" s="211" t="str">
        <f t="shared" si="37"/>
        <v/>
      </c>
      <c r="CL60" s="211" t="str">
        <f t="shared" si="37"/>
        <v/>
      </c>
      <c r="CM60" s="211" t="str">
        <f t="shared" si="37"/>
        <v/>
      </c>
      <c r="CN60" s="211" t="str">
        <f t="shared" si="37"/>
        <v/>
      </c>
      <c r="CO60" s="211" t="str">
        <f t="shared" si="38"/>
        <v/>
      </c>
      <c r="CP60" s="211" t="str">
        <f t="shared" si="38"/>
        <v/>
      </c>
      <c r="CQ60" s="211" t="str">
        <f t="shared" si="38"/>
        <v/>
      </c>
      <c r="CR60" s="211" t="str">
        <f t="shared" si="38"/>
        <v/>
      </c>
      <c r="CS60" s="211" t="str">
        <f t="shared" si="38"/>
        <v/>
      </c>
      <c r="CT60" s="211" t="str">
        <f t="shared" si="38"/>
        <v/>
      </c>
      <c r="CU60" s="211" t="str">
        <f t="shared" si="38"/>
        <v/>
      </c>
      <c r="CV60" s="211" t="str">
        <f t="shared" si="38"/>
        <v/>
      </c>
      <c r="CW60" s="211" t="str">
        <f t="shared" si="38"/>
        <v/>
      </c>
      <c r="CX60" s="211" t="str">
        <f t="shared" si="38"/>
        <v/>
      </c>
      <c r="CY60" s="211" t="str">
        <f t="shared" si="39"/>
        <v/>
      </c>
      <c r="CZ60" s="211" t="str">
        <f t="shared" si="39"/>
        <v/>
      </c>
      <c r="DA60" s="211" t="str">
        <f t="shared" si="39"/>
        <v/>
      </c>
      <c r="DB60" s="211" t="str">
        <f t="shared" si="39"/>
        <v/>
      </c>
      <c r="DC60" s="211" t="str">
        <f t="shared" si="39"/>
        <v/>
      </c>
      <c r="DD60" s="211" t="str">
        <f t="shared" si="39"/>
        <v/>
      </c>
      <c r="DE60" s="211" t="str">
        <f t="shared" si="39"/>
        <v/>
      </c>
      <c r="DF60" s="211" t="str">
        <f t="shared" si="39"/>
        <v/>
      </c>
      <c r="DG60" s="211" t="str">
        <f t="shared" si="39"/>
        <v/>
      </c>
      <c r="DH60" s="211" t="str">
        <f t="shared" si="39"/>
        <v/>
      </c>
      <c r="DI60" s="211" t="str">
        <f t="shared" si="40"/>
        <v/>
      </c>
      <c r="DJ60" s="211" t="str">
        <f t="shared" si="40"/>
        <v/>
      </c>
      <c r="DK60" s="211" t="str">
        <f t="shared" si="40"/>
        <v/>
      </c>
      <c r="DL60" s="211" t="str">
        <f t="shared" si="40"/>
        <v/>
      </c>
      <c r="DM60" s="211" t="str">
        <f t="shared" si="40"/>
        <v/>
      </c>
      <c r="DN60" s="211" t="str">
        <f t="shared" si="40"/>
        <v/>
      </c>
      <c r="DO60" s="211" t="str">
        <f t="shared" si="40"/>
        <v/>
      </c>
      <c r="DP60" s="211" t="str">
        <f t="shared" si="40"/>
        <v/>
      </c>
      <c r="DQ60" s="211" t="str">
        <f t="shared" si="40"/>
        <v/>
      </c>
      <c r="DR60" s="211" t="str">
        <f t="shared" si="40"/>
        <v/>
      </c>
      <c r="DS60" s="211" t="str">
        <f t="shared" si="41"/>
        <v/>
      </c>
      <c r="DT60" s="211" t="str">
        <f t="shared" si="41"/>
        <v/>
      </c>
      <c r="DU60" s="211" t="str">
        <f t="shared" si="41"/>
        <v/>
      </c>
      <c r="DV60" s="211" t="str">
        <f t="shared" si="41"/>
        <v/>
      </c>
      <c r="DW60" s="211" t="str">
        <f t="shared" si="41"/>
        <v/>
      </c>
      <c r="DX60" s="211" t="str">
        <f t="shared" si="41"/>
        <v/>
      </c>
      <c r="DY60" s="211" t="str">
        <f t="shared" si="41"/>
        <v/>
      </c>
      <c r="DZ60" s="211" t="str">
        <f t="shared" si="41"/>
        <v/>
      </c>
      <c r="EA60" s="211" t="str">
        <f t="shared" si="41"/>
        <v/>
      </c>
      <c r="EB60" s="211" t="str">
        <f t="shared" si="41"/>
        <v/>
      </c>
      <c r="EC60" s="211" t="str">
        <f t="shared" si="42"/>
        <v/>
      </c>
      <c r="ED60" s="211" t="str">
        <f t="shared" si="42"/>
        <v/>
      </c>
      <c r="EE60" s="211" t="str">
        <f t="shared" si="42"/>
        <v/>
      </c>
      <c r="EF60" s="211" t="str">
        <f t="shared" si="42"/>
        <v/>
      </c>
      <c r="EG60" s="211" t="str">
        <f t="shared" si="42"/>
        <v/>
      </c>
      <c r="EH60" s="211" t="str">
        <f t="shared" si="42"/>
        <v/>
      </c>
      <c r="EI60" s="211" t="str">
        <f t="shared" si="42"/>
        <v/>
      </c>
      <c r="EJ60" s="211" t="str">
        <f t="shared" si="42"/>
        <v/>
      </c>
      <c r="EK60" s="211" t="str">
        <f t="shared" si="42"/>
        <v/>
      </c>
      <c r="EL60" s="211" t="str">
        <f t="shared" si="42"/>
        <v/>
      </c>
      <c r="EM60" s="211" t="str">
        <f t="shared" si="43"/>
        <v/>
      </c>
      <c r="EN60" s="211" t="str">
        <f t="shared" si="43"/>
        <v/>
      </c>
      <c r="EO60" s="211" t="str">
        <f t="shared" si="43"/>
        <v/>
      </c>
      <c r="EP60" s="211" t="str">
        <f t="shared" si="43"/>
        <v/>
      </c>
      <c r="EQ60" s="211" t="str">
        <f t="shared" si="43"/>
        <v/>
      </c>
      <c r="ER60" s="211" t="str">
        <f t="shared" si="43"/>
        <v/>
      </c>
      <c r="ES60" s="211" t="str">
        <f t="shared" si="43"/>
        <v/>
      </c>
      <c r="ET60" s="211" t="str">
        <f t="shared" si="43"/>
        <v/>
      </c>
      <c r="EU60" s="211" t="str">
        <f t="shared" si="43"/>
        <v/>
      </c>
      <c r="EV60" s="211" t="str">
        <f t="shared" si="43"/>
        <v/>
      </c>
    </row>
    <row r="61" spans="2:152" hidden="1" x14ac:dyDescent="0.25">
      <c r="B61" s="11" t="str">
        <f t="shared" si="19"/>
        <v/>
      </c>
      <c r="C61" s="8"/>
      <c r="D61" s="8"/>
      <c r="E61" s="8"/>
      <c r="F61" s="248" t="str">
        <f>IF('תנאי סף'!AO61&lt;&gt;1,"",'תנאי סף'!F61)</f>
        <v/>
      </c>
      <c r="G61" s="174" t="str">
        <f>IF($F61="","",IF($AA61&lt;&gt;1,$AB$1,'ריכוז גיליונות עזר'!M61))</f>
        <v/>
      </c>
      <c r="H61" s="174" t="str">
        <f>IF($F61="","",IF($AA61&lt;&gt;1,$AB$1,'ריכוז גיליונות עזר'!N61))</f>
        <v/>
      </c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2"/>
      <c r="T61" s="12"/>
      <c r="U61" s="174" t="str">
        <f t="shared" si="20"/>
        <v/>
      </c>
      <c r="V61" s="12">
        <v>1</v>
      </c>
      <c r="W61" s="12" t="str">
        <f t="shared" si="21"/>
        <v/>
      </c>
      <c r="X61" s="174">
        <v>1</v>
      </c>
      <c r="Y61" s="12" t="str">
        <f t="shared" si="22"/>
        <v/>
      </c>
      <c r="Z61" s="138" t="str">
        <f t="shared" si="8"/>
        <v/>
      </c>
      <c r="AA61" s="210">
        <f t="shared" si="23"/>
        <v>1</v>
      </c>
      <c r="AB61" s="210" t="str">
        <f t="shared" si="24"/>
        <v/>
      </c>
      <c r="AC61" s="210" t="str">
        <f t="shared" si="24"/>
        <v/>
      </c>
      <c r="BA61" s="210" t="str">
        <f t="shared" si="34"/>
        <v/>
      </c>
      <c r="BB61" s="210" t="str">
        <f t="shared" si="34"/>
        <v/>
      </c>
      <c r="BC61" s="210" t="str">
        <f t="shared" si="34"/>
        <v/>
      </c>
      <c r="BK61" s="211" t="str">
        <f t="shared" ref="BK61:BT70" si="44">IF($F61="","",BK$30)</f>
        <v/>
      </c>
      <c r="BL61" s="211" t="str">
        <f t="shared" si="44"/>
        <v/>
      </c>
      <c r="BM61" s="211" t="str">
        <f t="shared" si="44"/>
        <v/>
      </c>
      <c r="BN61" s="211" t="str">
        <f t="shared" si="44"/>
        <v/>
      </c>
      <c r="BO61" s="211" t="str">
        <f t="shared" si="44"/>
        <v/>
      </c>
      <c r="BP61" s="211" t="str">
        <f t="shared" si="44"/>
        <v/>
      </c>
      <c r="BQ61" s="211" t="str">
        <f t="shared" si="44"/>
        <v/>
      </c>
      <c r="BR61" s="211" t="str">
        <f t="shared" si="44"/>
        <v/>
      </c>
      <c r="BS61" s="211" t="str">
        <f t="shared" si="44"/>
        <v/>
      </c>
      <c r="BT61" s="211" t="str">
        <f t="shared" si="44"/>
        <v/>
      </c>
      <c r="BU61" s="211" t="str">
        <f t="shared" ref="BU61:CD70" si="45">IF($F61="","",BU$30)</f>
        <v/>
      </c>
      <c r="BV61" s="211" t="str">
        <f t="shared" si="45"/>
        <v/>
      </c>
      <c r="BW61" s="211" t="str">
        <f t="shared" si="45"/>
        <v/>
      </c>
      <c r="BX61" s="211" t="str">
        <f t="shared" si="45"/>
        <v/>
      </c>
      <c r="BY61" s="211" t="str">
        <f t="shared" si="45"/>
        <v/>
      </c>
      <c r="BZ61" s="211" t="str">
        <f t="shared" si="45"/>
        <v/>
      </c>
      <c r="CA61" s="211" t="str">
        <f t="shared" si="45"/>
        <v/>
      </c>
      <c r="CB61" s="211" t="str">
        <f t="shared" si="45"/>
        <v/>
      </c>
      <c r="CC61" s="211" t="str">
        <f t="shared" si="45"/>
        <v/>
      </c>
      <c r="CD61" s="211" t="str">
        <f t="shared" si="45"/>
        <v/>
      </c>
      <c r="CE61" s="211" t="str">
        <f t="shared" ref="CE61:CN70" si="46">IF($F61="","",CE$30)</f>
        <v/>
      </c>
      <c r="CF61" s="211" t="str">
        <f t="shared" si="46"/>
        <v/>
      </c>
      <c r="CG61" s="211" t="str">
        <f t="shared" si="46"/>
        <v/>
      </c>
      <c r="CH61" s="211" t="str">
        <f t="shared" si="46"/>
        <v/>
      </c>
      <c r="CI61" s="211" t="str">
        <f t="shared" si="46"/>
        <v/>
      </c>
      <c r="CJ61" s="211" t="str">
        <f t="shared" si="46"/>
        <v/>
      </c>
      <c r="CK61" s="211" t="str">
        <f t="shared" si="46"/>
        <v/>
      </c>
      <c r="CL61" s="211" t="str">
        <f t="shared" si="46"/>
        <v/>
      </c>
      <c r="CM61" s="211" t="str">
        <f t="shared" si="46"/>
        <v/>
      </c>
      <c r="CN61" s="211" t="str">
        <f t="shared" si="46"/>
        <v/>
      </c>
      <c r="CO61" s="211" t="str">
        <f t="shared" ref="CO61:CX70" si="47">IF($F61="","",CO$30)</f>
        <v/>
      </c>
      <c r="CP61" s="211" t="str">
        <f t="shared" si="47"/>
        <v/>
      </c>
      <c r="CQ61" s="211" t="str">
        <f t="shared" si="47"/>
        <v/>
      </c>
      <c r="CR61" s="211" t="str">
        <f t="shared" si="47"/>
        <v/>
      </c>
      <c r="CS61" s="211" t="str">
        <f t="shared" si="47"/>
        <v/>
      </c>
      <c r="CT61" s="211" t="str">
        <f t="shared" si="47"/>
        <v/>
      </c>
      <c r="CU61" s="211" t="str">
        <f t="shared" si="47"/>
        <v/>
      </c>
      <c r="CV61" s="211" t="str">
        <f t="shared" si="47"/>
        <v/>
      </c>
      <c r="CW61" s="211" t="str">
        <f t="shared" si="47"/>
        <v/>
      </c>
      <c r="CX61" s="211" t="str">
        <f t="shared" si="47"/>
        <v/>
      </c>
      <c r="CY61" s="211" t="str">
        <f t="shared" ref="CY61:DH70" si="48">IF($F61="","",CY$30)</f>
        <v/>
      </c>
      <c r="CZ61" s="211" t="str">
        <f t="shared" si="48"/>
        <v/>
      </c>
      <c r="DA61" s="211" t="str">
        <f t="shared" si="48"/>
        <v/>
      </c>
      <c r="DB61" s="211" t="str">
        <f t="shared" si="48"/>
        <v/>
      </c>
      <c r="DC61" s="211" t="str">
        <f t="shared" si="48"/>
        <v/>
      </c>
      <c r="DD61" s="211" t="str">
        <f t="shared" si="48"/>
        <v/>
      </c>
      <c r="DE61" s="211" t="str">
        <f t="shared" si="48"/>
        <v/>
      </c>
      <c r="DF61" s="211" t="str">
        <f t="shared" si="48"/>
        <v/>
      </c>
      <c r="DG61" s="211" t="str">
        <f t="shared" si="48"/>
        <v/>
      </c>
      <c r="DH61" s="211" t="str">
        <f t="shared" si="48"/>
        <v/>
      </c>
      <c r="DI61" s="211" t="str">
        <f t="shared" ref="DI61:DR70" si="49">IF($F61="","",DI$30)</f>
        <v/>
      </c>
      <c r="DJ61" s="211" t="str">
        <f t="shared" si="49"/>
        <v/>
      </c>
      <c r="DK61" s="211" t="str">
        <f t="shared" si="49"/>
        <v/>
      </c>
      <c r="DL61" s="211" t="str">
        <f t="shared" si="49"/>
        <v/>
      </c>
      <c r="DM61" s="211" t="str">
        <f t="shared" si="49"/>
        <v/>
      </c>
      <c r="DN61" s="211" t="str">
        <f t="shared" si="49"/>
        <v/>
      </c>
      <c r="DO61" s="211" t="str">
        <f t="shared" si="49"/>
        <v/>
      </c>
      <c r="DP61" s="211" t="str">
        <f t="shared" si="49"/>
        <v/>
      </c>
      <c r="DQ61" s="211" t="str">
        <f t="shared" si="49"/>
        <v/>
      </c>
      <c r="DR61" s="211" t="str">
        <f t="shared" si="49"/>
        <v/>
      </c>
      <c r="DS61" s="211" t="str">
        <f t="shared" ref="DS61:EB70" si="50">IF($F61="","",DS$30)</f>
        <v/>
      </c>
      <c r="DT61" s="211" t="str">
        <f t="shared" si="50"/>
        <v/>
      </c>
      <c r="DU61" s="211" t="str">
        <f t="shared" si="50"/>
        <v/>
      </c>
      <c r="DV61" s="211" t="str">
        <f t="shared" si="50"/>
        <v/>
      </c>
      <c r="DW61" s="211" t="str">
        <f t="shared" si="50"/>
        <v/>
      </c>
      <c r="DX61" s="211" t="str">
        <f t="shared" si="50"/>
        <v/>
      </c>
      <c r="DY61" s="211" t="str">
        <f t="shared" si="50"/>
        <v/>
      </c>
      <c r="DZ61" s="211" t="str">
        <f t="shared" si="50"/>
        <v/>
      </c>
      <c r="EA61" s="211" t="str">
        <f t="shared" si="50"/>
        <v/>
      </c>
      <c r="EB61" s="211" t="str">
        <f t="shared" si="50"/>
        <v/>
      </c>
      <c r="EC61" s="211" t="str">
        <f t="shared" ref="EC61:EL70" si="51">IF($F61="","",EC$30)</f>
        <v/>
      </c>
      <c r="ED61" s="211" t="str">
        <f t="shared" si="51"/>
        <v/>
      </c>
      <c r="EE61" s="211" t="str">
        <f t="shared" si="51"/>
        <v/>
      </c>
      <c r="EF61" s="211" t="str">
        <f t="shared" si="51"/>
        <v/>
      </c>
      <c r="EG61" s="211" t="str">
        <f t="shared" si="51"/>
        <v/>
      </c>
      <c r="EH61" s="211" t="str">
        <f t="shared" si="51"/>
        <v/>
      </c>
      <c r="EI61" s="211" t="str">
        <f t="shared" si="51"/>
        <v/>
      </c>
      <c r="EJ61" s="211" t="str">
        <f t="shared" si="51"/>
        <v/>
      </c>
      <c r="EK61" s="211" t="str">
        <f t="shared" si="51"/>
        <v/>
      </c>
      <c r="EL61" s="211" t="str">
        <f t="shared" si="51"/>
        <v/>
      </c>
      <c r="EM61" s="211" t="str">
        <f t="shared" ref="EM61:EV70" si="52">IF($F61="","",EM$30)</f>
        <v/>
      </c>
      <c r="EN61" s="211" t="str">
        <f t="shared" si="52"/>
        <v/>
      </c>
      <c r="EO61" s="211" t="str">
        <f t="shared" si="52"/>
        <v/>
      </c>
      <c r="EP61" s="211" t="str">
        <f t="shared" si="52"/>
        <v/>
      </c>
      <c r="EQ61" s="211" t="str">
        <f t="shared" si="52"/>
        <v/>
      </c>
      <c r="ER61" s="211" t="str">
        <f t="shared" si="52"/>
        <v/>
      </c>
      <c r="ES61" s="211" t="str">
        <f t="shared" si="52"/>
        <v/>
      </c>
      <c r="ET61" s="211" t="str">
        <f t="shared" si="52"/>
        <v/>
      </c>
      <c r="EU61" s="211" t="str">
        <f t="shared" si="52"/>
        <v/>
      </c>
      <c r="EV61" s="211" t="str">
        <f t="shared" si="52"/>
        <v/>
      </c>
    </row>
    <row r="62" spans="2:152" hidden="1" x14ac:dyDescent="0.25">
      <c r="B62" s="11" t="str">
        <f t="shared" si="19"/>
        <v/>
      </c>
      <c r="C62" s="8"/>
      <c r="D62" s="8"/>
      <c r="E62" s="8"/>
      <c r="F62" s="248" t="str">
        <f>IF('תנאי סף'!AO62&lt;&gt;1,"",'תנאי סף'!F62)</f>
        <v/>
      </c>
      <c r="G62" s="174" t="str">
        <f>IF($F62="","",IF($AA62&lt;&gt;1,$AB$1,'ריכוז גיליונות עזר'!M62))</f>
        <v/>
      </c>
      <c r="H62" s="174" t="str">
        <f>IF($F62="","",IF($AA62&lt;&gt;1,$AB$1,'ריכוז גיליונות עזר'!N62))</f>
        <v/>
      </c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2"/>
      <c r="T62" s="12"/>
      <c r="U62" s="174" t="str">
        <f t="shared" si="20"/>
        <v/>
      </c>
      <c r="V62" s="12">
        <v>1</v>
      </c>
      <c r="W62" s="12" t="str">
        <f t="shared" si="21"/>
        <v/>
      </c>
      <c r="X62" s="174">
        <v>1</v>
      </c>
      <c r="Y62" s="12" t="str">
        <f t="shared" si="22"/>
        <v/>
      </c>
      <c r="Z62" s="138" t="str">
        <f t="shared" si="8"/>
        <v/>
      </c>
      <c r="AA62" s="210">
        <f t="shared" si="23"/>
        <v>1</v>
      </c>
      <c r="AB62" s="210" t="str">
        <f t="shared" si="24"/>
        <v/>
      </c>
      <c r="AC62" s="210" t="str">
        <f t="shared" si="24"/>
        <v/>
      </c>
      <c r="BA62" s="210" t="str">
        <f t="shared" si="34"/>
        <v/>
      </c>
      <c r="BB62" s="210" t="str">
        <f t="shared" si="34"/>
        <v/>
      </c>
      <c r="BC62" s="210" t="str">
        <f t="shared" si="34"/>
        <v/>
      </c>
      <c r="BK62" s="211" t="str">
        <f t="shared" si="44"/>
        <v/>
      </c>
      <c r="BL62" s="211" t="str">
        <f t="shared" si="44"/>
        <v/>
      </c>
      <c r="BM62" s="211" t="str">
        <f t="shared" si="44"/>
        <v/>
      </c>
      <c r="BN62" s="211" t="str">
        <f t="shared" si="44"/>
        <v/>
      </c>
      <c r="BO62" s="211" t="str">
        <f t="shared" si="44"/>
        <v/>
      </c>
      <c r="BP62" s="211" t="str">
        <f t="shared" si="44"/>
        <v/>
      </c>
      <c r="BQ62" s="211" t="str">
        <f t="shared" si="44"/>
        <v/>
      </c>
      <c r="BR62" s="211" t="str">
        <f t="shared" si="44"/>
        <v/>
      </c>
      <c r="BS62" s="211" t="str">
        <f t="shared" si="44"/>
        <v/>
      </c>
      <c r="BT62" s="211" t="str">
        <f t="shared" si="44"/>
        <v/>
      </c>
      <c r="BU62" s="211" t="str">
        <f t="shared" si="45"/>
        <v/>
      </c>
      <c r="BV62" s="211" t="str">
        <f t="shared" si="45"/>
        <v/>
      </c>
      <c r="BW62" s="211" t="str">
        <f t="shared" si="45"/>
        <v/>
      </c>
      <c r="BX62" s="211" t="str">
        <f t="shared" si="45"/>
        <v/>
      </c>
      <c r="BY62" s="211" t="str">
        <f t="shared" si="45"/>
        <v/>
      </c>
      <c r="BZ62" s="211" t="str">
        <f t="shared" si="45"/>
        <v/>
      </c>
      <c r="CA62" s="211" t="str">
        <f t="shared" si="45"/>
        <v/>
      </c>
      <c r="CB62" s="211" t="str">
        <f t="shared" si="45"/>
        <v/>
      </c>
      <c r="CC62" s="211" t="str">
        <f t="shared" si="45"/>
        <v/>
      </c>
      <c r="CD62" s="211" t="str">
        <f t="shared" si="45"/>
        <v/>
      </c>
      <c r="CE62" s="211" t="str">
        <f t="shared" si="46"/>
        <v/>
      </c>
      <c r="CF62" s="211" t="str">
        <f t="shared" si="46"/>
        <v/>
      </c>
      <c r="CG62" s="211" t="str">
        <f t="shared" si="46"/>
        <v/>
      </c>
      <c r="CH62" s="211" t="str">
        <f t="shared" si="46"/>
        <v/>
      </c>
      <c r="CI62" s="211" t="str">
        <f t="shared" si="46"/>
        <v/>
      </c>
      <c r="CJ62" s="211" t="str">
        <f t="shared" si="46"/>
        <v/>
      </c>
      <c r="CK62" s="211" t="str">
        <f t="shared" si="46"/>
        <v/>
      </c>
      <c r="CL62" s="211" t="str">
        <f t="shared" si="46"/>
        <v/>
      </c>
      <c r="CM62" s="211" t="str">
        <f t="shared" si="46"/>
        <v/>
      </c>
      <c r="CN62" s="211" t="str">
        <f t="shared" si="46"/>
        <v/>
      </c>
      <c r="CO62" s="211" t="str">
        <f t="shared" si="47"/>
        <v/>
      </c>
      <c r="CP62" s="211" t="str">
        <f t="shared" si="47"/>
        <v/>
      </c>
      <c r="CQ62" s="211" t="str">
        <f t="shared" si="47"/>
        <v/>
      </c>
      <c r="CR62" s="211" t="str">
        <f t="shared" si="47"/>
        <v/>
      </c>
      <c r="CS62" s="211" t="str">
        <f t="shared" si="47"/>
        <v/>
      </c>
      <c r="CT62" s="211" t="str">
        <f t="shared" si="47"/>
        <v/>
      </c>
      <c r="CU62" s="211" t="str">
        <f t="shared" si="47"/>
        <v/>
      </c>
      <c r="CV62" s="211" t="str">
        <f t="shared" si="47"/>
        <v/>
      </c>
      <c r="CW62" s="211" t="str">
        <f t="shared" si="47"/>
        <v/>
      </c>
      <c r="CX62" s="211" t="str">
        <f t="shared" si="47"/>
        <v/>
      </c>
      <c r="CY62" s="211" t="str">
        <f t="shared" si="48"/>
        <v/>
      </c>
      <c r="CZ62" s="211" t="str">
        <f t="shared" si="48"/>
        <v/>
      </c>
      <c r="DA62" s="211" t="str">
        <f t="shared" si="48"/>
        <v/>
      </c>
      <c r="DB62" s="211" t="str">
        <f t="shared" si="48"/>
        <v/>
      </c>
      <c r="DC62" s="211" t="str">
        <f t="shared" si="48"/>
        <v/>
      </c>
      <c r="DD62" s="211" t="str">
        <f t="shared" si="48"/>
        <v/>
      </c>
      <c r="DE62" s="211" t="str">
        <f t="shared" si="48"/>
        <v/>
      </c>
      <c r="DF62" s="211" t="str">
        <f t="shared" si="48"/>
        <v/>
      </c>
      <c r="DG62" s="211" t="str">
        <f t="shared" si="48"/>
        <v/>
      </c>
      <c r="DH62" s="211" t="str">
        <f t="shared" si="48"/>
        <v/>
      </c>
      <c r="DI62" s="211" t="str">
        <f t="shared" si="49"/>
        <v/>
      </c>
      <c r="DJ62" s="211" t="str">
        <f t="shared" si="49"/>
        <v/>
      </c>
      <c r="DK62" s="211" t="str">
        <f t="shared" si="49"/>
        <v/>
      </c>
      <c r="DL62" s="211" t="str">
        <f t="shared" si="49"/>
        <v/>
      </c>
      <c r="DM62" s="211" t="str">
        <f t="shared" si="49"/>
        <v/>
      </c>
      <c r="DN62" s="211" t="str">
        <f t="shared" si="49"/>
        <v/>
      </c>
      <c r="DO62" s="211" t="str">
        <f t="shared" si="49"/>
        <v/>
      </c>
      <c r="DP62" s="211" t="str">
        <f t="shared" si="49"/>
        <v/>
      </c>
      <c r="DQ62" s="211" t="str">
        <f t="shared" si="49"/>
        <v/>
      </c>
      <c r="DR62" s="211" t="str">
        <f t="shared" si="49"/>
        <v/>
      </c>
      <c r="DS62" s="211" t="str">
        <f t="shared" si="50"/>
        <v/>
      </c>
      <c r="DT62" s="211" t="str">
        <f t="shared" si="50"/>
        <v/>
      </c>
      <c r="DU62" s="211" t="str">
        <f t="shared" si="50"/>
        <v/>
      </c>
      <c r="DV62" s="211" t="str">
        <f t="shared" si="50"/>
        <v/>
      </c>
      <c r="DW62" s="211" t="str">
        <f t="shared" si="50"/>
        <v/>
      </c>
      <c r="DX62" s="211" t="str">
        <f t="shared" si="50"/>
        <v/>
      </c>
      <c r="DY62" s="211" t="str">
        <f t="shared" si="50"/>
        <v/>
      </c>
      <c r="DZ62" s="211" t="str">
        <f t="shared" si="50"/>
        <v/>
      </c>
      <c r="EA62" s="211" t="str">
        <f t="shared" si="50"/>
        <v/>
      </c>
      <c r="EB62" s="211" t="str">
        <f t="shared" si="50"/>
        <v/>
      </c>
      <c r="EC62" s="211" t="str">
        <f t="shared" si="51"/>
        <v/>
      </c>
      <c r="ED62" s="211" t="str">
        <f t="shared" si="51"/>
        <v/>
      </c>
      <c r="EE62" s="211" t="str">
        <f t="shared" si="51"/>
        <v/>
      </c>
      <c r="EF62" s="211" t="str">
        <f t="shared" si="51"/>
        <v/>
      </c>
      <c r="EG62" s="211" t="str">
        <f t="shared" si="51"/>
        <v/>
      </c>
      <c r="EH62" s="211" t="str">
        <f t="shared" si="51"/>
        <v/>
      </c>
      <c r="EI62" s="211" t="str">
        <f t="shared" si="51"/>
        <v/>
      </c>
      <c r="EJ62" s="211" t="str">
        <f t="shared" si="51"/>
        <v/>
      </c>
      <c r="EK62" s="211" t="str">
        <f t="shared" si="51"/>
        <v/>
      </c>
      <c r="EL62" s="211" t="str">
        <f t="shared" si="51"/>
        <v/>
      </c>
      <c r="EM62" s="211" t="str">
        <f t="shared" si="52"/>
        <v/>
      </c>
      <c r="EN62" s="211" t="str">
        <f t="shared" si="52"/>
        <v/>
      </c>
      <c r="EO62" s="211" t="str">
        <f t="shared" si="52"/>
        <v/>
      </c>
      <c r="EP62" s="211" t="str">
        <f t="shared" si="52"/>
        <v/>
      </c>
      <c r="EQ62" s="211" t="str">
        <f t="shared" si="52"/>
        <v/>
      </c>
      <c r="ER62" s="211" t="str">
        <f t="shared" si="52"/>
        <v/>
      </c>
      <c r="ES62" s="211" t="str">
        <f t="shared" si="52"/>
        <v/>
      </c>
      <c r="ET62" s="211" t="str">
        <f t="shared" si="52"/>
        <v/>
      </c>
      <c r="EU62" s="211" t="str">
        <f t="shared" si="52"/>
        <v/>
      </c>
      <c r="EV62" s="211" t="str">
        <f t="shared" si="52"/>
        <v/>
      </c>
    </row>
    <row r="63" spans="2:152" hidden="1" x14ac:dyDescent="0.25">
      <c r="B63" s="11" t="str">
        <f t="shared" si="19"/>
        <v/>
      </c>
      <c r="C63" s="8"/>
      <c r="D63" s="8"/>
      <c r="E63" s="8"/>
      <c r="F63" s="248" t="str">
        <f>IF('תנאי סף'!AO63&lt;&gt;1,"",'תנאי סף'!F63)</f>
        <v/>
      </c>
      <c r="G63" s="174" t="str">
        <f>IF($F63="","",IF($AA63&lt;&gt;1,$AB$1,'ריכוז גיליונות עזר'!M63))</f>
        <v/>
      </c>
      <c r="H63" s="174" t="str">
        <f>IF($F63="","",IF($AA63&lt;&gt;1,$AB$1,'ריכוז גיליונות עזר'!N63))</f>
        <v/>
      </c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2"/>
      <c r="T63" s="12"/>
      <c r="U63" s="174" t="str">
        <f t="shared" si="20"/>
        <v/>
      </c>
      <c r="V63" s="12">
        <v>1</v>
      </c>
      <c r="W63" s="12" t="str">
        <f t="shared" si="21"/>
        <v/>
      </c>
      <c r="X63" s="174">
        <v>1</v>
      </c>
      <c r="Y63" s="12" t="str">
        <f t="shared" si="22"/>
        <v/>
      </c>
      <c r="Z63" s="138" t="str">
        <f t="shared" ref="Z63:Z94" si="53">IF($F63="","",IF(OR($AA63&lt;&gt;1,Y63=$AB$1),$AB$1,IFERROR(Y63/SUM($Y$31:$Y$130),0)))</f>
        <v/>
      </c>
      <c r="AA63" s="210">
        <f t="shared" si="23"/>
        <v>1</v>
      </c>
      <c r="AB63" s="210" t="str">
        <f t="shared" si="24"/>
        <v/>
      </c>
      <c r="AC63" s="210" t="str">
        <f t="shared" si="24"/>
        <v/>
      </c>
      <c r="BA63" s="210" t="str">
        <f t="shared" si="34"/>
        <v/>
      </c>
      <c r="BB63" s="210" t="str">
        <f t="shared" si="34"/>
        <v/>
      </c>
      <c r="BC63" s="210" t="str">
        <f t="shared" si="34"/>
        <v/>
      </c>
      <c r="BK63" s="211" t="str">
        <f t="shared" si="44"/>
        <v/>
      </c>
      <c r="BL63" s="211" t="str">
        <f t="shared" si="44"/>
        <v/>
      </c>
      <c r="BM63" s="211" t="str">
        <f t="shared" si="44"/>
        <v/>
      </c>
      <c r="BN63" s="211" t="str">
        <f t="shared" si="44"/>
        <v/>
      </c>
      <c r="BO63" s="211" t="str">
        <f t="shared" si="44"/>
        <v/>
      </c>
      <c r="BP63" s="211" t="str">
        <f t="shared" si="44"/>
        <v/>
      </c>
      <c r="BQ63" s="211" t="str">
        <f t="shared" si="44"/>
        <v/>
      </c>
      <c r="BR63" s="211" t="str">
        <f t="shared" si="44"/>
        <v/>
      </c>
      <c r="BS63" s="211" t="str">
        <f t="shared" si="44"/>
        <v/>
      </c>
      <c r="BT63" s="211" t="str">
        <f t="shared" si="44"/>
        <v/>
      </c>
      <c r="BU63" s="211" t="str">
        <f t="shared" si="45"/>
        <v/>
      </c>
      <c r="BV63" s="211" t="str">
        <f t="shared" si="45"/>
        <v/>
      </c>
      <c r="BW63" s="211" t="str">
        <f t="shared" si="45"/>
        <v/>
      </c>
      <c r="BX63" s="211" t="str">
        <f t="shared" si="45"/>
        <v/>
      </c>
      <c r="BY63" s="211" t="str">
        <f t="shared" si="45"/>
        <v/>
      </c>
      <c r="BZ63" s="211" t="str">
        <f t="shared" si="45"/>
        <v/>
      </c>
      <c r="CA63" s="211" t="str">
        <f t="shared" si="45"/>
        <v/>
      </c>
      <c r="CB63" s="211" t="str">
        <f t="shared" si="45"/>
        <v/>
      </c>
      <c r="CC63" s="211" t="str">
        <f t="shared" si="45"/>
        <v/>
      </c>
      <c r="CD63" s="211" t="str">
        <f t="shared" si="45"/>
        <v/>
      </c>
      <c r="CE63" s="211" t="str">
        <f t="shared" si="46"/>
        <v/>
      </c>
      <c r="CF63" s="211" t="str">
        <f t="shared" si="46"/>
        <v/>
      </c>
      <c r="CG63" s="211" t="str">
        <f t="shared" si="46"/>
        <v/>
      </c>
      <c r="CH63" s="211" t="str">
        <f t="shared" si="46"/>
        <v/>
      </c>
      <c r="CI63" s="211" t="str">
        <f t="shared" si="46"/>
        <v/>
      </c>
      <c r="CJ63" s="211" t="str">
        <f t="shared" si="46"/>
        <v/>
      </c>
      <c r="CK63" s="211" t="str">
        <f t="shared" si="46"/>
        <v/>
      </c>
      <c r="CL63" s="211" t="str">
        <f t="shared" si="46"/>
        <v/>
      </c>
      <c r="CM63" s="211" t="str">
        <f t="shared" si="46"/>
        <v/>
      </c>
      <c r="CN63" s="211" t="str">
        <f t="shared" si="46"/>
        <v/>
      </c>
      <c r="CO63" s="211" t="str">
        <f t="shared" si="47"/>
        <v/>
      </c>
      <c r="CP63" s="211" t="str">
        <f t="shared" si="47"/>
        <v/>
      </c>
      <c r="CQ63" s="211" t="str">
        <f t="shared" si="47"/>
        <v/>
      </c>
      <c r="CR63" s="211" t="str">
        <f t="shared" si="47"/>
        <v/>
      </c>
      <c r="CS63" s="211" t="str">
        <f t="shared" si="47"/>
        <v/>
      </c>
      <c r="CT63" s="211" t="str">
        <f t="shared" si="47"/>
        <v/>
      </c>
      <c r="CU63" s="211" t="str">
        <f t="shared" si="47"/>
        <v/>
      </c>
      <c r="CV63" s="211" t="str">
        <f t="shared" si="47"/>
        <v/>
      </c>
      <c r="CW63" s="211" t="str">
        <f t="shared" si="47"/>
        <v/>
      </c>
      <c r="CX63" s="211" t="str">
        <f t="shared" si="47"/>
        <v/>
      </c>
      <c r="CY63" s="211" t="str">
        <f t="shared" si="48"/>
        <v/>
      </c>
      <c r="CZ63" s="211" t="str">
        <f t="shared" si="48"/>
        <v/>
      </c>
      <c r="DA63" s="211" t="str">
        <f t="shared" si="48"/>
        <v/>
      </c>
      <c r="DB63" s="211" t="str">
        <f t="shared" si="48"/>
        <v/>
      </c>
      <c r="DC63" s="211" t="str">
        <f t="shared" si="48"/>
        <v/>
      </c>
      <c r="DD63" s="211" t="str">
        <f t="shared" si="48"/>
        <v/>
      </c>
      <c r="DE63" s="211" t="str">
        <f t="shared" si="48"/>
        <v/>
      </c>
      <c r="DF63" s="211" t="str">
        <f t="shared" si="48"/>
        <v/>
      </c>
      <c r="DG63" s="211" t="str">
        <f t="shared" si="48"/>
        <v/>
      </c>
      <c r="DH63" s="211" t="str">
        <f t="shared" si="48"/>
        <v/>
      </c>
      <c r="DI63" s="211" t="str">
        <f t="shared" si="49"/>
        <v/>
      </c>
      <c r="DJ63" s="211" t="str">
        <f t="shared" si="49"/>
        <v/>
      </c>
      <c r="DK63" s="211" t="str">
        <f t="shared" si="49"/>
        <v/>
      </c>
      <c r="DL63" s="211" t="str">
        <f t="shared" si="49"/>
        <v/>
      </c>
      <c r="DM63" s="211" t="str">
        <f t="shared" si="49"/>
        <v/>
      </c>
      <c r="DN63" s="211" t="str">
        <f t="shared" si="49"/>
        <v/>
      </c>
      <c r="DO63" s="211" t="str">
        <f t="shared" si="49"/>
        <v/>
      </c>
      <c r="DP63" s="211" t="str">
        <f t="shared" si="49"/>
        <v/>
      </c>
      <c r="DQ63" s="211" t="str">
        <f t="shared" si="49"/>
        <v/>
      </c>
      <c r="DR63" s="211" t="str">
        <f t="shared" si="49"/>
        <v/>
      </c>
      <c r="DS63" s="211" t="str">
        <f t="shared" si="50"/>
        <v/>
      </c>
      <c r="DT63" s="211" t="str">
        <f t="shared" si="50"/>
        <v/>
      </c>
      <c r="DU63" s="211" t="str">
        <f t="shared" si="50"/>
        <v/>
      </c>
      <c r="DV63" s="211" t="str">
        <f t="shared" si="50"/>
        <v/>
      </c>
      <c r="DW63" s="211" t="str">
        <f t="shared" si="50"/>
        <v/>
      </c>
      <c r="DX63" s="211" t="str">
        <f t="shared" si="50"/>
        <v/>
      </c>
      <c r="DY63" s="211" t="str">
        <f t="shared" si="50"/>
        <v/>
      </c>
      <c r="DZ63" s="211" t="str">
        <f t="shared" si="50"/>
        <v/>
      </c>
      <c r="EA63" s="211" t="str">
        <f t="shared" si="50"/>
        <v/>
      </c>
      <c r="EB63" s="211" t="str">
        <f t="shared" si="50"/>
        <v/>
      </c>
      <c r="EC63" s="211" t="str">
        <f t="shared" si="51"/>
        <v/>
      </c>
      <c r="ED63" s="211" t="str">
        <f t="shared" si="51"/>
        <v/>
      </c>
      <c r="EE63" s="211" t="str">
        <f t="shared" si="51"/>
        <v/>
      </c>
      <c r="EF63" s="211" t="str">
        <f t="shared" si="51"/>
        <v/>
      </c>
      <c r="EG63" s="211" t="str">
        <f t="shared" si="51"/>
        <v/>
      </c>
      <c r="EH63" s="211" t="str">
        <f t="shared" si="51"/>
        <v/>
      </c>
      <c r="EI63" s="211" t="str">
        <f t="shared" si="51"/>
        <v/>
      </c>
      <c r="EJ63" s="211" t="str">
        <f t="shared" si="51"/>
        <v/>
      </c>
      <c r="EK63" s="211" t="str">
        <f t="shared" si="51"/>
        <v/>
      </c>
      <c r="EL63" s="211" t="str">
        <f t="shared" si="51"/>
        <v/>
      </c>
      <c r="EM63" s="211" t="str">
        <f t="shared" si="52"/>
        <v/>
      </c>
      <c r="EN63" s="211" t="str">
        <f t="shared" si="52"/>
        <v/>
      </c>
      <c r="EO63" s="211" t="str">
        <f t="shared" si="52"/>
        <v/>
      </c>
      <c r="EP63" s="211" t="str">
        <f t="shared" si="52"/>
        <v/>
      </c>
      <c r="EQ63" s="211" t="str">
        <f t="shared" si="52"/>
        <v/>
      </c>
      <c r="ER63" s="211" t="str">
        <f t="shared" si="52"/>
        <v/>
      </c>
      <c r="ES63" s="211" t="str">
        <f t="shared" si="52"/>
        <v/>
      </c>
      <c r="ET63" s="211" t="str">
        <f t="shared" si="52"/>
        <v/>
      </c>
      <c r="EU63" s="211" t="str">
        <f t="shared" si="52"/>
        <v/>
      </c>
      <c r="EV63" s="211" t="str">
        <f t="shared" si="52"/>
        <v/>
      </c>
    </row>
    <row r="64" spans="2:152" hidden="1" x14ac:dyDescent="0.25">
      <c r="B64" s="11" t="str">
        <f t="shared" si="19"/>
        <v/>
      </c>
      <c r="C64" s="8"/>
      <c r="D64" s="8"/>
      <c r="E64" s="8"/>
      <c r="F64" s="248" t="str">
        <f>IF('תנאי סף'!AO64&lt;&gt;1,"",'תנאי סף'!F64)</f>
        <v/>
      </c>
      <c r="G64" s="174" t="str">
        <f>IF($F64="","",IF($AA64&lt;&gt;1,$AB$1,'ריכוז גיליונות עזר'!M64))</f>
        <v/>
      </c>
      <c r="H64" s="174" t="str">
        <f>IF($F64="","",IF($AA64&lt;&gt;1,$AB$1,'ריכוז גיליונות עזר'!N64))</f>
        <v/>
      </c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2"/>
      <c r="T64" s="12"/>
      <c r="U64" s="174" t="str">
        <f t="shared" si="20"/>
        <v/>
      </c>
      <c r="V64" s="12">
        <v>1</v>
      </c>
      <c r="W64" s="12" t="str">
        <f t="shared" si="21"/>
        <v/>
      </c>
      <c r="X64" s="174">
        <v>1</v>
      </c>
      <c r="Y64" s="12" t="str">
        <f t="shared" si="22"/>
        <v/>
      </c>
      <c r="Z64" s="138" t="str">
        <f t="shared" si="53"/>
        <v/>
      </c>
      <c r="AA64" s="210">
        <f t="shared" si="23"/>
        <v>1</v>
      </c>
      <c r="AB64" s="210" t="str">
        <f t="shared" ref="AB64:AC91" si="54">IF($F64="","",AB$30)</f>
        <v/>
      </c>
      <c r="AC64" s="210" t="str">
        <f t="shared" si="54"/>
        <v/>
      </c>
      <c r="BA64" s="210" t="str">
        <f t="shared" si="34"/>
        <v/>
      </c>
      <c r="BB64" s="210" t="str">
        <f t="shared" si="34"/>
        <v/>
      </c>
      <c r="BC64" s="210" t="str">
        <f t="shared" si="34"/>
        <v/>
      </c>
      <c r="BK64" s="211" t="str">
        <f t="shared" si="44"/>
        <v/>
      </c>
      <c r="BL64" s="211" t="str">
        <f t="shared" si="44"/>
        <v/>
      </c>
      <c r="BM64" s="211" t="str">
        <f t="shared" si="44"/>
        <v/>
      </c>
      <c r="BN64" s="211" t="str">
        <f t="shared" si="44"/>
        <v/>
      </c>
      <c r="BO64" s="211" t="str">
        <f t="shared" si="44"/>
        <v/>
      </c>
      <c r="BP64" s="211" t="str">
        <f t="shared" si="44"/>
        <v/>
      </c>
      <c r="BQ64" s="211" t="str">
        <f t="shared" si="44"/>
        <v/>
      </c>
      <c r="BR64" s="211" t="str">
        <f t="shared" si="44"/>
        <v/>
      </c>
      <c r="BS64" s="211" t="str">
        <f t="shared" si="44"/>
        <v/>
      </c>
      <c r="BT64" s="211" t="str">
        <f t="shared" si="44"/>
        <v/>
      </c>
      <c r="BU64" s="211" t="str">
        <f t="shared" si="45"/>
        <v/>
      </c>
      <c r="BV64" s="211" t="str">
        <f t="shared" si="45"/>
        <v/>
      </c>
      <c r="BW64" s="211" t="str">
        <f t="shared" si="45"/>
        <v/>
      </c>
      <c r="BX64" s="211" t="str">
        <f t="shared" si="45"/>
        <v/>
      </c>
      <c r="BY64" s="211" t="str">
        <f t="shared" si="45"/>
        <v/>
      </c>
      <c r="BZ64" s="211" t="str">
        <f t="shared" si="45"/>
        <v/>
      </c>
      <c r="CA64" s="211" t="str">
        <f t="shared" si="45"/>
        <v/>
      </c>
      <c r="CB64" s="211" t="str">
        <f t="shared" si="45"/>
        <v/>
      </c>
      <c r="CC64" s="211" t="str">
        <f t="shared" si="45"/>
        <v/>
      </c>
      <c r="CD64" s="211" t="str">
        <f t="shared" si="45"/>
        <v/>
      </c>
      <c r="CE64" s="211" t="str">
        <f t="shared" si="46"/>
        <v/>
      </c>
      <c r="CF64" s="211" t="str">
        <f t="shared" si="46"/>
        <v/>
      </c>
      <c r="CG64" s="211" t="str">
        <f t="shared" si="46"/>
        <v/>
      </c>
      <c r="CH64" s="211" t="str">
        <f t="shared" si="46"/>
        <v/>
      </c>
      <c r="CI64" s="211" t="str">
        <f t="shared" si="46"/>
        <v/>
      </c>
      <c r="CJ64" s="211" t="str">
        <f t="shared" si="46"/>
        <v/>
      </c>
      <c r="CK64" s="211" t="str">
        <f t="shared" si="46"/>
        <v/>
      </c>
      <c r="CL64" s="211" t="str">
        <f t="shared" si="46"/>
        <v/>
      </c>
      <c r="CM64" s="211" t="str">
        <f t="shared" si="46"/>
        <v/>
      </c>
      <c r="CN64" s="211" t="str">
        <f t="shared" si="46"/>
        <v/>
      </c>
      <c r="CO64" s="211" t="str">
        <f t="shared" si="47"/>
        <v/>
      </c>
      <c r="CP64" s="211" t="str">
        <f t="shared" si="47"/>
        <v/>
      </c>
      <c r="CQ64" s="211" t="str">
        <f t="shared" si="47"/>
        <v/>
      </c>
      <c r="CR64" s="211" t="str">
        <f t="shared" si="47"/>
        <v/>
      </c>
      <c r="CS64" s="211" t="str">
        <f t="shared" si="47"/>
        <v/>
      </c>
      <c r="CT64" s="211" t="str">
        <f t="shared" si="47"/>
        <v/>
      </c>
      <c r="CU64" s="211" t="str">
        <f t="shared" si="47"/>
        <v/>
      </c>
      <c r="CV64" s="211" t="str">
        <f t="shared" si="47"/>
        <v/>
      </c>
      <c r="CW64" s="211" t="str">
        <f t="shared" si="47"/>
        <v/>
      </c>
      <c r="CX64" s="211" t="str">
        <f t="shared" si="47"/>
        <v/>
      </c>
      <c r="CY64" s="211" t="str">
        <f t="shared" si="48"/>
        <v/>
      </c>
      <c r="CZ64" s="211" t="str">
        <f t="shared" si="48"/>
        <v/>
      </c>
      <c r="DA64" s="211" t="str">
        <f t="shared" si="48"/>
        <v/>
      </c>
      <c r="DB64" s="211" t="str">
        <f t="shared" si="48"/>
        <v/>
      </c>
      <c r="DC64" s="211" t="str">
        <f t="shared" si="48"/>
        <v/>
      </c>
      <c r="DD64" s="211" t="str">
        <f t="shared" si="48"/>
        <v/>
      </c>
      <c r="DE64" s="211" t="str">
        <f t="shared" si="48"/>
        <v/>
      </c>
      <c r="DF64" s="211" t="str">
        <f t="shared" si="48"/>
        <v/>
      </c>
      <c r="DG64" s="211" t="str">
        <f t="shared" si="48"/>
        <v/>
      </c>
      <c r="DH64" s="211" t="str">
        <f t="shared" si="48"/>
        <v/>
      </c>
      <c r="DI64" s="211" t="str">
        <f t="shared" si="49"/>
        <v/>
      </c>
      <c r="DJ64" s="211" t="str">
        <f t="shared" si="49"/>
        <v/>
      </c>
      <c r="DK64" s="211" t="str">
        <f t="shared" si="49"/>
        <v/>
      </c>
      <c r="DL64" s="211" t="str">
        <f t="shared" si="49"/>
        <v/>
      </c>
      <c r="DM64" s="211" t="str">
        <f t="shared" si="49"/>
        <v/>
      </c>
      <c r="DN64" s="211" t="str">
        <f t="shared" si="49"/>
        <v/>
      </c>
      <c r="DO64" s="211" t="str">
        <f t="shared" si="49"/>
        <v/>
      </c>
      <c r="DP64" s="211" t="str">
        <f t="shared" si="49"/>
        <v/>
      </c>
      <c r="DQ64" s="211" t="str">
        <f t="shared" si="49"/>
        <v/>
      </c>
      <c r="DR64" s="211" t="str">
        <f t="shared" si="49"/>
        <v/>
      </c>
      <c r="DS64" s="211" t="str">
        <f t="shared" si="50"/>
        <v/>
      </c>
      <c r="DT64" s="211" t="str">
        <f t="shared" si="50"/>
        <v/>
      </c>
      <c r="DU64" s="211" t="str">
        <f t="shared" si="50"/>
        <v/>
      </c>
      <c r="DV64" s="211" t="str">
        <f t="shared" si="50"/>
        <v/>
      </c>
      <c r="DW64" s="211" t="str">
        <f t="shared" si="50"/>
        <v/>
      </c>
      <c r="DX64" s="211" t="str">
        <f t="shared" si="50"/>
        <v/>
      </c>
      <c r="DY64" s="211" t="str">
        <f t="shared" si="50"/>
        <v/>
      </c>
      <c r="DZ64" s="211" t="str">
        <f t="shared" si="50"/>
        <v/>
      </c>
      <c r="EA64" s="211" t="str">
        <f t="shared" si="50"/>
        <v/>
      </c>
      <c r="EB64" s="211" t="str">
        <f t="shared" si="50"/>
        <v/>
      </c>
      <c r="EC64" s="211" t="str">
        <f t="shared" si="51"/>
        <v/>
      </c>
      <c r="ED64" s="211" t="str">
        <f t="shared" si="51"/>
        <v/>
      </c>
      <c r="EE64" s="211" t="str">
        <f t="shared" si="51"/>
        <v/>
      </c>
      <c r="EF64" s="211" t="str">
        <f t="shared" si="51"/>
        <v/>
      </c>
      <c r="EG64" s="211" t="str">
        <f t="shared" si="51"/>
        <v/>
      </c>
      <c r="EH64" s="211" t="str">
        <f t="shared" si="51"/>
        <v/>
      </c>
      <c r="EI64" s="211" t="str">
        <f t="shared" si="51"/>
        <v/>
      </c>
      <c r="EJ64" s="211" t="str">
        <f t="shared" si="51"/>
        <v/>
      </c>
      <c r="EK64" s="211" t="str">
        <f t="shared" si="51"/>
        <v/>
      </c>
      <c r="EL64" s="211" t="str">
        <f t="shared" si="51"/>
        <v/>
      </c>
      <c r="EM64" s="211" t="str">
        <f t="shared" si="52"/>
        <v/>
      </c>
      <c r="EN64" s="211" t="str">
        <f t="shared" si="52"/>
        <v/>
      </c>
      <c r="EO64" s="211" t="str">
        <f t="shared" si="52"/>
        <v/>
      </c>
      <c r="EP64" s="211" t="str">
        <f t="shared" si="52"/>
        <v/>
      </c>
      <c r="EQ64" s="211" t="str">
        <f t="shared" si="52"/>
        <v/>
      </c>
      <c r="ER64" s="211" t="str">
        <f t="shared" si="52"/>
        <v/>
      </c>
      <c r="ES64" s="211" t="str">
        <f t="shared" si="52"/>
        <v/>
      </c>
      <c r="ET64" s="211" t="str">
        <f t="shared" si="52"/>
        <v/>
      </c>
      <c r="EU64" s="211" t="str">
        <f t="shared" si="52"/>
        <v/>
      </c>
      <c r="EV64" s="211" t="str">
        <f t="shared" si="52"/>
        <v/>
      </c>
    </row>
    <row r="65" spans="2:152" hidden="1" x14ac:dyDescent="0.25">
      <c r="B65" s="11" t="str">
        <f t="shared" si="19"/>
        <v/>
      </c>
      <c r="C65" s="8"/>
      <c r="D65" s="8"/>
      <c r="E65" s="8"/>
      <c r="F65" s="248" t="str">
        <f>IF('תנאי סף'!AO65&lt;&gt;1,"",'תנאי סף'!F65)</f>
        <v/>
      </c>
      <c r="G65" s="174" t="str">
        <f>IF($F65="","",IF($AA65&lt;&gt;1,$AB$1,'ריכוז גיליונות עזר'!M65))</f>
        <v/>
      </c>
      <c r="H65" s="174" t="str">
        <f>IF($F65="","",IF($AA65&lt;&gt;1,$AB$1,'ריכוז גיליונות עזר'!N65))</f>
        <v/>
      </c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2"/>
      <c r="T65" s="12"/>
      <c r="U65" s="174" t="str">
        <f t="shared" si="20"/>
        <v/>
      </c>
      <c r="V65" s="12">
        <v>1</v>
      </c>
      <c r="W65" s="12" t="str">
        <f t="shared" si="21"/>
        <v/>
      </c>
      <c r="X65" s="174">
        <v>1</v>
      </c>
      <c r="Y65" s="12" t="str">
        <f t="shared" si="22"/>
        <v/>
      </c>
      <c r="Z65" s="138" t="str">
        <f t="shared" si="53"/>
        <v/>
      </c>
      <c r="AA65" s="210">
        <f t="shared" si="23"/>
        <v>1</v>
      </c>
      <c r="AB65" s="210" t="str">
        <f t="shared" si="54"/>
        <v/>
      </c>
      <c r="AC65" s="210" t="str">
        <f t="shared" si="54"/>
        <v/>
      </c>
      <c r="BA65" s="210" t="str">
        <f t="shared" si="34"/>
        <v/>
      </c>
      <c r="BB65" s="210" t="str">
        <f t="shared" si="34"/>
        <v/>
      </c>
      <c r="BC65" s="210" t="str">
        <f t="shared" si="34"/>
        <v/>
      </c>
      <c r="BK65" s="211" t="str">
        <f t="shared" si="44"/>
        <v/>
      </c>
      <c r="BL65" s="211" t="str">
        <f t="shared" si="44"/>
        <v/>
      </c>
      <c r="BM65" s="211" t="str">
        <f t="shared" si="44"/>
        <v/>
      </c>
      <c r="BN65" s="211" t="str">
        <f t="shared" si="44"/>
        <v/>
      </c>
      <c r="BO65" s="211" t="str">
        <f t="shared" si="44"/>
        <v/>
      </c>
      <c r="BP65" s="211" t="str">
        <f t="shared" si="44"/>
        <v/>
      </c>
      <c r="BQ65" s="211" t="str">
        <f t="shared" si="44"/>
        <v/>
      </c>
      <c r="BR65" s="211" t="str">
        <f t="shared" si="44"/>
        <v/>
      </c>
      <c r="BS65" s="211" t="str">
        <f t="shared" si="44"/>
        <v/>
      </c>
      <c r="BT65" s="211" t="str">
        <f t="shared" si="44"/>
        <v/>
      </c>
      <c r="BU65" s="211" t="str">
        <f t="shared" si="45"/>
        <v/>
      </c>
      <c r="BV65" s="211" t="str">
        <f t="shared" si="45"/>
        <v/>
      </c>
      <c r="BW65" s="211" t="str">
        <f t="shared" si="45"/>
        <v/>
      </c>
      <c r="BX65" s="211" t="str">
        <f t="shared" si="45"/>
        <v/>
      </c>
      <c r="BY65" s="211" t="str">
        <f t="shared" si="45"/>
        <v/>
      </c>
      <c r="BZ65" s="211" t="str">
        <f t="shared" si="45"/>
        <v/>
      </c>
      <c r="CA65" s="211" t="str">
        <f t="shared" si="45"/>
        <v/>
      </c>
      <c r="CB65" s="211" t="str">
        <f t="shared" si="45"/>
        <v/>
      </c>
      <c r="CC65" s="211" t="str">
        <f t="shared" si="45"/>
        <v/>
      </c>
      <c r="CD65" s="211" t="str">
        <f t="shared" si="45"/>
        <v/>
      </c>
      <c r="CE65" s="211" t="str">
        <f t="shared" si="46"/>
        <v/>
      </c>
      <c r="CF65" s="211" t="str">
        <f t="shared" si="46"/>
        <v/>
      </c>
      <c r="CG65" s="211" t="str">
        <f t="shared" si="46"/>
        <v/>
      </c>
      <c r="CH65" s="211" t="str">
        <f t="shared" si="46"/>
        <v/>
      </c>
      <c r="CI65" s="211" t="str">
        <f t="shared" si="46"/>
        <v/>
      </c>
      <c r="CJ65" s="211" t="str">
        <f t="shared" si="46"/>
        <v/>
      </c>
      <c r="CK65" s="211" t="str">
        <f t="shared" si="46"/>
        <v/>
      </c>
      <c r="CL65" s="211" t="str">
        <f t="shared" si="46"/>
        <v/>
      </c>
      <c r="CM65" s="211" t="str">
        <f t="shared" si="46"/>
        <v/>
      </c>
      <c r="CN65" s="211" t="str">
        <f t="shared" si="46"/>
        <v/>
      </c>
      <c r="CO65" s="211" t="str">
        <f t="shared" si="47"/>
        <v/>
      </c>
      <c r="CP65" s="211" t="str">
        <f t="shared" si="47"/>
        <v/>
      </c>
      <c r="CQ65" s="211" t="str">
        <f t="shared" si="47"/>
        <v/>
      </c>
      <c r="CR65" s="211" t="str">
        <f t="shared" si="47"/>
        <v/>
      </c>
      <c r="CS65" s="211" t="str">
        <f t="shared" si="47"/>
        <v/>
      </c>
      <c r="CT65" s="211" t="str">
        <f t="shared" si="47"/>
        <v/>
      </c>
      <c r="CU65" s="211" t="str">
        <f t="shared" si="47"/>
        <v/>
      </c>
      <c r="CV65" s="211" t="str">
        <f t="shared" si="47"/>
        <v/>
      </c>
      <c r="CW65" s="211" t="str">
        <f t="shared" si="47"/>
        <v/>
      </c>
      <c r="CX65" s="211" t="str">
        <f t="shared" si="47"/>
        <v/>
      </c>
      <c r="CY65" s="211" t="str">
        <f t="shared" si="48"/>
        <v/>
      </c>
      <c r="CZ65" s="211" t="str">
        <f t="shared" si="48"/>
        <v/>
      </c>
      <c r="DA65" s="211" t="str">
        <f t="shared" si="48"/>
        <v/>
      </c>
      <c r="DB65" s="211" t="str">
        <f t="shared" si="48"/>
        <v/>
      </c>
      <c r="DC65" s="211" t="str">
        <f t="shared" si="48"/>
        <v/>
      </c>
      <c r="DD65" s="211" t="str">
        <f t="shared" si="48"/>
        <v/>
      </c>
      <c r="DE65" s="211" t="str">
        <f t="shared" si="48"/>
        <v/>
      </c>
      <c r="DF65" s="211" t="str">
        <f t="shared" si="48"/>
        <v/>
      </c>
      <c r="DG65" s="211" t="str">
        <f t="shared" si="48"/>
        <v/>
      </c>
      <c r="DH65" s="211" t="str">
        <f t="shared" si="48"/>
        <v/>
      </c>
      <c r="DI65" s="211" t="str">
        <f t="shared" si="49"/>
        <v/>
      </c>
      <c r="DJ65" s="211" t="str">
        <f t="shared" si="49"/>
        <v/>
      </c>
      <c r="DK65" s="211" t="str">
        <f t="shared" si="49"/>
        <v/>
      </c>
      <c r="DL65" s="211" t="str">
        <f t="shared" si="49"/>
        <v/>
      </c>
      <c r="DM65" s="211" t="str">
        <f t="shared" si="49"/>
        <v/>
      </c>
      <c r="DN65" s="211" t="str">
        <f t="shared" si="49"/>
        <v/>
      </c>
      <c r="DO65" s="211" t="str">
        <f t="shared" si="49"/>
        <v/>
      </c>
      <c r="DP65" s="211" t="str">
        <f t="shared" si="49"/>
        <v/>
      </c>
      <c r="DQ65" s="211" t="str">
        <f t="shared" si="49"/>
        <v/>
      </c>
      <c r="DR65" s="211" t="str">
        <f t="shared" si="49"/>
        <v/>
      </c>
      <c r="DS65" s="211" t="str">
        <f t="shared" si="50"/>
        <v/>
      </c>
      <c r="DT65" s="211" t="str">
        <f t="shared" si="50"/>
        <v/>
      </c>
      <c r="DU65" s="211" t="str">
        <f t="shared" si="50"/>
        <v/>
      </c>
      <c r="DV65" s="211" t="str">
        <f t="shared" si="50"/>
        <v/>
      </c>
      <c r="DW65" s="211" t="str">
        <f t="shared" si="50"/>
        <v/>
      </c>
      <c r="DX65" s="211" t="str">
        <f t="shared" si="50"/>
        <v/>
      </c>
      <c r="DY65" s="211" t="str">
        <f t="shared" si="50"/>
        <v/>
      </c>
      <c r="DZ65" s="211" t="str">
        <f t="shared" si="50"/>
        <v/>
      </c>
      <c r="EA65" s="211" t="str">
        <f t="shared" si="50"/>
        <v/>
      </c>
      <c r="EB65" s="211" t="str">
        <f t="shared" si="50"/>
        <v/>
      </c>
      <c r="EC65" s="211" t="str">
        <f t="shared" si="51"/>
        <v/>
      </c>
      <c r="ED65" s="211" t="str">
        <f t="shared" si="51"/>
        <v/>
      </c>
      <c r="EE65" s="211" t="str">
        <f t="shared" si="51"/>
        <v/>
      </c>
      <c r="EF65" s="211" t="str">
        <f t="shared" si="51"/>
        <v/>
      </c>
      <c r="EG65" s="211" t="str">
        <f t="shared" si="51"/>
        <v/>
      </c>
      <c r="EH65" s="211" t="str">
        <f t="shared" si="51"/>
        <v/>
      </c>
      <c r="EI65" s="211" t="str">
        <f t="shared" si="51"/>
        <v/>
      </c>
      <c r="EJ65" s="211" t="str">
        <f t="shared" si="51"/>
        <v/>
      </c>
      <c r="EK65" s="211" t="str">
        <f t="shared" si="51"/>
        <v/>
      </c>
      <c r="EL65" s="211" t="str">
        <f t="shared" si="51"/>
        <v/>
      </c>
      <c r="EM65" s="211" t="str">
        <f t="shared" si="52"/>
        <v/>
      </c>
      <c r="EN65" s="211" t="str">
        <f t="shared" si="52"/>
        <v/>
      </c>
      <c r="EO65" s="211" t="str">
        <f t="shared" si="52"/>
        <v/>
      </c>
      <c r="EP65" s="211" t="str">
        <f t="shared" si="52"/>
        <v/>
      </c>
      <c r="EQ65" s="211" t="str">
        <f t="shared" si="52"/>
        <v/>
      </c>
      <c r="ER65" s="211" t="str">
        <f t="shared" si="52"/>
        <v/>
      </c>
      <c r="ES65" s="211" t="str">
        <f t="shared" si="52"/>
        <v/>
      </c>
      <c r="ET65" s="211" t="str">
        <f t="shared" si="52"/>
        <v/>
      </c>
      <c r="EU65" s="211" t="str">
        <f t="shared" si="52"/>
        <v/>
      </c>
      <c r="EV65" s="211" t="str">
        <f t="shared" si="52"/>
        <v/>
      </c>
    </row>
    <row r="66" spans="2:152" hidden="1" x14ac:dyDescent="0.25">
      <c r="B66" s="11" t="str">
        <f t="shared" si="19"/>
        <v/>
      </c>
      <c r="C66" s="8"/>
      <c r="D66" s="8"/>
      <c r="E66" s="8"/>
      <c r="F66" s="248" t="str">
        <f>IF('תנאי סף'!AO66&lt;&gt;1,"",'תנאי סף'!F66)</f>
        <v/>
      </c>
      <c r="G66" s="174" t="str">
        <f>IF($F66="","",IF($AA66&lt;&gt;1,$AB$1,'ריכוז גיליונות עזר'!M66))</f>
        <v/>
      </c>
      <c r="H66" s="174" t="str">
        <f>IF($F66="","",IF($AA66&lt;&gt;1,$AB$1,'ריכוז גיליונות עזר'!N66))</f>
        <v/>
      </c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2"/>
      <c r="T66" s="12"/>
      <c r="U66" s="174" t="str">
        <f t="shared" si="20"/>
        <v/>
      </c>
      <c r="V66" s="12">
        <v>1</v>
      </c>
      <c r="W66" s="12" t="str">
        <f t="shared" si="21"/>
        <v/>
      </c>
      <c r="X66" s="174">
        <v>1</v>
      </c>
      <c r="Y66" s="12" t="str">
        <f t="shared" si="22"/>
        <v/>
      </c>
      <c r="Z66" s="138" t="str">
        <f t="shared" si="53"/>
        <v/>
      </c>
      <c r="AA66" s="210">
        <f t="shared" si="23"/>
        <v>1</v>
      </c>
      <c r="AB66" s="210" t="str">
        <f t="shared" si="54"/>
        <v/>
      </c>
      <c r="AC66" s="210" t="str">
        <f t="shared" si="54"/>
        <v/>
      </c>
      <c r="BA66" s="210" t="str">
        <f t="shared" si="34"/>
        <v/>
      </c>
      <c r="BB66" s="210" t="str">
        <f t="shared" si="34"/>
        <v/>
      </c>
      <c r="BC66" s="210" t="str">
        <f t="shared" si="34"/>
        <v/>
      </c>
      <c r="BK66" s="211" t="str">
        <f t="shared" si="44"/>
        <v/>
      </c>
      <c r="BL66" s="211" t="str">
        <f t="shared" si="44"/>
        <v/>
      </c>
      <c r="BM66" s="211" t="str">
        <f t="shared" si="44"/>
        <v/>
      </c>
      <c r="BN66" s="211" t="str">
        <f t="shared" si="44"/>
        <v/>
      </c>
      <c r="BO66" s="211" t="str">
        <f t="shared" si="44"/>
        <v/>
      </c>
      <c r="BP66" s="211" t="str">
        <f t="shared" si="44"/>
        <v/>
      </c>
      <c r="BQ66" s="211" t="str">
        <f t="shared" si="44"/>
        <v/>
      </c>
      <c r="BR66" s="211" t="str">
        <f t="shared" si="44"/>
        <v/>
      </c>
      <c r="BS66" s="211" t="str">
        <f t="shared" si="44"/>
        <v/>
      </c>
      <c r="BT66" s="211" t="str">
        <f t="shared" si="44"/>
        <v/>
      </c>
      <c r="BU66" s="211" t="str">
        <f t="shared" si="45"/>
        <v/>
      </c>
      <c r="BV66" s="211" t="str">
        <f t="shared" si="45"/>
        <v/>
      </c>
      <c r="BW66" s="211" t="str">
        <f t="shared" si="45"/>
        <v/>
      </c>
      <c r="BX66" s="211" t="str">
        <f t="shared" si="45"/>
        <v/>
      </c>
      <c r="BY66" s="211" t="str">
        <f t="shared" si="45"/>
        <v/>
      </c>
      <c r="BZ66" s="211" t="str">
        <f t="shared" si="45"/>
        <v/>
      </c>
      <c r="CA66" s="211" t="str">
        <f t="shared" si="45"/>
        <v/>
      </c>
      <c r="CB66" s="211" t="str">
        <f t="shared" si="45"/>
        <v/>
      </c>
      <c r="CC66" s="211" t="str">
        <f t="shared" si="45"/>
        <v/>
      </c>
      <c r="CD66" s="211" t="str">
        <f t="shared" si="45"/>
        <v/>
      </c>
      <c r="CE66" s="211" t="str">
        <f t="shared" si="46"/>
        <v/>
      </c>
      <c r="CF66" s="211" t="str">
        <f t="shared" si="46"/>
        <v/>
      </c>
      <c r="CG66" s="211" t="str">
        <f t="shared" si="46"/>
        <v/>
      </c>
      <c r="CH66" s="211" t="str">
        <f t="shared" si="46"/>
        <v/>
      </c>
      <c r="CI66" s="211" t="str">
        <f t="shared" si="46"/>
        <v/>
      </c>
      <c r="CJ66" s="211" t="str">
        <f t="shared" si="46"/>
        <v/>
      </c>
      <c r="CK66" s="211" t="str">
        <f t="shared" si="46"/>
        <v/>
      </c>
      <c r="CL66" s="211" t="str">
        <f t="shared" si="46"/>
        <v/>
      </c>
      <c r="CM66" s="211" t="str">
        <f t="shared" si="46"/>
        <v/>
      </c>
      <c r="CN66" s="211" t="str">
        <f t="shared" si="46"/>
        <v/>
      </c>
      <c r="CO66" s="211" t="str">
        <f t="shared" si="47"/>
        <v/>
      </c>
      <c r="CP66" s="211" t="str">
        <f t="shared" si="47"/>
        <v/>
      </c>
      <c r="CQ66" s="211" t="str">
        <f t="shared" si="47"/>
        <v/>
      </c>
      <c r="CR66" s="211" t="str">
        <f t="shared" si="47"/>
        <v/>
      </c>
      <c r="CS66" s="211" t="str">
        <f t="shared" si="47"/>
        <v/>
      </c>
      <c r="CT66" s="211" t="str">
        <f t="shared" si="47"/>
        <v/>
      </c>
      <c r="CU66" s="211" t="str">
        <f t="shared" si="47"/>
        <v/>
      </c>
      <c r="CV66" s="211" t="str">
        <f t="shared" si="47"/>
        <v/>
      </c>
      <c r="CW66" s="211" t="str">
        <f t="shared" si="47"/>
        <v/>
      </c>
      <c r="CX66" s="211" t="str">
        <f t="shared" si="47"/>
        <v/>
      </c>
      <c r="CY66" s="211" t="str">
        <f t="shared" si="48"/>
        <v/>
      </c>
      <c r="CZ66" s="211" t="str">
        <f t="shared" si="48"/>
        <v/>
      </c>
      <c r="DA66" s="211" t="str">
        <f t="shared" si="48"/>
        <v/>
      </c>
      <c r="DB66" s="211" t="str">
        <f t="shared" si="48"/>
        <v/>
      </c>
      <c r="DC66" s="211" t="str">
        <f t="shared" si="48"/>
        <v/>
      </c>
      <c r="DD66" s="211" t="str">
        <f t="shared" si="48"/>
        <v/>
      </c>
      <c r="DE66" s="211" t="str">
        <f t="shared" si="48"/>
        <v/>
      </c>
      <c r="DF66" s="211" t="str">
        <f t="shared" si="48"/>
        <v/>
      </c>
      <c r="DG66" s="211" t="str">
        <f t="shared" si="48"/>
        <v/>
      </c>
      <c r="DH66" s="211" t="str">
        <f t="shared" si="48"/>
        <v/>
      </c>
      <c r="DI66" s="211" t="str">
        <f t="shared" si="49"/>
        <v/>
      </c>
      <c r="DJ66" s="211" t="str">
        <f t="shared" si="49"/>
        <v/>
      </c>
      <c r="DK66" s="211" t="str">
        <f t="shared" si="49"/>
        <v/>
      </c>
      <c r="DL66" s="211" t="str">
        <f t="shared" si="49"/>
        <v/>
      </c>
      <c r="DM66" s="211" t="str">
        <f t="shared" si="49"/>
        <v/>
      </c>
      <c r="DN66" s="211" t="str">
        <f t="shared" si="49"/>
        <v/>
      </c>
      <c r="DO66" s="211" t="str">
        <f t="shared" si="49"/>
        <v/>
      </c>
      <c r="DP66" s="211" t="str">
        <f t="shared" si="49"/>
        <v/>
      </c>
      <c r="DQ66" s="211" t="str">
        <f t="shared" si="49"/>
        <v/>
      </c>
      <c r="DR66" s="211" t="str">
        <f t="shared" si="49"/>
        <v/>
      </c>
      <c r="DS66" s="211" t="str">
        <f t="shared" si="50"/>
        <v/>
      </c>
      <c r="DT66" s="211" t="str">
        <f t="shared" si="50"/>
        <v/>
      </c>
      <c r="DU66" s="211" t="str">
        <f t="shared" si="50"/>
        <v/>
      </c>
      <c r="DV66" s="211" t="str">
        <f t="shared" si="50"/>
        <v/>
      </c>
      <c r="DW66" s="211" t="str">
        <f t="shared" si="50"/>
        <v/>
      </c>
      <c r="DX66" s="211" t="str">
        <f t="shared" si="50"/>
        <v/>
      </c>
      <c r="DY66" s="211" t="str">
        <f t="shared" si="50"/>
        <v/>
      </c>
      <c r="DZ66" s="211" t="str">
        <f t="shared" si="50"/>
        <v/>
      </c>
      <c r="EA66" s="211" t="str">
        <f t="shared" si="50"/>
        <v/>
      </c>
      <c r="EB66" s="211" t="str">
        <f t="shared" si="50"/>
        <v/>
      </c>
      <c r="EC66" s="211" t="str">
        <f t="shared" si="51"/>
        <v/>
      </c>
      <c r="ED66" s="211" t="str">
        <f t="shared" si="51"/>
        <v/>
      </c>
      <c r="EE66" s="211" t="str">
        <f t="shared" si="51"/>
        <v/>
      </c>
      <c r="EF66" s="211" t="str">
        <f t="shared" si="51"/>
        <v/>
      </c>
      <c r="EG66" s="211" t="str">
        <f t="shared" si="51"/>
        <v/>
      </c>
      <c r="EH66" s="211" t="str">
        <f t="shared" si="51"/>
        <v/>
      </c>
      <c r="EI66" s="211" t="str">
        <f t="shared" si="51"/>
        <v/>
      </c>
      <c r="EJ66" s="211" t="str">
        <f t="shared" si="51"/>
        <v/>
      </c>
      <c r="EK66" s="211" t="str">
        <f t="shared" si="51"/>
        <v/>
      </c>
      <c r="EL66" s="211" t="str">
        <f t="shared" si="51"/>
        <v/>
      </c>
      <c r="EM66" s="211" t="str">
        <f t="shared" si="52"/>
        <v/>
      </c>
      <c r="EN66" s="211" t="str">
        <f t="shared" si="52"/>
        <v/>
      </c>
      <c r="EO66" s="211" t="str">
        <f t="shared" si="52"/>
        <v/>
      </c>
      <c r="EP66" s="211" t="str">
        <f t="shared" si="52"/>
        <v/>
      </c>
      <c r="EQ66" s="211" t="str">
        <f t="shared" si="52"/>
        <v/>
      </c>
      <c r="ER66" s="211" t="str">
        <f t="shared" si="52"/>
        <v/>
      </c>
      <c r="ES66" s="211" t="str">
        <f t="shared" si="52"/>
        <v/>
      </c>
      <c r="ET66" s="211" t="str">
        <f t="shared" si="52"/>
        <v/>
      </c>
      <c r="EU66" s="211" t="str">
        <f t="shared" si="52"/>
        <v/>
      </c>
      <c r="EV66" s="211" t="str">
        <f t="shared" si="52"/>
        <v/>
      </c>
    </row>
    <row r="67" spans="2:152" hidden="1" x14ac:dyDescent="0.25">
      <c r="B67" s="11" t="str">
        <f t="shared" si="19"/>
        <v/>
      </c>
      <c r="C67" s="8"/>
      <c r="D67" s="8"/>
      <c r="E67" s="8"/>
      <c r="F67" s="248" t="str">
        <f>IF('תנאי סף'!AO67&lt;&gt;1,"",'תנאי סף'!F67)</f>
        <v/>
      </c>
      <c r="G67" s="174" t="str">
        <f>IF($F67="","",IF($AA67&lt;&gt;1,$AB$1,'ריכוז גיליונות עזר'!M67))</f>
        <v/>
      </c>
      <c r="H67" s="174" t="str">
        <f>IF($F67="","",IF($AA67&lt;&gt;1,$AB$1,'ריכוז גיליונות עזר'!N67))</f>
        <v/>
      </c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2"/>
      <c r="T67" s="12"/>
      <c r="U67" s="174" t="str">
        <f t="shared" si="20"/>
        <v/>
      </c>
      <c r="V67" s="12">
        <v>1</v>
      </c>
      <c r="W67" s="12" t="str">
        <f t="shared" si="21"/>
        <v/>
      </c>
      <c r="X67" s="174">
        <v>1</v>
      </c>
      <c r="Y67" s="12" t="str">
        <f t="shared" si="22"/>
        <v/>
      </c>
      <c r="Z67" s="138" t="str">
        <f t="shared" si="53"/>
        <v/>
      </c>
      <c r="AA67" s="210">
        <f t="shared" si="23"/>
        <v>1</v>
      </c>
      <c r="AB67" s="210" t="str">
        <f t="shared" si="54"/>
        <v/>
      </c>
      <c r="AC67" s="210" t="str">
        <f t="shared" si="54"/>
        <v/>
      </c>
      <c r="BA67" s="210" t="str">
        <f t="shared" si="34"/>
        <v/>
      </c>
      <c r="BB67" s="210" t="str">
        <f t="shared" si="34"/>
        <v/>
      </c>
      <c r="BC67" s="210" t="str">
        <f t="shared" si="34"/>
        <v/>
      </c>
      <c r="BK67" s="211" t="str">
        <f t="shared" si="44"/>
        <v/>
      </c>
      <c r="BL67" s="211" t="str">
        <f t="shared" si="44"/>
        <v/>
      </c>
      <c r="BM67" s="211" t="str">
        <f t="shared" si="44"/>
        <v/>
      </c>
      <c r="BN67" s="211" t="str">
        <f t="shared" si="44"/>
        <v/>
      </c>
      <c r="BO67" s="211" t="str">
        <f t="shared" si="44"/>
        <v/>
      </c>
      <c r="BP67" s="211" t="str">
        <f t="shared" si="44"/>
        <v/>
      </c>
      <c r="BQ67" s="211" t="str">
        <f t="shared" si="44"/>
        <v/>
      </c>
      <c r="BR67" s="211" t="str">
        <f t="shared" si="44"/>
        <v/>
      </c>
      <c r="BS67" s="211" t="str">
        <f t="shared" si="44"/>
        <v/>
      </c>
      <c r="BT67" s="211" t="str">
        <f t="shared" si="44"/>
        <v/>
      </c>
      <c r="BU67" s="211" t="str">
        <f t="shared" si="45"/>
        <v/>
      </c>
      <c r="BV67" s="211" t="str">
        <f t="shared" si="45"/>
        <v/>
      </c>
      <c r="BW67" s="211" t="str">
        <f t="shared" si="45"/>
        <v/>
      </c>
      <c r="BX67" s="211" t="str">
        <f t="shared" si="45"/>
        <v/>
      </c>
      <c r="BY67" s="211" t="str">
        <f t="shared" si="45"/>
        <v/>
      </c>
      <c r="BZ67" s="211" t="str">
        <f t="shared" si="45"/>
        <v/>
      </c>
      <c r="CA67" s="211" t="str">
        <f t="shared" si="45"/>
        <v/>
      </c>
      <c r="CB67" s="211" t="str">
        <f t="shared" si="45"/>
        <v/>
      </c>
      <c r="CC67" s="211" t="str">
        <f t="shared" si="45"/>
        <v/>
      </c>
      <c r="CD67" s="211" t="str">
        <f t="shared" si="45"/>
        <v/>
      </c>
      <c r="CE67" s="211" t="str">
        <f t="shared" si="46"/>
        <v/>
      </c>
      <c r="CF67" s="211" t="str">
        <f t="shared" si="46"/>
        <v/>
      </c>
      <c r="CG67" s="211" t="str">
        <f t="shared" si="46"/>
        <v/>
      </c>
      <c r="CH67" s="211" t="str">
        <f t="shared" si="46"/>
        <v/>
      </c>
      <c r="CI67" s="211" t="str">
        <f t="shared" si="46"/>
        <v/>
      </c>
      <c r="CJ67" s="211" t="str">
        <f t="shared" si="46"/>
        <v/>
      </c>
      <c r="CK67" s="211" t="str">
        <f t="shared" si="46"/>
        <v/>
      </c>
      <c r="CL67" s="211" t="str">
        <f t="shared" si="46"/>
        <v/>
      </c>
      <c r="CM67" s="211" t="str">
        <f t="shared" si="46"/>
        <v/>
      </c>
      <c r="CN67" s="211" t="str">
        <f t="shared" si="46"/>
        <v/>
      </c>
      <c r="CO67" s="211" t="str">
        <f t="shared" si="47"/>
        <v/>
      </c>
      <c r="CP67" s="211" t="str">
        <f t="shared" si="47"/>
        <v/>
      </c>
      <c r="CQ67" s="211" t="str">
        <f t="shared" si="47"/>
        <v/>
      </c>
      <c r="CR67" s="211" t="str">
        <f t="shared" si="47"/>
        <v/>
      </c>
      <c r="CS67" s="211" t="str">
        <f t="shared" si="47"/>
        <v/>
      </c>
      <c r="CT67" s="211" t="str">
        <f t="shared" si="47"/>
        <v/>
      </c>
      <c r="CU67" s="211" t="str">
        <f t="shared" si="47"/>
        <v/>
      </c>
      <c r="CV67" s="211" t="str">
        <f t="shared" si="47"/>
        <v/>
      </c>
      <c r="CW67" s="211" t="str">
        <f t="shared" si="47"/>
        <v/>
      </c>
      <c r="CX67" s="211" t="str">
        <f t="shared" si="47"/>
        <v/>
      </c>
      <c r="CY67" s="211" t="str">
        <f t="shared" si="48"/>
        <v/>
      </c>
      <c r="CZ67" s="211" t="str">
        <f t="shared" si="48"/>
        <v/>
      </c>
      <c r="DA67" s="211" t="str">
        <f t="shared" si="48"/>
        <v/>
      </c>
      <c r="DB67" s="211" t="str">
        <f t="shared" si="48"/>
        <v/>
      </c>
      <c r="DC67" s="211" t="str">
        <f t="shared" si="48"/>
        <v/>
      </c>
      <c r="DD67" s="211" t="str">
        <f t="shared" si="48"/>
        <v/>
      </c>
      <c r="DE67" s="211" t="str">
        <f t="shared" si="48"/>
        <v/>
      </c>
      <c r="DF67" s="211" t="str">
        <f t="shared" si="48"/>
        <v/>
      </c>
      <c r="DG67" s="211" t="str">
        <f t="shared" si="48"/>
        <v/>
      </c>
      <c r="DH67" s="211" t="str">
        <f t="shared" si="48"/>
        <v/>
      </c>
      <c r="DI67" s="211" t="str">
        <f t="shared" si="49"/>
        <v/>
      </c>
      <c r="DJ67" s="211" t="str">
        <f t="shared" si="49"/>
        <v/>
      </c>
      <c r="DK67" s="211" t="str">
        <f t="shared" si="49"/>
        <v/>
      </c>
      <c r="DL67" s="211" t="str">
        <f t="shared" si="49"/>
        <v/>
      </c>
      <c r="DM67" s="211" t="str">
        <f t="shared" si="49"/>
        <v/>
      </c>
      <c r="DN67" s="211" t="str">
        <f t="shared" si="49"/>
        <v/>
      </c>
      <c r="DO67" s="211" t="str">
        <f t="shared" si="49"/>
        <v/>
      </c>
      <c r="DP67" s="211" t="str">
        <f t="shared" si="49"/>
        <v/>
      </c>
      <c r="DQ67" s="211" t="str">
        <f t="shared" si="49"/>
        <v/>
      </c>
      <c r="DR67" s="211" t="str">
        <f t="shared" si="49"/>
        <v/>
      </c>
      <c r="DS67" s="211" t="str">
        <f t="shared" si="50"/>
        <v/>
      </c>
      <c r="DT67" s="211" t="str">
        <f t="shared" si="50"/>
        <v/>
      </c>
      <c r="DU67" s="211" t="str">
        <f t="shared" si="50"/>
        <v/>
      </c>
      <c r="DV67" s="211" t="str">
        <f t="shared" si="50"/>
        <v/>
      </c>
      <c r="DW67" s="211" t="str">
        <f t="shared" si="50"/>
        <v/>
      </c>
      <c r="DX67" s="211" t="str">
        <f t="shared" si="50"/>
        <v/>
      </c>
      <c r="DY67" s="211" t="str">
        <f t="shared" si="50"/>
        <v/>
      </c>
      <c r="DZ67" s="211" t="str">
        <f t="shared" si="50"/>
        <v/>
      </c>
      <c r="EA67" s="211" t="str">
        <f t="shared" si="50"/>
        <v/>
      </c>
      <c r="EB67" s="211" t="str">
        <f t="shared" si="50"/>
        <v/>
      </c>
      <c r="EC67" s="211" t="str">
        <f t="shared" si="51"/>
        <v/>
      </c>
      <c r="ED67" s="211" t="str">
        <f t="shared" si="51"/>
        <v/>
      </c>
      <c r="EE67" s="211" t="str">
        <f t="shared" si="51"/>
        <v/>
      </c>
      <c r="EF67" s="211" t="str">
        <f t="shared" si="51"/>
        <v/>
      </c>
      <c r="EG67" s="211" t="str">
        <f t="shared" si="51"/>
        <v/>
      </c>
      <c r="EH67" s="211" t="str">
        <f t="shared" si="51"/>
        <v/>
      </c>
      <c r="EI67" s="211" t="str">
        <f t="shared" si="51"/>
        <v/>
      </c>
      <c r="EJ67" s="211" t="str">
        <f t="shared" si="51"/>
        <v/>
      </c>
      <c r="EK67" s="211" t="str">
        <f t="shared" si="51"/>
        <v/>
      </c>
      <c r="EL67" s="211" t="str">
        <f t="shared" si="51"/>
        <v/>
      </c>
      <c r="EM67" s="211" t="str">
        <f t="shared" si="52"/>
        <v/>
      </c>
      <c r="EN67" s="211" t="str">
        <f t="shared" si="52"/>
        <v/>
      </c>
      <c r="EO67" s="211" t="str">
        <f t="shared" si="52"/>
        <v/>
      </c>
      <c r="EP67" s="211" t="str">
        <f t="shared" si="52"/>
        <v/>
      </c>
      <c r="EQ67" s="211" t="str">
        <f t="shared" si="52"/>
        <v/>
      </c>
      <c r="ER67" s="211" t="str">
        <f t="shared" si="52"/>
        <v/>
      </c>
      <c r="ES67" s="211" t="str">
        <f t="shared" si="52"/>
        <v/>
      </c>
      <c r="ET67" s="211" t="str">
        <f t="shared" si="52"/>
        <v/>
      </c>
      <c r="EU67" s="211" t="str">
        <f t="shared" si="52"/>
        <v/>
      </c>
      <c r="EV67" s="211" t="str">
        <f t="shared" si="52"/>
        <v/>
      </c>
    </row>
    <row r="68" spans="2:152" hidden="1" x14ac:dyDescent="0.25">
      <c r="B68" s="11" t="str">
        <f t="shared" si="19"/>
        <v/>
      </c>
      <c r="C68" s="8"/>
      <c r="D68" s="8"/>
      <c r="E68" s="8"/>
      <c r="F68" s="248" t="str">
        <f>IF('תנאי סף'!AO68&lt;&gt;1,"",'תנאי סף'!F68)</f>
        <v/>
      </c>
      <c r="G68" s="174" t="str">
        <f>IF($F68="","",IF($AA68&lt;&gt;1,$AB$1,'ריכוז גיליונות עזר'!M68))</f>
        <v/>
      </c>
      <c r="H68" s="174" t="str">
        <f>IF($F68="","",IF($AA68&lt;&gt;1,$AB$1,'ריכוז גיליונות עזר'!N68))</f>
        <v/>
      </c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2"/>
      <c r="T68" s="12"/>
      <c r="U68" s="174" t="str">
        <f t="shared" si="20"/>
        <v/>
      </c>
      <c r="V68" s="12">
        <v>1</v>
      </c>
      <c r="W68" s="12" t="str">
        <f t="shared" si="21"/>
        <v/>
      </c>
      <c r="X68" s="174">
        <v>1</v>
      </c>
      <c r="Y68" s="12" t="str">
        <f t="shared" si="22"/>
        <v/>
      </c>
      <c r="Z68" s="138" t="str">
        <f t="shared" si="53"/>
        <v/>
      </c>
      <c r="AA68" s="210">
        <f t="shared" si="23"/>
        <v>1</v>
      </c>
      <c r="AB68" s="210" t="str">
        <f t="shared" si="54"/>
        <v/>
      </c>
      <c r="AC68" s="210" t="str">
        <f t="shared" si="54"/>
        <v/>
      </c>
      <c r="BA68" s="210" t="str">
        <f t="shared" si="34"/>
        <v/>
      </c>
      <c r="BB68" s="210" t="str">
        <f t="shared" si="34"/>
        <v/>
      </c>
      <c r="BC68" s="210" t="str">
        <f t="shared" si="34"/>
        <v/>
      </c>
      <c r="BK68" s="211" t="str">
        <f t="shared" si="44"/>
        <v/>
      </c>
      <c r="BL68" s="211" t="str">
        <f t="shared" si="44"/>
        <v/>
      </c>
      <c r="BM68" s="211" t="str">
        <f t="shared" si="44"/>
        <v/>
      </c>
      <c r="BN68" s="211" t="str">
        <f t="shared" si="44"/>
        <v/>
      </c>
      <c r="BO68" s="211" t="str">
        <f t="shared" si="44"/>
        <v/>
      </c>
      <c r="BP68" s="211" t="str">
        <f t="shared" si="44"/>
        <v/>
      </c>
      <c r="BQ68" s="211" t="str">
        <f t="shared" si="44"/>
        <v/>
      </c>
      <c r="BR68" s="211" t="str">
        <f t="shared" si="44"/>
        <v/>
      </c>
      <c r="BS68" s="211" t="str">
        <f t="shared" si="44"/>
        <v/>
      </c>
      <c r="BT68" s="211" t="str">
        <f t="shared" si="44"/>
        <v/>
      </c>
      <c r="BU68" s="211" t="str">
        <f t="shared" si="45"/>
        <v/>
      </c>
      <c r="BV68" s="211" t="str">
        <f t="shared" si="45"/>
        <v/>
      </c>
      <c r="BW68" s="211" t="str">
        <f t="shared" si="45"/>
        <v/>
      </c>
      <c r="BX68" s="211" t="str">
        <f t="shared" si="45"/>
        <v/>
      </c>
      <c r="BY68" s="211" t="str">
        <f t="shared" si="45"/>
        <v/>
      </c>
      <c r="BZ68" s="211" t="str">
        <f t="shared" si="45"/>
        <v/>
      </c>
      <c r="CA68" s="211" t="str">
        <f t="shared" si="45"/>
        <v/>
      </c>
      <c r="CB68" s="211" t="str">
        <f t="shared" si="45"/>
        <v/>
      </c>
      <c r="CC68" s="211" t="str">
        <f t="shared" si="45"/>
        <v/>
      </c>
      <c r="CD68" s="211" t="str">
        <f t="shared" si="45"/>
        <v/>
      </c>
      <c r="CE68" s="211" t="str">
        <f t="shared" si="46"/>
        <v/>
      </c>
      <c r="CF68" s="211" t="str">
        <f t="shared" si="46"/>
        <v/>
      </c>
      <c r="CG68" s="211" t="str">
        <f t="shared" si="46"/>
        <v/>
      </c>
      <c r="CH68" s="211" t="str">
        <f t="shared" si="46"/>
        <v/>
      </c>
      <c r="CI68" s="211" t="str">
        <f t="shared" si="46"/>
        <v/>
      </c>
      <c r="CJ68" s="211" t="str">
        <f t="shared" si="46"/>
        <v/>
      </c>
      <c r="CK68" s="211" t="str">
        <f t="shared" si="46"/>
        <v/>
      </c>
      <c r="CL68" s="211" t="str">
        <f t="shared" si="46"/>
        <v/>
      </c>
      <c r="CM68" s="211" t="str">
        <f t="shared" si="46"/>
        <v/>
      </c>
      <c r="CN68" s="211" t="str">
        <f t="shared" si="46"/>
        <v/>
      </c>
      <c r="CO68" s="211" t="str">
        <f t="shared" si="47"/>
        <v/>
      </c>
      <c r="CP68" s="211" t="str">
        <f t="shared" si="47"/>
        <v/>
      </c>
      <c r="CQ68" s="211" t="str">
        <f t="shared" si="47"/>
        <v/>
      </c>
      <c r="CR68" s="211" t="str">
        <f t="shared" si="47"/>
        <v/>
      </c>
      <c r="CS68" s="211" t="str">
        <f t="shared" si="47"/>
        <v/>
      </c>
      <c r="CT68" s="211" t="str">
        <f t="shared" si="47"/>
        <v/>
      </c>
      <c r="CU68" s="211" t="str">
        <f t="shared" si="47"/>
        <v/>
      </c>
      <c r="CV68" s="211" t="str">
        <f t="shared" si="47"/>
        <v/>
      </c>
      <c r="CW68" s="211" t="str">
        <f t="shared" si="47"/>
        <v/>
      </c>
      <c r="CX68" s="211" t="str">
        <f t="shared" si="47"/>
        <v/>
      </c>
      <c r="CY68" s="211" t="str">
        <f t="shared" si="48"/>
        <v/>
      </c>
      <c r="CZ68" s="211" t="str">
        <f t="shared" si="48"/>
        <v/>
      </c>
      <c r="DA68" s="211" t="str">
        <f t="shared" si="48"/>
        <v/>
      </c>
      <c r="DB68" s="211" t="str">
        <f t="shared" si="48"/>
        <v/>
      </c>
      <c r="DC68" s="211" t="str">
        <f t="shared" si="48"/>
        <v/>
      </c>
      <c r="DD68" s="211" t="str">
        <f t="shared" si="48"/>
        <v/>
      </c>
      <c r="DE68" s="211" t="str">
        <f t="shared" si="48"/>
        <v/>
      </c>
      <c r="DF68" s="211" t="str">
        <f t="shared" si="48"/>
        <v/>
      </c>
      <c r="DG68" s="211" t="str">
        <f t="shared" si="48"/>
        <v/>
      </c>
      <c r="DH68" s="211" t="str">
        <f t="shared" si="48"/>
        <v/>
      </c>
      <c r="DI68" s="211" t="str">
        <f t="shared" si="49"/>
        <v/>
      </c>
      <c r="DJ68" s="211" t="str">
        <f t="shared" si="49"/>
        <v/>
      </c>
      <c r="DK68" s="211" t="str">
        <f t="shared" si="49"/>
        <v/>
      </c>
      <c r="DL68" s="211" t="str">
        <f t="shared" si="49"/>
        <v/>
      </c>
      <c r="DM68" s="211" t="str">
        <f t="shared" si="49"/>
        <v/>
      </c>
      <c r="DN68" s="211" t="str">
        <f t="shared" si="49"/>
        <v/>
      </c>
      <c r="DO68" s="211" t="str">
        <f t="shared" si="49"/>
        <v/>
      </c>
      <c r="DP68" s="211" t="str">
        <f t="shared" si="49"/>
        <v/>
      </c>
      <c r="DQ68" s="211" t="str">
        <f t="shared" si="49"/>
        <v/>
      </c>
      <c r="DR68" s="211" t="str">
        <f t="shared" si="49"/>
        <v/>
      </c>
      <c r="DS68" s="211" t="str">
        <f t="shared" si="50"/>
        <v/>
      </c>
      <c r="DT68" s="211" t="str">
        <f t="shared" si="50"/>
        <v/>
      </c>
      <c r="DU68" s="211" t="str">
        <f t="shared" si="50"/>
        <v/>
      </c>
      <c r="DV68" s="211" t="str">
        <f t="shared" si="50"/>
        <v/>
      </c>
      <c r="DW68" s="211" t="str">
        <f t="shared" si="50"/>
        <v/>
      </c>
      <c r="DX68" s="211" t="str">
        <f t="shared" si="50"/>
        <v/>
      </c>
      <c r="DY68" s="211" t="str">
        <f t="shared" si="50"/>
        <v/>
      </c>
      <c r="DZ68" s="211" t="str">
        <f t="shared" si="50"/>
        <v/>
      </c>
      <c r="EA68" s="211" t="str">
        <f t="shared" si="50"/>
        <v/>
      </c>
      <c r="EB68" s="211" t="str">
        <f t="shared" si="50"/>
        <v/>
      </c>
      <c r="EC68" s="211" t="str">
        <f t="shared" si="51"/>
        <v/>
      </c>
      <c r="ED68" s="211" t="str">
        <f t="shared" si="51"/>
        <v/>
      </c>
      <c r="EE68" s="211" t="str">
        <f t="shared" si="51"/>
        <v/>
      </c>
      <c r="EF68" s="211" t="str">
        <f t="shared" si="51"/>
        <v/>
      </c>
      <c r="EG68" s="211" t="str">
        <f t="shared" si="51"/>
        <v/>
      </c>
      <c r="EH68" s="211" t="str">
        <f t="shared" si="51"/>
        <v/>
      </c>
      <c r="EI68" s="211" t="str">
        <f t="shared" si="51"/>
        <v/>
      </c>
      <c r="EJ68" s="211" t="str">
        <f t="shared" si="51"/>
        <v/>
      </c>
      <c r="EK68" s="211" t="str">
        <f t="shared" si="51"/>
        <v/>
      </c>
      <c r="EL68" s="211" t="str">
        <f t="shared" si="51"/>
        <v/>
      </c>
      <c r="EM68" s="211" t="str">
        <f t="shared" si="52"/>
        <v/>
      </c>
      <c r="EN68" s="211" t="str">
        <f t="shared" si="52"/>
        <v/>
      </c>
      <c r="EO68" s="211" t="str">
        <f t="shared" si="52"/>
        <v/>
      </c>
      <c r="EP68" s="211" t="str">
        <f t="shared" si="52"/>
        <v/>
      </c>
      <c r="EQ68" s="211" t="str">
        <f t="shared" si="52"/>
        <v/>
      </c>
      <c r="ER68" s="211" t="str">
        <f t="shared" si="52"/>
        <v/>
      </c>
      <c r="ES68" s="211" t="str">
        <f t="shared" si="52"/>
        <v/>
      </c>
      <c r="ET68" s="211" t="str">
        <f t="shared" si="52"/>
        <v/>
      </c>
      <c r="EU68" s="211" t="str">
        <f t="shared" si="52"/>
        <v/>
      </c>
      <c r="EV68" s="211" t="str">
        <f t="shared" si="52"/>
        <v/>
      </c>
    </row>
    <row r="69" spans="2:152" hidden="1" x14ac:dyDescent="0.25">
      <c r="B69" s="11" t="str">
        <f t="shared" si="19"/>
        <v/>
      </c>
      <c r="C69" s="8"/>
      <c r="D69" s="8"/>
      <c r="E69" s="8"/>
      <c r="F69" s="248" t="str">
        <f>IF('תנאי סף'!AO69&lt;&gt;1,"",'תנאי סף'!F69)</f>
        <v/>
      </c>
      <c r="G69" s="174" t="str">
        <f>IF($F69="","",IF($AA69&lt;&gt;1,$AB$1,'ריכוז גיליונות עזר'!M69))</f>
        <v/>
      </c>
      <c r="H69" s="174" t="str">
        <f>IF($F69="","",IF($AA69&lt;&gt;1,$AB$1,'ריכוז גיליונות עזר'!N69))</f>
        <v/>
      </c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2"/>
      <c r="T69" s="12"/>
      <c r="U69" s="174" t="str">
        <f t="shared" si="20"/>
        <v/>
      </c>
      <c r="V69" s="12">
        <v>1</v>
      </c>
      <c r="W69" s="12" t="str">
        <f t="shared" si="21"/>
        <v/>
      </c>
      <c r="X69" s="174">
        <v>1</v>
      </c>
      <c r="Y69" s="12" t="str">
        <f t="shared" si="22"/>
        <v/>
      </c>
      <c r="Z69" s="138" t="str">
        <f t="shared" si="53"/>
        <v/>
      </c>
      <c r="AA69" s="210">
        <f t="shared" si="23"/>
        <v>1</v>
      </c>
      <c r="AB69" s="210" t="str">
        <f t="shared" si="54"/>
        <v/>
      </c>
      <c r="AC69" s="210" t="str">
        <f t="shared" si="54"/>
        <v/>
      </c>
      <c r="BA69" s="210" t="str">
        <f t="shared" si="34"/>
        <v/>
      </c>
      <c r="BB69" s="210" t="str">
        <f t="shared" si="34"/>
        <v/>
      </c>
      <c r="BC69" s="210" t="str">
        <f t="shared" si="34"/>
        <v/>
      </c>
      <c r="BK69" s="211" t="str">
        <f t="shared" si="44"/>
        <v/>
      </c>
      <c r="BL69" s="211" t="str">
        <f t="shared" si="44"/>
        <v/>
      </c>
      <c r="BM69" s="211" t="str">
        <f t="shared" si="44"/>
        <v/>
      </c>
      <c r="BN69" s="211" t="str">
        <f t="shared" si="44"/>
        <v/>
      </c>
      <c r="BO69" s="211" t="str">
        <f t="shared" si="44"/>
        <v/>
      </c>
      <c r="BP69" s="211" t="str">
        <f t="shared" si="44"/>
        <v/>
      </c>
      <c r="BQ69" s="211" t="str">
        <f t="shared" si="44"/>
        <v/>
      </c>
      <c r="BR69" s="211" t="str">
        <f t="shared" si="44"/>
        <v/>
      </c>
      <c r="BS69" s="211" t="str">
        <f t="shared" si="44"/>
        <v/>
      </c>
      <c r="BT69" s="211" t="str">
        <f t="shared" si="44"/>
        <v/>
      </c>
      <c r="BU69" s="211" t="str">
        <f t="shared" si="45"/>
        <v/>
      </c>
      <c r="BV69" s="211" t="str">
        <f t="shared" si="45"/>
        <v/>
      </c>
      <c r="BW69" s="211" t="str">
        <f t="shared" si="45"/>
        <v/>
      </c>
      <c r="BX69" s="211" t="str">
        <f t="shared" si="45"/>
        <v/>
      </c>
      <c r="BY69" s="211" t="str">
        <f t="shared" si="45"/>
        <v/>
      </c>
      <c r="BZ69" s="211" t="str">
        <f t="shared" si="45"/>
        <v/>
      </c>
      <c r="CA69" s="211" t="str">
        <f t="shared" si="45"/>
        <v/>
      </c>
      <c r="CB69" s="211" t="str">
        <f t="shared" si="45"/>
        <v/>
      </c>
      <c r="CC69" s="211" t="str">
        <f t="shared" si="45"/>
        <v/>
      </c>
      <c r="CD69" s="211" t="str">
        <f t="shared" si="45"/>
        <v/>
      </c>
      <c r="CE69" s="211" t="str">
        <f t="shared" si="46"/>
        <v/>
      </c>
      <c r="CF69" s="211" t="str">
        <f t="shared" si="46"/>
        <v/>
      </c>
      <c r="CG69" s="211" t="str">
        <f t="shared" si="46"/>
        <v/>
      </c>
      <c r="CH69" s="211" t="str">
        <f t="shared" si="46"/>
        <v/>
      </c>
      <c r="CI69" s="211" t="str">
        <f t="shared" si="46"/>
        <v/>
      </c>
      <c r="CJ69" s="211" t="str">
        <f t="shared" si="46"/>
        <v/>
      </c>
      <c r="CK69" s="211" t="str">
        <f t="shared" si="46"/>
        <v/>
      </c>
      <c r="CL69" s="211" t="str">
        <f t="shared" si="46"/>
        <v/>
      </c>
      <c r="CM69" s="211" t="str">
        <f t="shared" si="46"/>
        <v/>
      </c>
      <c r="CN69" s="211" t="str">
        <f t="shared" si="46"/>
        <v/>
      </c>
      <c r="CO69" s="211" t="str">
        <f t="shared" si="47"/>
        <v/>
      </c>
      <c r="CP69" s="211" t="str">
        <f t="shared" si="47"/>
        <v/>
      </c>
      <c r="CQ69" s="211" t="str">
        <f t="shared" si="47"/>
        <v/>
      </c>
      <c r="CR69" s="211" t="str">
        <f t="shared" si="47"/>
        <v/>
      </c>
      <c r="CS69" s="211" t="str">
        <f t="shared" si="47"/>
        <v/>
      </c>
      <c r="CT69" s="211" t="str">
        <f t="shared" si="47"/>
        <v/>
      </c>
      <c r="CU69" s="211" t="str">
        <f t="shared" si="47"/>
        <v/>
      </c>
      <c r="CV69" s="211" t="str">
        <f t="shared" si="47"/>
        <v/>
      </c>
      <c r="CW69" s="211" t="str">
        <f t="shared" si="47"/>
        <v/>
      </c>
      <c r="CX69" s="211" t="str">
        <f t="shared" si="47"/>
        <v/>
      </c>
      <c r="CY69" s="211" t="str">
        <f t="shared" si="48"/>
        <v/>
      </c>
      <c r="CZ69" s="211" t="str">
        <f t="shared" si="48"/>
        <v/>
      </c>
      <c r="DA69" s="211" t="str">
        <f t="shared" si="48"/>
        <v/>
      </c>
      <c r="DB69" s="211" t="str">
        <f t="shared" si="48"/>
        <v/>
      </c>
      <c r="DC69" s="211" t="str">
        <f t="shared" si="48"/>
        <v/>
      </c>
      <c r="DD69" s="211" t="str">
        <f t="shared" si="48"/>
        <v/>
      </c>
      <c r="DE69" s="211" t="str">
        <f t="shared" si="48"/>
        <v/>
      </c>
      <c r="DF69" s="211" t="str">
        <f t="shared" si="48"/>
        <v/>
      </c>
      <c r="DG69" s="211" t="str">
        <f t="shared" si="48"/>
        <v/>
      </c>
      <c r="DH69" s="211" t="str">
        <f t="shared" si="48"/>
        <v/>
      </c>
      <c r="DI69" s="211" t="str">
        <f t="shared" si="49"/>
        <v/>
      </c>
      <c r="DJ69" s="211" t="str">
        <f t="shared" si="49"/>
        <v/>
      </c>
      <c r="DK69" s="211" t="str">
        <f t="shared" si="49"/>
        <v/>
      </c>
      <c r="DL69" s="211" t="str">
        <f t="shared" si="49"/>
        <v/>
      </c>
      <c r="DM69" s="211" t="str">
        <f t="shared" si="49"/>
        <v/>
      </c>
      <c r="DN69" s="211" t="str">
        <f t="shared" si="49"/>
        <v/>
      </c>
      <c r="DO69" s="211" t="str">
        <f t="shared" si="49"/>
        <v/>
      </c>
      <c r="DP69" s="211" t="str">
        <f t="shared" si="49"/>
        <v/>
      </c>
      <c r="DQ69" s="211" t="str">
        <f t="shared" si="49"/>
        <v/>
      </c>
      <c r="DR69" s="211" t="str">
        <f t="shared" si="49"/>
        <v/>
      </c>
      <c r="DS69" s="211" t="str">
        <f t="shared" si="50"/>
        <v/>
      </c>
      <c r="DT69" s="211" t="str">
        <f t="shared" si="50"/>
        <v/>
      </c>
      <c r="DU69" s="211" t="str">
        <f t="shared" si="50"/>
        <v/>
      </c>
      <c r="DV69" s="211" t="str">
        <f t="shared" si="50"/>
        <v/>
      </c>
      <c r="DW69" s="211" t="str">
        <f t="shared" si="50"/>
        <v/>
      </c>
      <c r="DX69" s="211" t="str">
        <f t="shared" si="50"/>
        <v/>
      </c>
      <c r="DY69" s="211" t="str">
        <f t="shared" si="50"/>
        <v/>
      </c>
      <c r="DZ69" s="211" t="str">
        <f t="shared" si="50"/>
        <v/>
      </c>
      <c r="EA69" s="211" t="str">
        <f t="shared" si="50"/>
        <v/>
      </c>
      <c r="EB69" s="211" t="str">
        <f t="shared" si="50"/>
        <v/>
      </c>
      <c r="EC69" s="211" t="str">
        <f t="shared" si="51"/>
        <v/>
      </c>
      <c r="ED69" s="211" t="str">
        <f t="shared" si="51"/>
        <v/>
      </c>
      <c r="EE69" s="211" t="str">
        <f t="shared" si="51"/>
        <v/>
      </c>
      <c r="EF69" s="211" t="str">
        <f t="shared" si="51"/>
        <v/>
      </c>
      <c r="EG69" s="211" t="str">
        <f t="shared" si="51"/>
        <v/>
      </c>
      <c r="EH69" s="211" t="str">
        <f t="shared" si="51"/>
        <v/>
      </c>
      <c r="EI69" s="211" t="str">
        <f t="shared" si="51"/>
        <v/>
      </c>
      <c r="EJ69" s="211" t="str">
        <f t="shared" si="51"/>
        <v/>
      </c>
      <c r="EK69" s="211" t="str">
        <f t="shared" si="51"/>
        <v/>
      </c>
      <c r="EL69" s="211" t="str">
        <f t="shared" si="51"/>
        <v/>
      </c>
      <c r="EM69" s="211" t="str">
        <f t="shared" si="52"/>
        <v/>
      </c>
      <c r="EN69" s="211" t="str">
        <f t="shared" si="52"/>
        <v/>
      </c>
      <c r="EO69" s="211" t="str">
        <f t="shared" si="52"/>
        <v/>
      </c>
      <c r="EP69" s="211" t="str">
        <f t="shared" si="52"/>
        <v/>
      </c>
      <c r="EQ69" s="211" t="str">
        <f t="shared" si="52"/>
        <v/>
      </c>
      <c r="ER69" s="211" t="str">
        <f t="shared" si="52"/>
        <v/>
      </c>
      <c r="ES69" s="211" t="str">
        <f t="shared" si="52"/>
        <v/>
      </c>
      <c r="ET69" s="211" t="str">
        <f t="shared" si="52"/>
        <v/>
      </c>
      <c r="EU69" s="211" t="str">
        <f t="shared" si="52"/>
        <v/>
      </c>
      <c r="EV69" s="211" t="str">
        <f t="shared" si="52"/>
        <v/>
      </c>
    </row>
    <row r="70" spans="2:152" hidden="1" x14ac:dyDescent="0.25">
      <c r="B70" s="11" t="str">
        <f t="shared" si="19"/>
        <v/>
      </c>
      <c r="C70" s="8"/>
      <c r="D70" s="8"/>
      <c r="E70" s="8"/>
      <c r="F70" s="248" t="str">
        <f>IF('תנאי סף'!AO70&lt;&gt;1,"",'תנאי סף'!F70)</f>
        <v/>
      </c>
      <c r="G70" s="174" t="str">
        <f>IF($F70="","",IF($AA70&lt;&gt;1,$AB$1,'ריכוז גיליונות עזר'!M70))</f>
        <v/>
      </c>
      <c r="H70" s="174" t="str">
        <f>IF($F70="","",IF($AA70&lt;&gt;1,$AB$1,'ריכוז גיליונות עזר'!N70))</f>
        <v/>
      </c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2"/>
      <c r="T70" s="12"/>
      <c r="U70" s="174" t="str">
        <f t="shared" si="20"/>
        <v/>
      </c>
      <c r="V70" s="12">
        <v>1</v>
      </c>
      <c r="W70" s="12" t="str">
        <f t="shared" si="21"/>
        <v/>
      </c>
      <c r="X70" s="174">
        <v>1</v>
      </c>
      <c r="Y70" s="12" t="str">
        <f t="shared" si="22"/>
        <v/>
      </c>
      <c r="Z70" s="138" t="str">
        <f t="shared" si="53"/>
        <v/>
      </c>
      <c r="AA70" s="210">
        <f t="shared" si="23"/>
        <v>1</v>
      </c>
      <c r="AB70" s="210" t="str">
        <f t="shared" si="54"/>
        <v/>
      </c>
      <c r="AC70" s="210" t="str">
        <f t="shared" si="54"/>
        <v/>
      </c>
      <c r="BA70" s="210" t="str">
        <f t="shared" si="34"/>
        <v/>
      </c>
      <c r="BB70" s="210" t="str">
        <f t="shared" si="34"/>
        <v/>
      </c>
      <c r="BC70" s="210" t="str">
        <f t="shared" si="34"/>
        <v/>
      </c>
      <c r="BK70" s="211" t="str">
        <f t="shared" si="44"/>
        <v/>
      </c>
      <c r="BL70" s="211" t="str">
        <f t="shared" si="44"/>
        <v/>
      </c>
      <c r="BM70" s="211" t="str">
        <f t="shared" si="44"/>
        <v/>
      </c>
      <c r="BN70" s="211" t="str">
        <f t="shared" si="44"/>
        <v/>
      </c>
      <c r="BO70" s="211" t="str">
        <f t="shared" si="44"/>
        <v/>
      </c>
      <c r="BP70" s="211" t="str">
        <f t="shared" si="44"/>
        <v/>
      </c>
      <c r="BQ70" s="211" t="str">
        <f t="shared" si="44"/>
        <v/>
      </c>
      <c r="BR70" s="211" t="str">
        <f t="shared" si="44"/>
        <v/>
      </c>
      <c r="BS70" s="211" t="str">
        <f t="shared" si="44"/>
        <v/>
      </c>
      <c r="BT70" s="211" t="str">
        <f t="shared" si="44"/>
        <v/>
      </c>
      <c r="BU70" s="211" t="str">
        <f t="shared" si="45"/>
        <v/>
      </c>
      <c r="BV70" s="211" t="str">
        <f t="shared" si="45"/>
        <v/>
      </c>
      <c r="BW70" s="211" t="str">
        <f t="shared" si="45"/>
        <v/>
      </c>
      <c r="BX70" s="211" t="str">
        <f t="shared" si="45"/>
        <v/>
      </c>
      <c r="BY70" s="211" t="str">
        <f t="shared" si="45"/>
        <v/>
      </c>
      <c r="BZ70" s="211" t="str">
        <f t="shared" si="45"/>
        <v/>
      </c>
      <c r="CA70" s="211" t="str">
        <f t="shared" si="45"/>
        <v/>
      </c>
      <c r="CB70" s="211" t="str">
        <f t="shared" si="45"/>
        <v/>
      </c>
      <c r="CC70" s="211" t="str">
        <f t="shared" si="45"/>
        <v/>
      </c>
      <c r="CD70" s="211" t="str">
        <f t="shared" si="45"/>
        <v/>
      </c>
      <c r="CE70" s="211" t="str">
        <f t="shared" si="46"/>
        <v/>
      </c>
      <c r="CF70" s="211" t="str">
        <f t="shared" si="46"/>
        <v/>
      </c>
      <c r="CG70" s="211" t="str">
        <f t="shared" si="46"/>
        <v/>
      </c>
      <c r="CH70" s="211" t="str">
        <f t="shared" si="46"/>
        <v/>
      </c>
      <c r="CI70" s="211" t="str">
        <f t="shared" si="46"/>
        <v/>
      </c>
      <c r="CJ70" s="211" t="str">
        <f t="shared" si="46"/>
        <v/>
      </c>
      <c r="CK70" s="211" t="str">
        <f t="shared" si="46"/>
        <v/>
      </c>
      <c r="CL70" s="211" t="str">
        <f t="shared" si="46"/>
        <v/>
      </c>
      <c r="CM70" s="211" t="str">
        <f t="shared" si="46"/>
        <v/>
      </c>
      <c r="CN70" s="211" t="str">
        <f t="shared" si="46"/>
        <v/>
      </c>
      <c r="CO70" s="211" t="str">
        <f t="shared" si="47"/>
        <v/>
      </c>
      <c r="CP70" s="211" t="str">
        <f t="shared" si="47"/>
        <v/>
      </c>
      <c r="CQ70" s="211" t="str">
        <f t="shared" si="47"/>
        <v/>
      </c>
      <c r="CR70" s="211" t="str">
        <f t="shared" si="47"/>
        <v/>
      </c>
      <c r="CS70" s="211" t="str">
        <f t="shared" si="47"/>
        <v/>
      </c>
      <c r="CT70" s="211" t="str">
        <f t="shared" si="47"/>
        <v/>
      </c>
      <c r="CU70" s="211" t="str">
        <f t="shared" si="47"/>
        <v/>
      </c>
      <c r="CV70" s="211" t="str">
        <f t="shared" si="47"/>
        <v/>
      </c>
      <c r="CW70" s="211" t="str">
        <f t="shared" si="47"/>
        <v/>
      </c>
      <c r="CX70" s="211" t="str">
        <f t="shared" si="47"/>
        <v/>
      </c>
      <c r="CY70" s="211" t="str">
        <f t="shared" si="48"/>
        <v/>
      </c>
      <c r="CZ70" s="211" t="str">
        <f t="shared" si="48"/>
        <v/>
      </c>
      <c r="DA70" s="211" t="str">
        <f t="shared" si="48"/>
        <v/>
      </c>
      <c r="DB70" s="211" t="str">
        <f t="shared" si="48"/>
        <v/>
      </c>
      <c r="DC70" s="211" t="str">
        <f t="shared" si="48"/>
        <v/>
      </c>
      <c r="DD70" s="211" t="str">
        <f t="shared" si="48"/>
        <v/>
      </c>
      <c r="DE70" s="211" t="str">
        <f t="shared" si="48"/>
        <v/>
      </c>
      <c r="DF70" s="211" t="str">
        <f t="shared" si="48"/>
        <v/>
      </c>
      <c r="DG70" s="211" t="str">
        <f t="shared" si="48"/>
        <v/>
      </c>
      <c r="DH70" s="211" t="str">
        <f t="shared" si="48"/>
        <v/>
      </c>
      <c r="DI70" s="211" t="str">
        <f t="shared" si="49"/>
        <v/>
      </c>
      <c r="DJ70" s="211" t="str">
        <f t="shared" si="49"/>
        <v/>
      </c>
      <c r="DK70" s="211" t="str">
        <f t="shared" si="49"/>
        <v/>
      </c>
      <c r="DL70" s="211" t="str">
        <f t="shared" si="49"/>
        <v/>
      </c>
      <c r="DM70" s="211" t="str">
        <f t="shared" si="49"/>
        <v/>
      </c>
      <c r="DN70" s="211" t="str">
        <f t="shared" si="49"/>
        <v/>
      </c>
      <c r="DO70" s="211" t="str">
        <f t="shared" si="49"/>
        <v/>
      </c>
      <c r="DP70" s="211" t="str">
        <f t="shared" si="49"/>
        <v/>
      </c>
      <c r="DQ70" s="211" t="str">
        <f t="shared" si="49"/>
        <v/>
      </c>
      <c r="DR70" s="211" t="str">
        <f t="shared" si="49"/>
        <v/>
      </c>
      <c r="DS70" s="211" t="str">
        <f t="shared" si="50"/>
        <v/>
      </c>
      <c r="DT70" s="211" t="str">
        <f t="shared" si="50"/>
        <v/>
      </c>
      <c r="DU70" s="211" t="str">
        <f t="shared" si="50"/>
        <v/>
      </c>
      <c r="DV70" s="211" t="str">
        <f t="shared" si="50"/>
        <v/>
      </c>
      <c r="DW70" s="211" t="str">
        <f t="shared" si="50"/>
        <v/>
      </c>
      <c r="DX70" s="211" t="str">
        <f t="shared" si="50"/>
        <v/>
      </c>
      <c r="DY70" s="211" t="str">
        <f t="shared" si="50"/>
        <v/>
      </c>
      <c r="DZ70" s="211" t="str">
        <f t="shared" si="50"/>
        <v/>
      </c>
      <c r="EA70" s="211" t="str">
        <f t="shared" si="50"/>
        <v/>
      </c>
      <c r="EB70" s="211" t="str">
        <f t="shared" si="50"/>
        <v/>
      </c>
      <c r="EC70" s="211" t="str">
        <f t="shared" si="51"/>
        <v/>
      </c>
      <c r="ED70" s="211" t="str">
        <f t="shared" si="51"/>
        <v/>
      </c>
      <c r="EE70" s="211" t="str">
        <f t="shared" si="51"/>
        <v/>
      </c>
      <c r="EF70" s="211" t="str">
        <f t="shared" si="51"/>
        <v/>
      </c>
      <c r="EG70" s="211" t="str">
        <f t="shared" si="51"/>
        <v/>
      </c>
      <c r="EH70" s="211" t="str">
        <f t="shared" si="51"/>
        <v/>
      </c>
      <c r="EI70" s="211" t="str">
        <f t="shared" si="51"/>
        <v/>
      </c>
      <c r="EJ70" s="211" t="str">
        <f t="shared" si="51"/>
        <v/>
      </c>
      <c r="EK70" s="211" t="str">
        <f t="shared" si="51"/>
        <v/>
      </c>
      <c r="EL70" s="211" t="str">
        <f t="shared" si="51"/>
        <v/>
      </c>
      <c r="EM70" s="211" t="str">
        <f t="shared" si="52"/>
        <v/>
      </c>
      <c r="EN70" s="211" t="str">
        <f t="shared" si="52"/>
        <v/>
      </c>
      <c r="EO70" s="211" t="str">
        <f t="shared" si="52"/>
        <v/>
      </c>
      <c r="EP70" s="211" t="str">
        <f t="shared" si="52"/>
        <v/>
      </c>
      <c r="EQ70" s="211" t="str">
        <f t="shared" si="52"/>
        <v/>
      </c>
      <c r="ER70" s="211" t="str">
        <f t="shared" si="52"/>
        <v/>
      </c>
      <c r="ES70" s="211" t="str">
        <f t="shared" si="52"/>
        <v/>
      </c>
      <c r="ET70" s="211" t="str">
        <f t="shared" si="52"/>
        <v/>
      </c>
      <c r="EU70" s="211" t="str">
        <f t="shared" si="52"/>
        <v/>
      </c>
      <c r="EV70" s="211" t="str">
        <f t="shared" si="52"/>
        <v/>
      </c>
    </row>
    <row r="71" spans="2:152" hidden="1" x14ac:dyDescent="0.25">
      <c r="B71" s="11" t="str">
        <f t="shared" si="19"/>
        <v/>
      </c>
      <c r="C71" s="8"/>
      <c r="D71" s="8"/>
      <c r="E71" s="8"/>
      <c r="F71" s="248" t="str">
        <f>IF('תנאי סף'!AO71&lt;&gt;1,"",'תנאי סף'!F71)</f>
        <v/>
      </c>
      <c r="G71" s="174" t="str">
        <f>IF($F71="","",IF($AA71&lt;&gt;1,$AB$1,'ריכוז גיליונות עזר'!M71))</f>
        <v/>
      </c>
      <c r="H71" s="174" t="str">
        <f>IF($F71="","",IF($AA71&lt;&gt;1,$AB$1,'ריכוז גיליונות עזר'!N71))</f>
        <v/>
      </c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2"/>
      <c r="T71" s="12"/>
      <c r="U71" s="174" t="str">
        <f t="shared" si="20"/>
        <v/>
      </c>
      <c r="V71" s="12">
        <v>1</v>
      </c>
      <c r="W71" s="12" t="str">
        <f t="shared" si="21"/>
        <v/>
      </c>
      <c r="X71" s="174">
        <v>1</v>
      </c>
      <c r="Y71" s="12" t="str">
        <f t="shared" si="22"/>
        <v/>
      </c>
      <c r="Z71" s="138" t="str">
        <f t="shared" si="53"/>
        <v/>
      </c>
      <c r="AA71" s="210">
        <f t="shared" si="23"/>
        <v>1</v>
      </c>
      <c r="AB71" s="210" t="str">
        <f t="shared" si="54"/>
        <v/>
      </c>
      <c r="AC71" s="210" t="str">
        <f t="shared" si="54"/>
        <v/>
      </c>
      <c r="BA71" s="210" t="str">
        <f t="shared" ref="BA71:BC90" si="55">IF($F71="","",BA$30)</f>
        <v/>
      </c>
      <c r="BB71" s="210" t="str">
        <f t="shared" si="55"/>
        <v/>
      </c>
      <c r="BC71" s="210" t="str">
        <f t="shared" si="55"/>
        <v/>
      </c>
      <c r="BK71" s="211" t="str">
        <f t="shared" ref="BK71:BT80" si="56">IF($F71="","",BK$30)</f>
        <v/>
      </c>
      <c r="BL71" s="211" t="str">
        <f t="shared" si="56"/>
        <v/>
      </c>
      <c r="BM71" s="211" t="str">
        <f t="shared" si="56"/>
        <v/>
      </c>
      <c r="BN71" s="211" t="str">
        <f t="shared" si="56"/>
        <v/>
      </c>
      <c r="BO71" s="211" t="str">
        <f t="shared" si="56"/>
        <v/>
      </c>
      <c r="BP71" s="211" t="str">
        <f t="shared" si="56"/>
        <v/>
      </c>
      <c r="BQ71" s="211" t="str">
        <f t="shared" si="56"/>
        <v/>
      </c>
      <c r="BR71" s="211" t="str">
        <f t="shared" si="56"/>
        <v/>
      </c>
      <c r="BS71" s="211" t="str">
        <f t="shared" si="56"/>
        <v/>
      </c>
      <c r="BT71" s="211" t="str">
        <f t="shared" si="56"/>
        <v/>
      </c>
      <c r="BU71" s="211" t="str">
        <f t="shared" ref="BU71:CD80" si="57">IF($F71="","",BU$30)</f>
        <v/>
      </c>
      <c r="BV71" s="211" t="str">
        <f t="shared" si="57"/>
        <v/>
      </c>
      <c r="BW71" s="211" t="str">
        <f t="shared" si="57"/>
        <v/>
      </c>
      <c r="BX71" s="211" t="str">
        <f t="shared" si="57"/>
        <v/>
      </c>
      <c r="BY71" s="211" t="str">
        <f t="shared" si="57"/>
        <v/>
      </c>
      <c r="BZ71" s="211" t="str">
        <f t="shared" si="57"/>
        <v/>
      </c>
      <c r="CA71" s="211" t="str">
        <f t="shared" si="57"/>
        <v/>
      </c>
      <c r="CB71" s="211" t="str">
        <f t="shared" si="57"/>
        <v/>
      </c>
      <c r="CC71" s="211" t="str">
        <f t="shared" si="57"/>
        <v/>
      </c>
      <c r="CD71" s="211" t="str">
        <f t="shared" si="57"/>
        <v/>
      </c>
      <c r="CE71" s="211" t="str">
        <f t="shared" ref="CE71:CN80" si="58">IF($F71="","",CE$30)</f>
        <v/>
      </c>
      <c r="CF71" s="211" t="str">
        <f t="shared" si="58"/>
        <v/>
      </c>
      <c r="CG71" s="211" t="str">
        <f t="shared" si="58"/>
        <v/>
      </c>
      <c r="CH71" s="211" t="str">
        <f t="shared" si="58"/>
        <v/>
      </c>
      <c r="CI71" s="211" t="str">
        <f t="shared" si="58"/>
        <v/>
      </c>
      <c r="CJ71" s="211" t="str">
        <f t="shared" si="58"/>
        <v/>
      </c>
      <c r="CK71" s="211" t="str">
        <f t="shared" si="58"/>
        <v/>
      </c>
      <c r="CL71" s="211" t="str">
        <f t="shared" si="58"/>
        <v/>
      </c>
      <c r="CM71" s="211" t="str">
        <f t="shared" si="58"/>
        <v/>
      </c>
      <c r="CN71" s="211" t="str">
        <f t="shared" si="58"/>
        <v/>
      </c>
      <c r="CO71" s="211" t="str">
        <f t="shared" ref="CO71:CX80" si="59">IF($F71="","",CO$30)</f>
        <v/>
      </c>
      <c r="CP71" s="211" t="str">
        <f t="shared" si="59"/>
        <v/>
      </c>
      <c r="CQ71" s="211" t="str">
        <f t="shared" si="59"/>
        <v/>
      </c>
      <c r="CR71" s="211" t="str">
        <f t="shared" si="59"/>
        <v/>
      </c>
      <c r="CS71" s="211" t="str">
        <f t="shared" si="59"/>
        <v/>
      </c>
      <c r="CT71" s="211" t="str">
        <f t="shared" si="59"/>
        <v/>
      </c>
      <c r="CU71" s="211" t="str">
        <f t="shared" si="59"/>
        <v/>
      </c>
      <c r="CV71" s="211" t="str">
        <f t="shared" si="59"/>
        <v/>
      </c>
      <c r="CW71" s="211" t="str">
        <f t="shared" si="59"/>
        <v/>
      </c>
      <c r="CX71" s="211" t="str">
        <f t="shared" si="59"/>
        <v/>
      </c>
      <c r="CY71" s="211" t="str">
        <f t="shared" ref="CY71:DH80" si="60">IF($F71="","",CY$30)</f>
        <v/>
      </c>
      <c r="CZ71" s="211" t="str">
        <f t="shared" si="60"/>
        <v/>
      </c>
      <c r="DA71" s="211" t="str">
        <f t="shared" si="60"/>
        <v/>
      </c>
      <c r="DB71" s="211" t="str">
        <f t="shared" si="60"/>
        <v/>
      </c>
      <c r="DC71" s="211" t="str">
        <f t="shared" si="60"/>
        <v/>
      </c>
      <c r="DD71" s="211" t="str">
        <f t="shared" si="60"/>
        <v/>
      </c>
      <c r="DE71" s="211" t="str">
        <f t="shared" si="60"/>
        <v/>
      </c>
      <c r="DF71" s="211" t="str">
        <f t="shared" si="60"/>
        <v/>
      </c>
      <c r="DG71" s="211" t="str">
        <f t="shared" si="60"/>
        <v/>
      </c>
      <c r="DH71" s="211" t="str">
        <f t="shared" si="60"/>
        <v/>
      </c>
      <c r="DI71" s="211" t="str">
        <f t="shared" ref="DI71:DR80" si="61">IF($F71="","",DI$30)</f>
        <v/>
      </c>
      <c r="DJ71" s="211" t="str">
        <f t="shared" si="61"/>
        <v/>
      </c>
      <c r="DK71" s="211" t="str">
        <f t="shared" si="61"/>
        <v/>
      </c>
      <c r="DL71" s="211" t="str">
        <f t="shared" si="61"/>
        <v/>
      </c>
      <c r="DM71" s="211" t="str">
        <f t="shared" si="61"/>
        <v/>
      </c>
      <c r="DN71" s="211" t="str">
        <f t="shared" si="61"/>
        <v/>
      </c>
      <c r="DO71" s="211" t="str">
        <f t="shared" si="61"/>
        <v/>
      </c>
      <c r="DP71" s="211" t="str">
        <f t="shared" si="61"/>
        <v/>
      </c>
      <c r="DQ71" s="211" t="str">
        <f t="shared" si="61"/>
        <v/>
      </c>
      <c r="DR71" s="211" t="str">
        <f t="shared" si="61"/>
        <v/>
      </c>
      <c r="DS71" s="211" t="str">
        <f t="shared" ref="DS71:EB80" si="62">IF($F71="","",DS$30)</f>
        <v/>
      </c>
      <c r="DT71" s="211" t="str">
        <f t="shared" si="62"/>
        <v/>
      </c>
      <c r="DU71" s="211" t="str">
        <f t="shared" si="62"/>
        <v/>
      </c>
      <c r="DV71" s="211" t="str">
        <f t="shared" si="62"/>
        <v/>
      </c>
      <c r="DW71" s="211" t="str">
        <f t="shared" si="62"/>
        <v/>
      </c>
      <c r="DX71" s="211" t="str">
        <f t="shared" si="62"/>
        <v/>
      </c>
      <c r="DY71" s="211" t="str">
        <f t="shared" si="62"/>
        <v/>
      </c>
      <c r="DZ71" s="211" t="str">
        <f t="shared" si="62"/>
        <v/>
      </c>
      <c r="EA71" s="211" t="str">
        <f t="shared" si="62"/>
        <v/>
      </c>
      <c r="EB71" s="211" t="str">
        <f t="shared" si="62"/>
        <v/>
      </c>
      <c r="EC71" s="211" t="str">
        <f t="shared" ref="EC71:EL80" si="63">IF($F71="","",EC$30)</f>
        <v/>
      </c>
      <c r="ED71" s="211" t="str">
        <f t="shared" si="63"/>
        <v/>
      </c>
      <c r="EE71" s="211" t="str">
        <f t="shared" si="63"/>
        <v/>
      </c>
      <c r="EF71" s="211" t="str">
        <f t="shared" si="63"/>
        <v/>
      </c>
      <c r="EG71" s="211" t="str">
        <f t="shared" si="63"/>
        <v/>
      </c>
      <c r="EH71" s="211" t="str">
        <f t="shared" si="63"/>
        <v/>
      </c>
      <c r="EI71" s="211" t="str">
        <f t="shared" si="63"/>
        <v/>
      </c>
      <c r="EJ71" s="211" t="str">
        <f t="shared" si="63"/>
        <v/>
      </c>
      <c r="EK71" s="211" t="str">
        <f t="shared" si="63"/>
        <v/>
      </c>
      <c r="EL71" s="211" t="str">
        <f t="shared" si="63"/>
        <v/>
      </c>
      <c r="EM71" s="211" t="str">
        <f t="shared" ref="EM71:EV80" si="64">IF($F71="","",EM$30)</f>
        <v/>
      </c>
      <c r="EN71" s="211" t="str">
        <f t="shared" si="64"/>
        <v/>
      </c>
      <c r="EO71" s="211" t="str">
        <f t="shared" si="64"/>
        <v/>
      </c>
      <c r="EP71" s="211" t="str">
        <f t="shared" si="64"/>
        <v/>
      </c>
      <c r="EQ71" s="211" t="str">
        <f t="shared" si="64"/>
        <v/>
      </c>
      <c r="ER71" s="211" t="str">
        <f t="shared" si="64"/>
        <v/>
      </c>
      <c r="ES71" s="211" t="str">
        <f t="shared" si="64"/>
        <v/>
      </c>
      <c r="ET71" s="211" t="str">
        <f t="shared" si="64"/>
        <v/>
      </c>
      <c r="EU71" s="211" t="str">
        <f t="shared" si="64"/>
        <v/>
      </c>
      <c r="EV71" s="211" t="str">
        <f t="shared" si="64"/>
        <v/>
      </c>
    </row>
    <row r="72" spans="2:152" hidden="1" x14ac:dyDescent="0.25">
      <c r="B72" s="11" t="str">
        <f t="shared" si="19"/>
        <v/>
      </c>
      <c r="C72" s="8"/>
      <c r="D72" s="8"/>
      <c r="E72" s="8"/>
      <c r="F72" s="248" t="str">
        <f>IF('תנאי סף'!AO72&lt;&gt;1,"",'תנאי סף'!F72)</f>
        <v/>
      </c>
      <c r="G72" s="174" t="str">
        <f>IF($F72="","",IF($AA72&lt;&gt;1,$AB$1,'ריכוז גיליונות עזר'!M72))</f>
        <v/>
      </c>
      <c r="H72" s="174" t="str">
        <f>IF($F72="","",IF($AA72&lt;&gt;1,$AB$1,'ריכוז גיליונות עזר'!N72))</f>
        <v/>
      </c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2"/>
      <c r="T72" s="12"/>
      <c r="U72" s="174" t="str">
        <f t="shared" si="20"/>
        <v/>
      </c>
      <c r="V72" s="12">
        <v>1</v>
      </c>
      <c r="W72" s="12" t="str">
        <f t="shared" si="21"/>
        <v/>
      </c>
      <c r="X72" s="174">
        <v>1</v>
      </c>
      <c r="Y72" s="12" t="str">
        <f t="shared" si="22"/>
        <v/>
      </c>
      <c r="Z72" s="138" t="str">
        <f t="shared" si="53"/>
        <v/>
      </c>
      <c r="AA72" s="210">
        <f t="shared" si="23"/>
        <v>1</v>
      </c>
      <c r="AB72" s="210" t="str">
        <f t="shared" si="54"/>
        <v/>
      </c>
      <c r="AC72" s="210" t="str">
        <f t="shared" si="54"/>
        <v/>
      </c>
      <c r="BA72" s="210" t="str">
        <f t="shared" si="55"/>
        <v/>
      </c>
      <c r="BB72" s="210" t="str">
        <f t="shared" si="55"/>
        <v/>
      </c>
      <c r="BC72" s="210" t="str">
        <f t="shared" si="55"/>
        <v/>
      </c>
      <c r="BK72" s="211" t="str">
        <f t="shared" si="56"/>
        <v/>
      </c>
      <c r="BL72" s="211" t="str">
        <f t="shared" si="56"/>
        <v/>
      </c>
      <c r="BM72" s="211" t="str">
        <f t="shared" si="56"/>
        <v/>
      </c>
      <c r="BN72" s="211" t="str">
        <f t="shared" si="56"/>
        <v/>
      </c>
      <c r="BO72" s="211" t="str">
        <f t="shared" si="56"/>
        <v/>
      </c>
      <c r="BP72" s="211" t="str">
        <f t="shared" si="56"/>
        <v/>
      </c>
      <c r="BQ72" s="211" t="str">
        <f t="shared" si="56"/>
        <v/>
      </c>
      <c r="BR72" s="211" t="str">
        <f t="shared" si="56"/>
        <v/>
      </c>
      <c r="BS72" s="211" t="str">
        <f t="shared" si="56"/>
        <v/>
      </c>
      <c r="BT72" s="211" t="str">
        <f t="shared" si="56"/>
        <v/>
      </c>
      <c r="BU72" s="211" t="str">
        <f t="shared" si="57"/>
        <v/>
      </c>
      <c r="BV72" s="211" t="str">
        <f t="shared" si="57"/>
        <v/>
      </c>
      <c r="BW72" s="211" t="str">
        <f t="shared" si="57"/>
        <v/>
      </c>
      <c r="BX72" s="211" t="str">
        <f t="shared" si="57"/>
        <v/>
      </c>
      <c r="BY72" s="211" t="str">
        <f t="shared" si="57"/>
        <v/>
      </c>
      <c r="BZ72" s="211" t="str">
        <f t="shared" si="57"/>
        <v/>
      </c>
      <c r="CA72" s="211" t="str">
        <f t="shared" si="57"/>
        <v/>
      </c>
      <c r="CB72" s="211" t="str">
        <f t="shared" si="57"/>
        <v/>
      </c>
      <c r="CC72" s="211" t="str">
        <f t="shared" si="57"/>
        <v/>
      </c>
      <c r="CD72" s="211" t="str">
        <f t="shared" si="57"/>
        <v/>
      </c>
      <c r="CE72" s="211" t="str">
        <f t="shared" si="58"/>
        <v/>
      </c>
      <c r="CF72" s="211" t="str">
        <f t="shared" si="58"/>
        <v/>
      </c>
      <c r="CG72" s="211" t="str">
        <f t="shared" si="58"/>
        <v/>
      </c>
      <c r="CH72" s="211" t="str">
        <f t="shared" si="58"/>
        <v/>
      </c>
      <c r="CI72" s="211" t="str">
        <f t="shared" si="58"/>
        <v/>
      </c>
      <c r="CJ72" s="211" t="str">
        <f t="shared" si="58"/>
        <v/>
      </c>
      <c r="CK72" s="211" t="str">
        <f t="shared" si="58"/>
        <v/>
      </c>
      <c r="CL72" s="211" t="str">
        <f t="shared" si="58"/>
        <v/>
      </c>
      <c r="CM72" s="211" t="str">
        <f t="shared" si="58"/>
        <v/>
      </c>
      <c r="CN72" s="211" t="str">
        <f t="shared" si="58"/>
        <v/>
      </c>
      <c r="CO72" s="211" t="str">
        <f t="shared" si="59"/>
        <v/>
      </c>
      <c r="CP72" s="211" t="str">
        <f t="shared" si="59"/>
        <v/>
      </c>
      <c r="CQ72" s="211" t="str">
        <f t="shared" si="59"/>
        <v/>
      </c>
      <c r="CR72" s="211" t="str">
        <f t="shared" si="59"/>
        <v/>
      </c>
      <c r="CS72" s="211" t="str">
        <f t="shared" si="59"/>
        <v/>
      </c>
      <c r="CT72" s="211" t="str">
        <f t="shared" si="59"/>
        <v/>
      </c>
      <c r="CU72" s="211" t="str">
        <f t="shared" si="59"/>
        <v/>
      </c>
      <c r="CV72" s="211" t="str">
        <f t="shared" si="59"/>
        <v/>
      </c>
      <c r="CW72" s="211" t="str">
        <f t="shared" si="59"/>
        <v/>
      </c>
      <c r="CX72" s="211" t="str">
        <f t="shared" si="59"/>
        <v/>
      </c>
      <c r="CY72" s="211" t="str">
        <f t="shared" si="60"/>
        <v/>
      </c>
      <c r="CZ72" s="211" t="str">
        <f t="shared" si="60"/>
        <v/>
      </c>
      <c r="DA72" s="211" t="str">
        <f t="shared" si="60"/>
        <v/>
      </c>
      <c r="DB72" s="211" t="str">
        <f t="shared" si="60"/>
        <v/>
      </c>
      <c r="DC72" s="211" t="str">
        <f t="shared" si="60"/>
        <v/>
      </c>
      <c r="DD72" s="211" t="str">
        <f t="shared" si="60"/>
        <v/>
      </c>
      <c r="DE72" s="211" t="str">
        <f t="shared" si="60"/>
        <v/>
      </c>
      <c r="DF72" s="211" t="str">
        <f t="shared" si="60"/>
        <v/>
      </c>
      <c r="DG72" s="211" t="str">
        <f t="shared" si="60"/>
        <v/>
      </c>
      <c r="DH72" s="211" t="str">
        <f t="shared" si="60"/>
        <v/>
      </c>
      <c r="DI72" s="211" t="str">
        <f t="shared" si="61"/>
        <v/>
      </c>
      <c r="DJ72" s="211" t="str">
        <f t="shared" si="61"/>
        <v/>
      </c>
      <c r="DK72" s="211" t="str">
        <f t="shared" si="61"/>
        <v/>
      </c>
      <c r="DL72" s="211" t="str">
        <f t="shared" si="61"/>
        <v/>
      </c>
      <c r="DM72" s="211" t="str">
        <f t="shared" si="61"/>
        <v/>
      </c>
      <c r="DN72" s="211" t="str">
        <f t="shared" si="61"/>
        <v/>
      </c>
      <c r="DO72" s="211" t="str">
        <f t="shared" si="61"/>
        <v/>
      </c>
      <c r="DP72" s="211" t="str">
        <f t="shared" si="61"/>
        <v/>
      </c>
      <c r="DQ72" s="211" t="str">
        <f t="shared" si="61"/>
        <v/>
      </c>
      <c r="DR72" s="211" t="str">
        <f t="shared" si="61"/>
        <v/>
      </c>
      <c r="DS72" s="211" t="str">
        <f t="shared" si="62"/>
        <v/>
      </c>
      <c r="DT72" s="211" t="str">
        <f t="shared" si="62"/>
        <v/>
      </c>
      <c r="DU72" s="211" t="str">
        <f t="shared" si="62"/>
        <v/>
      </c>
      <c r="DV72" s="211" t="str">
        <f t="shared" si="62"/>
        <v/>
      </c>
      <c r="DW72" s="211" t="str">
        <f t="shared" si="62"/>
        <v/>
      </c>
      <c r="DX72" s="211" t="str">
        <f t="shared" si="62"/>
        <v/>
      </c>
      <c r="DY72" s="211" t="str">
        <f t="shared" si="62"/>
        <v/>
      </c>
      <c r="DZ72" s="211" t="str">
        <f t="shared" si="62"/>
        <v/>
      </c>
      <c r="EA72" s="211" t="str">
        <f t="shared" si="62"/>
        <v/>
      </c>
      <c r="EB72" s="211" t="str">
        <f t="shared" si="62"/>
        <v/>
      </c>
      <c r="EC72" s="211" t="str">
        <f t="shared" si="63"/>
        <v/>
      </c>
      <c r="ED72" s="211" t="str">
        <f t="shared" si="63"/>
        <v/>
      </c>
      <c r="EE72" s="211" t="str">
        <f t="shared" si="63"/>
        <v/>
      </c>
      <c r="EF72" s="211" t="str">
        <f t="shared" si="63"/>
        <v/>
      </c>
      <c r="EG72" s="211" t="str">
        <f t="shared" si="63"/>
        <v/>
      </c>
      <c r="EH72" s="211" t="str">
        <f t="shared" si="63"/>
        <v/>
      </c>
      <c r="EI72" s="211" t="str">
        <f t="shared" si="63"/>
        <v/>
      </c>
      <c r="EJ72" s="211" t="str">
        <f t="shared" si="63"/>
        <v/>
      </c>
      <c r="EK72" s="211" t="str">
        <f t="shared" si="63"/>
        <v/>
      </c>
      <c r="EL72" s="211" t="str">
        <f t="shared" si="63"/>
        <v/>
      </c>
      <c r="EM72" s="211" t="str">
        <f t="shared" si="64"/>
        <v/>
      </c>
      <c r="EN72" s="211" t="str">
        <f t="shared" si="64"/>
        <v/>
      </c>
      <c r="EO72" s="211" t="str">
        <f t="shared" si="64"/>
        <v/>
      </c>
      <c r="EP72" s="211" t="str">
        <f t="shared" si="64"/>
        <v/>
      </c>
      <c r="EQ72" s="211" t="str">
        <f t="shared" si="64"/>
        <v/>
      </c>
      <c r="ER72" s="211" t="str">
        <f t="shared" si="64"/>
        <v/>
      </c>
      <c r="ES72" s="211" t="str">
        <f t="shared" si="64"/>
        <v/>
      </c>
      <c r="ET72" s="211" t="str">
        <f t="shared" si="64"/>
        <v/>
      </c>
      <c r="EU72" s="211" t="str">
        <f t="shared" si="64"/>
        <v/>
      </c>
      <c r="EV72" s="211" t="str">
        <f t="shared" si="64"/>
        <v/>
      </c>
    </row>
    <row r="73" spans="2:152" hidden="1" x14ac:dyDescent="0.25">
      <c r="B73" s="11" t="str">
        <f t="shared" si="19"/>
        <v/>
      </c>
      <c r="C73" s="8"/>
      <c r="D73" s="8"/>
      <c r="E73" s="8"/>
      <c r="F73" s="248" t="str">
        <f>IF('תנאי סף'!AO73&lt;&gt;1,"",'תנאי סף'!F73)</f>
        <v/>
      </c>
      <c r="G73" s="174" t="str">
        <f>IF($F73="","",IF($AA73&lt;&gt;1,$AB$1,'ריכוז גיליונות עזר'!M73))</f>
        <v/>
      </c>
      <c r="H73" s="174" t="str">
        <f>IF($F73="","",IF($AA73&lt;&gt;1,$AB$1,'ריכוז גיליונות עזר'!N73))</f>
        <v/>
      </c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2"/>
      <c r="T73" s="12"/>
      <c r="U73" s="174" t="str">
        <f t="shared" si="20"/>
        <v/>
      </c>
      <c r="V73" s="12">
        <v>1</v>
      </c>
      <c r="W73" s="12" t="str">
        <f t="shared" si="21"/>
        <v/>
      </c>
      <c r="X73" s="174">
        <v>1</v>
      </c>
      <c r="Y73" s="12" t="str">
        <f t="shared" si="22"/>
        <v/>
      </c>
      <c r="Z73" s="138" t="str">
        <f t="shared" si="53"/>
        <v/>
      </c>
      <c r="AA73" s="210">
        <f t="shared" si="23"/>
        <v>1</v>
      </c>
      <c r="AB73" s="210" t="str">
        <f t="shared" si="54"/>
        <v/>
      </c>
      <c r="AC73" s="210" t="str">
        <f t="shared" si="54"/>
        <v/>
      </c>
      <c r="BA73" s="210" t="str">
        <f t="shared" si="55"/>
        <v/>
      </c>
      <c r="BB73" s="210" t="str">
        <f t="shared" si="55"/>
        <v/>
      </c>
      <c r="BC73" s="210" t="str">
        <f t="shared" si="55"/>
        <v/>
      </c>
      <c r="BK73" s="211" t="str">
        <f t="shared" si="56"/>
        <v/>
      </c>
      <c r="BL73" s="211" t="str">
        <f t="shared" si="56"/>
        <v/>
      </c>
      <c r="BM73" s="211" t="str">
        <f t="shared" si="56"/>
        <v/>
      </c>
      <c r="BN73" s="211" t="str">
        <f t="shared" si="56"/>
        <v/>
      </c>
      <c r="BO73" s="211" t="str">
        <f t="shared" si="56"/>
        <v/>
      </c>
      <c r="BP73" s="211" t="str">
        <f t="shared" si="56"/>
        <v/>
      </c>
      <c r="BQ73" s="211" t="str">
        <f t="shared" si="56"/>
        <v/>
      </c>
      <c r="BR73" s="211" t="str">
        <f t="shared" si="56"/>
        <v/>
      </c>
      <c r="BS73" s="211" t="str">
        <f t="shared" si="56"/>
        <v/>
      </c>
      <c r="BT73" s="211" t="str">
        <f t="shared" si="56"/>
        <v/>
      </c>
      <c r="BU73" s="211" t="str">
        <f t="shared" si="57"/>
        <v/>
      </c>
      <c r="BV73" s="211" t="str">
        <f t="shared" si="57"/>
        <v/>
      </c>
      <c r="BW73" s="211" t="str">
        <f t="shared" si="57"/>
        <v/>
      </c>
      <c r="BX73" s="211" t="str">
        <f t="shared" si="57"/>
        <v/>
      </c>
      <c r="BY73" s="211" t="str">
        <f t="shared" si="57"/>
        <v/>
      </c>
      <c r="BZ73" s="211" t="str">
        <f t="shared" si="57"/>
        <v/>
      </c>
      <c r="CA73" s="211" t="str">
        <f t="shared" si="57"/>
        <v/>
      </c>
      <c r="CB73" s="211" t="str">
        <f t="shared" si="57"/>
        <v/>
      </c>
      <c r="CC73" s="211" t="str">
        <f t="shared" si="57"/>
        <v/>
      </c>
      <c r="CD73" s="211" t="str">
        <f t="shared" si="57"/>
        <v/>
      </c>
      <c r="CE73" s="211" t="str">
        <f t="shared" si="58"/>
        <v/>
      </c>
      <c r="CF73" s="211" t="str">
        <f t="shared" si="58"/>
        <v/>
      </c>
      <c r="CG73" s="211" t="str">
        <f t="shared" si="58"/>
        <v/>
      </c>
      <c r="CH73" s="211" t="str">
        <f t="shared" si="58"/>
        <v/>
      </c>
      <c r="CI73" s="211" t="str">
        <f t="shared" si="58"/>
        <v/>
      </c>
      <c r="CJ73" s="211" t="str">
        <f t="shared" si="58"/>
        <v/>
      </c>
      <c r="CK73" s="211" t="str">
        <f t="shared" si="58"/>
        <v/>
      </c>
      <c r="CL73" s="211" t="str">
        <f t="shared" si="58"/>
        <v/>
      </c>
      <c r="CM73" s="211" t="str">
        <f t="shared" si="58"/>
        <v/>
      </c>
      <c r="CN73" s="211" t="str">
        <f t="shared" si="58"/>
        <v/>
      </c>
      <c r="CO73" s="211" t="str">
        <f t="shared" si="59"/>
        <v/>
      </c>
      <c r="CP73" s="211" t="str">
        <f t="shared" si="59"/>
        <v/>
      </c>
      <c r="CQ73" s="211" t="str">
        <f t="shared" si="59"/>
        <v/>
      </c>
      <c r="CR73" s="211" t="str">
        <f t="shared" si="59"/>
        <v/>
      </c>
      <c r="CS73" s="211" t="str">
        <f t="shared" si="59"/>
        <v/>
      </c>
      <c r="CT73" s="211" t="str">
        <f t="shared" si="59"/>
        <v/>
      </c>
      <c r="CU73" s="211" t="str">
        <f t="shared" si="59"/>
        <v/>
      </c>
      <c r="CV73" s="211" t="str">
        <f t="shared" si="59"/>
        <v/>
      </c>
      <c r="CW73" s="211" t="str">
        <f t="shared" si="59"/>
        <v/>
      </c>
      <c r="CX73" s="211" t="str">
        <f t="shared" si="59"/>
        <v/>
      </c>
      <c r="CY73" s="211" t="str">
        <f t="shared" si="60"/>
        <v/>
      </c>
      <c r="CZ73" s="211" t="str">
        <f t="shared" si="60"/>
        <v/>
      </c>
      <c r="DA73" s="211" t="str">
        <f t="shared" si="60"/>
        <v/>
      </c>
      <c r="DB73" s="211" t="str">
        <f t="shared" si="60"/>
        <v/>
      </c>
      <c r="DC73" s="211" t="str">
        <f t="shared" si="60"/>
        <v/>
      </c>
      <c r="DD73" s="211" t="str">
        <f t="shared" si="60"/>
        <v/>
      </c>
      <c r="DE73" s="211" t="str">
        <f t="shared" si="60"/>
        <v/>
      </c>
      <c r="DF73" s="211" t="str">
        <f t="shared" si="60"/>
        <v/>
      </c>
      <c r="DG73" s="211" t="str">
        <f t="shared" si="60"/>
        <v/>
      </c>
      <c r="DH73" s="211" t="str">
        <f t="shared" si="60"/>
        <v/>
      </c>
      <c r="DI73" s="211" t="str">
        <f t="shared" si="61"/>
        <v/>
      </c>
      <c r="DJ73" s="211" t="str">
        <f t="shared" si="61"/>
        <v/>
      </c>
      <c r="DK73" s="211" t="str">
        <f t="shared" si="61"/>
        <v/>
      </c>
      <c r="DL73" s="211" t="str">
        <f t="shared" si="61"/>
        <v/>
      </c>
      <c r="DM73" s="211" t="str">
        <f t="shared" si="61"/>
        <v/>
      </c>
      <c r="DN73" s="211" t="str">
        <f t="shared" si="61"/>
        <v/>
      </c>
      <c r="DO73" s="211" t="str">
        <f t="shared" si="61"/>
        <v/>
      </c>
      <c r="DP73" s="211" t="str">
        <f t="shared" si="61"/>
        <v/>
      </c>
      <c r="DQ73" s="211" t="str">
        <f t="shared" si="61"/>
        <v/>
      </c>
      <c r="DR73" s="211" t="str">
        <f t="shared" si="61"/>
        <v/>
      </c>
      <c r="DS73" s="211" t="str">
        <f t="shared" si="62"/>
        <v/>
      </c>
      <c r="DT73" s="211" t="str">
        <f t="shared" si="62"/>
        <v/>
      </c>
      <c r="DU73" s="211" t="str">
        <f t="shared" si="62"/>
        <v/>
      </c>
      <c r="DV73" s="211" t="str">
        <f t="shared" si="62"/>
        <v/>
      </c>
      <c r="DW73" s="211" t="str">
        <f t="shared" si="62"/>
        <v/>
      </c>
      <c r="DX73" s="211" t="str">
        <f t="shared" si="62"/>
        <v/>
      </c>
      <c r="DY73" s="211" t="str">
        <f t="shared" si="62"/>
        <v/>
      </c>
      <c r="DZ73" s="211" t="str">
        <f t="shared" si="62"/>
        <v/>
      </c>
      <c r="EA73" s="211" t="str">
        <f t="shared" si="62"/>
        <v/>
      </c>
      <c r="EB73" s="211" t="str">
        <f t="shared" si="62"/>
        <v/>
      </c>
      <c r="EC73" s="211" t="str">
        <f t="shared" si="63"/>
        <v/>
      </c>
      <c r="ED73" s="211" t="str">
        <f t="shared" si="63"/>
        <v/>
      </c>
      <c r="EE73" s="211" t="str">
        <f t="shared" si="63"/>
        <v/>
      </c>
      <c r="EF73" s="211" t="str">
        <f t="shared" si="63"/>
        <v/>
      </c>
      <c r="EG73" s="211" t="str">
        <f t="shared" si="63"/>
        <v/>
      </c>
      <c r="EH73" s="211" t="str">
        <f t="shared" si="63"/>
        <v/>
      </c>
      <c r="EI73" s="211" t="str">
        <f t="shared" si="63"/>
        <v/>
      </c>
      <c r="EJ73" s="211" t="str">
        <f t="shared" si="63"/>
        <v/>
      </c>
      <c r="EK73" s="211" t="str">
        <f t="shared" si="63"/>
        <v/>
      </c>
      <c r="EL73" s="211" t="str">
        <f t="shared" si="63"/>
        <v/>
      </c>
      <c r="EM73" s="211" t="str">
        <f t="shared" si="64"/>
        <v/>
      </c>
      <c r="EN73" s="211" t="str">
        <f t="shared" si="64"/>
        <v/>
      </c>
      <c r="EO73" s="211" t="str">
        <f t="shared" si="64"/>
        <v/>
      </c>
      <c r="EP73" s="211" t="str">
        <f t="shared" si="64"/>
        <v/>
      </c>
      <c r="EQ73" s="211" t="str">
        <f t="shared" si="64"/>
        <v/>
      </c>
      <c r="ER73" s="211" t="str">
        <f t="shared" si="64"/>
        <v/>
      </c>
      <c r="ES73" s="211" t="str">
        <f t="shared" si="64"/>
        <v/>
      </c>
      <c r="ET73" s="211" t="str">
        <f t="shared" si="64"/>
        <v/>
      </c>
      <c r="EU73" s="211" t="str">
        <f t="shared" si="64"/>
        <v/>
      </c>
      <c r="EV73" s="211" t="str">
        <f t="shared" si="64"/>
        <v/>
      </c>
    </row>
    <row r="74" spans="2:152" hidden="1" x14ac:dyDescent="0.25">
      <c r="B74" s="11" t="str">
        <f t="shared" si="19"/>
        <v/>
      </c>
      <c r="C74" s="8"/>
      <c r="D74" s="8"/>
      <c r="E74" s="8"/>
      <c r="F74" s="248" t="str">
        <f>IF('תנאי סף'!AO74&lt;&gt;1,"",'תנאי סף'!F74)</f>
        <v/>
      </c>
      <c r="G74" s="174" t="str">
        <f>IF($F74="","",IF($AA74&lt;&gt;1,$AB$1,'ריכוז גיליונות עזר'!M74))</f>
        <v/>
      </c>
      <c r="H74" s="174" t="str">
        <f>IF($F74="","",IF($AA74&lt;&gt;1,$AB$1,'ריכוז גיליונות עזר'!N74))</f>
        <v/>
      </c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2"/>
      <c r="T74" s="12"/>
      <c r="U74" s="174" t="str">
        <f t="shared" si="20"/>
        <v/>
      </c>
      <c r="V74" s="12">
        <v>1</v>
      </c>
      <c r="W74" s="12" t="str">
        <f t="shared" si="21"/>
        <v/>
      </c>
      <c r="X74" s="174">
        <v>1</v>
      </c>
      <c r="Y74" s="12" t="str">
        <f t="shared" si="22"/>
        <v/>
      </c>
      <c r="Z74" s="138" t="str">
        <f t="shared" si="53"/>
        <v/>
      </c>
      <c r="AA74" s="210">
        <f t="shared" si="23"/>
        <v>1</v>
      </c>
      <c r="AB74" s="210" t="str">
        <f t="shared" si="54"/>
        <v/>
      </c>
      <c r="AC74" s="210" t="str">
        <f t="shared" si="54"/>
        <v/>
      </c>
      <c r="BA74" s="210" t="str">
        <f t="shared" si="55"/>
        <v/>
      </c>
      <c r="BB74" s="210" t="str">
        <f t="shared" si="55"/>
        <v/>
      </c>
      <c r="BC74" s="210" t="str">
        <f t="shared" si="55"/>
        <v/>
      </c>
      <c r="BK74" s="211" t="str">
        <f t="shared" si="56"/>
        <v/>
      </c>
      <c r="BL74" s="211" t="str">
        <f t="shared" si="56"/>
        <v/>
      </c>
      <c r="BM74" s="211" t="str">
        <f t="shared" si="56"/>
        <v/>
      </c>
      <c r="BN74" s="211" t="str">
        <f t="shared" si="56"/>
        <v/>
      </c>
      <c r="BO74" s="211" t="str">
        <f t="shared" si="56"/>
        <v/>
      </c>
      <c r="BP74" s="211" t="str">
        <f t="shared" si="56"/>
        <v/>
      </c>
      <c r="BQ74" s="211" t="str">
        <f t="shared" si="56"/>
        <v/>
      </c>
      <c r="BR74" s="211" t="str">
        <f t="shared" si="56"/>
        <v/>
      </c>
      <c r="BS74" s="211" t="str">
        <f t="shared" si="56"/>
        <v/>
      </c>
      <c r="BT74" s="211" t="str">
        <f t="shared" si="56"/>
        <v/>
      </c>
      <c r="BU74" s="211" t="str">
        <f t="shared" si="57"/>
        <v/>
      </c>
      <c r="BV74" s="211" t="str">
        <f t="shared" si="57"/>
        <v/>
      </c>
      <c r="BW74" s="211" t="str">
        <f t="shared" si="57"/>
        <v/>
      </c>
      <c r="BX74" s="211" t="str">
        <f t="shared" si="57"/>
        <v/>
      </c>
      <c r="BY74" s="211" t="str">
        <f t="shared" si="57"/>
        <v/>
      </c>
      <c r="BZ74" s="211" t="str">
        <f t="shared" si="57"/>
        <v/>
      </c>
      <c r="CA74" s="211" t="str">
        <f t="shared" si="57"/>
        <v/>
      </c>
      <c r="CB74" s="211" t="str">
        <f t="shared" si="57"/>
        <v/>
      </c>
      <c r="CC74" s="211" t="str">
        <f t="shared" si="57"/>
        <v/>
      </c>
      <c r="CD74" s="211" t="str">
        <f t="shared" si="57"/>
        <v/>
      </c>
      <c r="CE74" s="211" t="str">
        <f t="shared" si="58"/>
        <v/>
      </c>
      <c r="CF74" s="211" t="str">
        <f t="shared" si="58"/>
        <v/>
      </c>
      <c r="CG74" s="211" t="str">
        <f t="shared" si="58"/>
        <v/>
      </c>
      <c r="CH74" s="211" t="str">
        <f t="shared" si="58"/>
        <v/>
      </c>
      <c r="CI74" s="211" t="str">
        <f t="shared" si="58"/>
        <v/>
      </c>
      <c r="CJ74" s="211" t="str">
        <f t="shared" si="58"/>
        <v/>
      </c>
      <c r="CK74" s="211" t="str">
        <f t="shared" si="58"/>
        <v/>
      </c>
      <c r="CL74" s="211" t="str">
        <f t="shared" si="58"/>
        <v/>
      </c>
      <c r="CM74" s="211" t="str">
        <f t="shared" si="58"/>
        <v/>
      </c>
      <c r="CN74" s="211" t="str">
        <f t="shared" si="58"/>
        <v/>
      </c>
      <c r="CO74" s="211" t="str">
        <f t="shared" si="59"/>
        <v/>
      </c>
      <c r="CP74" s="211" t="str">
        <f t="shared" si="59"/>
        <v/>
      </c>
      <c r="CQ74" s="211" t="str">
        <f t="shared" si="59"/>
        <v/>
      </c>
      <c r="CR74" s="211" t="str">
        <f t="shared" si="59"/>
        <v/>
      </c>
      <c r="CS74" s="211" t="str">
        <f t="shared" si="59"/>
        <v/>
      </c>
      <c r="CT74" s="211" t="str">
        <f t="shared" si="59"/>
        <v/>
      </c>
      <c r="CU74" s="211" t="str">
        <f t="shared" si="59"/>
        <v/>
      </c>
      <c r="CV74" s="211" t="str">
        <f t="shared" si="59"/>
        <v/>
      </c>
      <c r="CW74" s="211" t="str">
        <f t="shared" si="59"/>
        <v/>
      </c>
      <c r="CX74" s="211" t="str">
        <f t="shared" si="59"/>
        <v/>
      </c>
      <c r="CY74" s="211" t="str">
        <f t="shared" si="60"/>
        <v/>
      </c>
      <c r="CZ74" s="211" t="str">
        <f t="shared" si="60"/>
        <v/>
      </c>
      <c r="DA74" s="211" t="str">
        <f t="shared" si="60"/>
        <v/>
      </c>
      <c r="DB74" s="211" t="str">
        <f t="shared" si="60"/>
        <v/>
      </c>
      <c r="DC74" s="211" t="str">
        <f t="shared" si="60"/>
        <v/>
      </c>
      <c r="DD74" s="211" t="str">
        <f t="shared" si="60"/>
        <v/>
      </c>
      <c r="DE74" s="211" t="str">
        <f t="shared" si="60"/>
        <v/>
      </c>
      <c r="DF74" s="211" t="str">
        <f t="shared" si="60"/>
        <v/>
      </c>
      <c r="DG74" s="211" t="str">
        <f t="shared" si="60"/>
        <v/>
      </c>
      <c r="DH74" s="211" t="str">
        <f t="shared" si="60"/>
        <v/>
      </c>
      <c r="DI74" s="211" t="str">
        <f t="shared" si="61"/>
        <v/>
      </c>
      <c r="DJ74" s="211" t="str">
        <f t="shared" si="61"/>
        <v/>
      </c>
      <c r="DK74" s="211" t="str">
        <f t="shared" si="61"/>
        <v/>
      </c>
      <c r="DL74" s="211" t="str">
        <f t="shared" si="61"/>
        <v/>
      </c>
      <c r="DM74" s="211" t="str">
        <f t="shared" si="61"/>
        <v/>
      </c>
      <c r="DN74" s="211" t="str">
        <f t="shared" si="61"/>
        <v/>
      </c>
      <c r="DO74" s="211" t="str">
        <f t="shared" si="61"/>
        <v/>
      </c>
      <c r="DP74" s="211" t="str">
        <f t="shared" si="61"/>
        <v/>
      </c>
      <c r="DQ74" s="211" t="str">
        <f t="shared" si="61"/>
        <v/>
      </c>
      <c r="DR74" s="211" t="str">
        <f t="shared" si="61"/>
        <v/>
      </c>
      <c r="DS74" s="211" t="str">
        <f t="shared" si="62"/>
        <v/>
      </c>
      <c r="DT74" s="211" t="str">
        <f t="shared" si="62"/>
        <v/>
      </c>
      <c r="DU74" s="211" t="str">
        <f t="shared" si="62"/>
        <v/>
      </c>
      <c r="DV74" s="211" t="str">
        <f t="shared" si="62"/>
        <v/>
      </c>
      <c r="DW74" s="211" t="str">
        <f t="shared" si="62"/>
        <v/>
      </c>
      <c r="DX74" s="211" t="str">
        <f t="shared" si="62"/>
        <v/>
      </c>
      <c r="DY74" s="211" t="str">
        <f t="shared" si="62"/>
        <v/>
      </c>
      <c r="DZ74" s="211" t="str">
        <f t="shared" si="62"/>
        <v/>
      </c>
      <c r="EA74" s="211" t="str">
        <f t="shared" si="62"/>
        <v/>
      </c>
      <c r="EB74" s="211" t="str">
        <f t="shared" si="62"/>
        <v/>
      </c>
      <c r="EC74" s="211" t="str">
        <f t="shared" si="63"/>
        <v/>
      </c>
      <c r="ED74" s="211" t="str">
        <f t="shared" si="63"/>
        <v/>
      </c>
      <c r="EE74" s="211" t="str">
        <f t="shared" si="63"/>
        <v/>
      </c>
      <c r="EF74" s="211" t="str">
        <f t="shared" si="63"/>
        <v/>
      </c>
      <c r="EG74" s="211" t="str">
        <f t="shared" si="63"/>
        <v/>
      </c>
      <c r="EH74" s="211" t="str">
        <f t="shared" si="63"/>
        <v/>
      </c>
      <c r="EI74" s="211" t="str">
        <f t="shared" si="63"/>
        <v/>
      </c>
      <c r="EJ74" s="211" t="str">
        <f t="shared" si="63"/>
        <v/>
      </c>
      <c r="EK74" s="211" t="str">
        <f t="shared" si="63"/>
        <v/>
      </c>
      <c r="EL74" s="211" t="str">
        <f t="shared" si="63"/>
        <v/>
      </c>
      <c r="EM74" s="211" t="str">
        <f t="shared" si="64"/>
        <v/>
      </c>
      <c r="EN74" s="211" t="str">
        <f t="shared" si="64"/>
        <v/>
      </c>
      <c r="EO74" s="211" t="str">
        <f t="shared" si="64"/>
        <v/>
      </c>
      <c r="EP74" s="211" t="str">
        <f t="shared" si="64"/>
        <v/>
      </c>
      <c r="EQ74" s="211" t="str">
        <f t="shared" si="64"/>
        <v/>
      </c>
      <c r="ER74" s="211" t="str">
        <f t="shared" si="64"/>
        <v/>
      </c>
      <c r="ES74" s="211" t="str">
        <f t="shared" si="64"/>
        <v/>
      </c>
      <c r="ET74" s="211" t="str">
        <f t="shared" si="64"/>
        <v/>
      </c>
      <c r="EU74" s="211" t="str">
        <f t="shared" si="64"/>
        <v/>
      </c>
      <c r="EV74" s="211" t="str">
        <f t="shared" si="64"/>
        <v/>
      </c>
    </row>
    <row r="75" spans="2:152" hidden="1" x14ac:dyDescent="0.25">
      <c r="B75" s="11" t="str">
        <f t="shared" si="19"/>
        <v/>
      </c>
      <c r="C75" s="8"/>
      <c r="D75" s="8"/>
      <c r="E75" s="8"/>
      <c r="F75" s="248" t="str">
        <f>IF('תנאי סף'!AO75&lt;&gt;1,"",'תנאי סף'!F75)</f>
        <v/>
      </c>
      <c r="G75" s="174" t="str">
        <f>IF($F75="","",IF($AA75&lt;&gt;1,$AB$1,'ריכוז גיליונות עזר'!M75))</f>
        <v/>
      </c>
      <c r="H75" s="174" t="str">
        <f>IF($F75="","",IF($AA75&lt;&gt;1,$AB$1,'ריכוז גיליונות עזר'!N75))</f>
        <v/>
      </c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2"/>
      <c r="T75" s="12"/>
      <c r="U75" s="174" t="str">
        <f t="shared" si="20"/>
        <v/>
      </c>
      <c r="V75" s="12">
        <v>1</v>
      </c>
      <c r="W75" s="12" t="str">
        <f t="shared" si="21"/>
        <v/>
      </c>
      <c r="X75" s="174">
        <v>1</v>
      </c>
      <c r="Y75" s="12" t="str">
        <f t="shared" si="22"/>
        <v/>
      </c>
      <c r="Z75" s="138" t="str">
        <f t="shared" si="53"/>
        <v/>
      </c>
      <c r="AA75" s="210">
        <f t="shared" si="23"/>
        <v>1</v>
      </c>
      <c r="AB75" s="210" t="str">
        <f t="shared" si="54"/>
        <v/>
      </c>
      <c r="AC75" s="210" t="str">
        <f t="shared" si="54"/>
        <v/>
      </c>
      <c r="BA75" s="210" t="str">
        <f t="shared" si="55"/>
        <v/>
      </c>
      <c r="BB75" s="210" t="str">
        <f t="shared" si="55"/>
        <v/>
      </c>
      <c r="BC75" s="210" t="str">
        <f t="shared" si="55"/>
        <v/>
      </c>
      <c r="BK75" s="211" t="str">
        <f t="shared" si="56"/>
        <v/>
      </c>
      <c r="BL75" s="211" t="str">
        <f t="shared" si="56"/>
        <v/>
      </c>
      <c r="BM75" s="211" t="str">
        <f t="shared" si="56"/>
        <v/>
      </c>
      <c r="BN75" s="211" t="str">
        <f t="shared" si="56"/>
        <v/>
      </c>
      <c r="BO75" s="211" t="str">
        <f t="shared" si="56"/>
        <v/>
      </c>
      <c r="BP75" s="211" t="str">
        <f t="shared" si="56"/>
        <v/>
      </c>
      <c r="BQ75" s="211" t="str">
        <f t="shared" si="56"/>
        <v/>
      </c>
      <c r="BR75" s="211" t="str">
        <f t="shared" si="56"/>
        <v/>
      </c>
      <c r="BS75" s="211" t="str">
        <f t="shared" si="56"/>
        <v/>
      </c>
      <c r="BT75" s="211" t="str">
        <f t="shared" si="56"/>
        <v/>
      </c>
      <c r="BU75" s="211" t="str">
        <f t="shared" si="57"/>
        <v/>
      </c>
      <c r="BV75" s="211" t="str">
        <f t="shared" si="57"/>
        <v/>
      </c>
      <c r="BW75" s="211" t="str">
        <f t="shared" si="57"/>
        <v/>
      </c>
      <c r="BX75" s="211" t="str">
        <f t="shared" si="57"/>
        <v/>
      </c>
      <c r="BY75" s="211" t="str">
        <f t="shared" si="57"/>
        <v/>
      </c>
      <c r="BZ75" s="211" t="str">
        <f t="shared" si="57"/>
        <v/>
      </c>
      <c r="CA75" s="211" t="str">
        <f t="shared" si="57"/>
        <v/>
      </c>
      <c r="CB75" s="211" t="str">
        <f t="shared" si="57"/>
        <v/>
      </c>
      <c r="CC75" s="211" t="str">
        <f t="shared" si="57"/>
        <v/>
      </c>
      <c r="CD75" s="211" t="str">
        <f t="shared" si="57"/>
        <v/>
      </c>
      <c r="CE75" s="211" t="str">
        <f t="shared" si="58"/>
        <v/>
      </c>
      <c r="CF75" s="211" t="str">
        <f t="shared" si="58"/>
        <v/>
      </c>
      <c r="CG75" s="211" t="str">
        <f t="shared" si="58"/>
        <v/>
      </c>
      <c r="CH75" s="211" t="str">
        <f t="shared" si="58"/>
        <v/>
      </c>
      <c r="CI75" s="211" t="str">
        <f t="shared" si="58"/>
        <v/>
      </c>
      <c r="CJ75" s="211" t="str">
        <f t="shared" si="58"/>
        <v/>
      </c>
      <c r="CK75" s="211" t="str">
        <f t="shared" si="58"/>
        <v/>
      </c>
      <c r="CL75" s="211" t="str">
        <f t="shared" si="58"/>
        <v/>
      </c>
      <c r="CM75" s="211" t="str">
        <f t="shared" si="58"/>
        <v/>
      </c>
      <c r="CN75" s="211" t="str">
        <f t="shared" si="58"/>
        <v/>
      </c>
      <c r="CO75" s="211" t="str">
        <f t="shared" si="59"/>
        <v/>
      </c>
      <c r="CP75" s="211" t="str">
        <f t="shared" si="59"/>
        <v/>
      </c>
      <c r="CQ75" s="211" t="str">
        <f t="shared" si="59"/>
        <v/>
      </c>
      <c r="CR75" s="211" t="str">
        <f t="shared" si="59"/>
        <v/>
      </c>
      <c r="CS75" s="211" t="str">
        <f t="shared" si="59"/>
        <v/>
      </c>
      <c r="CT75" s="211" t="str">
        <f t="shared" si="59"/>
        <v/>
      </c>
      <c r="CU75" s="211" t="str">
        <f t="shared" si="59"/>
        <v/>
      </c>
      <c r="CV75" s="211" t="str">
        <f t="shared" si="59"/>
        <v/>
      </c>
      <c r="CW75" s="211" t="str">
        <f t="shared" si="59"/>
        <v/>
      </c>
      <c r="CX75" s="211" t="str">
        <f t="shared" si="59"/>
        <v/>
      </c>
      <c r="CY75" s="211" t="str">
        <f t="shared" si="60"/>
        <v/>
      </c>
      <c r="CZ75" s="211" t="str">
        <f t="shared" si="60"/>
        <v/>
      </c>
      <c r="DA75" s="211" t="str">
        <f t="shared" si="60"/>
        <v/>
      </c>
      <c r="DB75" s="211" t="str">
        <f t="shared" si="60"/>
        <v/>
      </c>
      <c r="DC75" s="211" t="str">
        <f t="shared" si="60"/>
        <v/>
      </c>
      <c r="DD75" s="211" t="str">
        <f t="shared" si="60"/>
        <v/>
      </c>
      <c r="DE75" s="211" t="str">
        <f t="shared" si="60"/>
        <v/>
      </c>
      <c r="DF75" s="211" t="str">
        <f t="shared" si="60"/>
        <v/>
      </c>
      <c r="DG75" s="211" t="str">
        <f t="shared" si="60"/>
        <v/>
      </c>
      <c r="DH75" s="211" t="str">
        <f t="shared" si="60"/>
        <v/>
      </c>
      <c r="DI75" s="211" t="str">
        <f t="shared" si="61"/>
        <v/>
      </c>
      <c r="DJ75" s="211" t="str">
        <f t="shared" si="61"/>
        <v/>
      </c>
      <c r="DK75" s="211" t="str">
        <f t="shared" si="61"/>
        <v/>
      </c>
      <c r="DL75" s="211" t="str">
        <f t="shared" si="61"/>
        <v/>
      </c>
      <c r="DM75" s="211" t="str">
        <f t="shared" si="61"/>
        <v/>
      </c>
      <c r="DN75" s="211" t="str">
        <f t="shared" si="61"/>
        <v/>
      </c>
      <c r="DO75" s="211" t="str">
        <f t="shared" si="61"/>
        <v/>
      </c>
      <c r="DP75" s="211" t="str">
        <f t="shared" si="61"/>
        <v/>
      </c>
      <c r="DQ75" s="211" t="str">
        <f t="shared" si="61"/>
        <v/>
      </c>
      <c r="DR75" s="211" t="str">
        <f t="shared" si="61"/>
        <v/>
      </c>
      <c r="DS75" s="211" t="str">
        <f t="shared" si="62"/>
        <v/>
      </c>
      <c r="DT75" s="211" t="str">
        <f t="shared" si="62"/>
        <v/>
      </c>
      <c r="DU75" s="211" t="str">
        <f t="shared" si="62"/>
        <v/>
      </c>
      <c r="DV75" s="211" t="str">
        <f t="shared" si="62"/>
        <v/>
      </c>
      <c r="DW75" s="211" t="str">
        <f t="shared" si="62"/>
        <v/>
      </c>
      <c r="DX75" s="211" t="str">
        <f t="shared" si="62"/>
        <v/>
      </c>
      <c r="DY75" s="211" t="str">
        <f t="shared" si="62"/>
        <v/>
      </c>
      <c r="DZ75" s="211" t="str">
        <f t="shared" si="62"/>
        <v/>
      </c>
      <c r="EA75" s="211" t="str">
        <f t="shared" si="62"/>
        <v/>
      </c>
      <c r="EB75" s="211" t="str">
        <f t="shared" si="62"/>
        <v/>
      </c>
      <c r="EC75" s="211" t="str">
        <f t="shared" si="63"/>
        <v/>
      </c>
      <c r="ED75" s="211" t="str">
        <f t="shared" si="63"/>
        <v/>
      </c>
      <c r="EE75" s="211" t="str">
        <f t="shared" si="63"/>
        <v/>
      </c>
      <c r="EF75" s="211" t="str">
        <f t="shared" si="63"/>
        <v/>
      </c>
      <c r="EG75" s="211" t="str">
        <f t="shared" si="63"/>
        <v/>
      </c>
      <c r="EH75" s="211" t="str">
        <f t="shared" si="63"/>
        <v/>
      </c>
      <c r="EI75" s="211" t="str">
        <f t="shared" si="63"/>
        <v/>
      </c>
      <c r="EJ75" s="211" t="str">
        <f t="shared" si="63"/>
        <v/>
      </c>
      <c r="EK75" s="211" t="str">
        <f t="shared" si="63"/>
        <v/>
      </c>
      <c r="EL75" s="211" t="str">
        <f t="shared" si="63"/>
        <v/>
      </c>
      <c r="EM75" s="211" t="str">
        <f t="shared" si="64"/>
        <v/>
      </c>
      <c r="EN75" s="211" t="str">
        <f t="shared" si="64"/>
        <v/>
      </c>
      <c r="EO75" s="211" t="str">
        <f t="shared" si="64"/>
        <v/>
      </c>
      <c r="EP75" s="211" t="str">
        <f t="shared" si="64"/>
        <v/>
      </c>
      <c r="EQ75" s="211" t="str">
        <f t="shared" si="64"/>
        <v/>
      </c>
      <c r="ER75" s="211" t="str">
        <f t="shared" si="64"/>
        <v/>
      </c>
      <c r="ES75" s="211" t="str">
        <f t="shared" si="64"/>
        <v/>
      </c>
      <c r="ET75" s="211" t="str">
        <f t="shared" si="64"/>
        <v/>
      </c>
      <c r="EU75" s="211" t="str">
        <f t="shared" si="64"/>
        <v/>
      </c>
      <c r="EV75" s="211" t="str">
        <f t="shared" si="64"/>
        <v/>
      </c>
    </row>
    <row r="76" spans="2:152" hidden="1" x14ac:dyDescent="0.25">
      <c r="B76" s="11" t="str">
        <f t="shared" si="19"/>
        <v/>
      </c>
      <c r="C76" s="8"/>
      <c r="D76" s="8"/>
      <c r="E76" s="8"/>
      <c r="F76" s="248" t="str">
        <f>IF('תנאי סף'!AO76&lt;&gt;1,"",'תנאי סף'!F76)</f>
        <v/>
      </c>
      <c r="G76" s="174" t="str">
        <f>IF($F76="","",IF($AA76&lt;&gt;1,$AB$1,'ריכוז גיליונות עזר'!M76))</f>
        <v/>
      </c>
      <c r="H76" s="174" t="str">
        <f>IF($F76="","",IF($AA76&lt;&gt;1,$AB$1,'ריכוז גיליונות עזר'!N76))</f>
        <v/>
      </c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2"/>
      <c r="T76" s="12"/>
      <c r="U76" s="174" t="str">
        <f t="shared" si="20"/>
        <v/>
      </c>
      <c r="V76" s="12">
        <v>1</v>
      </c>
      <c r="W76" s="12" t="str">
        <f t="shared" si="21"/>
        <v/>
      </c>
      <c r="X76" s="174">
        <v>1</v>
      </c>
      <c r="Y76" s="12" t="str">
        <f t="shared" si="22"/>
        <v/>
      </c>
      <c r="Z76" s="138" t="str">
        <f t="shared" si="53"/>
        <v/>
      </c>
      <c r="AA76" s="210">
        <f t="shared" si="23"/>
        <v>1</v>
      </c>
      <c r="AB76" s="210" t="str">
        <f t="shared" si="54"/>
        <v/>
      </c>
      <c r="AC76" s="210" t="str">
        <f t="shared" si="54"/>
        <v/>
      </c>
      <c r="BA76" s="210" t="str">
        <f t="shared" si="55"/>
        <v/>
      </c>
      <c r="BB76" s="210" t="str">
        <f t="shared" si="55"/>
        <v/>
      </c>
      <c r="BC76" s="210" t="str">
        <f t="shared" si="55"/>
        <v/>
      </c>
      <c r="BK76" s="211" t="str">
        <f t="shared" si="56"/>
        <v/>
      </c>
      <c r="BL76" s="211" t="str">
        <f t="shared" si="56"/>
        <v/>
      </c>
      <c r="BM76" s="211" t="str">
        <f t="shared" si="56"/>
        <v/>
      </c>
      <c r="BN76" s="211" t="str">
        <f t="shared" si="56"/>
        <v/>
      </c>
      <c r="BO76" s="211" t="str">
        <f t="shared" si="56"/>
        <v/>
      </c>
      <c r="BP76" s="211" t="str">
        <f t="shared" si="56"/>
        <v/>
      </c>
      <c r="BQ76" s="211" t="str">
        <f t="shared" si="56"/>
        <v/>
      </c>
      <c r="BR76" s="211" t="str">
        <f t="shared" si="56"/>
        <v/>
      </c>
      <c r="BS76" s="211" t="str">
        <f t="shared" si="56"/>
        <v/>
      </c>
      <c r="BT76" s="211" t="str">
        <f t="shared" si="56"/>
        <v/>
      </c>
      <c r="BU76" s="211" t="str">
        <f t="shared" si="57"/>
        <v/>
      </c>
      <c r="BV76" s="211" t="str">
        <f t="shared" si="57"/>
        <v/>
      </c>
      <c r="BW76" s="211" t="str">
        <f t="shared" si="57"/>
        <v/>
      </c>
      <c r="BX76" s="211" t="str">
        <f t="shared" si="57"/>
        <v/>
      </c>
      <c r="BY76" s="211" t="str">
        <f t="shared" si="57"/>
        <v/>
      </c>
      <c r="BZ76" s="211" t="str">
        <f t="shared" si="57"/>
        <v/>
      </c>
      <c r="CA76" s="211" t="str">
        <f t="shared" si="57"/>
        <v/>
      </c>
      <c r="CB76" s="211" t="str">
        <f t="shared" si="57"/>
        <v/>
      </c>
      <c r="CC76" s="211" t="str">
        <f t="shared" si="57"/>
        <v/>
      </c>
      <c r="CD76" s="211" t="str">
        <f t="shared" si="57"/>
        <v/>
      </c>
      <c r="CE76" s="211" t="str">
        <f t="shared" si="58"/>
        <v/>
      </c>
      <c r="CF76" s="211" t="str">
        <f t="shared" si="58"/>
        <v/>
      </c>
      <c r="CG76" s="211" t="str">
        <f t="shared" si="58"/>
        <v/>
      </c>
      <c r="CH76" s="211" t="str">
        <f t="shared" si="58"/>
        <v/>
      </c>
      <c r="CI76" s="211" t="str">
        <f t="shared" si="58"/>
        <v/>
      </c>
      <c r="CJ76" s="211" t="str">
        <f t="shared" si="58"/>
        <v/>
      </c>
      <c r="CK76" s="211" t="str">
        <f t="shared" si="58"/>
        <v/>
      </c>
      <c r="CL76" s="211" t="str">
        <f t="shared" si="58"/>
        <v/>
      </c>
      <c r="CM76" s="211" t="str">
        <f t="shared" si="58"/>
        <v/>
      </c>
      <c r="CN76" s="211" t="str">
        <f t="shared" si="58"/>
        <v/>
      </c>
      <c r="CO76" s="211" t="str">
        <f t="shared" si="59"/>
        <v/>
      </c>
      <c r="CP76" s="211" t="str">
        <f t="shared" si="59"/>
        <v/>
      </c>
      <c r="CQ76" s="211" t="str">
        <f t="shared" si="59"/>
        <v/>
      </c>
      <c r="CR76" s="211" t="str">
        <f t="shared" si="59"/>
        <v/>
      </c>
      <c r="CS76" s="211" t="str">
        <f t="shared" si="59"/>
        <v/>
      </c>
      <c r="CT76" s="211" t="str">
        <f t="shared" si="59"/>
        <v/>
      </c>
      <c r="CU76" s="211" t="str">
        <f t="shared" si="59"/>
        <v/>
      </c>
      <c r="CV76" s="211" t="str">
        <f t="shared" si="59"/>
        <v/>
      </c>
      <c r="CW76" s="211" t="str">
        <f t="shared" si="59"/>
        <v/>
      </c>
      <c r="CX76" s="211" t="str">
        <f t="shared" si="59"/>
        <v/>
      </c>
      <c r="CY76" s="211" t="str">
        <f t="shared" si="60"/>
        <v/>
      </c>
      <c r="CZ76" s="211" t="str">
        <f t="shared" si="60"/>
        <v/>
      </c>
      <c r="DA76" s="211" t="str">
        <f t="shared" si="60"/>
        <v/>
      </c>
      <c r="DB76" s="211" t="str">
        <f t="shared" si="60"/>
        <v/>
      </c>
      <c r="DC76" s="211" t="str">
        <f t="shared" si="60"/>
        <v/>
      </c>
      <c r="DD76" s="211" t="str">
        <f t="shared" si="60"/>
        <v/>
      </c>
      <c r="DE76" s="211" t="str">
        <f t="shared" si="60"/>
        <v/>
      </c>
      <c r="DF76" s="211" t="str">
        <f t="shared" si="60"/>
        <v/>
      </c>
      <c r="DG76" s="211" t="str">
        <f t="shared" si="60"/>
        <v/>
      </c>
      <c r="DH76" s="211" t="str">
        <f t="shared" si="60"/>
        <v/>
      </c>
      <c r="DI76" s="211" t="str">
        <f t="shared" si="61"/>
        <v/>
      </c>
      <c r="DJ76" s="211" t="str">
        <f t="shared" si="61"/>
        <v/>
      </c>
      <c r="DK76" s="211" t="str">
        <f t="shared" si="61"/>
        <v/>
      </c>
      <c r="DL76" s="211" t="str">
        <f t="shared" si="61"/>
        <v/>
      </c>
      <c r="DM76" s="211" t="str">
        <f t="shared" si="61"/>
        <v/>
      </c>
      <c r="DN76" s="211" t="str">
        <f t="shared" si="61"/>
        <v/>
      </c>
      <c r="DO76" s="211" t="str">
        <f t="shared" si="61"/>
        <v/>
      </c>
      <c r="DP76" s="211" t="str">
        <f t="shared" si="61"/>
        <v/>
      </c>
      <c r="DQ76" s="211" t="str">
        <f t="shared" si="61"/>
        <v/>
      </c>
      <c r="DR76" s="211" t="str">
        <f t="shared" si="61"/>
        <v/>
      </c>
      <c r="DS76" s="211" t="str">
        <f t="shared" si="62"/>
        <v/>
      </c>
      <c r="DT76" s="211" t="str">
        <f t="shared" si="62"/>
        <v/>
      </c>
      <c r="DU76" s="211" t="str">
        <f t="shared" si="62"/>
        <v/>
      </c>
      <c r="DV76" s="211" t="str">
        <f t="shared" si="62"/>
        <v/>
      </c>
      <c r="DW76" s="211" t="str">
        <f t="shared" si="62"/>
        <v/>
      </c>
      <c r="DX76" s="211" t="str">
        <f t="shared" si="62"/>
        <v/>
      </c>
      <c r="DY76" s="211" t="str">
        <f t="shared" si="62"/>
        <v/>
      </c>
      <c r="DZ76" s="211" t="str">
        <f t="shared" si="62"/>
        <v/>
      </c>
      <c r="EA76" s="211" t="str">
        <f t="shared" si="62"/>
        <v/>
      </c>
      <c r="EB76" s="211" t="str">
        <f t="shared" si="62"/>
        <v/>
      </c>
      <c r="EC76" s="211" t="str">
        <f t="shared" si="63"/>
        <v/>
      </c>
      <c r="ED76" s="211" t="str">
        <f t="shared" si="63"/>
        <v/>
      </c>
      <c r="EE76" s="211" t="str">
        <f t="shared" si="63"/>
        <v/>
      </c>
      <c r="EF76" s="211" t="str">
        <f t="shared" si="63"/>
        <v/>
      </c>
      <c r="EG76" s="211" t="str">
        <f t="shared" si="63"/>
        <v/>
      </c>
      <c r="EH76" s="211" t="str">
        <f t="shared" si="63"/>
        <v/>
      </c>
      <c r="EI76" s="211" t="str">
        <f t="shared" si="63"/>
        <v/>
      </c>
      <c r="EJ76" s="211" t="str">
        <f t="shared" si="63"/>
        <v/>
      </c>
      <c r="EK76" s="211" t="str">
        <f t="shared" si="63"/>
        <v/>
      </c>
      <c r="EL76" s="211" t="str">
        <f t="shared" si="63"/>
        <v/>
      </c>
      <c r="EM76" s="211" t="str">
        <f t="shared" si="64"/>
        <v/>
      </c>
      <c r="EN76" s="211" t="str">
        <f t="shared" si="64"/>
        <v/>
      </c>
      <c r="EO76" s="211" t="str">
        <f t="shared" si="64"/>
        <v/>
      </c>
      <c r="EP76" s="211" t="str">
        <f t="shared" si="64"/>
        <v/>
      </c>
      <c r="EQ76" s="211" t="str">
        <f t="shared" si="64"/>
        <v/>
      </c>
      <c r="ER76" s="211" t="str">
        <f t="shared" si="64"/>
        <v/>
      </c>
      <c r="ES76" s="211" t="str">
        <f t="shared" si="64"/>
        <v/>
      </c>
      <c r="ET76" s="211" t="str">
        <f t="shared" si="64"/>
        <v/>
      </c>
      <c r="EU76" s="211" t="str">
        <f t="shared" si="64"/>
        <v/>
      </c>
      <c r="EV76" s="211" t="str">
        <f t="shared" si="64"/>
        <v/>
      </c>
    </row>
    <row r="77" spans="2:152" hidden="1" x14ac:dyDescent="0.25">
      <c r="B77" s="11" t="str">
        <f t="shared" si="19"/>
        <v/>
      </c>
      <c r="C77" s="8"/>
      <c r="D77" s="8"/>
      <c r="E77" s="8"/>
      <c r="F77" s="248" t="str">
        <f>IF('תנאי סף'!AO77&lt;&gt;1,"",'תנאי סף'!F77)</f>
        <v/>
      </c>
      <c r="G77" s="174" t="str">
        <f>IF($F77="","",IF($AA77&lt;&gt;1,$AB$1,'ריכוז גיליונות עזר'!M77))</f>
        <v/>
      </c>
      <c r="H77" s="174" t="str">
        <f>IF($F77="","",IF($AA77&lt;&gt;1,$AB$1,'ריכוז גיליונות עזר'!N77))</f>
        <v/>
      </c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2"/>
      <c r="T77" s="12"/>
      <c r="U77" s="174" t="str">
        <f t="shared" si="20"/>
        <v/>
      </c>
      <c r="V77" s="12">
        <v>1</v>
      </c>
      <c r="W77" s="12" t="str">
        <f t="shared" si="21"/>
        <v/>
      </c>
      <c r="X77" s="174">
        <v>1</v>
      </c>
      <c r="Y77" s="12" t="str">
        <f t="shared" si="22"/>
        <v/>
      </c>
      <c r="Z77" s="138" t="str">
        <f t="shared" si="53"/>
        <v/>
      </c>
      <c r="AA77" s="210">
        <f t="shared" si="23"/>
        <v>1</v>
      </c>
      <c r="AB77" s="210" t="str">
        <f t="shared" si="54"/>
        <v/>
      </c>
      <c r="AC77" s="210" t="str">
        <f t="shared" si="54"/>
        <v/>
      </c>
      <c r="BA77" s="210" t="str">
        <f t="shared" si="55"/>
        <v/>
      </c>
      <c r="BB77" s="210" t="str">
        <f t="shared" si="55"/>
        <v/>
      </c>
      <c r="BC77" s="210" t="str">
        <f t="shared" si="55"/>
        <v/>
      </c>
      <c r="BK77" s="211" t="str">
        <f t="shared" si="56"/>
        <v/>
      </c>
      <c r="BL77" s="211" t="str">
        <f t="shared" si="56"/>
        <v/>
      </c>
      <c r="BM77" s="211" t="str">
        <f t="shared" si="56"/>
        <v/>
      </c>
      <c r="BN77" s="211" t="str">
        <f t="shared" si="56"/>
        <v/>
      </c>
      <c r="BO77" s="211" t="str">
        <f t="shared" si="56"/>
        <v/>
      </c>
      <c r="BP77" s="211" t="str">
        <f t="shared" si="56"/>
        <v/>
      </c>
      <c r="BQ77" s="211" t="str">
        <f t="shared" si="56"/>
        <v/>
      </c>
      <c r="BR77" s="211" t="str">
        <f t="shared" si="56"/>
        <v/>
      </c>
      <c r="BS77" s="211" t="str">
        <f t="shared" si="56"/>
        <v/>
      </c>
      <c r="BT77" s="211" t="str">
        <f t="shared" si="56"/>
        <v/>
      </c>
      <c r="BU77" s="211" t="str">
        <f t="shared" si="57"/>
        <v/>
      </c>
      <c r="BV77" s="211" t="str">
        <f t="shared" si="57"/>
        <v/>
      </c>
      <c r="BW77" s="211" t="str">
        <f t="shared" si="57"/>
        <v/>
      </c>
      <c r="BX77" s="211" t="str">
        <f t="shared" si="57"/>
        <v/>
      </c>
      <c r="BY77" s="211" t="str">
        <f t="shared" si="57"/>
        <v/>
      </c>
      <c r="BZ77" s="211" t="str">
        <f t="shared" si="57"/>
        <v/>
      </c>
      <c r="CA77" s="211" t="str">
        <f t="shared" si="57"/>
        <v/>
      </c>
      <c r="CB77" s="211" t="str">
        <f t="shared" si="57"/>
        <v/>
      </c>
      <c r="CC77" s="211" t="str">
        <f t="shared" si="57"/>
        <v/>
      </c>
      <c r="CD77" s="211" t="str">
        <f t="shared" si="57"/>
        <v/>
      </c>
      <c r="CE77" s="211" t="str">
        <f t="shared" si="58"/>
        <v/>
      </c>
      <c r="CF77" s="211" t="str">
        <f t="shared" si="58"/>
        <v/>
      </c>
      <c r="CG77" s="211" t="str">
        <f t="shared" si="58"/>
        <v/>
      </c>
      <c r="CH77" s="211" t="str">
        <f t="shared" si="58"/>
        <v/>
      </c>
      <c r="CI77" s="211" t="str">
        <f t="shared" si="58"/>
        <v/>
      </c>
      <c r="CJ77" s="211" t="str">
        <f t="shared" si="58"/>
        <v/>
      </c>
      <c r="CK77" s="211" t="str">
        <f t="shared" si="58"/>
        <v/>
      </c>
      <c r="CL77" s="211" t="str">
        <f t="shared" si="58"/>
        <v/>
      </c>
      <c r="CM77" s="211" t="str">
        <f t="shared" si="58"/>
        <v/>
      </c>
      <c r="CN77" s="211" t="str">
        <f t="shared" si="58"/>
        <v/>
      </c>
      <c r="CO77" s="211" t="str">
        <f t="shared" si="59"/>
        <v/>
      </c>
      <c r="CP77" s="211" t="str">
        <f t="shared" si="59"/>
        <v/>
      </c>
      <c r="CQ77" s="211" t="str">
        <f t="shared" si="59"/>
        <v/>
      </c>
      <c r="CR77" s="211" t="str">
        <f t="shared" si="59"/>
        <v/>
      </c>
      <c r="CS77" s="211" t="str">
        <f t="shared" si="59"/>
        <v/>
      </c>
      <c r="CT77" s="211" t="str">
        <f t="shared" si="59"/>
        <v/>
      </c>
      <c r="CU77" s="211" t="str">
        <f t="shared" si="59"/>
        <v/>
      </c>
      <c r="CV77" s="211" t="str">
        <f t="shared" si="59"/>
        <v/>
      </c>
      <c r="CW77" s="211" t="str">
        <f t="shared" si="59"/>
        <v/>
      </c>
      <c r="CX77" s="211" t="str">
        <f t="shared" si="59"/>
        <v/>
      </c>
      <c r="CY77" s="211" t="str">
        <f t="shared" si="60"/>
        <v/>
      </c>
      <c r="CZ77" s="211" t="str">
        <f t="shared" si="60"/>
        <v/>
      </c>
      <c r="DA77" s="211" t="str">
        <f t="shared" si="60"/>
        <v/>
      </c>
      <c r="DB77" s="211" t="str">
        <f t="shared" si="60"/>
        <v/>
      </c>
      <c r="DC77" s="211" t="str">
        <f t="shared" si="60"/>
        <v/>
      </c>
      <c r="DD77" s="211" t="str">
        <f t="shared" si="60"/>
        <v/>
      </c>
      <c r="DE77" s="211" t="str">
        <f t="shared" si="60"/>
        <v/>
      </c>
      <c r="DF77" s="211" t="str">
        <f t="shared" si="60"/>
        <v/>
      </c>
      <c r="DG77" s="211" t="str">
        <f t="shared" si="60"/>
        <v/>
      </c>
      <c r="DH77" s="211" t="str">
        <f t="shared" si="60"/>
        <v/>
      </c>
      <c r="DI77" s="211" t="str">
        <f t="shared" si="61"/>
        <v/>
      </c>
      <c r="DJ77" s="211" t="str">
        <f t="shared" si="61"/>
        <v/>
      </c>
      <c r="DK77" s="211" t="str">
        <f t="shared" si="61"/>
        <v/>
      </c>
      <c r="DL77" s="211" t="str">
        <f t="shared" si="61"/>
        <v/>
      </c>
      <c r="DM77" s="211" t="str">
        <f t="shared" si="61"/>
        <v/>
      </c>
      <c r="DN77" s="211" t="str">
        <f t="shared" si="61"/>
        <v/>
      </c>
      <c r="DO77" s="211" t="str">
        <f t="shared" si="61"/>
        <v/>
      </c>
      <c r="DP77" s="211" t="str">
        <f t="shared" si="61"/>
        <v/>
      </c>
      <c r="DQ77" s="211" t="str">
        <f t="shared" si="61"/>
        <v/>
      </c>
      <c r="DR77" s="211" t="str">
        <f t="shared" si="61"/>
        <v/>
      </c>
      <c r="DS77" s="211" t="str">
        <f t="shared" si="62"/>
        <v/>
      </c>
      <c r="DT77" s="211" t="str">
        <f t="shared" si="62"/>
        <v/>
      </c>
      <c r="DU77" s="211" t="str">
        <f t="shared" si="62"/>
        <v/>
      </c>
      <c r="DV77" s="211" t="str">
        <f t="shared" si="62"/>
        <v/>
      </c>
      <c r="DW77" s="211" t="str">
        <f t="shared" si="62"/>
        <v/>
      </c>
      <c r="DX77" s="211" t="str">
        <f t="shared" si="62"/>
        <v/>
      </c>
      <c r="DY77" s="211" t="str">
        <f t="shared" si="62"/>
        <v/>
      </c>
      <c r="DZ77" s="211" t="str">
        <f t="shared" si="62"/>
        <v/>
      </c>
      <c r="EA77" s="211" t="str">
        <f t="shared" si="62"/>
        <v/>
      </c>
      <c r="EB77" s="211" t="str">
        <f t="shared" si="62"/>
        <v/>
      </c>
      <c r="EC77" s="211" t="str">
        <f t="shared" si="63"/>
        <v/>
      </c>
      <c r="ED77" s="211" t="str">
        <f t="shared" si="63"/>
        <v/>
      </c>
      <c r="EE77" s="211" t="str">
        <f t="shared" si="63"/>
        <v/>
      </c>
      <c r="EF77" s="211" t="str">
        <f t="shared" si="63"/>
        <v/>
      </c>
      <c r="EG77" s="211" t="str">
        <f t="shared" si="63"/>
        <v/>
      </c>
      <c r="EH77" s="211" t="str">
        <f t="shared" si="63"/>
        <v/>
      </c>
      <c r="EI77" s="211" t="str">
        <f t="shared" si="63"/>
        <v/>
      </c>
      <c r="EJ77" s="211" t="str">
        <f t="shared" si="63"/>
        <v/>
      </c>
      <c r="EK77" s="211" t="str">
        <f t="shared" si="63"/>
        <v/>
      </c>
      <c r="EL77" s="211" t="str">
        <f t="shared" si="63"/>
        <v/>
      </c>
      <c r="EM77" s="211" t="str">
        <f t="shared" si="64"/>
        <v/>
      </c>
      <c r="EN77" s="211" t="str">
        <f t="shared" si="64"/>
        <v/>
      </c>
      <c r="EO77" s="211" t="str">
        <f t="shared" si="64"/>
        <v/>
      </c>
      <c r="EP77" s="211" t="str">
        <f t="shared" si="64"/>
        <v/>
      </c>
      <c r="EQ77" s="211" t="str">
        <f t="shared" si="64"/>
        <v/>
      </c>
      <c r="ER77" s="211" t="str">
        <f t="shared" si="64"/>
        <v/>
      </c>
      <c r="ES77" s="211" t="str">
        <f t="shared" si="64"/>
        <v/>
      </c>
      <c r="ET77" s="211" t="str">
        <f t="shared" si="64"/>
        <v/>
      </c>
      <c r="EU77" s="211" t="str">
        <f t="shared" si="64"/>
        <v/>
      </c>
      <c r="EV77" s="211" t="str">
        <f t="shared" si="64"/>
        <v/>
      </c>
    </row>
    <row r="78" spans="2:152" hidden="1" x14ac:dyDescent="0.25">
      <c r="B78" s="11" t="str">
        <f t="shared" si="19"/>
        <v/>
      </c>
      <c r="C78" s="8"/>
      <c r="D78" s="8"/>
      <c r="E78" s="8"/>
      <c r="F78" s="248" t="str">
        <f>IF('תנאי סף'!AO78&lt;&gt;1,"",'תנאי סף'!F78)</f>
        <v/>
      </c>
      <c r="G78" s="174" t="str">
        <f>IF($F78="","",IF($AA78&lt;&gt;1,$AB$1,'ריכוז גיליונות עזר'!M78))</f>
        <v/>
      </c>
      <c r="H78" s="174" t="str">
        <f>IF($F78="","",IF($AA78&lt;&gt;1,$AB$1,'ריכוז גיליונות עזר'!N78))</f>
        <v/>
      </c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2"/>
      <c r="T78" s="12"/>
      <c r="U78" s="174" t="str">
        <f t="shared" si="20"/>
        <v/>
      </c>
      <c r="V78" s="12">
        <v>1</v>
      </c>
      <c r="W78" s="12" t="str">
        <f t="shared" si="21"/>
        <v/>
      </c>
      <c r="X78" s="174">
        <v>1</v>
      </c>
      <c r="Y78" s="12" t="str">
        <f t="shared" si="22"/>
        <v/>
      </c>
      <c r="Z78" s="138" t="str">
        <f t="shared" si="53"/>
        <v/>
      </c>
      <c r="AA78" s="210">
        <f t="shared" si="23"/>
        <v>1</v>
      </c>
      <c r="AB78" s="210" t="str">
        <f t="shared" si="54"/>
        <v/>
      </c>
      <c r="AC78" s="210" t="str">
        <f t="shared" si="54"/>
        <v/>
      </c>
      <c r="BA78" s="210" t="str">
        <f t="shared" si="55"/>
        <v/>
      </c>
      <c r="BB78" s="210" t="str">
        <f t="shared" si="55"/>
        <v/>
      </c>
      <c r="BC78" s="210" t="str">
        <f t="shared" si="55"/>
        <v/>
      </c>
      <c r="BK78" s="211" t="str">
        <f t="shared" si="56"/>
        <v/>
      </c>
      <c r="BL78" s="211" t="str">
        <f t="shared" si="56"/>
        <v/>
      </c>
      <c r="BM78" s="211" t="str">
        <f t="shared" si="56"/>
        <v/>
      </c>
      <c r="BN78" s="211" t="str">
        <f t="shared" si="56"/>
        <v/>
      </c>
      <c r="BO78" s="211" t="str">
        <f t="shared" si="56"/>
        <v/>
      </c>
      <c r="BP78" s="211" t="str">
        <f t="shared" si="56"/>
        <v/>
      </c>
      <c r="BQ78" s="211" t="str">
        <f t="shared" si="56"/>
        <v/>
      </c>
      <c r="BR78" s="211" t="str">
        <f t="shared" si="56"/>
        <v/>
      </c>
      <c r="BS78" s="211" t="str">
        <f t="shared" si="56"/>
        <v/>
      </c>
      <c r="BT78" s="211" t="str">
        <f t="shared" si="56"/>
        <v/>
      </c>
      <c r="BU78" s="211" t="str">
        <f t="shared" si="57"/>
        <v/>
      </c>
      <c r="BV78" s="211" t="str">
        <f t="shared" si="57"/>
        <v/>
      </c>
      <c r="BW78" s="211" t="str">
        <f t="shared" si="57"/>
        <v/>
      </c>
      <c r="BX78" s="211" t="str">
        <f t="shared" si="57"/>
        <v/>
      </c>
      <c r="BY78" s="211" t="str">
        <f t="shared" si="57"/>
        <v/>
      </c>
      <c r="BZ78" s="211" t="str">
        <f t="shared" si="57"/>
        <v/>
      </c>
      <c r="CA78" s="211" t="str">
        <f t="shared" si="57"/>
        <v/>
      </c>
      <c r="CB78" s="211" t="str">
        <f t="shared" si="57"/>
        <v/>
      </c>
      <c r="CC78" s="211" t="str">
        <f t="shared" si="57"/>
        <v/>
      </c>
      <c r="CD78" s="211" t="str">
        <f t="shared" si="57"/>
        <v/>
      </c>
      <c r="CE78" s="211" t="str">
        <f t="shared" si="58"/>
        <v/>
      </c>
      <c r="CF78" s="211" t="str">
        <f t="shared" si="58"/>
        <v/>
      </c>
      <c r="CG78" s="211" t="str">
        <f t="shared" si="58"/>
        <v/>
      </c>
      <c r="CH78" s="211" t="str">
        <f t="shared" si="58"/>
        <v/>
      </c>
      <c r="CI78" s="211" t="str">
        <f t="shared" si="58"/>
        <v/>
      </c>
      <c r="CJ78" s="211" t="str">
        <f t="shared" si="58"/>
        <v/>
      </c>
      <c r="CK78" s="211" t="str">
        <f t="shared" si="58"/>
        <v/>
      </c>
      <c r="CL78" s="211" t="str">
        <f t="shared" si="58"/>
        <v/>
      </c>
      <c r="CM78" s="211" t="str">
        <f t="shared" si="58"/>
        <v/>
      </c>
      <c r="CN78" s="211" t="str">
        <f t="shared" si="58"/>
        <v/>
      </c>
      <c r="CO78" s="211" t="str">
        <f t="shared" si="59"/>
        <v/>
      </c>
      <c r="CP78" s="211" t="str">
        <f t="shared" si="59"/>
        <v/>
      </c>
      <c r="CQ78" s="211" t="str">
        <f t="shared" si="59"/>
        <v/>
      </c>
      <c r="CR78" s="211" t="str">
        <f t="shared" si="59"/>
        <v/>
      </c>
      <c r="CS78" s="211" t="str">
        <f t="shared" si="59"/>
        <v/>
      </c>
      <c r="CT78" s="211" t="str">
        <f t="shared" si="59"/>
        <v/>
      </c>
      <c r="CU78" s="211" t="str">
        <f t="shared" si="59"/>
        <v/>
      </c>
      <c r="CV78" s="211" t="str">
        <f t="shared" si="59"/>
        <v/>
      </c>
      <c r="CW78" s="211" t="str">
        <f t="shared" si="59"/>
        <v/>
      </c>
      <c r="CX78" s="211" t="str">
        <f t="shared" si="59"/>
        <v/>
      </c>
      <c r="CY78" s="211" t="str">
        <f t="shared" si="60"/>
        <v/>
      </c>
      <c r="CZ78" s="211" t="str">
        <f t="shared" si="60"/>
        <v/>
      </c>
      <c r="DA78" s="211" t="str">
        <f t="shared" si="60"/>
        <v/>
      </c>
      <c r="DB78" s="211" t="str">
        <f t="shared" si="60"/>
        <v/>
      </c>
      <c r="DC78" s="211" t="str">
        <f t="shared" si="60"/>
        <v/>
      </c>
      <c r="DD78" s="211" t="str">
        <f t="shared" si="60"/>
        <v/>
      </c>
      <c r="DE78" s="211" t="str">
        <f t="shared" si="60"/>
        <v/>
      </c>
      <c r="DF78" s="211" t="str">
        <f t="shared" si="60"/>
        <v/>
      </c>
      <c r="DG78" s="211" t="str">
        <f t="shared" si="60"/>
        <v/>
      </c>
      <c r="DH78" s="211" t="str">
        <f t="shared" si="60"/>
        <v/>
      </c>
      <c r="DI78" s="211" t="str">
        <f t="shared" si="61"/>
        <v/>
      </c>
      <c r="DJ78" s="211" t="str">
        <f t="shared" si="61"/>
        <v/>
      </c>
      <c r="DK78" s="211" t="str">
        <f t="shared" si="61"/>
        <v/>
      </c>
      <c r="DL78" s="211" t="str">
        <f t="shared" si="61"/>
        <v/>
      </c>
      <c r="DM78" s="211" t="str">
        <f t="shared" si="61"/>
        <v/>
      </c>
      <c r="DN78" s="211" t="str">
        <f t="shared" si="61"/>
        <v/>
      </c>
      <c r="DO78" s="211" t="str">
        <f t="shared" si="61"/>
        <v/>
      </c>
      <c r="DP78" s="211" t="str">
        <f t="shared" si="61"/>
        <v/>
      </c>
      <c r="DQ78" s="211" t="str">
        <f t="shared" si="61"/>
        <v/>
      </c>
      <c r="DR78" s="211" t="str">
        <f t="shared" si="61"/>
        <v/>
      </c>
      <c r="DS78" s="211" t="str">
        <f t="shared" si="62"/>
        <v/>
      </c>
      <c r="DT78" s="211" t="str">
        <f t="shared" si="62"/>
        <v/>
      </c>
      <c r="DU78" s="211" t="str">
        <f t="shared" si="62"/>
        <v/>
      </c>
      <c r="DV78" s="211" t="str">
        <f t="shared" si="62"/>
        <v/>
      </c>
      <c r="DW78" s="211" t="str">
        <f t="shared" si="62"/>
        <v/>
      </c>
      <c r="DX78" s="211" t="str">
        <f t="shared" si="62"/>
        <v/>
      </c>
      <c r="DY78" s="211" t="str">
        <f t="shared" si="62"/>
        <v/>
      </c>
      <c r="DZ78" s="211" t="str">
        <f t="shared" si="62"/>
        <v/>
      </c>
      <c r="EA78" s="211" t="str">
        <f t="shared" si="62"/>
        <v/>
      </c>
      <c r="EB78" s="211" t="str">
        <f t="shared" si="62"/>
        <v/>
      </c>
      <c r="EC78" s="211" t="str">
        <f t="shared" si="63"/>
        <v/>
      </c>
      <c r="ED78" s="211" t="str">
        <f t="shared" si="63"/>
        <v/>
      </c>
      <c r="EE78" s="211" t="str">
        <f t="shared" si="63"/>
        <v/>
      </c>
      <c r="EF78" s="211" t="str">
        <f t="shared" si="63"/>
        <v/>
      </c>
      <c r="EG78" s="211" t="str">
        <f t="shared" si="63"/>
        <v/>
      </c>
      <c r="EH78" s="211" t="str">
        <f t="shared" si="63"/>
        <v/>
      </c>
      <c r="EI78" s="211" t="str">
        <f t="shared" si="63"/>
        <v/>
      </c>
      <c r="EJ78" s="211" t="str">
        <f t="shared" si="63"/>
        <v/>
      </c>
      <c r="EK78" s="211" t="str">
        <f t="shared" si="63"/>
        <v/>
      </c>
      <c r="EL78" s="211" t="str">
        <f t="shared" si="63"/>
        <v/>
      </c>
      <c r="EM78" s="211" t="str">
        <f t="shared" si="64"/>
        <v/>
      </c>
      <c r="EN78" s="211" t="str">
        <f t="shared" si="64"/>
        <v/>
      </c>
      <c r="EO78" s="211" t="str">
        <f t="shared" si="64"/>
        <v/>
      </c>
      <c r="EP78" s="211" t="str">
        <f t="shared" si="64"/>
        <v/>
      </c>
      <c r="EQ78" s="211" t="str">
        <f t="shared" si="64"/>
        <v/>
      </c>
      <c r="ER78" s="211" t="str">
        <f t="shared" si="64"/>
        <v/>
      </c>
      <c r="ES78" s="211" t="str">
        <f t="shared" si="64"/>
        <v/>
      </c>
      <c r="ET78" s="211" t="str">
        <f t="shared" si="64"/>
        <v/>
      </c>
      <c r="EU78" s="211" t="str">
        <f t="shared" si="64"/>
        <v/>
      </c>
      <c r="EV78" s="211" t="str">
        <f t="shared" si="64"/>
        <v/>
      </c>
    </row>
    <row r="79" spans="2:152" hidden="1" x14ac:dyDescent="0.25">
      <c r="B79" s="11" t="str">
        <f t="shared" si="19"/>
        <v/>
      </c>
      <c r="C79" s="8"/>
      <c r="D79" s="8"/>
      <c r="E79" s="8"/>
      <c r="F79" s="248" t="str">
        <f>IF('תנאי סף'!AO79&lt;&gt;1,"",'תנאי סף'!F79)</f>
        <v/>
      </c>
      <c r="G79" s="174" t="str">
        <f>IF($F79="","",IF($AA79&lt;&gt;1,$AB$1,'ריכוז גיליונות עזר'!M79))</f>
        <v/>
      </c>
      <c r="H79" s="174" t="str">
        <f>IF($F79="","",IF($AA79&lt;&gt;1,$AB$1,'ריכוז גיליונות עזר'!N79))</f>
        <v/>
      </c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2"/>
      <c r="T79" s="12"/>
      <c r="U79" s="174" t="str">
        <f t="shared" si="20"/>
        <v/>
      </c>
      <c r="V79" s="12">
        <v>1</v>
      </c>
      <c r="W79" s="12" t="str">
        <f t="shared" si="21"/>
        <v/>
      </c>
      <c r="X79" s="174">
        <v>1</v>
      </c>
      <c r="Y79" s="12" t="str">
        <f t="shared" si="22"/>
        <v/>
      </c>
      <c r="Z79" s="138" t="str">
        <f t="shared" si="53"/>
        <v/>
      </c>
      <c r="AA79" s="210">
        <f t="shared" si="23"/>
        <v>1</v>
      </c>
      <c r="AB79" s="210" t="str">
        <f t="shared" si="54"/>
        <v/>
      </c>
      <c r="AC79" s="210" t="str">
        <f t="shared" si="54"/>
        <v/>
      </c>
      <c r="BA79" s="210" t="str">
        <f t="shared" si="55"/>
        <v/>
      </c>
      <c r="BB79" s="210" t="str">
        <f t="shared" si="55"/>
        <v/>
      </c>
      <c r="BC79" s="210" t="str">
        <f t="shared" si="55"/>
        <v/>
      </c>
      <c r="BK79" s="211" t="str">
        <f t="shared" si="56"/>
        <v/>
      </c>
      <c r="BL79" s="211" t="str">
        <f t="shared" si="56"/>
        <v/>
      </c>
      <c r="BM79" s="211" t="str">
        <f t="shared" si="56"/>
        <v/>
      </c>
      <c r="BN79" s="211" t="str">
        <f t="shared" si="56"/>
        <v/>
      </c>
      <c r="BO79" s="211" t="str">
        <f t="shared" si="56"/>
        <v/>
      </c>
      <c r="BP79" s="211" t="str">
        <f t="shared" si="56"/>
        <v/>
      </c>
      <c r="BQ79" s="211" t="str">
        <f t="shared" si="56"/>
        <v/>
      </c>
      <c r="BR79" s="211" t="str">
        <f t="shared" si="56"/>
        <v/>
      </c>
      <c r="BS79" s="211" t="str">
        <f t="shared" si="56"/>
        <v/>
      </c>
      <c r="BT79" s="211" t="str">
        <f t="shared" si="56"/>
        <v/>
      </c>
      <c r="BU79" s="211" t="str">
        <f t="shared" si="57"/>
        <v/>
      </c>
      <c r="BV79" s="211" t="str">
        <f t="shared" si="57"/>
        <v/>
      </c>
      <c r="BW79" s="211" t="str">
        <f t="shared" si="57"/>
        <v/>
      </c>
      <c r="BX79" s="211" t="str">
        <f t="shared" si="57"/>
        <v/>
      </c>
      <c r="BY79" s="211" t="str">
        <f t="shared" si="57"/>
        <v/>
      </c>
      <c r="BZ79" s="211" t="str">
        <f t="shared" si="57"/>
        <v/>
      </c>
      <c r="CA79" s="211" t="str">
        <f t="shared" si="57"/>
        <v/>
      </c>
      <c r="CB79" s="211" t="str">
        <f t="shared" si="57"/>
        <v/>
      </c>
      <c r="CC79" s="211" t="str">
        <f t="shared" si="57"/>
        <v/>
      </c>
      <c r="CD79" s="211" t="str">
        <f t="shared" si="57"/>
        <v/>
      </c>
      <c r="CE79" s="211" t="str">
        <f t="shared" si="58"/>
        <v/>
      </c>
      <c r="CF79" s="211" t="str">
        <f t="shared" si="58"/>
        <v/>
      </c>
      <c r="CG79" s="211" t="str">
        <f t="shared" si="58"/>
        <v/>
      </c>
      <c r="CH79" s="211" t="str">
        <f t="shared" si="58"/>
        <v/>
      </c>
      <c r="CI79" s="211" t="str">
        <f t="shared" si="58"/>
        <v/>
      </c>
      <c r="CJ79" s="211" t="str">
        <f t="shared" si="58"/>
        <v/>
      </c>
      <c r="CK79" s="211" t="str">
        <f t="shared" si="58"/>
        <v/>
      </c>
      <c r="CL79" s="211" t="str">
        <f t="shared" si="58"/>
        <v/>
      </c>
      <c r="CM79" s="211" t="str">
        <f t="shared" si="58"/>
        <v/>
      </c>
      <c r="CN79" s="211" t="str">
        <f t="shared" si="58"/>
        <v/>
      </c>
      <c r="CO79" s="211" t="str">
        <f t="shared" si="59"/>
        <v/>
      </c>
      <c r="CP79" s="211" t="str">
        <f t="shared" si="59"/>
        <v/>
      </c>
      <c r="CQ79" s="211" t="str">
        <f t="shared" si="59"/>
        <v/>
      </c>
      <c r="CR79" s="211" t="str">
        <f t="shared" si="59"/>
        <v/>
      </c>
      <c r="CS79" s="211" t="str">
        <f t="shared" si="59"/>
        <v/>
      </c>
      <c r="CT79" s="211" t="str">
        <f t="shared" si="59"/>
        <v/>
      </c>
      <c r="CU79" s="211" t="str">
        <f t="shared" si="59"/>
        <v/>
      </c>
      <c r="CV79" s="211" t="str">
        <f t="shared" si="59"/>
        <v/>
      </c>
      <c r="CW79" s="211" t="str">
        <f t="shared" si="59"/>
        <v/>
      </c>
      <c r="CX79" s="211" t="str">
        <f t="shared" si="59"/>
        <v/>
      </c>
      <c r="CY79" s="211" t="str">
        <f t="shared" si="60"/>
        <v/>
      </c>
      <c r="CZ79" s="211" t="str">
        <f t="shared" si="60"/>
        <v/>
      </c>
      <c r="DA79" s="211" t="str">
        <f t="shared" si="60"/>
        <v/>
      </c>
      <c r="DB79" s="211" t="str">
        <f t="shared" si="60"/>
        <v/>
      </c>
      <c r="DC79" s="211" t="str">
        <f t="shared" si="60"/>
        <v/>
      </c>
      <c r="DD79" s="211" t="str">
        <f t="shared" si="60"/>
        <v/>
      </c>
      <c r="DE79" s="211" t="str">
        <f t="shared" si="60"/>
        <v/>
      </c>
      <c r="DF79" s="211" t="str">
        <f t="shared" si="60"/>
        <v/>
      </c>
      <c r="DG79" s="211" t="str">
        <f t="shared" si="60"/>
        <v/>
      </c>
      <c r="DH79" s="211" t="str">
        <f t="shared" si="60"/>
        <v/>
      </c>
      <c r="DI79" s="211" t="str">
        <f t="shared" si="61"/>
        <v/>
      </c>
      <c r="DJ79" s="211" t="str">
        <f t="shared" si="61"/>
        <v/>
      </c>
      <c r="DK79" s="211" t="str">
        <f t="shared" si="61"/>
        <v/>
      </c>
      <c r="DL79" s="211" t="str">
        <f t="shared" si="61"/>
        <v/>
      </c>
      <c r="DM79" s="211" t="str">
        <f t="shared" si="61"/>
        <v/>
      </c>
      <c r="DN79" s="211" t="str">
        <f t="shared" si="61"/>
        <v/>
      </c>
      <c r="DO79" s="211" t="str">
        <f t="shared" si="61"/>
        <v/>
      </c>
      <c r="DP79" s="211" t="str">
        <f t="shared" si="61"/>
        <v/>
      </c>
      <c r="DQ79" s="211" t="str">
        <f t="shared" si="61"/>
        <v/>
      </c>
      <c r="DR79" s="211" t="str">
        <f t="shared" si="61"/>
        <v/>
      </c>
      <c r="DS79" s="211" t="str">
        <f t="shared" si="62"/>
        <v/>
      </c>
      <c r="DT79" s="211" t="str">
        <f t="shared" si="62"/>
        <v/>
      </c>
      <c r="DU79" s="211" t="str">
        <f t="shared" si="62"/>
        <v/>
      </c>
      <c r="DV79" s="211" t="str">
        <f t="shared" si="62"/>
        <v/>
      </c>
      <c r="DW79" s="211" t="str">
        <f t="shared" si="62"/>
        <v/>
      </c>
      <c r="DX79" s="211" t="str">
        <f t="shared" si="62"/>
        <v/>
      </c>
      <c r="DY79" s="211" t="str">
        <f t="shared" si="62"/>
        <v/>
      </c>
      <c r="DZ79" s="211" t="str">
        <f t="shared" si="62"/>
        <v/>
      </c>
      <c r="EA79" s="211" t="str">
        <f t="shared" si="62"/>
        <v/>
      </c>
      <c r="EB79" s="211" t="str">
        <f t="shared" si="62"/>
        <v/>
      </c>
      <c r="EC79" s="211" t="str">
        <f t="shared" si="63"/>
        <v/>
      </c>
      <c r="ED79" s="211" t="str">
        <f t="shared" si="63"/>
        <v/>
      </c>
      <c r="EE79" s="211" t="str">
        <f t="shared" si="63"/>
        <v/>
      </c>
      <c r="EF79" s="211" t="str">
        <f t="shared" si="63"/>
        <v/>
      </c>
      <c r="EG79" s="211" t="str">
        <f t="shared" si="63"/>
        <v/>
      </c>
      <c r="EH79" s="211" t="str">
        <f t="shared" si="63"/>
        <v/>
      </c>
      <c r="EI79" s="211" t="str">
        <f t="shared" si="63"/>
        <v/>
      </c>
      <c r="EJ79" s="211" t="str">
        <f t="shared" si="63"/>
        <v/>
      </c>
      <c r="EK79" s="211" t="str">
        <f t="shared" si="63"/>
        <v/>
      </c>
      <c r="EL79" s="211" t="str">
        <f t="shared" si="63"/>
        <v/>
      </c>
      <c r="EM79" s="211" t="str">
        <f t="shared" si="64"/>
        <v/>
      </c>
      <c r="EN79" s="211" t="str">
        <f t="shared" si="64"/>
        <v/>
      </c>
      <c r="EO79" s="211" t="str">
        <f t="shared" si="64"/>
        <v/>
      </c>
      <c r="EP79" s="211" t="str">
        <f t="shared" si="64"/>
        <v/>
      </c>
      <c r="EQ79" s="211" t="str">
        <f t="shared" si="64"/>
        <v/>
      </c>
      <c r="ER79" s="211" t="str">
        <f t="shared" si="64"/>
        <v/>
      </c>
      <c r="ES79" s="211" t="str">
        <f t="shared" si="64"/>
        <v/>
      </c>
      <c r="ET79" s="211" t="str">
        <f t="shared" si="64"/>
        <v/>
      </c>
      <c r="EU79" s="211" t="str">
        <f t="shared" si="64"/>
        <v/>
      </c>
      <c r="EV79" s="211" t="str">
        <f t="shared" si="64"/>
        <v/>
      </c>
    </row>
    <row r="80" spans="2:152" hidden="1" x14ac:dyDescent="0.25">
      <c r="B80" s="11" t="str">
        <f t="shared" si="19"/>
        <v/>
      </c>
      <c r="C80" s="8"/>
      <c r="D80" s="8"/>
      <c r="E80" s="8"/>
      <c r="F80" s="248" t="str">
        <f>IF('תנאי סף'!AO80&lt;&gt;1,"",'תנאי סף'!F80)</f>
        <v/>
      </c>
      <c r="G80" s="174" t="str">
        <f>IF($F80="","",IF($AA80&lt;&gt;1,$AB$1,'ריכוז גיליונות עזר'!M80))</f>
        <v/>
      </c>
      <c r="H80" s="174" t="str">
        <f>IF($F80="","",IF($AA80&lt;&gt;1,$AB$1,'ריכוז גיליונות עזר'!N80))</f>
        <v/>
      </c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2"/>
      <c r="T80" s="12"/>
      <c r="U80" s="174" t="str">
        <f t="shared" si="20"/>
        <v/>
      </c>
      <c r="V80" s="12">
        <v>1</v>
      </c>
      <c r="W80" s="12" t="str">
        <f t="shared" si="21"/>
        <v/>
      </c>
      <c r="X80" s="174">
        <v>1</v>
      </c>
      <c r="Y80" s="12" t="str">
        <f t="shared" si="22"/>
        <v/>
      </c>
      <c r="Z80" s="138" t="str">
        <f t="shared" si="53"/>
        <v/>
      </c>
      <c r="AA80" s="210">
        <f t="shared" si="23"/>
        <v>1</v>
      </c>
      <c r="AB80" s="210" t="str">
        <f t="shared" si="54"/>
        <v/>
      </c>
      <c r="AC80" s="210" t="str">
        <f t="shared" si="54"/>
        <v/>
      </c>
      <c r="BA80" s="210" t="str">
        <f t="shared" si="55"/>
        <v/>
      </c>
      <c r="BB80" s="210" t="str">
        <f t="shared" si="55"/>
        <v/>
      </c>
      <c r="BC80" s="210" t="str">
        <f t="shared" si="55"/>
        <v/>
      </c>
      <c r="BK80" s="211" t="str">
        <f t="shared" si="56"/>
        <v/>
      </c>
      <c r="BL80" s="211" t="str">
        <f t="shared" si="56"/>
        <v/>
      </c>
      <c r="BM80" s="211" t="str">
        <f t="shared" si="56"/>
        <v/>
      </c>
      <c r="BN80" s="211" t="str">
        <f t="shared" si="56"/>
        <v/>
      </c>
      <c r="BO80" s="211" t="str">
        <f t="shared" si="56"/>
        <v/>
      </c>
      <c r="BP80" s="211" t="str">
        <f t="shared" si="56"/>
        <v/>
      </c>
      <c r="BQ80" s="211" t="str">
        <f t="shared" si="56"/>
        <v/>
      </c>
      <c r="BR80" s="211" t="str">
        <f t="shared" si="56"/>
        <v/>
      </c>
      <c r="BS80" s="211" t="str">
        <f t="shared" si="56"/>
        <v/>
      </c>
      <c r="BT80" s="211" t="str">
        <f t="shared" si="56"/>
        <v/>
      </c>
      <c r="BU80" s="211" t="str">
        <f t="shared" si="57"/>
        <v/>
      </c>
      <c r="BV80" s="211" t="str">
        <f t="shared" si="57"/>
        <v/>
      </c>
      <c r="BW80" s="211" t="str">
        <f t="shared" si="57"/>
        <v/>
      </c>
      <c r="BX80" s="211" t="str">
        <f t="shared" si="57"/>
        <v/>
      </c>
      <c r="BY80" s="211" t="str">
        <f t="shared" si="57"/>
        <v/>
      </c>
      <c r="BZ80" s="211" t="str">
        <f t="shared" si="57"/>
        <v/>
      </c>
      <c r="CA80" s="211" t="str">
        <f t="shared" si="57"/>
        <v/>
      </c>
      <c r="CB80" s="211" t="str">
        <f t="shared" si="57"/>
        <v/>
      </c>
      <c r="CC80" s="211" t="str">
        <f t="shared" si="57"/>
        <v/>
      </c>
      <c r="CD80" s="211" t="str">
        <f t="shared" si="57"/>
        <v/>
      </c>
      <c r="CE80" s="211" t="str">
        <f t="shared" si="58"/>
        <v/>
      </c>
      <c r="CF80" s="211" t="str">
        <f t="shared" si="58"/>
        <v/>
      </c>
      <c r="CG80" s="211" t="str">
        <f t="shared" si="58"/>
        <v/>
      </c>
      <c r="CH80" s="211" t="str">
        <f t="shared" si="58"/>
        <v/>
      </c>
      <c r="CI80" s="211" t="str">
        <f t="shared" si="58"/>
        <v/>
      </c>
      <c r="CJ80" s="211" t="str">
        <f t="shared" si="58"/>
        <v/>
      </c>
      <c r="CK80" s="211" t="str">
        <f t="shared" si="58"/>
        <v/>
      </c>
      <c r="CL80" s="211" t="str">
        <f t="shared" si="58"/>
        <v/>
      </c>
      <c r="CM80" s="211" t="str">
        <f t="shared" si="58"/>
        <v/>
      </c>
      <c r="CN80" s="211" t="str">
        <f t="shared" si="58"/>
        <v/>
      </c>
      <c r="CO80" s="211" t="str">
        <f t="shared" si="59"/>
        <v/>
      </c>
      <c r="CP80" s="211" t="str">
        <f t="shared" si="59"/>
        <v/>
      </c>
      <c r="CQ80" s="211" t="str">
        <f t="shared" si="59"/>
        <v/>
      </c>
      <c r="CR80" s="211" t="str">
        <f t="shared" si="59"/>
        <v/>
      </c>
      <c r="CS80" s="211" t="str">
        <f t="shared" si="59"/>
        <v/>
      </c>
      <c r="CT80" s="211" t="str">
        <f t="shared" si="59"/>
        <v/>
      </c>
      <c r="CU80" s="211" t="str">
        <f t="shared" si="59"/>
        <v/>
      </c>
      <c r="CV80" s="211" t="str">
        <f t="shared" si="59"/>
        <v/>
      </c>
      <c r="CW80" s="211" t="str">
        <f t="shared" si="59"/>
        <v/>
      </c>
      <c r="CX80" s="211" t="str">
        <f t="shared" si="59"/>
        <v/>
      </c>
      <c r="CY80" s="211" t="str">
        <f t="shared" si="60"/>
        <v/>
      </c>
      <c r="CZ80" s="211" t="str">
        <f t="shared" si="60"/>
        <v/>
      </c>
      <c r="DA80" s="211" t="str">
        <f t="shared" si="60"/>
        <v/>
      </c>
      <c r="DB80" s="211" t="str">
        <f t="shared" si="60"/>
        <v/>
      </c>
      <c r="DC80" s="211" t="str">
        <f t="shared" si="60"/>
        <v/>
      </c>
      <c r="DD80" s="211" t="str">
        <f t="shared" si="60"/>
        <v/>
      </c>
      <c r="DE80" s="211" t="str">
        <f t="shared" si="60"/>
        <v/>
      </c>
      <c r="DF80" s="211" t="str">
        <f t="shared" si="60"/>
        <v/>
      </c>
      <c r="DG80" s="211" t="str">
        <f t="shared" si="60"/>
        <v/>
      </c>
      <c r="DH80" s="211" t="str">
        <f t="shared" si="60"/>
        <v/>
      </c>
      <c r="DI80" s="211" t="str">
        <f t="shared" si="61"/>
        <v/>
      </c>
      <c r="DJ80" s="211" t="str">
        <f t="shared" si="61"/>
        <v/>
      </c>
      <c r="DK80" s="211" t="str">
        <f t="shared" si="61"/>
        <v/>
      </c>
      <c r="DL80" s="211" t="str">
        <f t="shared" si="61"/>
        <v/>
      </c>
      <c r="DM80" s="211" t="str">
        <f t="shared" si="61"/>
        <v/>
      </c>
      <c r="DN80" s="211" t="str">
        <f t="shared" si="61"/>
        <v/>
      </c>
      <c r="DO80" s="211" t="str">
        <f t="shared" si="61"/>
        <v/>
      </c>
      <c r="DP80" s="211" t="str">
        <f t="shared" si="61"/>
        <v/>
      </c>
      <c r="DQ80" s="211" t="str">
        <f t="shared" si="61"/>
        <v/>
      </c>
      <c r="DR80" s="211" t="str">
        <f t="shared" si="61"/>
        <v/>
      </c>
      <c r="DS80" s="211" t="str">
        <f t="shared" si="62"/>
        <v/>
      </c>
      <c r="DT80" s="211" t="str">
        <f t="shared" si="62"/>
        <v/>
      </c>
      <c r="DU80" s="211" t="str">
        <f t="shared" si="62"/>
        <v/>
      </c>
      <c r="DV80" s="211" t="str">
        <f t="shared" si="62"/>
        <v/>
      </c>
      <c r="DW80" s="211" t="str">
        <f t="shared" si="62"/>
        <v/>
      </c>
      <c r="DX80" s="211" t="str">
        <f t="shared" si="62"/>
        <v/>
      </c>
      <c r="DY80" s="211" t="str">
        <f t="shared" si="62"/>
        <v/>
      </c>
      <c r="DZ80" s="211" t="str">
        <f t="shared" si="62"/>
        <v/>
      </c>
      <c r="EA80" s="211" t="str">
        <f t="shared" si="62"/>
        <v/>
      </c>
      <c r="EB80" s="211" t="str">
        <f t="shared" si="62"/>
        <v/>
      </c>
      <c r="EC80" s="211" t="str">
        <f t="shared" si="63"/>
        <v/>
      </c>
      <c r="ED80" s="211" t="str">
        <f t="shared" si="63"/>
        <v/>
      </c>
      <c r="EE80" s="211" t="str">
        <f t="shared" si="63"/>
        <v/>
      </c>
      <c r="EF80" s="211" t="str">
        <f t="shared" si="63"/>
        <v/>
      </c>
      <c r="EG80" s="211" t="str">
        <f t="shared" si="63"/>
        <v/>
      </c>
      <c r="EH80" s="211" t="str">
        <f t="shared" si="63"/>
        <v/>
      </c>
      <c r="EI80" s="211" t="str">
        <f t="shared" si="63"/>
        <v/>
      </c>
      <c r="EJ80" s="211" t="str">
        <f t="shared" si="63"/>
        <v/>
      </c>
      <c r="EK80" s="211" t="str">
        <f t="shared" si="63"/>
        <v/>
      </c>
      <c r="EL80" s="211" t="str">
        <f t="shared" si="63"/>
        <v/>
      </c>
      <c r="EM80" s="211" t="str">
        <f t="shared" si="64"/>
        <v/>
      </c>
      <c r="EN80" s="211" t="str">
        <f t="shared" si="64"/>
        <v/>
      </c>
      <c r="EO80" s="211" t="str">
        <f t="shared" si="64"/>
        <v/>
      </c>
      <c r="EP80" s="211" t="str">
        <f t="shared" si="64"/>
        <v/>
      </c>
      <c r="EQ80" s="211" t="str">
        <f t="shared" si="64"/>
        <v/>
      </c>
      <c r="ER80" s="211" t="str">
        <f t="shared" si="64"/>
        <v/>
      </c>
      <c r="ES80" s="211" t="str">
        <f t="shared" si="64"/>
        <v/>
      </c>
      <c r="ET80" s="211" t="str">
        <f t="shared" si="64"/>
        <v/>
      </c>
      <c r="EU80" s="211" t="str">
        <f t="shared" si="64"/>
        <v/>
      </c>
      <c r="EV80" s="211" t="str">
        <f t="shared" si="64"/>
        <v/>
      </c>
    </row>
    <row r="81" spans="2:152" hidden="1" x14ac:dyDescent="0.25">
      <c r="B81" s="11" t="str">
        <f t="shared" si="19"/>
        <v/>
      </c>
      <c r="C81" s="8"/>
      <c r="D81" s="8"/>
      <c r="E81" s="8"/>
      <c r="F81" s="248" t="str">
        <f>IF('תנאי סף'!AO81&lt;&gt;1,"",'תנאי סף'!F81)</f>
        <v/>
      </c>
      <c r="G81" s="174" t="str">
        <f>IF($F81="","",IF($AA81&lt;&gt;1,$AB$1,'ריכוז גיליונות עזר'!M81))</f>
        <v/>
      </c>
      <c r="H81" s="174" t="str">
        <f>IF($F81="","",IF($AA81&lt;&gt;1,$AB$1,'ריכוז גיליונות עזר'!N81))</f>
        <v/>
      </c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2"/>
      <c r="T81" s="12"/>
      <c r="U81" s="174" t="str">
        <f t="shared" si="20"/>
        <v/>
      </c>
      <c r="V81" s="12">
        <v>1</v>
      </c>
      <c r="W81" s="12" t="str">
        <f t="shared" si="21"/>
        <v/>
      </c>
      <c r="X81" s="174">
        <v>1</v>
      </c>
      <c r="Y81" s="12" t="str">
        <f t="shared" si="22"/>
        <v/>
      </c>
      <c r="Z81" s="138" t="str">
        <f t="shared" si="53"/>
        <v/>
      </c>
      <c r="AA81" s="210">
        <f t="shared" si="23"/>
        <v>1</v>
      </c>
      <c r="AB81" s="210" t="str">
        <f t="shared" si="54"/>
        <v/>
      </c>
      <c r="AC81" s="210" t="str">
        <f t="shared" si="54"/>
        <v/>
      </c>
      <c r="BA81" s="210" t="str">
        <f t="shared" si="55"/>
        <v/>
      </c>
      <c r="BB81" s="210" t="str">
        <f t="shared" si="55"/>
        <v/>
      </c>
      <c r="BC81" s="210" t="str">
        <f t="shared" si="55"/>
        <v/>
      </c>
      <c r="BK81" s="211" t="str">
        <f t="shared" ref="BK81:BT90" si="65">IF($F81="","",BK$30)</f>
        <v/>
      </c>
      <c r="BL81" s="211" t="str">
        <f t="shared" si="65"/>
        <v/>
      </c>
      <c r="BM81" s="211" t="str">
        <f t="shared" si="65"/>
        <v/>
      </c>
      <c r="BN81" s="211" t="str">
        <f t="shared" si="65"/>
        <v/>
      </c>
      <c r="BO81" s="211" t="str">
        <f t="shared" si="65"/>
        <v/>
      </c>
      <c r="BP81" s="211" t="str">
        <f t="shared" si="65"/>
        <v/>
      </c>
      <c r="BQ81" s="211" t="str">
        <f t="shared" si="65"/>
        <v/>
      </c>
      <c r="BR81" s="211" t="str">
        <f t="shared" si="65"/>
        <v/>
      </c>
      <c r="BS81" s="211" t="str">
        <f t="shared" si="65"/>
        <v/>
      </c>
      <c r="BT81" s="211" t="str">
        <f t="shared" si="65"/>
        <v/>
      </c>
      <c r="BU81" s="211" t="str">
        <f t="shared" ref="BU81:CD90" si="66">IF($F81="","",BU$30)</f>
        <v/>
      </c>
      <c r="BV81" s="211" t="str">
        <f t="shared" si="66"/>
        <v/>
      </c>
      <c r="BW81" s="211" t="str">
        <f t="shared" si="66"/>
        <v/>
      </c>
      <c r="BX81" s="211" t="str">
        <f t="shared" si="66"/>
        <v/>
      </c>
      <c r="BY81" s="211" t="str">
        <f t="shared" si="66"/>
        <v/>
      </c>
      <c r="BZ81" s="211" t="str">
        <f t="shared" si="66"/>
        <v/>
      </c>
      <c r="CA81" s="211" t="str">
        <f t="shared" si="66"/>
        <v/>
      </c>
      <c r="CB81" s="211" t="str">
        <f t="shared" si="66"/>
        <v/>
      </c>
      <c r="CC81" s="211" t="str">
        <f t="shared" si="66"/>
        <v/>
      </c>
      <c r="CD81" s="211" t="str">
        <f t="shared" si="66"/>
        <v/>
      </c>
      <c r="CE81" s="211" t="str">
        <f t="shared" ref="CE81:CN90" si="67">IF($F81="","",CE$30)</f>
        <v/>
      </c>
      <c r="CF81" s="211" t="str">
        <f t="shared" si="67"/>
        <v/>
      </c>
      <c r="CG81" s="211" t="str">
        <f t="shared" si="67"/>
        <v/>
      </c>
      <c r="CH81" s="211" t="str">
        <f t="shared" si="67"/>
        <v/>
      </c>
      <c r="CI81" s="211" t="str">
        <f t="shared" si="67"/>
        <v/>
      </c>
      <c r="CJ81" s="211" t="str">
        <f t="shared" si="67"/>
        <v/>
      </c>
      <c r="CK81" s="211" t="str">
        <f t="shared" si="67"/>
        <v/>
      </c>
      <c r="CL81" s="211" t="str">
        <f t="shared" si="67"/>
        <v/>
      </c>
      <c r="CM81" s="211" t="str">
        <f t="shared" si="67"/>
        <v/>
      </c>
      <c r="CN81" s="211" t="str">
        <f t="shared" si="67"/>
        <v/>
      </c>
      <c r="CO81" s="211" t="str">
        <f t="shared" ref="CO81:CX90" si="68">IF($F81="","",CO$30)</f>
        <v/>
      </c>
      <c r="CP81" s="211" t="str">
        <f t="shared" si="68"/>
        <v/>
      </c>
      <c r="CQ81" s="211" t="str">
        <f t="shared" si="68"/>
        <v/>
      </c>
      <c r="CR81" s="211" t="str">
        <f t="shared" si="68"/>
        <v/>
      </c>
      <c r="CS81" s="211" t="str">
        <f t="shared" si="68"/>
        <v/>
      </c>
      <c r="CT81" s="211" t="str">
        <f t="shared" si="68"/>
        <v/>
      </c>
      <c r="CU81" s="211" t="str">
        <f t="shared" si="68"/>
        <v/>
      </c>
      <c r="CV81" s="211" t="str">
        <f t="shared" si="68"/>
        <v/>
      </c>
      <c r="CW81" s="211" t="str">
        <f t="shared" si="68"/>
        <v/>
      </c>
      <c r="CX81" s="211" t="str">
        <f t="shared" si="68"/>
        <v/>
      </c>
      <c r="CY81" s="211" t="str">
        <f t="shared" ref="CY81:DH90" si="69">IF($F81="","",CY$30)</f>
        <v/>
      </c>
      <c r="CZ81" s="211" t="str">
        <f t="shared" si="69"/>
        <v/>
      </c>
      <c r="DA81" s="211" t="str">
        <f t="shared" si="69"/>
        <v/>
      </c>
      <c r="DB81" s="211" t="str">
        <f t="shared" si="69"/>
        <v/>
      </c>
      <c r="DC81" s="211" t="str">
        <f t="shared" si="69"/>
        <v/>
      </c>
      <c r="DD81" s="211" t="str">
        <f t="shared" si="69"/>
        <v/>
      </c>
      <c r="DE81" s="211" t="str">
        <f t="shared" si="69"/>
        <v/>
      </c>
      <c r="DF81" s="211" t="str">
        <f t="shared" si="69"/>
        <v/>
      </c>
      <c r="DG81" s="211" t="str">
        <f t="shared" si="69"/>
        <v/>
      </c>
      <c r="DH81" s="211" t="str">
        <f t="shared" si="69"/>
        <v/>
      </c>
      <c r="DI81" s="211" t="str">
        <f t="shared" ref="DI81:DR90" si="70">IF($F81="","",DI$30)</f>
        <v/>
      </c>
      <c r="DJ81" s="211" t="str">
        <f t="shared" si="70"/>
        <v/>
      </c>
      <c r="DK81" s="211" t="str">
        <f t="shared" si="70"/>
        <v/>
      </c>
      <c r="DL81" s="211" t="str">
        <f t="shared" si="70"/>
        <v/>
      </c>
      <c r="DM81" s="211" t="str">
        <f t="shared" si="70"/>
        <v/>
      </c>
      <c r="DN81" s="211" t="str">
        <f t="shared" si="70"/>
        <v/>
      </c>
      <c r="DO81" s="211" t="str">
        <f t="shared" si="70"/>
        <v/>
      </c>
      <c r="DP81" s="211" t="str">
        <f t="shared" si="70"/>
        <v/>
      </c>
      <c r="DQ81" s="211" t="str">
        <f t="shared" si="70"/>
        <v/>
      </c>
      <c r="DR81" s="211" t="str">
        <f t="shared" si="70"/>
        <v/>
      </c>
      <c r="DS81" s="211" t="str">
        <f t="shared" ref="DS81:EB90" si="71">IF($F81="","",DS$30)</f>
        <v/>
      </c>
      <c r="DT81" s="211" t="str">
        <f t="shared" si="71"/>
        <v/>
      </c>
      <c r="DU81" s="211" t="str">
        <f t="shared" si="71"/>
        <v/>
      </c>
      <c r="DV81" s="211" t="str">
        <f t="shared" si="71"/>
        <v/>
      </c>
      <c r="DW81" s="211" t="str">
        <f t="shared" si="71"/>
        <v/>
      </c>
      <c r="DX81" s="211" t="str">
        <f t="shared" si="71"/>
        <v/>
      </c>
      <c r="DY81" s="211" t="str">
        <f t="shared" si="71"/>
        <v/>
      </c>
      <c r="DZ81" s="211" t="str">
        <f t="shared" si="71"/>
        <v/>
      </c>
      <c r="EA81" s="211" t="str">
        <f t="shared" si="71"/>
        <v/>
      </c>
      <c r="EB81" s="211" t="str">
        <f t="shared" si="71"/>
        <v/>
      </c>
      <c r="EC81" s="211" t="str">
        <f t="shared" ref="EC81:EL90" si="72">IF($F81="","",EC$30)</f>
        <v/>
      </c>
      <c r="ED81" s="211" t="str">
        <f t="shared" si="72"/>
        <v/>
      </c>
      <c r="EE81" s="211" t="str">
        <f t="shared" si="72"/>
        <v/>
      </c>
      <c r="EF81" s="211" t="str">
        <f t="shared" si="72"/>
        <v/>
      </c>
      <c r="EG81" s="211" t="str">
        <f t="shared" si="72"/>
        <v/>
      </c>
      <c r="EH81" s="211" t="str">
        <f t="shared" si="72"/>
        <v/>
      </c>
      <c r="EI81" s="211" t="str">
        <f t="shared" si="72"/>
        <v/>
      </c>
      <c r="EJ81" s="211" t="str">
        <f t="shared" si="72"/>
        <v/>
      </c>
      <c r="EK81" s="211" t="str">
        <f t="shared" si="72"/>
        <v/>
      </c>
      <c r="EL81" s="211" t="str">
        <f t="shared" si="72"/>
        <v/>
      </c>
      <c r="EM81" s="211" t="str">
        <f t="shared" ref="EM81:EV90" si="73">IF($F81="","",EM$30)</f>
        <v/>
      </c>
      <c r="EN81" s="211" t="str">
        <f t="shared" si="73"/>
        <v/>
      </c>
      <c r="EO81" s="211" t="str">
        <f t="shared" si="73"/>
        <v/>
      </c>
      <c r="EP81" s="211" t="str">
        <f t="shared" si="73"/>
        <v/>
      </c>
      <c r="EQ81" s="211" t="str">
        <f t="shared" si="73"/>
        <v/>
      </c>
      <c r="ER81" s="211" t="str">
        <f t="shared" si="73"/>
        <v/>
      </c>
      <c r="ES81" s="211" t="str">
        <f t="shared" si="73"/>
        <v/>
      </c>
      <c r="ET81" s="211" t="str">
        <f t="shared" si="73"/>
        <v/>
      </c>
      <c r="EU81" s="211" t="str">
        <f t="shared" si="73"/>
        <v/>
      </c>
      <c r="EV81" s="211" t="str">
        <f t="shared" si="73"/>
        <v/>
      </c>
    </row>
    <row r="82" spans="2:152" hidden="1" x14ac:dyDescent="0.25">
      <c r="B82" s="11" t="str">
        <f t="shared" si="19"/>
        <v/>
      </c>
      <c r="C82" s="8"/>
      <c r="D82" s="8"/>
      <c r="E82" s="8"/>
      <c r="F82" s="248" t="str">
        <f>IF('תנאי סף'!AO82&lt;&gt;1,"",'תנאי סף'!F82)</f>
        <v/>
      </c>
      <c r="G82" s="174" t="str">
        <f>IF($F82="","",IF($AA82&lt;&gt;1,$AB$1,'ריכוז גיליונות עזר'!M82))</f>
        <v/>
      </c>
      <c r="H82" s="174" t="str">
        <f>IF($F82="","",IF($AA82&lt;&gt;1,$AB$1,'ריכוז גיליונות עזר'!N82))</f>
        <v/>
      </c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2"/>
      <c r="T82" s="12"/>
      <c r="U82" s="174" t="str">
        <f t="shared" si="20"/>
        <v/>
      </c>
      <c r="V82" s="12">
        <v>1</v>
      </c>
      <c r="W82" s="12" t="str">
        <f t="shared" si="21"/>
        <v/>
      </c>
      <c r="X82" s="174">
        <v>1</v>
      </c>
      <c r="Y82" s="12" t="str">
        <f t="shared" si="22"/>
        <v/>
      </c>
      <c r="Z82" s="138" t="str">
        <f t="shared" si="53"/>
        <v/>
      </c>
      <c r="AA82" s="210">
        <f t="shared" si="23"/>
        <v>1</v>
      </c>
      <c r="AB82" s="210" t="str">
        <f t="shared" si="54"/>
        <v/>
      </c>
      <c r="AC82" s="210" t="str">
        <f t="shared" si="54"/>
        <v/>
      </c>
      <c r="BA82" s="210" t="str">
        <f t="shared" si="55"/>
        <v/>
      </c>
      <c r="BB82" s="210" t="str">
        <f t="shared" si="55"/>
        <v/>
      </c>
      <c r="BC82" s="210" t="str">
        <f t="shared" si="55"/>
        <v/>
      </c>
      <c r="BK82" s="211" t="str">
        <f t="shared" si="65"/>
        <v/>
      </c>
      <c r="BL82" s="211" t="str">
        <f t="shared" si="65"/>
        <v/>
      </c>
      <c r="BM82" s="211" t="str">
        <f t="shared" si="65"/>
        <v/>
      </c>
      <c r="BN82" s="211" t="str">
        <f t="shared" si="65"/>
        <v/>
      </c>
      <c r="BO82" s="211" t="str">
        <f t="shared" si="65"/>
        <v/>
      </c>
      <c r="BP82" s="211" t="str">
        <f t="shared" si="65"/>
        <v/>
      </c>
      <c r="BQ82" s="211" t="str">
        <f t="shared" si="65"/>
        <v/>
      </c>
      <c r="BR82" s="211" t="str">
        <f t="shared" si="65"/>
        <v/>
      </c>
      <c r="BS82" s="211" t="str">
        <f t="shared" si="65"/>
        <v/>
      </c>
      <c r="BT82" s="211" t="str">
        <f t="shared" si="65"/>
        <v/>
      </c>
      <c r="BU82" s="211" t="str">
        <f t="shared" si="66"/>
        <v/>
      </c>
      <c r="BV82" s="211" t="str">
        <f t="shared" si="66"/>
        <v/>
      </c>
      <c r="BW82" s="211" t="str">
        <f t="shared" si="66"/>
        <v/>
      </c>
      <c r="BX82" s="211" t="str">
        <f t="shared" si="66"/>
        <v/>
      </c>
      <c r="BY82" s="211" t="str">
        <f t="shared" si="66"/>
        <v/>
      </c>
      <c r="BZ82" s="211" t="str">
        <f t="shared" si="66"/>
        <v/>
      </c>
      <c r="CA82" s="211" t="str">
        <f t="shared" si="66"/>
        <v/>
      </c>
      <c r="CB82" s="211" t="str">
        <f t="shared" si="66"/>
        <v/>
      </c>
      <c r="CC82" s="211" t="str">
        <f t="shared" si="66"/>
        <v/>
      </c>
      <c r="CD82" s="211" t="str">
        <f t="shared" si="66"/>
        <v/>
      </c>
      <c r="CE82" s="211" t="str">
        <f t="shared" si="67"/>
        <v/>
      </c>
      <c r="CF82" s="211" t="str">
        <f t="shared" si="67"/>
        <v/>
      </c>
      <c r="CG82" s="211" t="str">
        <f t="shared" si="67"/>
        <v/>
      </c>
      <c r="CH82" s="211" t="str">
        <f t="shared" si="67"/>
        <v/>
      </c>
      <c r="CI82" s="211" t="str">
        <f t="shared" si="67"/>
        <v/>
      </c>
      <c r="CJ82" s="211" t="str">
        <f t="shared" si="67"/>
        <v/>
      </c>
      <c r="CK82" s="211" t="str">
        <f t="shared" si="67"/>
        <v/>
      </c>
      <c r="CL82" s="211" t="str">
        <f t="shared" si="67"/>
        <v/>
      </c>
      <c r="CM82" s="211" t="str">
        <f t="shared" si="67"/>
        <v/>
      </c>
      <c r="CN82" s="211" t="str">
        <f t="shared" si="67"/>
        <v/>
      </c>
      <c r="CO82" s="211" t="str">
        <f t="shared" si="68"/>
        <v/>
      </c>
      <c r="CP82" s="211" t="str">
        <f t="shared" si="68"/>
        <v/>
      </c>
      <c r="CQ82" s="211" t="str">
        <f t="shared" si="68"/>
        <v/>
      </c>
      <c r="CR82" s="211" t="str">
        <f t="shared" si="68"/>
        <v/>
      </c>
      <c r="CS82" s="211" t="str">
        <f t="shared" si="68"/>
        <v/>
      </c>
      <c r="CT82" s="211" t="str">
        <f t="shared" si="68"/>
        <v/>
      </c>
      <c r="CU82" s="211" t="str">
        <f t="shared" si="68"/>
        <v/>
      </c>
      <c r="CV82" s="211" t="str">
        <f t="shared" si="68"/>
        <v/>
      </c>
      <c r="CW82" s="211" t="str">
        <f t="shared" si="68"/>
        <v/>
      </c>
      <c r="CX82" s="211" t="str">
        <f t="shared" si="68"/>
        <v/>
      </c>
      <c r="CY82" s="211" t="str">
        <f t="shared" si="69"/>
        <v/>
      </c>
      <c r="CZ82" s="211" t="str">
        <f t="shared" si="69"/>
        <v/>
      </c>
      <c r="DA82" s="211" t="str">
        <f t="shared" si="69"/>
        <v/>
      </c>
      <c r="DB82" s="211" t="str">
        <f t="shared" si="69"/>
        <v/>
      </c>
      <c r="DC82" s="211" t="str">
        <f t="shared" si="69"/>
        <v/>
      </c>
      <c r="DD82" s="211" t="str">
        <f t="shared" si="69"/>
        <v/>
      </c>
      <c r="DE82" s="211" t="str">
        <f t="shared" si="69"/>
        <v/>
      </c>
      <c r="DF82" s="211" t="str">
        <f t="shared" si="69"/>
        <v/>
      </c>
      <c r="DG82" s="211" t="str">
        <f t="shared" si="69"/>
        <v/>
      </c>
      <c r="DH82" s="211" t="str">
        <f t="shared" si="69"/>
        <v/>
      </c>
      <c r="DI82" s="211" t="str">
        <f t="shared" si="70"/>
        <v/>
      </c>
      <c r="DJ82" s="211" t="str">
        <f t="shared" si="70"/>
        <v/>
      </c>
      <c r="DK82" s="211" t="str">
        <f t="shared" si="70"/>
        <v/>
      </c>
      <c r="DL82" s="211" t="str">
        <f t="shared" si="70"/>
        <v/>
      </c>
      <c r="DM82" s="211" t="str">
        <f t="shared" si="70"/>
        <v/>
      </c>
      <c r="DN82" s="211" t="str">
        <f t="shared" si="70"/>
        <v/>
      </c>
      <c r="DO82" s="211" t="str">
        <f t="shared" si="70"/>
        <v/>
      </c>
      <c r="DP82" s="211" t="str">
        <f t="shared" si="70"/>
        <v/>
      </c>
      <c r="DQ82" s="211" t="str">
        <f t="shared" si="70"/>
        <v/>
      </c>
      <c r="DR82" s="211" t="str">
        <f t="shared" si="70"/>
        <v/>
      </c>
      <c r="DS82" s="211" t="str">
        <f t="shared" si="71"/>
        <v/>
      </c>
      <c r="DT82" s="211" t="str">
        <f t="shared" si="71"/>
        <v/>
      </c>
      <c r="DU82" s="211" t="str">
        <f t="shared" si="71"/>
        <v/>
      </c>
      <c r="DV82" s="211" t="str">
        <f t="shared" si="71"/>
        <v/>
      </c>
      <c r="DW82" s="211" t="str">
        <f t="shared" si="71"/>
        <v/>
      </c>
      <c r="DX82" s="211" t="str">
        <f t="shared" si="71"/>
        <v/>
      </c>
      <c r="DY82" s="211" t="str">
        <f t="shared" si="71"/>
        <v/>
      </c>
      <c r="DZ82" s="211" t="str">
        <f t="shared" si="71"/>
        <v/>
      </c>
      <c r="EA82" s="211" t="str">
        <f t="shared" si="71"/>
        <v/>
      </c>
      <c r="EB82" s="211" t="str">
        <f t="shared" si="71"/>
        <v/>
      </c>
      <c r="EC82" s="211" t="str">
        <f t="shared" si="72"/>
        <v/>
      </c>
      <c r="ED82" s="211" t="str">
        <f t="shared" si="72"/>
        <v/>
      </c>
      <c r="EE82" s="211" t="str">
        <f t="shared" si="72"/>
        <v/>
      </c>
      <c r="EF82" s="211" t="str">
        <f t="shared" si="72"/>
        <v/>
      </c>
      <c r="EG82" s="211" t="str">
        <f t="shared" si="72"/>
        <v/>
      </c>
      <c r="EH82" s="211" t="str">
        <f t="shared" si="72"/>
        <v/>
      </c>
      <c r="EI82" s="211" t="str">
        <f t="shared" si="72"/>
        <v/>
      </c>
      <c r="EJ82" s="211" t="str">
        <f t="shared" si="72"/>
        <v/>
      </c>
      <c r="EK82" s="211" t="str">
        <f t="shared" si="72"/>
        <v/>
      </c>
      <c r="EL82" s="211" t="str">
        <f t="shared" si="72"/>
        <v/>
      </c>
      <c r="EM82" s="211" t="str">
        <f t="shared" si="73"/>
        <v/>
      </c>
      <c r="EN82" s="211" t="str">
        <f t="shared" si="73"/>
        <v/>
      </c>
      <c r="EO82" s="211" t="str">
        <f t="shared" si="73"/>
        <v/>
      </c>
      <c r="EP82" s="211" t="str">
        <f t="shared" si="73"/>
        <v/>
      </c>
      <c r="EQ82" s="211" t="str">
        <f t="shared" si="73"/>
        <v/>
      </c>
      <c r="ER82" s="211" t="str">
        <f t="shared" si="73"/>
        <v/>
      </c>
      <c r="ES82" s="211" t="str">
        <f t="shared" si="73"/>
        <v/>
      </c>
      <c r="ET82" s="211" t="str">
        <f t="shared" si="73"/>
        <v/>
      </c>
      <c r="EU82" s="211" t="str">
        <f t="shared" si="73"/>
        <v/>
      </c>
      <c r="EV82" s="211" t="str">
        <f t="shared" si="73"/>
        <v/>
      </c>
    </row>
    <row r="83" spans="2:152" hidden="1" x14ac:dyDescent="0.25">
      <c r="B83" s="11" t="str">
        <f t="shared" si="19"/>
        <v/>
      </c>
      <c r="C83" s="8"/>
      <c r="D83" s="8"/>
      <c r="E83" s="8"/>
      <c r="F83" s="248" t="str">
        <f>IF('תנאי סף'!AO83&lt;&gt;1,"",'תנאי סף'!F83)</f>
        <v/>
      </c>
      <c r="G83" s="174" t="str">
        <f>IF($F83="","",IF($AA83&lt;&gt;1,$AB$1,'ריכוז גיליונות עזר'!M83))</f>
        <v/>
      </c>
      <c r="H83" s="174" t="str">
        <f>IF($F83="","",IF($AA83&lt;&gt;1,$AB$1,'ריכוז גיליונות עזר'!N83))</f>
        <v/>
      </c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2"/>
      <c r="T83" s="12"/>
      <c r="U83" s="174" t="str">
        <f t="shared" si="20"/>
        <v/>
      </c>
      <c r="V83" s="12">
        <v>1</v>
      </c>
      <c r="W83" s="12" t="str">
        <f t="shared" si="21"/>
        <v/>
      </c>
      <c r="X83" s="174">
        <v>1</v>
      </c>
      <c r="Y83" s="12" t="str">
        <f t="shared" si="22"/>
        <v/>
      </c>
      <c r="Z83" s="138" t="str">
        <f t="shared" si="53"/>
        <v/>
      </c>
      <c r="AA83" s="210">
        <f t="shared" si="23"/>
        <v>1</v>
      </c>
      <c r="AB83" s="210" t="str">
        <f t="shared" si="54"/>
        <v/>
      </c>
      <c r="AC83" s="210" t="str">
        <f t="shared" si="54"/>
        <v/>
      </c>
      <c r="BA83" s="210" t="str">
        <f t="shared" si="55"/>
        <v/>
      </c>
      <c r="BB83" s="210" t="str">
        <f t="shared" si="55"/>
        <v/>
      </c>
      <c r="BC83" s="210" t="str">
        <f t="shared" si="55"/>
        <v/>
      </c>
      <c r="BK83" s="211" t="str">
        <f t="shared" si="65"/>
        <v/>
      </c>
      <c r="BL83" s="211" t="str">
        <f t="shared" si="65"/>
        <v/>
      </c>
      <c r="BM83" s="211" t="str">
        <f t="shared" si="65"/>
        <v/>
      </c>
      <c r="BN83" s="211" t="str">
        <f t="shared" si="65"/>
        <v/>
      </c>
      <c r="BO83" s="211" t="str">
        <f t="shared" si="65"/>
        <v/>
      </c>
      <c r="BP83" s="211" t="str">
        <f t="shared" si="65"/>
        <v/>
      </c>
      <c r="BQ83" s="211" t="str">
        <f t="shared" si="65"/>
        <v/>
      </c>
      <c r="BR83" s="211" t="str">
        <f t="shared" si="65"/>
        <v/>
      </c>
      <c r="BS83" s="211" t="str">
        <f t="shared" si="65"/>
        <v/>
      </c>
      <c r="BT83" s="211" t="str">
        <f t="shared" si="65"/>
        <v/>
      </c>
      <c r="BU83" s="211" t="str">
        <f t="shared" si="66"/>
        <v/>
      </c>
      <c r="BV83" s="211" t="str">
        <f t="shared" si="66"/>
        <v/>
      </c>
      <c r="BW83" s="211" t="str">
        <f t="shared" si="66"/>
        <v/>
      </c>
      <c r="BX83" s="211" t="str">
        <f t="shared" si="66"/>
        <v/>
      </c>
      <c r="BY83" s="211" t="str">
        <f t="shared" si="66"/>
        <v/>
      </c>
      <c r="BZ83" s="211" t="str">
        <f t="shared" si="66"/>
        <v/>
      </c>
      <c r="CA83" s="211" t="str">
        <f t="shared" si="66"/>
        <v/>
      </c>
      <c r="CB83" s="211" t="str">
        <f t="shared" si="66"/>
        <v/>
      </c>
      <c r="CC83" s="211" t="str">
        <f t="shared" si="66"/>
        <v/>
      </c>
      <c r="CD83" s="211" t="str">
        <f t="shared" si="66"/>
        <v/>
      </c>
      <c r="CE83" s="211" t="str">
        <f t="shared" si="67"/>
        <v/>
      </c>
      <c r="CF83" s="211" t="str">
        <f t="shared" si="67"/>
        <v/>
      </c>
      <c r="CG83" s="211" t="str">
        <f t="shared" si="67"/>
        <v/>
      </c>
      <c r="CH83" s="211" t="str">
        <f t="shared" si="67"/>
        <v/>
      </c>
      <c r="CI83" s="211" t="str">
        <f t="shared" si="67"/>
        <v/>
      </c>
      <c r="CJ83" s="211" t="str">
        <f t="shared" si="67"/>
        <v/>
      </c>
      <c r="CK83" s="211" t="str">
        <f t="shared" si="67"/>
        <v/>
      </c>
      <c r="CL83" s="211" t="str">
        <f t="shared" si="67"/>
        <v/>
      </c>
      <c r="CM83" s="211" t="str">
        <f t="shared" si="67"/>
        <v/>
      </c>
      <c r="CN83" s="211" t="str">
        <f t="shared" si="67"/>
        <v/>
      </c>
      <c r="CO83" s="211" t="str">
        <f t="shared" si="68"/>
        <v/>
      </c>
      <c r="CP83" s="211" t="str">
        <f t="shared" si="68"/>
        <v/>
      </c>
      <c r="CQ83" s="211" t="str">
        <f t="shared" si="68"/>
        <v/>
      </c>
      <c r="CR83" s="211" t="str">
        <f t="shared" si="68"/>
        <v/>
      </c>
      <c r="CS83" s="211" t="str">
        <f t="shared" si="68"/>
        <v/>
      </c>
      <c r="CT83" s="211" t="str">
        <f t="shared" si="68"/>
        <v/>
      </c>
      <c r="CU83" s="211" t="str">
        <f t="shared" si="68"/>
        <v/>
      </c>
      <c r="CV83" s="211" t="str">
        <f t="shared" si="68"/>
        <v/>
      </c>
      <c r="CW83" s="211" t="str">
        <f t="shared" si="68"/>
        <v/>
      </c>
      <c r="CX83" s="211" t="str">
        <f t="shared" si="68"/>
        <v/>
      </c>
      <c r="CY83" s="211" t="str">
        <f t="shared" si="69"/>
        <v/>
      </c>
      <c r="CZ83" s="211" t="str">
        <f t="shared" si="69"/>
        <v/>
      </c>
      <c r="DA83" s="211" t="str">
        <f t="shared" si="69"/>
        <v/>
      </c>
      <c r="DB83" s="211" t="str">
        <f t="shared" si="69"/>
        <v/>
      </c>
      <c r="DC83" s="211" t="str">
        <f t="shared" si="69"/>
        <v/>
      </c>
      <c r="DD83" s="211" t="str">
        <f t="shared" si="69"/>
        <v/>
      </c>
      <c r="DE83" s="211" t="str">
        <f t="shared" si="69"/>
        <v/>
      </c>
      <c r="DF83" s="211" t="str">
        <f t="shared" si="69"/>
        <v/>
      </c>
      <c r="DG83" s="211" t="str">
        <f t="shared" si="69"/>
        <v/>
      </c>
      <c r="DH83" s="211" t="str">
        <f t="shared" si="69"/>
        <v/>
      </c>
      <c r="DI83" s="211" t="str">
        <f t="shared" si="70"/>
        <v/>
      </c>
      <c r="DJ83" s="211" t="str">
        <f t="shared" si="70"/>
        <v/>
      </c>
      <c r="DK83" s="211" t="str">
        <f t="shared" si="70"/>
        <v/>
      </c>
      <c r="DL83" s="211" t="str">
        <f t="shared" si="70"/>
        <v/>
      </c>
      <c r="DM83" s="211" t="str">
        <f t="shared" si="70"/>
        <v/>
      </c>
      <c r="DN83" s="211" t="str">
        <f t="shared" si="70"/>
        <v/>
      </c>
      <c r="DO83" s="211" t="str">
        <f t="shared" si="70"/>
        <v/>
      </c>
      <c r="DP83" s="211" t="str">
        <f t="shared" si="70"/>
        <v/>
      </c>
      <c r="DQ83" s="211" t="str">
        <f t="shared" si="70"/>
        <v/>
      </c>
      <c r="DR83" s="211" t="str">
        <f t="shared" si="70"/>
        <v/>
      </c>
      <c r="DS83" s="211" t="str">
        <f t="shared" si="71"/>
        <v/>
      </c>
      <c r="DT83" s="211" t="str">
        <f t="shared" si="71"/>
        <v/>
      </c>
      <c r="DU83" s="211" t="str">
        <f t="shared" si="71"/>
        <v/>
      </c>
      <c r="DV83" s="211" t="str">
        <f t="shared" si="71"/>
        <v/>
      </c>
      <c r="DW83" s="211" t="str">
        <f t="shared" si="71"/>
        <v/>
      </c>
      <c r="DX83" s="211" t="str">
        <f t="shared" si="71"/>
        <v/>
      </c>
      <c r="DY83" s="211" t="str">
        <f t="shared" si="71"/>
        <v/>
      </c>
      <c r="DZ83" s="211" t="str">
        <f t="shared" si="71"/>
        <v/>
      </c>
      <c r="EA83" s="211" t="str">
        <f t="shared" si="71"/>
        <v/>
      </c>
      <c r="EB83" s="211" t="str">
        <f t="shared" si="71"/>
        <v/>
      </c>
      <c r="EC83" s="211" t="str">
        <f t="shared" si="72"/>
        <v/>
      </c>
      <c r="ED83" s="211" t="str">
        <f t="shared" si="72"/>
        <v/>
      </c>
      <c r="EE83" s="211" t="str">
        <f t="shared" si="72"/>
        <v/>
      </c>
      <c r="EF83" s="211" t="str">
        <f t="shared" si="72"/>
        <v/>
      </c>
      <c r="EG83" s="211" t="str">
        <f t="shared" si="72"/>
        <v/>
      </c>
      <c r="EH83" s="211" t="str">
        <f t="shared" si="72"/>
        <v/>
      </c>
      <c r="EI83" s="211" t="str">
        <f t="shared" si="72"/>
        <v/>
      </c>
      <c r="EJ83" s="211" t="str">
        <f t="shared" si="72"/>
        <v/>
      </c>
      <c r="EK83" s="211" t="str">
        <f t="shared" si="72"/>
        <v/>
      </c>
      <c r="EL83" s="211" t="str">
        <f t="shared" si="72"/>
        <v/>
      </c>
      <c r="EM83" s="211" t="str">
        <f t="shared" si="73"/>
        <v/>
      </c>
      <c r="EN83" s="211" t="str">
        <f t="shared" si="73"/>
        <v/>
      </c>
      <c r="EO83" s="211" t="str">
        <f t="shared" si="73"/>
        <v/>
      </c>
      <c r="EP83" s="211" t="str">
        <f t="shared" si="73"/>
        <v/>
      </c>
      <c r="EQ83" s="211" t="str">
        <f t="shared" si="73"/>
        <v/>
      </c>
      <c r="ER83" s="211" t="str">
        <f t="shared" si="73"/>
        <v/>
      </c>
      <c r="ES83" s="211" t="str">
        <f t="shared" si="73"/>
        <v/>
      </c>
      <c r="ET83" s="211" t="str">
        <f t="shared" si="73"/>
        <v/>
      </c>
      <c r="EU83" s="211" t="str">
        <f t="shared" si="73"/>
        <v/>
      </c>
      <c r="EV83" s="211" t="str">
        <f t="shared" si="73"/>
        <v/>
      </c>
    </row>
    <row r="84" spans="2:152" hidden="1" x14ac:dyDescent="0.25">
      <c r="B84" s="11" t="str">
        <f t="shared" si="19"/>
        <v/>
      </c>
      <c r="C84" s="8"/>
      <c r="D84" s="8"/>
      <c r="E84" s="8"/>
      <c r="F84" s="248" t="str">
        <f>IF('תנאי סף'!AO84&lt;&gt;1,"",'תנאי סף'!F84)</f>
        <v/>
      </c>
      <c r="G84" s="174" t="str">
        <f>IF($F84="","",IF($AA84&lt;&gt;1,$AB$1,'ריכוז גיליונות עזר'!M84))</f>
        <v/>
      </c>
      <c r="H84" s="174" t="str">
        <f>IF($F84="","",IF($AA84&lt;&gt;1,$AB$1,'ריכוז גיליונות עזר'!N84))</f>
        <v/>
      </c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2"/>
      <c r="T84" s="12"/>
      <c r="U84" s="174" t="str">
        <f t="shared" si="20"/>
        <v/>
      </c>
      <c r="V84" s="12">
        <v>1</v>
      </c>
      <c r="W84" s="12" t="str">
        <f t="shared" si="21"/>
        <v/>
      </c>
      <c r="X84" s="174">
        <v>1</v>
      </c>
      <c r="Y84" s="12" t="str">
        <f t="shared" si="22"/>
        <v/>
      </c>
      <c r="Z84" s="138" t="str">
        <f t="shared" si="53"/>
        <v/>
      </c>
      <c r="AA84" s="210">
        <f t="shared" si="23"/>
        <v>1</v>
      </c>
      <c r="AB84" s="210" t="str">
        <f t="shared" si="54"/>
        <v/>
      </c>
      <c r="AC84" s="210" t="str">
        <f t="shared" si="54"/>
        <v/>
      </c>
      <c r="BA84" s="210" t="str">
        <f t="shared" si="55"/>
        <v/>
      </c>
      <c r="BB84" s="210" t="str">
        <f t="shared" si="55"/>
        <v/>
      </c>
      <c r="BC84" s="210" t="str">
        <f t="shared" si="55"/>
        <v/>
      </c>
      <c r="BK84" s="211" t="str">
        <f t="shared" si="65"/>
        <v/>
      </c>
      <c r="BL84" s="211" t="str">
        <f t="shared" si="65"/>
        <v/>
      </c>
      <c r="BM84" s="211" t="str">
        <f t="shared" si="65"/>
        <v/>
      </c>
      <c r="BN84" s="211" t="str">
        <f t="shared" si="65"/>
        <v/>
      </c>
      <c r="BO84" s="211" t="str">
        <f t="shared" si="65"/>
        <v/>
      </c>
      <c r="BP84" s="211" t="str">
        <f t="shared" si="65"/>
        <v/>
      </c>
      <c r="BQ84" s="211" t="str">
        <f t="shared" si="65"/>
        <v/>
      </c>
      <c r="BR84" s="211" t="str">
        <f t="shared" si="65"/>
        <v/>
      </c>
      <c r="BS84" s="211" t="str">
        <f t="shared" si="65"/>
        <v/>
      </c>
      <c r="BT84" s="211" t="str">
        <f t="shared" si="65"/>
        <v/>
      </c>
      <c r="BU84" s="211" t="str">
        <f t="shared" si="66"/>
        <v/>
      </c>
      <c r="BV84" s="211" t="str">
        <f t="shared" si="66"/>
        <v/>
      </c>
      <c r="BW84" s="211" t="str">
        <f t="shared" si="66"/>
        <v/>
      </c>
      <c r="BX84" s="211" t="str">
        <f t="shared" si="66"/>
        <v/>
      </c>
      <c r="BY84" s="211" t="str">
        <f t="shared" si="66"/>
        <v/>
      </c>
      <c r="BZ84" s="211" t="str">
        <f t="shared" si="66"/>
        <v/>
      </c>
      <c r="CA84" s="211" t="str">
        <f t="shared" si="66"/>
        <v/>
      </c>
      <c r="CB84" s="211" t="str">
        <f t="shared" si="66"/>
        <v/>
      </c>
      <c r="CC84" s="211" t="str">
        <f t="shared" si="66"/>
        <v/>
      </c>
      <c r="CD84" s="211" t="str">
        <f t="shared" si="66"/>
        <v/>
      </c>
      <c r="CE84" s="211" t="str">
        <f t="shared" si="67"/>
        <v/>
      </c>
      <c r="CF84" s="211" t="str">
        <f t="shared" si="67"/>
        <v/>
      </c>
      <c r="CG84" s="211" t="str">
        <f t="shared" si="67"/>
        <v/>
      </c>
      <c r="CH84" s="211" t="str">
        <f t="shared" si="67"/>
        <v/>
      </c>
      <c r="CI84" s="211" t="str">
        <f t="shared" si="67"/>
        <v/>
      </c>
      <c r="CJ84" s="211" t="str">
        <f t="shared" si="67"/>
        <v/>
      </c>
      <c r="CK84" s="211" t="str">
        <f t="shared" si="67"/>
        <v/>
      </c>
      <c r="CL84" s="211" t="str">
        <f t="shared" si="67"/>
        <v/>
      </c>
      <c r="CM84" s="211" t="str">
        <f t="shared" si="67"/>
        <v/>
      </c>
      <c r="CN84" s="211" t="str">
        <f t="shared" si="67"/>
        <v/>
      </c>
      <c r="CO84" s="211" t="str">
        <f t="shared" si="68"/>
        <v/>
      </c>
      <c r="CP84" s="211" t="str">
        <f t="shared" si="68"/>
        <v/>
      </c>
      <c r="CQ84" s="211" t="str">
        <f t="shared" si="68"/>
        <v/>
      </c>
      <c r="CR84" s="211" t="str">
        <f t="shared" si="68"/>
        <v/>
      </c>
      <c r="CS84" s="211" t="str">
        <f t="shared" si="68"/>
        <v/>
      </c>
      <c r="CT84" s="211" t="str">
        <f t="shared" si="68"/>
        <v/>
      </c>
      <c r="CU84" s="211" t="str">
        <f t="shared" si="68"/>
        <v/>
      </c>
      <c r="CV84" s="211" t="str">
        <f t="shared" si="68"/>
        <v/>
      </c>
      <c r="CW84" s="211" t="str">
        <f t="shared" si="68"/>
        <v/>
      </c>
      <c r="CX84" s="211" t="str">
        <f t="shared" si="68"/>
        <v/>
      </c>
      <c r="CY84" s="211" t="str">
        <f t="shared" si="69"/>
        <v/>
      </c>
      <c r="CZ84" s="211" t="str">
        <f t="shared" si="69"/>
        <v/>
      </c>
      <c r="DA84" s="211" t="str">
        <f t="shared" si="69"/>
        <v/>
      </c>
      <c r="DB84" s="211" t="str">
        <f t="shared" si="69"/>
        <v/>
      </c>
      <c r="DC84" s="211" t="str">
        <f t="shared" si="69"/>
        <v/>
      </c>
      <c r="DD84" s="211" t="str">
        <f t="shared" si="69"/>
        <v/>
      </c>
      <c r="DE84" s="211" t="str">
        <f t="shared" si="69"/>
        <v/>
      </c>
      <c r="DF84" s="211" t="str">
        <f t="shared" si="69"/>
        <v/>
      </c>
      <c r="DG84" s="211" t="str">
        <f t="shared" si="69"/>
        <v/>
      </c>
      <c r="DH84" s="211" t="str">
        <f t="shared" si="69"/>
        <v/>
      </c>
      <c r="DI84" s="211" t="str">
        <f t="shared" si="70"/>
        <v/>
      </c>
      <c r="DJ84" s="211" t="str">
        <f t="shared" si="70"/>
        <v/>
      </c>
      <c r="DK84" s="211" t="str">
        <f t="shared" si="70"/>
        <v/>
      </c>
      <c r="DL84" s="211" t="str">
        <f t="shared" si="70"/>
        <v/>
      </c>
      <c r="DM84" s="211" t="str">
        <f t="shared" si="70"/>
        <v/>
      </c>
      <c r="DN84" s="211" t="str">
        <f t="shared" si="70"/>
        <v/>
      </c>
      <c r="DO84" s="211" t="str">
        <f t="shared" si="70"/>
        <v/>
      </c>
      <c r="DP84" s="211" t="str">
        <f t="shared" si="70"/>
        <v/>
      </c>
      <c r="DQ84" s="211" t="str">
        <f t="shared" si="70"/>
        <v/>
      </c>
      <c r="DR84" s="211" t="str">
        <f t="shared" si="70"/>
        <v/>
      </c>
      <c r="DS84" s="211" t="str">
        <f t="shared" si="71"/>
        <v/>
      </c>
      <c r="DT84" s="211" t="str">
        <f t="shared" si="71"/>
        <v/>
      </c>
      <c r="DU84" s="211" t="str">
        <f t="shared" si="71"/>
        <v/>
      </c>
      <c r="DV84" s="211" t="str">
        <f t="shared" si="71"/>
        <v/>
      </c>
      <c r="DW84" s="211" t="str">
        <f t="shared" si="71"/>
        <v/>
      </c>
      <c r="DX84" s="211" t="str">
        <f t="shared" si="71"/>
        <v/>
      </c>
      <c r="DY84" s="211" t="str">
        <f t="shared" si="71"/>
        <v/>
      </c>
      <c r="DZ84" s="211" t="str">
        <f t="shared" si="71"/>
        <v/>
      </c>
      <c r="EA84" s="211" t="str">
        <f t="shared" si="71"/>
        <v/>
      </c>
      <c r="EB84" s="211" t="str">
        <f t="shared" si="71"/>
        <v/>
      </c>
      <c r="EC84" s="211" t="str">
        <f t="shared" si="72"/>
        <v/>
      </c>
      <c r="ED84" s="211" t="str">
        <f t="shared" si="72"/>
        <v/>
      </c>
      <c r="EE84" s="211" t="str">
        <f t="shared" si="72"/>
        <v/>
      </c>
      <c r="EF84" s="211" t="str">
        <f t="shared" si="72"/>
        <v/>
      </c>
      <c r="EG84" s="211" t="str">
        <f t="shared" si="72"/>
        <v/>
      </c>
      <c r="EH84" s="211" t="str">
        <f t="shared" si="72"/>
        <v/>
      </c>
      <c r="EI84" s="211" t="str">
        <f t="shared" si="72"/>
        <v/>
      </c>
      <c r="EJ84" s="211" t="str">
        <f t="shared" si="72"/>
        <v/>
      </c>
      <c r="EK84" s="211" t="str">
        <f t="shared" si="72"/>
        <v/>
      </c>
      <c r="EL84" s="211" t="str">
        <f t="shared" si="72"/>
        <v/>
      </c>
      <c r="EM84" s="211" t="str">
        <f t="shared" si="73"/>
        <v/>
      </c>
      <c r="EN84" s="211" t="str">
        <f t="shared" si="73"/>
        <v/>
      </c>
      <c r="EO84" s="211" t="str">
        <f t="shared" si="73"/>
        <v/>
      </c>
      <c r="EP84" s="211" t="str">
        <f t="shared" si="73"/>
        <v/>
      </c>
      <c r="EQ84" s="211" t="str">
        <f t="shared" si="73"/>
        <v/>
      </c>
      <c r="ER84" s="211" t="str">
        <f t="shared" si="73"/>
        <v/>
      </c>
      <c r="ES84" s="211" t="str">
        <f t="shared" si="73"/>
        <v/>
      </c>
      <c r="ET84" s="211" t="str">
        <f t="shared" si="73"/>
        <v/>
      </c>
      <c r="EU84" s="211" t="str">
        <f t="shared" si="73"/>
        <v/>
      </c>
      <c r="EV84" s="211" t="str">
        <f t="shared" si="73"/>
        <v/>
      </c>
    </row>
    <row r="85" spans="2:152" hidden="1" x14ac:dyDescent="0.25">
      <c r="B85" s="11" t="str">
        <f t="shared" si="19"/>
        <v/>
      </c>
      <c r="C85" s="8"/>
      <c r="D85" s="8"/>
      <c r="E85" s="8"/>
      <c r="F85" s="248" t="str">
        <f>IF('תנאי סף'!AO85&lt;&gt;1,"",'תנאי סף'!F85)</f>
        <v/>
      </c>
      <c r="G85" s="174" t="str">
        <f>IF($F85="","",IF($AA85&lt;&gt;1,$AB$1,'ריכוז גיליונות עזר'!M85))</f>
        <v/>
      </c>
      <c r="H85" s="174" t="str">
        <f>IF($F85="","",IF($AA85&lt;&gt;1,$AB$1,'ריכוז גיליונות עזר'!N85))</f>
        <v/>
      </c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2"/>
      <c r="T85" s="12"/>
      <c r="U85" s="174" t="str">
        <f t="shared" si="20"/>
        <v/>
      </c>
      <c r="V85" s="12">
        <v>1</v>
      </c>
      <c r="W85" s="12" t="str">
        <f t="shared" si="21"/>
        <v/>
      </c>
      <c r="X85" s="174">
        <v>1</v>
      </c>
      <c r="Y85" s="12" t="str">
        <f t="shared" si="22"/>
        <v/>
      </c>
      <c r="Z85" s="138" t="str">
        <f t="shared" si="53"/>
        <v/>
      </c>
      <c r="AA85" s="210">
        <f t="shared" si="23"/>
        <v>1</v>
      </c>
      <c r="AB85" s="210" t="str">
        <f t="shared" si="54"/>
        <v/>
      </c>
      <c r="AC85" s="210" t="str">
        <f t="shared" si="54"/>
        <v/>
      </c>
      <c r="BA85" s="210" t="str">
        <f t="shared" si="55"/>
        <v/>
      </c>
      <c r="BB85" s="210" t="str">
        <f t="shared" si="55"/>
        <v/>
      </c>
      <c r="BC85" s="210" t="str">
        <f t="shared" si="55"/>
        <v/>
      </c>
      <c r="BK85" s="211" t="str">
        <f t="shared" si="65"/>
        <v/>
      </c>
      <c r="BL85" s="211" t="str">
        <f t="shared" si="65"/>
        <v/>
      </c>
      <c r="BM85" s="211" t="str">
        <f t="shared" si="65"/>
        <v/>
      </c>
      <c r="BN85" s="211" t="str">
        <f t="shared" si="65"/>
        <v/>
      </c>
      <c r="BO85" s="211" t="str">
        <f t="shared" si="65"/>
        <v/>
      </c>
      <c r="BP85" s="211" t="str">
        <f t="shared" si="65"/>
        <v/>
      </c>
      <c r="BQ85" s="211" t="str">
        <f t="shared" si="65"/>
        <v/>
      </c>
      <c r="BR85" s="211" t="str">
        <f t="shared" si="65"/>
        <v/>
      </c>
      <c r="BS85" s="211" t="str">
        <f t="shared" si="65"/>
        <v/>
      </c>
      <c r="BT85" s="211" t="str">
        <f t="shared" si="65"/>
        <v/>
      </c>
      <c r="BU85" s="211" t="str">
        <f t="shared" si="66"/>
        <v/>
      </c>
      <c r="BV85" s="211" t="str">
        <f t="shared" si="66"/>
        <v/>
      </c>
      <c r="BW85" s="211" t="str">
        <f t="shared" si="66"/>
        <v/>
      </c>
      <c r="BX85" s="211" t="str">
        <f t="shared" si="66"/>
        <v/>
      </c>
      <c r="BY85" s="211" t="str">
        <f t="shared" si="66"/>
        <v/>
      </c>
      <c r="BZ85" s="211" t="str">
        <f t="shared" si="66"/>
        <v/>
      </c>
      <c r="CA85" s="211" t="str">
        <f t="shared" si="66"/>
        <v/>
      </c>
      <c r="CB85" s="211" t="str">
        <f t="shared" si="66"/>
        <v/>
      </c>
      <c r="CC85" s="211" t="str">
        <f t="shared" si="66"/>
        <v/>
      </c>
      <c r="CD85" s="211" t="str">
        <f t="shared" si="66"/>
        <v/>
      </c>
      <c r="CE85" s="211" t="str">
        <f t="shared" si="67"/>
        <v/>
      </c>
      <c r="CF85" s="211" t="str">
        <f t="shared" si="67"/>
        <v/>
      </c>
      <c r="CG85" s="211" t="str">
        <f t="shared" si="67"/>
        <v/>
      </c>
      <c r="CH85" s="211" t="str">
        <f t="shared" si="67"/>
        <v/>
      </c>
      <c r="CI85" s="211" t="str">
        <f t="shared" si="67"/>
        <v/>
      </c>
      <c r="CJ85" s="211" t="str">
        <f t="shared" si="67"/>
        <v/>
      </c>
      <c r="CK85" s="211" t="str">
        <f t="shared" si="67"/>
        <v/>
      </c>
      <c r="CL85" s="211" t="str">
        <f t="shared" si="67"/>
        <v/>
      </c>
      <c r="CM85" s="211" t="str">
        <f t="shared" si="67"/>
        <v/>
      </c>
      <c r="CN85" s="211" t="str">
        <f t="shared" si="67"/>
        <v/>
      </c>
      <c r="CO85" s="211" t="str">
        <f t="shared" si="68"/>
        <v/>
      </c>
      <c r="CP85" s="211" t="str">
        <f t="shared" si="68"/>
        <v/>
      </c>
      <c r="CQ85" s="211" t="str">
        <f t="shared" si="68"/>
        <v/>
      </c>
      <c r="CR85" s="211" t="str">
        <f t="shared" si="68"/>
        <v/>
      </c>
      <c r="CS85" s="211" t="str">
        <f t="shared" si="68"/>
        <v/>
      </c>
      <c r="CT85" s="211" t="str">
        <f t="shared" si="68"/>
        <v/>
      </c>
      <c r="CU85" s="211" t="str">
        <f t="shared" si="68"/>
        <v/>
      </c>
      <c r="CV85" s="211" t="str">
        <f t="shared" si="68"/>
        <v/>
      </c>
      <c r="CW85" s="211" t="str">
        <f t="shared" si="68"/>
        <v/>
      </c>
      <c r="CX85" s="211" t="str">
        <f t="shared" si="68"/>
        <v/>
      </c>
      <c r="CY85" s="211" t="str">
        <f t="shared" si="69"/>
        <v/>
      </c>
      <c r="CZ85" s="211" t="str">
        <f t="shared" si="69"/>
        <v/>
      </c>
      <c r="DA85" s="211" t="str">
        <f t="shared" si="69"/>
        <v/>
      </c>
      <c r="DB85" s="211" t="str">
        <f t="shared" si="69"/>
        <v/>
      </c>
      <c r="DC85" s="211" t="str">
        <f t="shared" si="69"/>
        <v/>
      </c>
      <c r="DD85" s="211" t="str">
        <f t="shared" si="69"/>
        <v/>
      </c>
      <c r="DE85" s="211" t="str">
        <f t="shared" si="69"/>
        <v/>
      </c>
      <c r="DF85" s="211" t="str">
        <f t="shared" si="69"/>
        <v/>
      </c>
      <c r="DG85" s="211" t="str">
        <f t="shared" si="69"/>
        <v/>
      </c>
      <c r="DH85" s="211" t="str">
        <f t="shared" si="69"/>
        <v/>
      </c>
      <c r="DI85" s="211" t="str">
        <f t="shared" si="70"/>
        <v/>
      </c>
      <c r="DJ85" s="211" t="str">
        <f t="shared" si="70"/>
        <v/>
      </c>
      <c r="DK85" s="211" t="str">
        <f t="shared" si="70"/>
        <v/>
      </c>
      <c r="DL85" s="211" t="str">
        <f t="shared" si="70"/>
        <v/>
      </c>
      <c r="DM85" s="211" t="str">
        <f t="shared" si="70"/>
        <v/>
      </c>
      <c r="DN85" s="211" t="str">
        <f t="shared" si="70"/>
        <v/>
      </c>
      <c r="DO85" s="211" t="str">
        <f t="shared" si="70"/>
        <v/>
      </c>
      <c r="DP85" s="211" t="str">
        <f t="shared" si="70"/>
        <v/>
      </c>
      <c r="DQ85" s="211" t="str">
        <f t="shared" si="70"/>
        <v/>
      </c>
      <c r="DR85" s="211" t="str">
        <f t="shared" si="70"/>
        <v/>
      </c>
      <c r="DS85" s="211" t="str">
        <f t="shared" si="71"/>
        <v/>
      </c>
      <c r="DT85" s="211" t="str">
        <f t="shared" si="71"/>
        <v/>
      </c>
      <c r="DU85" s="211" t="str">
        <f t="shared" si="71"/>
        <v/>
      </c>
      <c r="DV85" s="211" t="str">
        <f t="shared" si="71"/>
        <v/>
      </c>
      <c r="DW85" s="211" t="str">
        <f t="shared" si="71"/>
        <v/>
      </c>
      <c r="DX85" s="211" t="str">
        <f t="shared" si="71"/>
        <v/>
      </c>
      <c r="DY85" s="211" t="str">
        <f t="shared" si="71"/>
        <v/>
      </c>
      <c r="DZ85" s="211" t="str">
        <f t="shared" si="71"/>
        <v/>
      </c>
      <c r="EA85" s="211" t="str">
        <f t="shared" si="71"/>
        <v/>
      </c>
      <c r="EB85" s="211" t="str">
        <f t="shared" si="71"/>
        <v/>
      </c>
      <c r="EC85" s="211" t="str">
        <f t="shared" si="72"/>
        <v/>
      </c>
      <c r="ED85" s="211" t="str">
        <f t="shared" si="72"/>
        <v/>
      </c>
      <c r="EE85" s="211" t="str">
        <f t="shared" si="72"/>
        <v/>
      </c>
      <c r="EF85" s="211" t="str">
        <f t="shared" si="72"/>
        <v/>
      </c>
      <c r="EG85" s="211" t="str">
        <f t="shared" si="72"/>
        <v/>
      </c>
      <c r="EH85" s="211" t="str">
        <f t="shared" si="72"/>
        <v/>
      </c>
      <c r="EI85" s="211" t="str">
        <f t="shared" si="72"/>
        <v/>
      </c>
      <c r="EJ85" s="211" t="str">
        <f t="shared" si="72"/>
        <v/>
      </c>
      <c r="EK85" s="211" t="str">
        <f t="shared" si="72"/>
        <v/>
      </c>
      <c r="EL85" s="211" t="str">
        <f t="shared" si="72"/>
        <v/>
      </c>
      <c r="EM85" s="211" t="str">
        <f t="shared" si="73"/>
        <v/>
      </c>
      <c r="EN85" s="211" t="str">
        <f t="shared" si="73"/>
        <v/>
      </c>
      <c r="EO85" s="211" t="str">
        <f t="shared" si="73"/>
        <v/>
      </c>
      <c r="EP85" s="211" t="str">
        <f t="shared" si="73"/>
        <v/>
      </c>
      <c r="EQ85" s="211" t="str">
        <f t="shared" si="73"/>
        <v/>
      </c>
      <c r="ER85" s="211" t="str">
        <f t="shared" si="73"/>
        <v/>
      </c>
      <c r="ES85" s="211" t="str">
        <f t="shared" si="73"/>
        <v/>
      </c>
      <c r="ET85" s="211" t="str">
        <f t="shared" si="73"/>
        <v/>
      </c>
      <c r="EU85" s="211" t="str">
        <f t="shared" si="73"/>
        <v/>
      </c>
      <c r="EV85" s="211" t="str">
        <f t="shared" si="73"/>
        <v/>
      </c>
    </row>
    <row r="86" spans="2:152" hidden="1" x14ac:dyDescent="0.25">
      <c r="B86" s="11" t="str">
        <f t="shared" si="19"/>
        <v/>
      </c>
      <c r="C86" s="8"/>
      <c r="D86" s="8"/>
      <c r="E86" s="8"/>
      <c r="F86" s="248" t="str">
        <f>IF('תנאי סף'!AO86&lt;&gt;1,"",'תנאי סף'!F86)</f>
        <v/>
      </c>
      <c r="G86" s="174" t="str">
        <f>IF($F86="","",IF($AA86&lt;&gt;1,$AB$1,'ריכוז גיליונות עזר'!M86))</f>
        <v/>
      </c>
      <c r="H86" s="174" t="str">
        <f>IF($F86="","",IF($AA86&lt;&gt;1,$AB$1,'ריכוז גיליונות עזר'!N86))</f>
        <v/>
      </c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2"/>
      <c r="T86" s="12"/>
      <c r="U86" s="174" t="str">
        <f t="shared" si="20"/>
        <v/>
      </c>
      <c r="V86" s="12">
        <v>1</v>
      </c>
      <c r="W86" s="12" t="str">
        <f t="shared" si="21"/>
        <v/>
      </c>
      <c r="X86" s="174">
        <v>1</v>
      </c>
      <c r="Y86" s="12" t="str">
        <f t="shared" si="22"/>
        <v/>
      </c>
      <c r="Z86" s="138" t="str">
        <f t="shared" si="53"/>
        <v/>
      </c>
      <c r="AA86" s="210">
        <f t="shared" si="23"/>
        <v>1</v>
      </c>
      <c r="AB86" s="210" t="str">
        <f t="shared" si="54"/>
        <v/>
      </c>
      <c r="AC86" s="210" t="str">
        <f t="shared" si="54"/>
        <v/>
      </c>
      <c r="BA86" s="210" t="str">
        <f t="shared" si="55"/>
        <v/>
      </c>
      <c r="BB86" s="210" t="str">
        <f t="shared" si="55"/>
        <v/>
      </c>
      <c r="BC86" s="210" t="str">
        <f t="shared" si="55"/>
        <v/>
      </c>
      <c r="BK86" s="211" t="str">
        <f t="shared" si="65"/>
        <v/>
      </c>
      <c r="BL86" s="211" t="str">
        <f t="shared" si="65"/>
        <v/>
      </c>
      <c r="BM86" s="211" t="str">
        <f t="shared" si="65"/>
        <v/>
      </c>
      <c r="BN86" s="211" t="str">
        <f t="shared" si="65"/>
        <v/>
      </c>
      <c r="BO86" s="211" t="str">
        <f t="shared" si="65"/>
        <v/>
      </c>
      <c r="BP86" s="211" t="str">
        <f t="shared" si="65"/>
        <v/>
      </c>
      <c r="BQ86" s="211" t="str">
        <f t="shared" si="65"/>
        <v/>
      </c>
      <c r="BR86" s="211" t="str">
        <f t="shared" si="65"/>
        <v/>
      </c>
      <c r="BS86" s="211" t="str">
        <f t="shared" si="65"/>
        <v/>
      </c>
      <c r="BT86" s="211" t="str">
        <f t="shared" si="65"/>
        <v/>
      </c>
      <c r="BU86" s="211" t="str">
        <f t="shared" si="66"/>
        <v/>
      </c>
      <c r="BV86" s="211" t="str">
        <f t="shared" si="66"/>
        <v/>
      </c>
      <c r="BW86" s="211" t="str">
        <f t="shared" si="66"/>
        <v/>
      </c>
      <c r="BX86" s="211" t="str">
        <f t="shared" si="66"/>
        <v/>
      </c>
      <c r="BY86" s="211" t="str">
        <f t="shared" si="66"/>
        <v/>
      </c>
      <c r="BZ86" s="211" t="str">
        <f t="shared" si="66"/>
        <v/>
      </c>
      <c r="CA86" s="211" t="str">
        <f t="shared" si="66"/>
        <v/>
      </c>
      <c r="CB86" s="211" t="str">
        <f t="shared" si="66"/>
        <v/>
      </c>
      <c r="CC86" s="211" t="str">
        <f t="shared" si="66"/>
        <v/>
      </c>
      <c r="CD86" s="211" t="str">
        <f t="shared" si="66"/>
        <v/>
      </c>
      <c r="CE86" s="211" t="str">
        <f t="shared" si="67"/>
        <v/>
      </c>
      <c r="CF86" s="211" t="str">
        <f t="shared" si="67"/>
        <v/>
      </c>
      <c r="CG86" s="211" t="str">
        <f t="shared" si="67"/>
        <v/>
      </c>
      <c r="CH86" s="211" t="str">
        <f t="shared" si="67"/>
        <v/>
      </c>
      <c r="CI86" s="211" t="str">
        <f t="shared" si="67"/>
        <v/>
      </c>
      <c r="CJ86" s="211" t="str">
        <f t="shared" si="67"/>
        <v/>
      </c>
      <c r="CK86" s="211" t="str">
        <f t="shared" si="67"/>
        <v/>
      </c>
      <c r="CL86" s="211" t="str">
        <f t="shared" si="67"/>
        <v/>
      </c>
      <c r="CM86" s="211" t="str">
        <f t="shared" si="67"/>
        <v/>
      </c>
      <c r="CN86" s="211" t="str">
        <f t="shared" si="67"/>
        <v/>
      </c>
      <c r="CO86" s="211" t="str">
        <f t="shared" si="68"/>
        <v/>
      </c>
      <c r="CP86" s="211" t="str">
        <f t="shared" si="68"/>
        <v/>
      </c>
      <c r="CQ86" s="211" t="str">
        <f t="shared" si="68"/>
        <v/>
      </c>
      <c r="CR86" s="211" t="str">
        <f t="shared" si="68"/>
        <v/>
      </c>
      <c r="CS86" s="211" t="str">
        <f t="shared" si="68"/>
        <v/>
      </c>
      <c r="CT86" s="211" t="str">
        <f t="shared" si="68"/>
        <v/>
      </c>
      <c r="CU86" s="211" t="str">
        <f t="shared" si="68"/>
        <v/>
      </c>
      <c r="CV86" s="211" t="str">
        <f t="shared" si="68"/>
        <v/>
      </c>
      <c r="CW86" s="211" t="str">
        <f t="shared" si="68"/>
        <v/>
      </c>
      <c r="CX86" s="211" t="str">
        <f t="shared" si="68"/>
        <v/>
      </c>
      <c r="CY86" s="211" t="str">
        <f t="shared" si="69"/>
        <v/>
      </c>
      <c r="CZ86" s="211" t="str">
        <f t="shared" si="69"/>
        <v/>
      </c>
      <c r="DA86" s="211" t="str">
        <f t="shared" si="69"/>
        <v/>
      </c>
      <c r="DB86" s="211" t="str">
        <f t="shared" si="69"/>
        <v/>
      </c>
      <c r="DC86" s="211" t="str">
        <f t="shared" si="69"/>
        <v/>
      </c>
      <c r="DD86" s="211" t="str">
        <f t="shared" si="69"/>
        <v/>
      </c>
      <c r="DE86" s="211" t="str">
        <f t="shared" si="69"/>
        <v/>
      </c>
      <c r="DF86" s="211" t="str">
        <f t="shared" si="69"/>
        <v/>
      </c>
      <c r="DG86" s="211" t="str">
        <f t="shared" si="69"/>
        <v/>
      </c>
      <c r="DH86" s="211" t="str">
        <f t="shared" si="69"/>
        <v/>
      </c>
      <c r="DI86" s="211" t="str">
        <f t="shared" si="70"/>
        <v/>
      </c>
      <c r="DJ86" s="211" t="str">
        <f t="shared" si="70"/>
        <v/>
      </c>
      <c r="DK86" s="211" t="str">
        <f t="shared" si="70"/>
        <v/>
      </c>
      <c r="DL86" s="211" t="str">
        <f t="shared" si="70"/>
        <v/>
      </c>
      <c r="DM86" s="211" t="str">
        <f t="shared" si="70"/>
        <v/>
      </c>
      <c r="DN86" s="211" t="str">
        <f t="shared" si="70"/>
        <v/>
      </c>
      <c r="DO86" s="211" t="str">
        <f t="shared" si="70"/>
        <v/>
      </c>
      <c r="DP86" s="211" t="str">
        <f t="shared" si="70"/>
        <v/>
      </c>
      <c r="DQ86" s="211" t="str">
        <f t="shared" si="70"/>
        <v/>
      </c>
      <c r="DR86" s="211" t="str">
        <f t="shared" si="70"/>
        <v/>
      </c>
      <c r="DS86" s="211" t="str">
        <f t="shared" si="71"/>
        <v/>
      </c>
      <c r="DT86" s="211" t="str">
        <f t="shared" si="71"/>
        <v/>
      </c>
      <c r="DU86" s="211" t="str">
        <f t="shared" si="71"/>
        <v/>
      </c>
      <c r="DV86" s="211" t="str">
        <f t="shared" si="71"/>
        <v/>
      </c>
      <c r="DW86" s="211" t="str">
        <f t="shared" si="71"/>
        <v/>
      </c>
      <c r="DX86" s="211" t="str">
        <f t="shared" si="71"/>
        <v/>
      </c>
      <c r="DY86" s="211" t="str">
        <f t="shared" si="71"/>
        <v/>
      </c>
      <c r="DZ86" s="211" t="str">
        <f t="shared" si="71"/>
        <v/>
      </c>
      <c r="EA86" s="211" t="str">
        <f t="shared" si="71"/>
        <v/>
      </c>
      <c r="EB86" s="211" t="str">
        <f t="shared" si="71"/>
        <v/>
      </c>
      <c r="EC86" s="211" t="str">
        <f t="shared" si="72"/>
        <v/>
      </c>
      <c r="ED86" s="211" t="str">
        <f t="shared" si="72"/>
        <v/>
      </c>
      <c r="EE86" s="211" t="str">
        <f t="shared" si="72"/>
        <v/>
      </c>
      <c r="EF86" s="211" t="str">
        <f t="shared" si="72"/>
        <v/>
      </c>
      <c r="EG86" s="211" t="str">
        <f t="shared" si="72"/>
        <v/>
      </c>
      <c r="EH86" s="211" t="str">
        <f t="shared" si="72"/>
        <v/>
      </c>
      <c r="EI86" s="211" t="str">
        <f t="shared" si="72"/>
        <v/>
      </c>
      <c r="EJ86" s="211" t="str">
        <f t="shared" si="72"/>
        <v/>
      </c>
      <c r="EK86" s="211" t="str">
        <f t="shared" si="72"/>
        <v/>
      </c>
      <c r="EL86" s="211" t="str">
        <f t="shared" si="72"/>
        <v/>
      </c>
      <c r="EM86" s="211" t="str">
        <f t="shared" si="73"/>
        <v/>
      </c>
      <c r="EN86" s="211" t="str">
        <f t="shared" si="73"/>
        <v/>
      </c>
      <c r="EO86" s="211" t="str">
        <f t="shared" si="73"/>
        <v/>
      </c>
      <c r="EP86" s="211" t="str">
        <f t="shared" si="73"/>
        <v/>
      </c>
      <c r="EQ86" s="211" t="str">
        <f t="shared" si="73"/>
        <v/>
      </c>
      <c r="ER86" s="211" t="str">
        <f t="shared" si="73"/>
        <v/>
      </c>
      <c r="ES86" s="211" t="str">
        <f t="shared" si="73"/>
        <v/>
      </c>
      <c r="ET86" s="211" t="str">
        <f t="shared" si="73"/>
        <v/>
      </c>
      <c r="EU86" s="211" t="str">
        <f t="shared" si="73"/>
        <v/>
      </c>
      <c r="EV86" s="211" t="str">
        <f t="shared" si="73"/>
        <v/>
      </c>
    </row>
    <row r="87" spans="2:152" hidden="1" x14ac:dyDescent="0.25">
      <c r="B87" s="11" t="str">
        <f t="shared" si="19"/>
        <v/>
      </c>
      <c r="C87" s="8"/>
      <c r="D87" s="8"/>
      <c r="E87" s="8"/>
      <c r="F87" s="248" t="str">
        <f>IF('תנאי סף'!AO87&lt;&gt;1,"",'תנאי סף'!F87)</f>
        <v/>
      </c>
      <c r="G87" s="174" t="str">
        <f>IF($F87="","",IF($AA87&lt;&gt;1,$AB$1,'ריכוז גיליונות עזר'!M87))</f>
        <v/>
      </c>
      <c r="H87" s="174" t="str">
        <f>IF($F87="","",IF($AA87&lt;&gt;1,$AB$1,'ריכוז גיליונות עזר'!N87))</f>
        <v/>
      </c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2"/>
      <c r="T87" s="12"/>
      <c r="U87" s="174" t="str">
        <f t="shared" si="20"/>
        <v/>
      </c>
      <c r="V87" s="12">
        <v>1</v>
      </c>
      <c r="W87" s="12" t="str">
        <f t="shared" si="21"/>
        <v/>
      </c>
      <c r="X87" s="174">
        <v>1</v>
      </c>
      <c r="Y87" s="12" t="str">
        <f t="shared" si="22"/>
        <v/>
      </c>
      <c r="Z87" s="138" t="str">
        <f t="shared" si="53"/>
        <v/>
      </c>
      <c r="AA87" s="210">
        <f t="shared" si="23"/>
        <v>1</v>
      </c>
      <c r="AB87" s="210" t="str">
        <f t="shared" si="54"/>
        <v/>
      </c>
      <c r="AC87" s="210" t="str">
        <f t="shared" si="54"/>
        <v/>
      </c>
      <c r="BA87" s="210" t="str">
        <f t="shared" si="55"/>
        <v/>
      </c>
      <c r="BB87" s="210" t="str">
        <f t="shared" si="55"/>
        <v/>
      </c>
      <c r="BC87" s="210" t="str">
        <f t="shared" si="55"/>
        <v/>
      </c>
      <c r="BK87" s="211" t="str">
        <f t="shared" si="65"/>
        <v/>
      </c>
      <c r="BL87" s="211" t="str">
        <f t="shared" si="65"/>
        <v/>
      </c>
      <c r="BM87" s="211" t="str">
        <f t="shared" si="65"/>
        <v/>
      </c>
      <c r="BN87" s="211" t="str">
        <f t="shared" si="65"/>
        <v/>
      </c>
      <c r="BO87" s="211" t="str">
        <f t="shared" si="65"/>
        <v/>
      </c>
      <c r="BP87" s="211" t="str">
        <f t="shared" si="65"/>
        <v/>
      </c>
      <c r="BQ87" s="211" t="str">
        <f t="shared" si="65"/>
        <v/>
      </c>
      <c r="BR87" s="211" t="str">
        <f t="shared" si="65"/>
        <v/>
      </c>
      <c r="BS87" s="211" t="str">
        <f t="shared" si="65"/>
        <v/>
      </c>
      <c r="BT87" s="211" t="str">
        <f t="shared" si="65"/>
        <v/>
      </c>
      <c r="BU87" s="211" t="str">
        <f t="shared" si="66"/>
        <v/>
      </c>
      <c r="BV87" s="211" t="str">
        <f t="shared" si="66"/>
        <v/>
      </c>
      <c r="BW87" s="211" t="str">
        <f t="shared" si="66"/>
        <v/>
      </c>
      <c r="BX87" s="211" t="str">
        <f t="shared" si="66"/>
        <v/>
      </c>
      <c r="BY87" s="211" t="str">
        <f t="shared" si="66"/>
        <v/>
      </c>
      <c r="BZ87" s="211" t="str">
        <f t="shared" si="66"/>
        <v/>
      </c>
      <c r="CA87" s="211" t="str">
        <f t="shared" si="66"/>
        <v/>
      </c>
      <c r="CB87" s="211" t="str">
        <f t="shared" si="66"/>
        <v/>
      </c>
      <c r="CC87" s="211" t="str">
        <f t="shared" si="66"/>
        <v/>
      </c>
      <c r="CD87" s="211" t="str">
        <f t="shared" si="66"/>
        <v/>
      </c>
      <c r="CE87" s="211" t="str">
        <f t="shared" si="67"/>
        <v/>
      </c>
      <c r="CF87" s="211" t="str">
        <f t="shared" si="67"/>
        <v/>
      </c>
      <c r="CG87" s="211" t="str">
        <f t="shared" si="67"/>
        <v/>
      </c>
      <c r="CH87" s="211" t="str">
        <f t="shared" si="67"/>
        <v/>
      </c>
      <c r="CI87" s="211" t="str">
        <f t="shared" si="67"/>
        <v/>
      </c>
      <c r="CJ87" s="211" t="str">
        <f t="shared" si="67"/>
        <v/>
      </c>
      <c r="CK87" s="211" t="str">
        <f t="shared" si="67"/>
        <v/>
      </c>
      <c r="CL87" s="211" t="str">
        <f t="shared" si="67"/>
        <v/>
      </c>
      <c r="CM87" s="211" t="str">
        <f t="shared" si="67"/>
        <v/>
      </c>
      <c r="CN87" s="211" t="str">
        <f t="shared" si="67"/>
        <v/>
      </c>
      <c r="CO87" s="211" t="str">
        <f t="shared" si="68"/>
        <v/>
      </c>
      <c r="CP87" s="211" t="str">
        <f t="shared" si="68"/>
        <v/>
      </c>
      <c r="CQ87" s="211" t="str">
        <f t="shared" si="68"/>
        <v/>
      </c>
      <c r="CR87" s="211" t="str">
        <f t="shared" si="68"/>
        <v/>
      </c>
      <c r="CS87" s="211" t="str">
        <f t="shared" si="68"/>
        <v/>
      </c>
      <c r="CT87" s="211" t="str">
        <f t="shared" si="68"/>
        <v/>
      </c>
      <c r="CU87" s="211" t="str">
        <f t="shared" si="68"/>
        <v/>
      </c>
      <c r="CV87" s="211" t="str">
        <f t="shared" si="68"/>
        <v/>
      </c>
      <c r="CW87" s="211" t="str">
        <f t="shared" si="68"/>
        <v/>
      </c>
      <c r="CX87" s="211" t="str">
        <f t="shared" si="68"/>
        <v/>
      </c>
      <c r="CY87" s="211" t="str">
        <f t="shared" si="69"/>
        <v/>
      </c>
      <c r="CZ87" s="211" t="str">
        <f t="shared" si="69"/>
        <v/>
      </c>
      <c r="DA87" s="211" t="str">
        <f t="shared" si="69"/>
        <v/>
      </c>
      <c r="DB87" s="211" t="str">
        <f t="shared" si="69"/>
        <v/>
      </c>
      <c r="DC87" s="211" t="str">
        <f t="shared" si="69"/>
        <v/>
      </c>
      <c r="DD87" s="211" t="str">
        <f t="shared" si="69"/>
        <v/>
      </c>
      <c r="DE87" s="211" t="str">
        <f t="shared" si="69"/>
        <v/>
      </c>
      <c r="DF87" s="211" t="str">
        <f t="shared" si="69"/>
        <v/>
      </c>
      <c r="DG87" s="211" t="str">
        <f t="shared" si="69"/>
        <v/>
      </c>
      <c r="DH87" s="211" t="str">
        <f t="shared" si="69"/>
        <v/>
      </c>
      <c r="DI87" s="211" t="str">
        <f t="shared" si="70"/>
        <v/>
      </c>
      <c r="DJ87" s="211" t="str">
        <f t="shared" si="70"/>
        <v/>
      </c>
      <c r="DK87" s="211" t="str">
        <f t="shared" si="70"/>
        <v/>
      </c>
      <c r="DL87" s="211" t="str">
        <f t="shared" si="70"/>
        <v/>
      </c>
      <c r="DM87" s="211" t="str">
        <f t="shared" si="70"/>
        <v/>
      </c>
      <c r="DN87" s="211" t="str">
        <f t="shared" si="70"/>
        <v/>
      </c>
      <c r="DO87" s="211" t="str">
        <f t="shared" si="70"/>
        <v/>
      </c>
      <c r="DP87" s="211" t="str">
        <f t="shared" si="70"/>
        <v/>
      </c>
      <c r="DQ87" s="211" t="str">
        <f t="shared" si="70"/>
        <v/>
      </c>
      <c r="DR87" s="211" t="str">
        <f t="shared" si="70"/>
        <v/>
      </c>
      <c r="DS87" s="211" t="str">
        <f t="shared" si="71"/>
        <v/>
      </c>
      <c r="DT87" s="211" t="str">
        <f t="shared" si="71"/>
        <v/>
      </c>
      <c r="DU87" s="211" t="str">
        <f t="shared" si="71"/>
        <v/>
      </c>
      <c r="DV87" s="211" t="str">
        <f t="shared" si="71"/>
        <v/>
      </c>
      <c r="DW87" s="211" t="str">
        <f t="shared" si="71"/>
        <v/>
      </c>
      <c r="DX87" s="211" t="str">
        <f t="shared" si="71"/>
        <v/>
      </c>
      <c r="DY87" s="211" t="str">
        <f t="shared" si="71"/>
        <v/>
      </c>
      <c r="DZ87" s="211" t="str">
        <f t="shared" si="71"/>
        <v/>
      </c>
      <c r="EA87" s="211" t="str">
        <f t="shared" si="71"/>
        <v/>
      </c>
      <c r="EB87" s="211" t="str">
        <f t="shared" si="71"/>
        <v/>
      </c>
      <c r="EC87" s="211" t="str">
        <f t="shared" si="72"/>
        <v/>
      </c>
      <c r="ED87" s="211" t="str">
        <f t="shared" si="72"/>
        <v/>
      </c>
      <c r="EE87" s="211" t="str">
        <f t="shared" si="72"/>
        <v/>
      </c>
      <c r="EF87" s="211" t="str">
        <f t="shared" si="72"/>
        <v/>
      </c>
      <c r="EG87" s="211" t="str">
        <f t="shared" si="72"/>
        <v/>
      </c>
      <c r="EH87" s="211" t="str">
        <f t="shared" si="72"/>
        <v/>
      </c>
      <c r="EI87" s="211" t="str">
        <f t="shared" si="72"/>
        <v/>
      </c>
      <c r="EJ87" s="211" t="str">
        <f t="shared" si="72"/>
        <v/>
      </c>
      <c r="EK87" s="211" t="str">
        <f t="shared" si="72"/>
        <v/>
      </c>
      <c r="EL87" s="211" t="str">
        <f t="shared" si="72"/>
        <v/>
      </c>
      <c r="EM87" s="211" t="str">
        <f t="shared" si="73"/>
        <v/>
      </c>
      <c r="EN87" s="211" t="str">
        <f t="shared" si="73"/>
        <v/>
      </c>
      <c r="EO87" s="211" t="str">
        <f t="shared" si="73"/>
        <v/>
      </c>
      <c r="EP87" s="211" t="str">
        <f t="shared" si="73"/>
        <v/>
      </c>
      <c r="EQ87" s="211" t="str">
        <f t="shared" si="73"/>
        <v/>
      </c>
      <c r="ER87" s="211" t="str">
        <f t="shared" si="73"/>
        <v/>
      </c>
      <c r="ES87" s="211" t="str">
        <f t="shared" si="73"/>
        <v/>
      </c>
      <c r="ET87" s="211" t="str">
        <f t="shared" si="73"/>
        <v/>
      </c>
      <c r="EU87" s="211" t="str">
        <f t="shared" si="73"/>
        <v/>
      </c>
      <c r="EV87" s="211" t="str">
        <f t="shared" si="73"/>
        <v/>
      </c>
    </row>
    <row r="88" spans="2:152" hidden="1" x14ac:dyDescent="0.25">
      <c r="B88" s="11" t="str">
        <f t="shared" si="19"/>
        <v/>
      </c>
      <c r="C88" s="8"/>
      <c r="D88" s="8"/>
      <c r="E88" s="8"/>
      <c r="F88" s="248" t="str">
        <f>IF('תנאי סף'!AO88&lt;&gt;1,"",'תנאי סף'!F88)</f>
        <v/>
      </c>
      <c r="G88" s="174" t="str">
        <f>IF($F88="","",IF($AA88&lt;&gt;1,$AB$1,'ריכוז גיליונות עזר'!M88))</f>
        <v/>
      </c>
      <c r="H88" s="174" t="str">
        <f>IF($F88="","",IF($AA88&lt;&gt;1,$AB$1,'ריכוז גיליונות עזר'!N88))</f>
        <v/>
      </c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2"/>
      <c r="T88" s="12"/>
      <c r="U88" s="174" t="str">
        <f t="shared" si="20"/>
        <v/>
      </c>
      <c r="V88" s="12">
        <v>1</v>
      </c>
      <c r="W88" s="12" t="str">
        <f t="shared" si="21"/>
        <v/>
      </c>
      <c r="X88" s="174">
        <v>1</v>
      </c>
      <c r="Y88" s="12" t="str">
        <f t="shared" si="22"/>
        <v/>
      </c>
      <c r="Z88" s="138" t="str">
        <f t="shared" si="53"/>
        <v/>
      </c>
      <c r="AA88" s="210">
        <f t="shared" si="23"/>
        <v>1</v>
      </c>
      <c r="AB88" s="210" t="str">
        <f t="shared" si="54"/>
        <v/>
      </c>
      <c r="AC88" s="210" t="str">
        <f t="shared" si="54"/>
        <v/>
      </c>
      <c r="BA88" s="210" t="str">
        <f t="shared" si="55"/>
        <v/>
      </c>
      <c r="BB88" s="210" t="str">
        <f t="shared" si="55"/>
        <v/>
      </c>
      <c r="BC88" s="210" t="str">
        <f t="shared" si="55"/>
        <v/>
      </c>
      <c r="BK88" s="211" t="str">
        <f t="shared" si="65"/>
        <v/>
      </c>
      <c r="BL88" s="211" t="str">
        <f t="shared" si="65"/>
        <v/>
      </c>
      <c r="BM88" s="211" t="str">
        <f t="shared" si="65"/>
        <v/>
      </c>
      <c r="BN88" s="211" t="str">
        <f t="shared" si="65"/>
        <v/>
      </c>
      <c r="BO88" s="211" t="str">
        <f t="shared" si="65"/>
        <v/>
      </c>
      <c r="BP88" s="211" t="str">
        <f t="shared" si="65"/>
        <v/>
      </c>
      <c r="BQ88" s="211" t="str">
        <f t="shared" si="65"/>
        <v/>
      </c>
      <c r="BR88" s="211" t="str">
        <f t="shared" si="65"/>
        <v/>
      </c>
      <c r="BS88" s="211" t="str">
        <f t="shared" si="65"/>
        <v/>
      </c>
      <c r="BT88" s="211" t="str">
        <f t="shared" si="65"/>
        <v/>
      </c>
      <c r="BU88" s="211" t="str">
        <f t="shared" si="66"/>
        <v/>
      </c>
      <c r="BV88" s="211" t="str">
        <f t="shared" si="66"/>
        <v/>
      </c>
      <c r="BW88" s="211" t="str">
        <f t="shared" si="66"/>
        <v/>
      </c>
      <c r="BX88" s="211" t="str">
        <f t="shared" si="66"/>
        <v/>
      </c>
      <c r="BY88" s="211" t="str">
        <f t="shared" si="66"/>
        <v/>
      </c>
      <c r="BZ88" s="211" t="str">
        <f t="shared" si="66"/>
        <v/>
      </c>
      <c r="CA88" s="211" t="str">
        <f t="shared" si="66"/>
        <v/>
      </c>
      <c r="CB88" s="211" t="str">
        <f t="shared" si="66"/>
        <v/>
      </c>
      <c r="CC88" s="211" t="str">
        <f t="shared" si="66"/>
        <v/>
      </c>
      <c r="CD88" s="211" t="str">
        <f t="shared" si="66"/>
        <v/>
      </c>
      <c r="CE88" s="211" t="str">
        <f t="shared" si="67"/>
        <v/>
      </c>
      <c r="CF88" s="211" t="str">
        <f t="shared" si="67"/>
        <v/>
      </c>
      <c r="CG88" s="211" t="str">
        <f t="shared" si="67"/>
        <v/>
      </c>
      <c r="CH88" s="211" t="str">
        <f t="shared" si="67"/>
        <v/>
      </c>
      <c r="CI88" s="211" t="str">
        <f t="shared" si="67"/>
        <v/>
      </c>
      <c r="CJ88" s="211" t="str">
        <f t="shared" si="67"/>
        <v/>
      </c>
      <c r="CK88" s="211" t="str">
        <f t="shared" si="67"/>
        <v/>
      </c>
      <c r="CL88" s="211" t="str">
        <f t="shared" si="67"/>
        <v/>
      </c>
      <c r="CM88" s="211" t="str">
        <f t="shared" si="67"/>
        <v/>
      </c>
      <c r="CN88" s="211" t="str">
        <f t="shared" si="67"/>
        <v/>
      </c>
      <c r="CO88" s="211" t="str">
        <f t="shared" si="68"/>
        <v/>
      </c>
      <c r="CP88" s="211" t="str">
        <f t="shared" si="68"/>
        <v/>
      </c>
      <c r="CQ88" s="211" t="str">
        <f t="shared" si="68"/>
        <v/>
      </c>
      <c r="CR88" s="211" t="str">
        <f t="shared" si="68"/>
        <v/>
      </c>
      <c r="CS88" s="211" t="str">
        <f t="shared" si="68"/>
        <v/>
      </c>
      <c r="CT88" s="211" t="str">
        <f t="shared" si="68"/>
        <v/>
      </c>
      <c r="CU88" s="211" t="str">
        <f t="shared" si="68"/>
        <v/>
      </c>
      <c r="CV88" s="211" t="str">
        <f t="shared" si="68"/>
        <v/>
      </c>
      <c r="CW88" s="211" t="str">
        <f t="shared" si="68"/>
        <v/>
      </c>
      <c r="CX88" s="211" t="str">
        <f t="shared" si="68"/>
        <v/>
      </c>
      <c r="CY88" s="211" t="str">
        <f t="shared" si="69"/>
        <v/>
      </c>
      <c r="CZ88" s="211" t="str">
        <f t="shared" si="69"/>
        <v/>
      </c>
      <c r="DA88" s="211" t="str">
        <f t="shared" si="69"/>
        <v/>
      </c>
      <c r="DB88" s="211" t="str">
        <f t="shared" si="69"/>
        <v/>
      </c>
      <c r="DC88" s="211" t="str">
        <f t="shared" si="69"/>
        <v/>
      </c>
      <c r="DD88" s="211" t="str">
        <f t="shared" si="69"/>
        <v/>
      </c>
      <c r="DE88" s="211" t="str">
        <f t="shared" si="69"/>
        <v/>
      </c>
      <c r="DF88" s="211" t="str">
        <f t="shared" si="69"/>
        <v/>
      </c>
      <c r="DG88" s="211" t="str">
        <f t="shared" si="69"/>
        <v/>
      </c>
      <c r="DH88" s="211" t="str">
        <f t="shared" si="69"/>
        <v/>
      </c>
      <c r="DI88" s="211" t="str">
        <f t="shared" si="70"/>
        <v/>
      </c>
      <c r="DJ88" s="211" t="str">
        <f t="shared" si="70"/>
        <v/>
      </c>
      <c r="DK88" s="211" t="str">
        <f t="shared" si="70"/>
        <v/>
      </c>
      <c r="DL88" s="211" t="str">
        <f t="shared" si="70"/>
        <v/>
      </c>
      <c r="DM88" s="211" t="str">
        <f t="shared" si="70"/>
        <v/>
      </c>
      <c r="DN88" s="211" t="str">
        <f t="shared" si="70"/>
        <v/>
      </c>
      <c r="DO88" s="211" t="str">
        <f t="shared" si="70"/>
        <v/>
      </c>
      <c r="DP88" s="211" t="str">
        <f t="shared" si="70"/>
        <v/>
      </c>
      <c r="DQ88" s="211" t="str">
        <f t="shared" si="70"/>
        <v/>
      </c>
      <c r="DR88" s="211" t="str">
        <f t="shared" si="70"/>
        <v/>
      </c>
      <c r="DS88" s="211" t="str">
        <f t="shared" si="71"/>
        <v/>
      </c>
      <c r="DT88" s="211" t="str">
        <f t="shared" si="71"/>
        <v/>
      </c>
      <c r="DU88" s="211" t="str">
        <f t="shared" si="71"/>
        <v/>
      </c>
      <c r="DV88" s="211" t="str">
        <f t="shared" si="71"/>
        <v/>
      </c>
      <c r="DW88" s="211" t="str">
        <f t="shared" si="71"/>
        <v/>
      </c>
      <c r="DX88" s="211" t="str">
        <f t="shared" si="71"/>
        <v/>
      </c>
      <c r="DY88" s="211" t="str">
        <f t="shared" si="71"/>
        <v/>
      </c>
      <c r="DZ88" s="211" t="str">
        <f t="shared" si="71"/>
        <v/>
      </c>
      <c r="EA88" s="211" t="str">
        <f t="shared" si="71"/>
        <v/>
      </c>
      <c r="EB88" s="211" t="str">
        <f t="shared" si="71"/>
        <v/>
      </c>
      <c r="EC88" s="211" t="str">
        <f t="shared" si="72"/>
        <v/>
      </c>
      <c r="ED88" s="211" t="str">
        <f t="shared" si="72"/>
        <v/>
      </c>
      <c r="EE88" s="211" t="str">
        <f t="shared" si="72"/>
        <v/>
      </c>
      <c r="EF88" s="211" t="str">
        <f t="shared" si="72"/>
        <v/>
      </c>
      <c r="EG88" s="211" t="str">
        <f t="shared" si="72"/>
        <v/>
      </c>
      <c r="EH88" s="211" t="str">
        <f t="shared" si="72"/>
        <v/>
      </c>
      <c r="EI88" s="211" t="str">
        <f t="shared" si="72"/>
        <v/>
      </c>
      <c r="EJ88" s="211" t="str">
        <f t="shared" si="72"/>
        <v/>
      </c>
      <c r="EK88" s="211" t="str">
        <f t="shared" si="72"/>
        <v/>
      </c>
      <c r="EL88" s="211" t="str">
        <f t="shared" si="72"/>
        <v/>
      </c>
      <c r="EM88" s="211" t="str">
        <f t="shared" si="73"/>
        <v/>
      </c>
      <c r="EN88" s="211" t="str">
        <f t="shared" si="73"/>
        <v/>
      </c>
      <c r="EO88" s="211" t="str">
        <f t="shared" si="73"/>
        <v/>
      </c>
      <c r="EP88" s="211" t="str">
        <f t="shared" si="73"/>
        <v/>
      </c>
      <c r="EQ88" s="211" t="str">
        <f t="shared" si="73"/>
        <v/>
      </c>
      <c r="ER88" s="211" t="str">
        <f t="shared" si="73"/>
        <v/>
      </c>
      <c r="ES88" s="211" t="str">
        <f t="shared" si="73"/>
        <v/>
      </c>
      <c r="ET88" s="211" t="str">
        <f t="shared" si="73"/>
        <v/>
      </c>
      <c r="EU88" s="211" t="str">
        <f t="shared" si="73"/>
        <v/>
      </c>
      <c r="EV88" s="211" t="str">
        <f t="shared" si="73"/>
        <v/>
      </c>
    </row>
    <row r="89" spans="2:152" hidden="1" x14ac:dyDescent="0.25">
      <c r="B89" s="11" t="str">
        <f t="shared" si="19"/>
        <v/>
      </c>
      <c r="C89" s="8"/>
      <c r="D89" s="8"/>
      <c r="E89" s="8"/>
      <c r="F89" s="248" t="str">
        <f>IF('תנאי סף'!AO89&lt;&gt;1,"",'תנאי סף'!F89)</f>
        <v/>
      </c>
      <c r="G89" s="174" t="str">
        <f>IF($F89="","",IF($AA89&lt;&gt;1,$AB$1,'ריכוז גיליונות עזר'!M89))</f>
        <v/>
      </c>
      <c r="H89" s="174" t="str">
        <f>IF($F89="","",IF($AA89&lt;&gt;1,$AB$1,'ריכוז גיליונות עזר'!N89))</f>
        <v/>
      </c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2"/>
      <c r="T89" s="12"/>
      <c r="U89" s="174" t="str">
        <f t="shared" si="20"/>
        <v/>
      </c>
      <c r="V89" s="12">
        <v>1</v>
      </c>
      <c r="W89" s="12" t="str">
        <f t="shared" si="21"/>
        <v/>
      </c>
      <c r="X89" s="174">
        <v>1</v>
      </c>
      <c r="Y89" s="12" t="str">
        <f t="shared" si="22"/>
        <v/>
      </c>
      <c r="Z89" s="138" t="str">
        <f t="shared" si="53"/>
        <v/>
      </c>
      <c r="AA89" s="210">
        <f t="shared" si="23"/>
        <v>1</v>
      </c>
      <c r="AB89" s="210" t="str">
        <f t="shared" si="54"/>
        <v/>
      </c>
      <c r="AC89" s="210" t="str">
        <f t="shared" si="54"/>
        <v/>
      </c>
      <c r="BA89" s="210" t="str">
        <f t="shared" si="55"/>
        <v/>
      </c>
      <c r="BB89" s="210" t="str">
        <f t="shared" si="55"/>
        <v/>
      </c>
      <c r="BC89" s="210" t="str">
        <f t="shared" si="55"/>
        <v/>
      </c>
      <c r="BK89" s="211" t="str">
        <f t="shared" si="65"/>
        <v/>
      </c>
      <c r="BL89" s="211" t="str">
        <f t="shared" si="65"/>
        <v/>
      </c>
      <c r="BM89" s="211" t="str">
        <f t="shared" si="65"/>
        <v/>
      </c>
      <c r="BN89" s="211" t="str">
        <f t="shared" si="65"/>
        <v/>
      </c>
      <c r="BO89" s="211" t="str">
        <f t="shared" si="65"/>
        <v/>
      </c>
      <c r="BP89" s="211" t="str">
        <f t="shared" si="65"/>
        <v/>
      </c>
      <c r="BQ89" s="211" t="str">
        <f t="shared" si="65"/>
        <v/>
      </c>
      <c r="BR89" s="211" t="str">
        <f t="shared" si="65"/>
        <v/>
      </c>
      <c r="BS89" s="211" t="str">
        <f t="shared" si="65"/>
        <v/>
      </c>
      <c r="BT89" s="211" t="str">
        <f t="shared" si="65"/>
        <v/>
      </c>
      <c r="BU89" s="211" t="str">
        <f t="shared" si="66"/>
        <v/>
      </c>
      <c r="BV89" s="211" t="str">
        <f t="shared" si="66"/>
        <v/>
      </c>
      <c r="BW89" s="211" t="str">
        <f t="shared" si="66"/>
        <v/>
      </c>
      <c r="BX89" s="211" t="str">
        <f t="shared" si="66"/>
        <v/>
      </c>
      <c r="BY89" s="211" t="str">
        <f t="shared" si="66"/>
        <v/>
      </c>
      <c r="BZ89" s="211" t="str">
        <f t="shared" si="66"/>
        <v/>
      </c>
      <c r="CA89" s="211" t="str">
        <f t="shared" si="66"/>
        <v/>
      </c>
      <c r="CB89" s="211" t="str">
        <f t="shared" si="66"/>
        <v/>
      </c>
      <c r="CC89" s="211" t="str">
        <f t="shared" si="66"/>
        <v/>
      </c>
      <c r="CD89" s="211" t="str">
        <f t="shared" si="66"/>
        <v/>
      </c>
      <c r="CE89" s="211" t="str">
        <f t="shared" si="67"/>
        <v/>
      </c>
      <c r="CF89" s="211" t="str">
        <f t="shared" si="67"/>
        <v/>
      </c>
      <c r="CG89" s="211" t="str">
        <f t="shared" si="67"/>
        <v/>
      </c>
      <c r="CH89" s="211" t="str">
        <f t="shared" si="67"/>
        <v/>
      </c>
      <c r="CI89" s="211" t="str">
        <f t="shared" si="67"/>
        <v/>
      </c>
      <c r="CJ89" s="211" t="str">
        <f t="shared" si="67"/>
        <v/>
      </c>
      <c r="CK89" s="211" t="str">
        <f t="shared" si="67"/>
        <v/>
      </c>
      <c r="CL89" s="211" t="str">
        <f t="shared" si="67"/>
        <v/>
      </c>
      <c r="CM89" s="211" t="str">
        <f t="shared" si="67"/>
        <v/>
      </c>
      <c r="CN89" s="211" t="str">
        <f t="shared" si="67"/>
        <v/>
      </c>
      <c r="CO89" s="211" t="str">
        <f t="shared" si="68"/>
        <v/>
      </c>
      <c r="CP89" s="211" t="str">
        <f t="shared" si="68"/>
        <v/>
      </c>
      <c r="CQ89" s="211" t="str">
        <f t="shared" si="68"/>
        <v/>
      </c>
      <c r="CR89" s="211" t="str">
        <f t="shared" si="68"/>
        <v/>
      </c>
      <c r="CS89" s="211" t="str">
        <f t="shared" si="68"/>
        <v/>
      </c>
      <c r="CT89" s="211" t="str">
        <f t="shared" si="68"/>
        <v/>
      </c>
      <c r="CU89" s="211" t="str">
        <f t="shared" si="68"/>
        <v/>
      </c>
      <c r="CV89" s="211" t="str">
        <f t="shared" si="68"/>
        <v/>
      </c>
      <c r="CW89" s="211" t="str">
        <f t="shared" si="68"/>
        <v/>
      </c>
      <c r="CX89" s="211" t="str">
        <f t="shared" si="68"/>
        <v/>
      </c>
      <c r="CY89" s="211" t="str">
        <f t="shared" si="69"/>
        <v/>
      </c>
      <c r="CZ89" s="211" t="str">
        <f t="shared" si="69"/>
        <v/>
      </c>
      <c r="DA89" s="211" t="str">
        <f t="shared" si="69"/>
        <v/>
      </c>
      <c r="DB89" s="211" t="str">
        <f t="shared" si="69"/>
        <v/>
      </c>
      <c r="DC89" s="211" t="str">
        <f t="shared" si="69"/>
        <v/>
      </c>
      <c r="DD89" s="211" t="str">
        <f t="shared" si="69"/>
        <v/>
      </c>
      <c r="DE89" s="211" t="str">
        <f t="shared" si="69"/>
        <v/>
      </c>
      <c r="DF89" s="211" t="str">
        <f t="shared" si="69"/>
        <v/>
      </c>
      <c r="DG89" s="211" t="str">
        <f t="shared" si="69"/>
        <v/>
      </c>
      <c r="DH89" s="211" t="str">
        <f t="shared" si="69"/>
        <v/>
      </c>
      <c r="DI89" s="211" t="str">
        <f t="shared" si="70"/>
        <v/>
      </c>
      <c r="DJ89" s="211" t="str">
        <f t="shared" si="70"/>
        <v/>
      </c>
      <c r="DK89" s="211" t="str">
        <f t="shared" si="70"/>
        <v/>
      </c>
      <c r="DL89" s="211" t="str">
        <f t="shared" si="70"/>
        <v/>
      </c>
      <c r="DM89" s="211" t="str">
        <f t="shared" si="70"/>
        <v/>
      </c>
      <c r="DN89" s="211" t="str">
        <f t="shared" si="70"/>
        <v/>
      </c>
      <c r="DO89" s="211" t="str">
        <f t="shared" si="70"/>
        <v/>
      </c>
      <c r="DP89" s="211" t="str">
        <f t="shared" si="70"/>
        <v/>
      </c>
      <c r="DQ89" s="211" t="str">
        <f t="shared" si="70"/>
        <v/>
      </c>
      <c r="DR89" s="211" t="str">
        <f t="shared" si="70"/>
        <v/>
      </c>
      <c r="DS89" s="211" t="str">
        <f t="shared" si="71"/>
        <v/>
      </c>
      <c r="DT89" s="211" t="str">
        <f t="shared" si="71"/>
        <v/>
      </c>
      <c r="DU89" s="211" t="str">
        <f t="shared" si="71"/>
        <v/>
      </c>
      <c r="DV89" s="211" t="str">
        <f t="shared" si="71"/>
        <v/>
      </c>
      <c r="DW89" s="211" t="str">
        <f t="shared" si="71"/>
        <v/>
      </c>
      <c r="DX89" s="211" t="str">
        <f t="shared" si="71"/>
        <v/>
      </c>
      <c r="DY89" s="211" t="str">
        <f t="shared" si="71"/>
        <v/>
      </c>
      <c r="DZ89" s="211" t="str">
        <f t="shared" si="71"/>
        <v/>
      </c>
      <c r="EA89" s="211" t="str">
        <f t="shared" si="71"/>
        <v/>
      </c>
      <c r="EB89" s="211" t="str">
        <f t="shared" si="71"/>
        <v/>
      </c>
      <c r="EC89" s="211" t="str">
        <f t="shared" si="72"/>
        <v/>
      </c>
      <c r="ED89" s="211" t="str">
        <f t="shared" si="72"/>
        <v/>
      </c>
      <c r="EE89" s="211" t="str">
        <f t="shared" si="72"/>
        <v/>
      </c>
      <c r="EF89" s="211" t="str">
        <f t="shared" si="72"/>
        <v/>
      </c>
      <c r="EG89" s="211" t="str">
        <f t="shared" si="72"/>
        <v/>
      </c>
      <c r="EH89" s="211" t="str">
        <f t="shared" si="72"/>
        <v/>
      </c>
      <c r="EI89" s="211" t="str">
        <f t="shared" si="72"/>
        <v/>
      </c>
      <c r="EJ89" s="211" t="str">
        <f t="shared" si="72"/>
        <v/>
      </c>
      <c r="EK89" s="211" t="str">
        <f t="shared" si="72"/>
        <v/>
      </c>
      <c r="EL89" s="211" t="str">
        <f t="shared" si="72"/>
        <v/>
      </c>
      <c r="EM89" s="211" t="str">
        <f t="shared" si="73"/>
        <v/>
      </c>
      <c r="EN89" s="211" t="str">
        <f t="shared" si="73"/>
        <v/>
      </c>
      <c r="EO89" s="211" t="str">
        <f t="shared" si="73"/>
        <v/>
      </c>
      <c r="EP89" s="211" t="str">
        <f t="shared" si="73"/>
        <v/>
      </c>
      <c r="EQ89" s="211" t="str">
        <f t="shared" si="73"/>
        <v/>
      </c>
      <c r="ER89" s="211" t="str">
        <f t="shared" si="73"/>
        <v/>
      </c>
      <c r="ES89" s="211" t="str">
        <f t="shared" si="73"/>
        <v/>
      </c>
      <c r="ET89" s="211" t="str">
        <f t="shared" si="73"/>
        <v/>
      </c>
      <c r="EU89" s="211" t="str">
        <f t="shared" si="73"/>
        <v/>
      </c>
      <c r="EV89" s="211" t="str">
        <f t="shared" si="73"/>
        <v/>
      </c>
    </row>
    <row r="90" spans="2:152" hidden="1" x14ac:dyDescent="0.25">
      <c r="B90" s="11" t="str">
        <f t="shared" si="19"/>
        <v/>
      </c>
      <c r="C90" s="8"/>
      <c r="D90" s="8"/>
      <c r="E90" s="8"/>
      <c r="F90" s="248" t="str">
        <f>IF('תנאי סף'!AO90&lt;&gt;1,"",'תנאי סף'!F90)</f>
        <v/>
      </c>
      <c r="G90" s="174" t="str">
        <f>IF($F90="","",IF($AA90&lt;&gt;1,$AB$1,'ריכוז גיליונות עזר'!M90))</f>
        <v/>
      </c>
      <c r="H90" s="174" t="str">
        <f>IF($F90="","",IF($AA90&lt;&gt;1,$AB$1,'ריכוז גיליונות עזר'!N90))</f>
        <v/>
      </c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2"/>
      <c r="T90" s="12"/>
      <c r="U90" s="174" t="str">
        <f t="shared" si="20"/>
        <v/>
      </c>
      <c r="V90" s="12">
        <v>1</v>
      </c>
      <c r="W90" s="12" t="str">
        <f t="shared" si="21"/>
        <v/>
      </c>
      <c r="X90" s="174">
        <v>1</v>
      </c>
      <c r="Y90" s="12" t="str">
        <f t="shared" si="22"/>
        <v/>
      </c>
      <c r="Z90" s="138" t="str">
        <f t="shared" si="53"/>
        <v/>
      </c>
      <c r="AA90" s="210">
        <f t="shared" si="23"/>
        <v>1</v>
      </c>
      <c r="AB90" s="210" t="str">
        <f t="shared" si="54"/>
        <v/>
      </c>
      <c r="AC90" s="210" t="str">
        <f t="shared" si="54"/>
        <v/>
      </c>
      <c r="BA90" s="210" t="str">
        <f t="shared" si="55"/>
        <v/>
      </c>
      <c r="BB90" s="210" t="str">
        <f t="shared" si="55"/>
        <v/>
      </c>
      <c r="BC90" s="210" t="str">
        <f t="shared" si="55"/>
        <v/>
      </c>
      <c r="BK90" s="211" t="str">
        <f t="shared" si="65"/>
        <v/>
      </c>
      <c r="BL90" s="211" t="str">
        <f t="shared" si="65"/>
        <v/>
      </c>
      <c r="BM90" s="211" t="str">
        <f t="shared" si="65"/>
        <v/>
      </c>
      <c r="BN90" s="211" t="str">
        <f t="shared" si="65"/>
        <v/>
      </c>
      <c r="BO90" s="211" t="str">
        <f t="shared" si="65"/>
        <v/>
      </c>
      <c r="BP90" s="211" t="str">
        <f t="shared" si="65"/>
        <v/>
      </c>
      <c r="BQ90" s="211" t="str">
        <f t="shared" si="65"/>
        <v/>
      </c>
      <c r="BR90" s="211" t="str">
        <f t="shared" si="65"/>
        <v/>
      </c>
      <c r="BS90" s="211" t="str">
        <f t="shared" si="65"/>
        <v/>
      </c>
      <c r="BT90" s="211" t="str">
        <f t="shared" si="65"/>
        <v/>
      </c>
      <c r="BU90" s="211" t="str">
        <f t="shared" si="66"/>
        <v/>
      </c>
      <c r="BV90" s="211" t="str">
        <f t="shared" si="66"/>
        <v/>
      </c>
      <c r="BW90" s="211" t="str">
        <f t="shared" si="66"/>
        <v/>
      </c>
      <c r="BX90" s="211" t="str">
        <f t="shared" si="66"/>
        <v/>
      </c>
      <c r="BY90" s="211" t="str">
        <f t="shared" si="66"/>
        <v/>
      </c>
      <c r="BZ90" s="211" t="str">
        <f t="shared" si="66"/>
        <v/>
      </c>
      <c r="CA90" s="211" t="str">
        <f t="shared" si="66"/>
        <v/>
      </c>
      <c r="CB90" s="211" t="str">
        <f t="shared" si="66"/>
        <v/>
      </c>
      <c r="CC90" s="211" t="str">
        <f t="shared" si="66"/>
        <v/>
      </c>
      <c r="CD90" s="211" t="str">
        <f t="shared" si="66"/>
        <v/>
      </c>
      <c r="CE90" s="211" t="str">
        <f t="shared" si="67"/>
        <v/>
      </c>
      <c r="CF90" s="211" t="str">
        <f t="shared" si="67"/>
        <v/>
      </c>
      <c r="CG90" s="211" t="str">
        <f t="shared" si="67"/>
        <v/>
      </c>
      <c r="CH90" s="211" t="str">
        <f t="shared" si="67"/>
        <v/>
      </c>
      <c r="CI90" s="211" t="str">
        <f t="shared" si="67"/>
        <v/>
      </c>
      <c r="CJ90" s="211" t="str">
        <f t="shared" si="67"/>
        <v/>
      </c>
      <c r="CK90" s="211" t="str">
        <f t="shared" si="67"/>
        <v/>
      </c>
      <c r="CL90" s="211" t="str">
        <f t="shared" si="67"/>
        <v/>
      </c>
      <c r="CM90" s="211" t="str">
        <f t="shared" si="67"/>
        <v/>
      </c>
      <c r="CN90" s="211" t="str">
        <f t="shared" si="67"/>
        <v/>
      </c>
      <c r="CO90" s="211" t="str">
        <f t="shared" si="68"/>
        <v/>
      </c>
      <c r="CP90" s="211" t="str">
        <f t="shared" si="68"/>
        <v/>
      </c>
      <c r="CQ90" s="211" t="str">
        <f t="shared" si="68"/>
        <v/>
      </c>
      <c r="CR90" s="211" t="str">
        <f t="shared" si="68"/>
        <v/>
      </c>
      <c r="CS90" s="211" t="str">
        <f t="shared" si="68"/>
        <v/>
      </c>
      <c r="CT90" s="211" t="str">
        <f t="shared" si="68"/>
        <v/>
      </c>
      <c r="CU90" s="211" t="str">
        <f t="shared" si="68"/>
        <v/>
      </c>
      <c r="CV90" s="211" t="str">
        <f t="shared" si="68"/>
        <v/>
      </c>
      <c r="CW90" s="211" t="str">
        <f t="shared" si="68"/>
        <v/>
      </c>
      <c r="CX90" s="211" t="str">
        <f t="shared" si="68"/>
        <v/>
      </c>
      <c r="CY90" s="211" t="str">
        <f t="shared" si="69"/>
        <v/>
      </c>
      <c r="CZ90" s="211" t="str">
        <f t="shared" si="69"/>
        <v/>
      </c>
      <c r="DA90" s="211" t="str">
        <f t="shared" si="69"/>
        <v/>
      </c>
      <c r="DB90" s="211" t="str">
        <f t="shared" si="69"/>
        <v/>
      </c>
      <c r="DC90" s="211" t="str">
        <f t="shared" si="69"/>
        <v/>
      </c>
      <c r="DD90" s="211" t="str">
        <f t="shared" si="69"/>
        <v/>
      </c>
      <c r="DE90" s="211" t="str">
        <f t="shared" si="69"/>
        <v/>
      </c>
      <c r="DF90" s="211" t="str">
        <f t="shared" si="69"/>
        <v/>
      </c>
      <c r="DG90" s="211" t="str">
        <f t="shared" si="69"/>
        <v/>
      </c>
      <c r="DH90" s="211" t="str">
        <f t="shared" si="69"/>
        <v/>
      </c>
      <c r="DI90" s="211" t="str">
        <f t="shared" si="70"/>
        <v/>
      </c>
      <c r="DJ90" s="211" t="str">
        <f t="shared" si="70"/>
        <v/>
      </c>
      <c r="DK90" s="211" t="str">
        <f t="shared" si="70"/>
        <v/>
      </c>
      <c r="DL90" s="211" t="str">
        <f t="shared" si="70"/>
        <v/>
      </c>
      <c r="DM90" s="211" t="str">
        <f t="shared" si="70"/>
        <v/>
      </c>
      <c r="DN90" s="211" t="str">
        <f t="shared" si="70"/>
        <v/>
      </c>
      <c r="DO90" s="211" t="str">
        <f t="shared" si="70"/>
        <v/>
      </c>
      <c r="DP90" s="211" t="str">
        <f t="shared" si="70"/>
        <v/>
      </c>
      <c r="DQ90" s="211" t="str">
        <f t="shared" si="70"/>
        <v/>
      </c>
      <c r="DR90" s="211" t="str">
        <f t="shared" si="70"/>
        <v/>
      </c>
      <c r="DS90" s="211" t="str">
        <f t="shared" si="71"/>
        <v/>
      </c>
      <c r="DT90" s="211" t="str">
        <f t="shared" si="71"/>
        <v/>
      </c>
      <c r="DU90" s="211" t="str">
        <f t="shared" si="71"/>
        <v/>
      </c>
      <c r="DV90" s="211" t="str">
        <f t="shared" si="71"/>
        <v/>
      </c>
      <c r="DW90" s="211" t="str">
        <f t="shared" si="71"/>
        <v/>
      </c>
      <c r="DX90" s="211" t="str">
        <f t="shared" si="71"/>
        <v/>
      </c>
      <c r="DY90" s="211" t="str">
        <f t="shared" si="71"/>
        <v/>
      </c>
      <c r="DZ90" s="211" t="str">
        <f t="shared" si="71"/>
        <v/>
      </c>
      <c r="EA90" s="211" t="str">
        <f t="shared" si="71"/>
        <v/>
      </c>
      <c r="EB90" s="211" t="str">
        <f t="shared" si="71"/>
        <v/>
      </c>
      <c r="EC90" s="211" t="str">
        <f t="shared" si="72"/>
        <v/>
      </c>
      <c r="ED90" s="211" t="str">
        <f t="shared" si="72"/>
        <v/>
      </c>
      <c r="EE90" s="211" t="str">
        <f t="shared" si="72"/>
        <v/>
      </c>
      <c r="EF90" s="211" t="str">
        <f t="shared" si="72"/>
        <v/>
      </c>
      <c r="EG90" s="211" t="str">
        <f t="shared" si="72"/>
        <v/>
      </c>
      <c r="EH90" s="211" t="str">
        <f t="shared" si="72"/>
        <v/>
      </c>
      <c r="EI90" s="211" t="str">
        <f t="shared" si="72"/>
        <v/>
      </c>
      <c r="EJ90" s="211" t="str">
        <f t="shared" si="72"/>
        <v/>
      </c>
      <c r="EK90" s="211" t="str">
        <f t="shared" si="72"/>
        <v/>
      </c>
      <c r="EL90" s="211" t="str">
        <f t="shared" si="72"/>
        <v/>
      </c>
      <c r="EM90" s="211" t="str">
        <f t="shared" si="73"/>
        <v/>
      </c>
      <c r="EN90" s="211" t="str">
        <f t="shared" si="73"/>
        <v/>
      </c>
      <c r="EO90" s="211" t="str">
        <f t="shared" si="73"/>
        <v/>
      </c>
      <c r="EP90" s="211" t="str">
        <f t="shared" si="73"/>
        <v/>
      </c>
      <c r="EQ90" s="211" t="str">
        <f t="shared" si="73"/>
        <v/>
      </c>
      <c r="ER90" s="211" t="str">
        <f t="shared" si="73"/>
        <v/>
      </c>
      <c r="ES90" s="211" t="str">
        <f t="shared" si="73"/>
        <v/>
      </c>
      <c r="ET90" s="211" t="str">
        <f t="shared" si="73"/>
        <v/>
      </c>
      <c r="EU90" s="211" t="str">
        <f t="shared" si="73"/>
        <v/>
      </c>
      <c r="EV90" s="211" t="str">
        <f t="shared" si="73"/>
        <v/>
      </c>
    </row>
    <row r="91" spans="2:152" hidden="1" x14ac:dyDescent="0.25">
      <c r="B91" s="11" t="str">
        <f t="shared" si="19"/>
        <v/>
      </c>
      <c r="C91" s="8"/>
      <c r="D91" s="8"/>
      <c r="E91" s="8"/>
      <c r="F91" s="248" t="str">
        <f>IF('תנאי סף'!AO91&lt;&gt;1,"",'תנאי סף'!F91)</f>
        <v/>
      </c>
      <c r="G91" s="174" t="str">
        <f>IF($F91="","",IF($AA91&lt;&gt;1,$AB$1,'ריכוז גיליונות עזר'!M91))</f>
        <v/>
      </c>
      <c r="H91" s="174" t="str">
        <f>IF($F91="","",IF($AA91&lt;&gt;1,$AB$1,'ריכוז גיליונות עזר'!N91))</f>
        <v/>
      </c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2"/>
      <c r="T91" s="12"/>
      <c r="U91" s="174" t="str">
        <f t="shared" si="20"/>
        <v/>
      </c>
      <c r="V91" s="12">
        <v>1</v>
      </c>
      <c r="W91" s="12" t="str">
        <f t="shared" si="21"/>
        <v/>
      </c>
      <c r="X91" s="174">
        <v>1</v>
      </c>
      <c r="Y91" s="12" t="str">
        <f t="shared" si="22"/>
        <v/>
      </c>
      <c r="Z91" s="138" t="str">
        <f t="shared" si="53"/>
        <v/>
      </c>
      <c r="AA91" s="210">
        <f t="shared" si="23"/>
        <v>1</v>
      </c>
      <c r="AB91" s="210" t="str">
        <f t="shared" si="54"/>
        <v/>
      </c>
      <c r="AC91" s="210" t="str">
        <f t="shared" si="54"/>
        <v/>
      </c>
      <c r="BA91" s="210" t="str">
        <f t="shared" ref="BA91:BC110" si="74">IF($F91="","",BA$30)</f>
        <v/>
      </c>
      <c r="BB91" s="210" t="str">
        <f t="shared" si="74"/>
        <v/>
      </c>
      <c r="BC91" s="210" t="str">
        <f t="shared" si="74"/>
        <v/>
      </c>
      <c r="BK91" s="211" t="str">
        <f t="shared" ref="BK91:BT100" si="75">IF($F91="","",BK$30)</f>
        <v/>
      </c>
      <c r="BL91" s="211" t="str">
        <f t="shared" si="75"/>
        <v/>
      </c>
      <c r="BM91" s="211" t="str">
        <f t="shared" si="75"/>
        <v/>
      </c>
      <c r="BN91" s="211" t="str">
        <f t="shared" si="75"/>
        <v/>
      </c>
      <c r="BO91" s="211" t="str">
        <f t="shared" si="75"/>
        <v/>
      </c>
      <c r="BP91" s="211" t="str">
        <f t="shared" si="75"/>
        <v/>
      </c>
      <c r="BQ91" s="211" t="str">
        <f t="shared" si="75"/>
        <v/>
      </c>
      <c r="BR91" s="211" t="str">
        <f t="shared" si="75"/>
        <v/>
      </c>
      <c r="BS91" s="211" t="str">
        <f t="shared" si="75"/>
        <v/>
      </c>
      <c r="BT91" s="211" t="str">
        <f t="shared" si="75"/>
        <v/>
      </c>
      <c r="BU91" s="211" t="str">
        <f t="shared" ref="BU91:CD100" si="76">IF($F91="","",BU$30)</f>
        <v/>
      </c>
      <c r="BV91" s="211" t="str">
        <f t="shared" si="76"/>
        <v/>
      </c>
      <c r="BW91" s="211" t="str">
        <f t="shared" si="76"/>
        <v/>
      </c>
      <c r="BX91" s="211" t="str">
        <f t="shared" si="76"/>
        <v/>
      </c>
      <c r="BY91" s="211" t="str">
        <f t="shared" si="76"/>
        <v/>
      </c>
      <c r="BZ91" s="211" t="str">
        <f t="shared" si="76"/>
        <v/>
      </c>
      <c r="CA91" s="211" t="str">
        <f t="shared" si="76"/>
        <v/>
      </c>
      <c r="CB91" s="211" t="str">
        <f t="shared" si="76"/>
        <v/>
      </c>
      <c r="CC91" s="211" t="str">
        <f t="shared" si="76"/>
        <v/>
      </c>
      <c r="CD91" s="211" t="str">
        <f t="shared" si="76"/>
        <v/>
      </c>
      <c r="CE91" s="211" t="str">
        <f t="shared" ref="CE91:CN100" si="77">IF($F91="","",CE$30)</f>
        <v/>
      </c>
      <c r="CF91" s="211" t="str">
        <f t="shared" si="77"/>
        <v/>
      </c>
      <c r="CG91" s="211" t="str">
        <f t="shared" si="77"/>
        <v/>
      </c>
      <c r="CH91" s="211" t="str">
        <f t="shared" si="77"/>
        <v/>
      </c>
      <c r="CI91" s="211" t="str">
        <f t="shared" si="77"/>
        <v/>
      </c>
      <c r="CJ91" s="211" t="str">
        <f t="shared" si="77"/>
        <v/>
      </c>
      <c r="CK91" s="211" t="str">
        <f t="shared" si="77"/>
        <v/>
      </c>
      <c r="CL91" s="211" t="str">
        <f t="shared" si="77"/>
        <v/>
      </c>
      <c r="CM91" s="211" t="str">
        <f t="shared" si="77"/>
        <v/>
      </c>
      <c r="CN91" s="211" t="str">
        <f t="shared" si="77"/>
        <v/>
      </c>
      <c r="CO91" s="211" t="str">
        <f t="shared" ref="CO91:CX100" si="78">IF($F91="","",CO$30)</f>
        <v/>
      </c>
      <c r="CP91" s="211" t="str">
        <f t="shared" si="78"/>
        <v/>
      </c>
      <c r="CQ91" s="211" t="str">
        <f t="shared" si="78"/>
        <v/>
      </c>
      <c r="CR91" s="211" t="str">
        <f t="shared" si="78"/>
        <v/>
      </c>
      <c r="CS91" s="211" t="str">
        <f t="shared" si="78"/>
        <v/>
      </c>
      <c r="CT91" s="211" t="str">
        <f t="shared" si="78"/>
        <v/>
      </c>
      <c r="CU91" s="211" t="str">
        <f t="shared" si="78"/>
        <v/>
      </c>
      <c r="CV91" s="211" t="str">
        <f t="shared" si="78"/>
        <v/>
      </c>
      <c r="CW91" s="211" t="str">
        <f t="shared" si="78"/>
        <v/>
      </c>
      <c r="CX91" s="211" t="str">
        <f t="shared" si="78"/>
        <v/>
      </c>
      <c r="CY91" s="211" t="str">
        <f t="shared" ref="CY91:DH100" si="79">IF($F91="","",CY$30)</f>
        <v/>
      </c>
      <c r="CZ91" s="211" t="str">
        <f t="shared" si="79"/>
        <v/>
      </c>
      <c r="DA91" s="211" t="str">
        <f t="shared" si="79"/>
        <v/>
      </c>
      <c r="DB91" s="211" t="str">
        <f t="shared" si="79"/>
        <v/>
      </c>
      <c r="DC91" s="211" t="str">
        <f t="shared" si="79"/>
        <v/>
      </c>
      <c r="DD91" s="211" t="str">
        <f t="shared" si="79"/>
        <v/>
      </c>
      <c r="DE91" s="211" t="str">
        <f t="shared" si="79"/>
        <v/>
      </c>
      <c r="DF91" s="211" t="str">
        <f t="shared" si="79"/>
        <v/>
      </c>
      <c r="DG91" s="211" t="str">
        <f t="shared" si="79"/>
        <v/>
      </c>
      <c r="DH91" s="211" t="str">
        <f t="shared" si="79"/>
        <v/>
      </c>
      <c r="DI91" s="211" t="str">
        <f t="shared" ref="DI91:DR100" si="80">IF($F91="","",DI$30)</f>
        <v/>
      </c>
      <c r="DJ91" s="211" t="str">
        <f t="shared" si="80"/>
        <v/>
      </c>
      <c r="DK91" s="211" t="str">
        <f t="shared" si="80"/>
        <v/>
      </c>
      <c r="DL91" s="211" t="str">
        <f t="shared" si="80"/>
        <v/>
      </c>
      <c r="DM91" s="211" t="str">
        <f t="shared" si="80"/>
        <v/>
      </c>
      <c r="DN91" s="211" t="str">
        <f t="shared" si="80"/>
        <v/>
      </c>
      <c r="DO91" s="211" t="str">
        <f t="shared" si="80"/>
        <v/>
      </c>
      <c r="DP91" s="211" t="str">
        <f t="shared" si="80"/>
        <v/>
      </c>
      <c r="DQ91" s="211" t="str">
        <f t="shared" si="80"/>
        <v/>
      </c>
      <c r="DR91" s="211" t="str">
        <f t="shared" si="80"/>
        <v/>
      </c>
      <c r="DS91" s="211" t="str">
        <f t="shared" ref="DS91:EB100" si="81">IF($F91="","",DS$30)</f>
        <v/>
      </c>
      <c r="DT91" s="211" t="str">
        <f t="shared" si="81"/>
        <v/>
      </c>
      <c r="DU91" s="211" t="str">
        <f t="shared" si="81"/>
        <v/>
      </c>
      <c r="DV91" s="211" t="str">
        <f t="shared" si="81"/>
        <v/>
      </c>
      <c r="DW91" s="211" t="str">
        <f t="shared" si="81"/>
        <v/>
      </c>
      <c r="DX91" s="211" t="str">
        <f t="shared" si="81"/>
        <v/>
      </c>
      <c r="DY91" s="211" t="str">
        <f t="shared" si="81"/>
        <v/>
      </c>
      <c r="DZ91" s="211" t="str">
        <f t="shared" si="81"/>
        <v/>
      </c>
      <c r="EA91" s="211" t="str">
        <f t="shared" si="81"/>
        <v/>
      </c>
      <c r="EB91" s="211" t="str">
        <f t="shared" si="81"/>
        <v/>
      </c>
      <c r="EC91" s="211" t="str">
        <f t="shared" ref="EC91:EL100" si="82">IF($F91="","",EC$30)</f>
        <v/>
      </c>
      <c r="ED91" s="211" t="str">
        <f t="shared" si="82"/>
        <v/>
      </c>
      <c r="EE91" s="211" t="str">
        <f t="shared" si="82"/>
        <v/>
      </c>
      <c r="EF91" s="211" t="str">
        <f t="shared" si="82"/>
        <v/>
      </c>
      <c r="EG91" s="211" t="str">
        <f t="shared" si="82"/>
        <v/>
      </c>
      <c r="EH91" s="211" t="str">
        <f t="shared" si="82"/>
        <v/>
      </c>
      <c r="EI91" s="211" t="str">
        <f t="shared" si="82"/>
        <v/>
      </c>
      <c r="EJ91" s="211" t="str">
        <f t="shared" si="82"/>
        <v/>
      </c>
      <c r="EK91" s="211" t="str">
        <f t="shared" si="82"/>
        <v/>
      </c>
      <c r="EL91" s="211" t="str">
        <f t="shared" si="82"/>
        <v/>
      </c>
      <c r="EM91" s="211" t="str">
        <f t="shared" ref="EM91:EV100" si="83">IF($F91="","",EM$30)</f>
        <v/>
      </c>
      <c r="EN91" s="211" t="str">
        <f t="shared" si="83"/>
        <v/>
      </c>
      <c r="EO91" s="211" t="str">
        <f t="shared" si="83"/>
        <v/>
      </c>
      <c r="EP91" s="211" t="str">
        <f t="shared" si="83"/>
        <v/>
      </c>
      <c r="EQ91" s="211" t="str">
        <f t="shared" si="83"/>
        <v/>
      </c>
      <c r="ER91" s="211" t="str">
        <f t="shared" si="83"/>
        <v/>
      </c>
      <c r="ES91" s="211" t="str">
        <f t="shared" si="83"/>
        <v/>
      </c>
      <c r="ET91" s="211" t="str">
        <f t="shared" si="83"/>
        <v/>
      </c>
      <c r="EU91" s="211" t="str">
        <f t="shared" si="83"/>
        <v/>
      </c>
      <c r="EV91" s="211" t="str">
        <f t="shared" si="83"/>
        <v/>
      </c>
    </row>
    <row r="92" spans="2:152" hidden="1" x14ac:dyDescent="0.25">
      <c r="B92" s="11" t="str">
        <f t="shared" si="19"/>
        <v/>
      </c>
      <c r="C92" s="8"/>
      <c r="D92" s="8"/>
      <c r="E92" s="8"/>
      <c r="F92" s="248" t="str">
        <f>IF('תנאי סף'!AO92&lt;&gt;1,"",'תנאי סף'!F92)</f>
        <v/>
      </c>
      <c r="G92" s="174" t="str">
        <f>IF($F92="","",IF($AA92&lt;&gt;1,$AB$1,'ריכוז גיליונות עזר'!M92))</f>
        <v/>
      </c>
      <c r="H92" s="174" t="str">
        <f>IF($F92="","",IF($AA92&lt;&gt;1,$AB$1,'ריכוז גיליונות עזר'!N92))</f>
        <v/>
      </c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2"/>
      <c r="T92" s="12"/>
      <c r="U92" s="174" t="str">
        <f t="shared" si="20"/>
        <v/>
      </c>
      <c r="V92" s="12">
        <v>1</v>
      </c>
      <c r="W92" s="12" t="str">
        <f t="shared" si="21"/>
        <v/>
      </c>
      <c r="X92" s="174">
        <v>1</v>
      </c>
      <c r="Y92" s="12" t="str">
        <f t="shared" si="22"/>
        <v/>
      </c>
      <c r="Z92" s="138" t="str">
        <f t="shared" si="53"/>
        <v/>
      </c>
      <c r="AA92" s="210">
        <f t="shared" si="23"/>
        <v>1</v>
      </c>
      <c r="AB92" s="210" t="str">
        <f t="shared" ref="AB92:AC130" si="84">IF($F92="","",AB$30)</f>
        <v/>
      </c>
      <c r="AC92" s="210" t="str">
        <f t="shared" si="84"/>
        <v/>
      </c>
      <c r="BA92" s="210" t="str">
        <f t="shared" si="74"/>
        <v/>
      </c>
      <c r="BB92" s="210" t="str">
        <f t="shared" si="74"/>
        <v/>
      </c>
      <c r="BC92" s="210" t="str">
        <f t="shared" si="74"/>
        <v/>
      </c>
      <c r="BK92" s="211" t="str">
        <f t="shared" si="75"/>
        <v/>
      </c>
      <c r="BL92" s="211" t="str">
        <f t="shared" si="75"/>
        <v/>
      </c>
      <c r="BM92" s="211" t="str">
        <f t="shared" si="75"/>
        <v/>
      </c>
      <c r="BN92" s="211" t="str">
        <f t="shared" si="75"/>
        <v/>
      </c>
      <c r="BO92" s="211" t="str">
        <f t="shared" si="75"/>
        <v/>
      </c>
      <c r="BP92" s="211" t="str">
        <f t="shared" si="75"/>
        <v/>
      </c>
      <c r="BQ92" s="211" t="str">
        <f t="shared" si="75"/>
        <v/>
      </c>
      <c r="BR92" s="211" t="str">
        <f t="shared" si="75"/>
        <v/>
      </c>
      <c r="BS92" s="211" t="str">
        <f t="shared" si="75"/>
        <v/>
      </c>
      <c r="BT92" s="211" t="str">
        <f t="shared" si="75"/>
        <v/>
      </c>
      <c r="BU92" s="211" t="str">
        <f t="shared" si="76"/>
        <v/>
      </c>
      <c r="BV92" s="211" t="str">
        <f t="shared" si="76"/>
        <v/>
      </c>
      <c r="BW92" s="211" t="str">
        <f t="shared" si="76"/>
        <v/>
      </c>
      <c r="BX92" s="211" t="str">
        <f t="shared" si="76"/>
        <v/>
      </c>
      <c r="BY92" s="211" t="str">
        <f t="shared" si="76"/>
        <v/>
      </c>
      <c r="BZ92" s="211" t="str">
        <f t="shared" si="76"/>
        <v/>
      </c>
      <c r="CA92" s="211" t="str">
        <f t="shared" si="76"/>
        <v/>
      </c>
      <c r="CB92" s="211" t="str">
        <f t="shared" si="76"/>
        <v/>
      </c>
      <c r="CC92" s="211" t="str">
        <f t="shared" si="76"/>
        <v/>
      </c>
      <c r="CD92" s="211" t="str">
        <f t="shared" si="76"/>
        <v/>
      </c>
      <c r="CE92" s="211" t="str">
        <f t="shared" si="77"/>
        <v/>
      </c>
      <c r="CF92" s="211" t="str">
        <f t="shared" si="77"/>
        <v/>
      </c>
      <c r="CG92" s="211" t="str">
        <f t="shared" si="77"/>
        <v/>
      </c>
      <c r="CH92" s="211" t="str">
        <f t="shared" si="77"/>
        <v/>
      </c>
      <c r="CI92" s="211" t="str">
        <f t="shared" si="77"/>
        <v/>
      </c>
      <c r="CJ92" s="211" t="str">
        <f t="shared" si="77"/>
        <v/>
      </c>
      <c r="CK92" s="211" t="str">
        <f t="shared" si="77"/>
        <v/>
      </c>
      <c r="CL92" s="211" t="str">
        <f t="shared" si="77"/>
        <v/>
      </c>
      <c r="CM92" s="211" t="str">
        <f t="shared" si="77"/>
        <v/>
      </c>
      <c r="CN92" s="211" t="str">
        <f t="shared" si="77"/>
        <v/>
      </c>
      <c r="CO92" s="211" t="str">
        <f t="shared" si="78"/>
        <v/>
      </c>
      <c r="CP92" s="211" t="str">
        <f t="shared" si="78"/>
        <v/>
      </c>
      <c r="CQ92" s="211" t="str">
        <f t="shared" si="78"/>
        <v/>
      </c>
      <c r="CR92" s="211" t="str">
        <f t="shared" si="78"/>
        <v/>
      </c>
      <c r="CS92" s="211" t="str">
        <f t="shared" si="78"/>
        <v/>
      </c>
      <c r="CT92" s="211" t="str">
        <f t="shared" si="78"/>
        <v/>
      </c>
      <c r="CU92" s="211" t="str">
        <f t="shared" si="78"/>
        <v/>
      </c>
      <c r="CV92" s="211" t="str">
        <f t="shared" si="78"/>
        <v/>
      </c>
      <c r="CW92" s="211" t="str">
        <f t="shared" si="78"/>
        <v/>
      </c>
      <c r="CX92" s="211" t="str">
        <f t="shared" si="78"/>
        <v/>
      </c>
      <c r="CY92" s="211" t="str">
        <f t="shared" si="79"/>
        <v/>
      </c>
      <c r="CZ92" s="211" t="str">
        <f t="shared" si="79"/>
        <v/>
      </c>
      <c r="DA92" s="211" t="str">
        <f t="shared" si="79"/>
        <v/>
      </c>
      <c r="DB92" s="211" t="str">
        <f t="shared" si="79"/>
        <v/>
      </c>
      <c r="DC92" s="211" t="str">
        <f t="shared" si="79"/>
        <v/>
      </c>
      <c r="DD92" s="211" t="str">
        <f t="shared" si="79"/>
        <v/>
      </c>
      <c r="DE92" s="211" t="str">
        <f t="shared" si="79"/>
        <v/>
      </c>
      <c r="DF92" s="211" t="str">
        <f t="shared" si="79"/>
        <v/>
      </c>
      <c r="DG92" s="211" t="str">
        <f t="shared" si="79"/>
        <v/>
      </c>
      <c r="DH92" s="211" t="str">
        <f t="shared" si="79"/>
        <v/>
      </c>
      <c r="DI92" s="211" t="str">
        <f t="shared" si="80"/>
        <v/>
      </c>
      <c r="DJ92" s="211" t="str">
        <f t="shared" si="80"/>
        <v/>
      </c>
      <c r="DK92" s="211" t="str">
        <f t="shared" si="80"/>
        <v/>
      </c>
      <c r="DL92" s="211" t="str">
        <f t="shared" si="80"/>
        <v/>
      </c>
      <c r="DM92" s="211" t="str">
        <f t="shared" si="80"/>
        <v/>
      </c>
      <c r="DN92" s="211" t="str">
        <f t="shared" si="80"/>
        <v/>
      </c>
      <c r="DO92" s="211" t="str">
        <f t="shared" si="80"/>
        <v/>
      </c>
      <c r="DP92" s="211" t="str">
        <f t="shared" si="80"/>
        <v/>
      </c>
      <c r="DQ92" s="211" t="str">
        <f t="shared" si="80"/>
        <v/>
      </c>
      <c r="DR92" s="211" t="str">
        <f t="shared" si="80"/>
        <v/>
      </c>
      <c r="DS92" s="211" t="str">
        <f t="shared" si="81"/>
        <v/>
      </c>
      <c r="DT92" s="211" t="str">
        <f t="shared" si="81"/>
        <v/>
      </c>
      <c r="DU92" s="211" t="str">
        <f t="shared" si="81"/>
        <v/>
      </c>
      <c r="DV92" s="211" t="str">
        <f t="shared" si="81"/>
        <v/>
      </c>
      <c r="DW92" s="211" t="str">
        <f t="shared" si="81"/>
        <v/>
      </c>
      <c r="DX92" s="211" t="str">
        <f t="shared" si="81"/>
        <v/>
      </c>
      <c r="DY92" s="211" t="str">
        <f t="shared" si="81"/>
        <v/>
      </c>
      <c r="DZ92" s="211" t="str">
        <f t="shared" si="81"/>
        <v/>
      </c>
      <c r="EA92" s="211" t="str">
        <f t="shared" si="81"/>
        <v/>
      </c>
      <c r="EB92" s="211" t="str">
        <f t="shared" si="81"/>
        <v/>
      </c>
      <c r="EC92" s="211" t="str">
        <f t="shared" si="82"/>
        <v/>
      </c>
      <c r="ED92" s="211" t="str">
        <f t="shared" si="82"/>
        <v/>
      </c>
      <c r="EE92" s="211" t="str">
        <f t="shared" si="82"/>
        <v/>
      </c>
      <c r="EF92" s="211" t="str">
        <f t="shared" si="82"/>
        <v/>
      </c>
      <c r="EG92" s="211" t="str">
        <f t="shared" si="82"/>
        <v/>
      </c>
      <c r="EH92" s="211" t="str">
        <f t="shared" si="82"/>
        <v/>
      </c>
      <c r="EI92" s="211" t="str">
        <f t="shared" si="82"/>
        <v/>
      </c>
      <c r="EJ92" s="211" t="str">
        <f t="shared" si="82"/>
        <v/>
      </c>
      <c r="EK92" s="211" t="str">
        <f t="shared" si="82"/>
        <v/>
      </c>
      <c r="EL92" s="211" t="str">
        <f t="shared" si="82"/>
        <v/>
      </c>
      <c r="EM92" s="211" t="str">
        <f t="shared" si="83"/>
        <v/>
      </c>
      <c r="EN92" s="211" t="str">
        <f t="shared" si="83"/>
        <v/>
      </c>
      <c r="EO92" s="211" t="str">
        <f t="shared" si="83"/>
        <v/>
      </c>
      <c r="EP92" s="211" t="str">
        <f t="shared" si="83"/>
        <v/>
      </c>
      <c r="EQ92" s="211" t="str">
        <f t="shared" si="83"/>
        <v/>
      </c>
      <c r="ER92" s="211" t="str">
        <f t="shared" si="83"/>
        <v/>
      </c>
      <c r="ES92" s="211" t="str">
        <f t="shared" si="83"/>
        <v/>
      </c>
      <c r="ET92" s="211" t="str">
        <f t="shared" si="83"/>
        <v/>
      </c>
      <c r="EU92" s="211" t="str">
        <f t="shared" si="83"/>
        <v/>
      </c>
      <c r="EV92" s="211" t="str">
        <f t="shared" si="83"/>
        <v/>
      </c>
    </row>
    <row r="93" spans="2:152" hidden="1" x14ac:dyDescent="0.25">
      <c r="B93" s="11" t="str">
        <f t="shared" si="19"/>
        <v/>
      </c>
      <c r="C93" s="8"/>
      <c r="D93" s="8"/>
      <c r="E93" s="8"/>
      <c r="F93" s="248" t="str">
        <f>IF('תנאי סף'!AO93&lt;&gt;1,"",'תנאי סף'!F93)</f>
        <v/>
      </c>
      <c r="G93" s="174" t="str">
        <f>IF($F93="","",IF($AA93&lt;&gt;1,$AB$1,'ריכוז גיליונות עזר'!M93))</f>
        <v/>
      </c>
      <c r="H93" s="174" t="str">
        <f>IF($F93="","",IF($AA93&lt;&gt;1,$AB$1,'ריכוז גיליונות עזר'!N93))</f>
        <v/>
      </c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2"/>
      <c r="T93" s="12"/>
      <c r="U93" s="174" t="str">
        <f t="shared" si="20"/>
        <v/>
      </c>
      <c r="V93" s="12">
        <v>1</v>
      </c>
      <c r="W93" s="12" t="str">
        <f t="shared" si="21"/>
        <v/>
      </c>
      <c r="X93" s="174">
        <v>1</v>
      </c>
      <c r="Y93" s="12" t="str">
        <f t="shared" si="22"/>
        <v/>
      </c>
      <c r="Z93" s="138" t="str">
        <f t="shared" si="53"/>
        <v/>
      </c>
      <c r="AA93" s="210">
        <f t="shared" si="23"/>
        <v>1</v>
      </c>
      <c r="AB93" s="210" t="str">
        <f t="shared" si="84"/>
        <v/>
      </c>
      <c r="AC93" s="210" t="str">
        <f t="shared" si="84"/>
        <v/>
      </c>
      <c r="BA93" s="210" t="str">
        <f t="shared" si="74"/>
        <v/>
      </c>
      <c r="BB93" s="210" t="str">
        <f t="shared" si="74"/>
        <v/>
      </c>
      <c r="BC93" s="210" t="str">
        <f t="shared" si="74"/>
        <v/>
      </c>
      <c r="BK93" s="211" t="str">
        <f t="shared" si="75"/>
        <v/>
      </c>
      <c r="BL93" s="211" t="str">
        <f t="shared" si="75"/>
        <v/>
      </c>
      <c r="BM93" s="211" t="str">
        <f t="shared" si="75"/>
        <v/>
      </c>
      <c r="BN93" s="211" t="str">
        <f t="shared" si="75"/>
        <v/>
      </c>
      <c r="BO93" s="211" t="str">
        <f t="shared" si="75"/>
        <v/>
      </c>
      <c r="BP93" s="211" t="str">
        <f t="shared" si="75"/>
        <v/>
      </c>
      <c r="BQ93" s="211" t="str">
        <f t="shared" si="75"/>
        <v/>
      </c>
      <c r="BR93" s="211" t="str">
        <f t="shared" si="75"/>
        <v/>
      </c>
      <c r="BS93" s="211" t="str">
        <f t="shared" si="75"/>
        <v/>
      </c>
      <c r="BT93" s="211" t="str">
        <f t="shared" si="75"/>
        <v/>
      </c>
      <c r="BU93" s="211" t="str">
        <f t="shared" si="76"/>
        <v/>
      </c>
      <c r="BV93" s="211" t="str">
        <f t="shared" si="76"/>
        <v/>
      </c>
      <c r="BW93" s="211" t="str">
        <f t="shared" si="76"/>
        <v/>
      </c>
      <c r="BX93" s="211" t="str">
        <f t="shared" si="76"/>
        <v/>
      </c>
      <c r="BY93" s="211" t="str">
        <f t="shared" si="76"/>
        <v/>
      </c>
      <c r="BZ93" s="211" t="str">
        <f t="shared" si="76"/>
        <v/>
      </c>
      <c r="CA93" s="211" t="str">
        <f t="shared" si="76"/>
        <v/>
      </c>
      <c r="CB93" s="211" t="str">
        <f t="shared" si="76"/>
        <v/>
      </c>
      <c r="CC93" s="211" t="str">
        <f t="shared" si="76"/>
        <v/>
      </c>
      <c r="CD93" s="211" t="str">
        <f t="shared" si="76"/>
        <v/>
      </c>
      <c r="CE93" s="211" t="str">
        <f t="shared" si="77"/>
        <v/>
      </c>
      <c r="CF93" s="211" t="str">
        <f t="shared" si="77"/>
        <v/>
      </c>
      <c r="CG93" s="211" t="str">
        <f t="shared" si="77"/>
        <v/>
      </c>
      <c r="CH93" s="211" t="str">
        <f t="shared" si="77"/>
        <v/>
      </c>
      <c r="CI93" s="211" t="str">
        <f t="shared" si="77"/>
        <v/>
      </c>
      <c r="CJ93" s="211" t="str">
        <f t="shared" si="77"/>
        <v/>
      </c>
      <c r="CK93" s="211" t="str">
        <f t="shared" si="77"/>
        <v/>
      </c>
      <c r="CL93" s="211" t="str">
        <f t="shared" si="77"/>
        <v/>
      </c>
      <c r="CM93" s="211" t="str">
        <f t="shared" si="77"/>
        <v/>
      </c>
      <c r="CN93" s="211" t="str">
        <f t="shared" si="77"/>
        <v/>
      </c>
      <c r="CO93" s="211" t="str">
        <f t="shared" si="78"/>
        <v/>
      </c>
      <c r="CP93" s="211" t="str">
        <f t="shared" si="78"/>
        <v/>
      </c>
      <c r="CQ93" s="211" t="str">
        <f t="shared" si="78"/>
        <v/>
      </c>
      <c r="CR93" s="211" t="str">
        <f t="shared" si="78"/>
        <v/>
      </c>
      <c r="CS93" s="211" t="str">
        <f t="shared" si="78"/>
        <v/>
      </c>
      <c r="CT93" s="211" t="str">
        <f t="shared" si="78"/>
        <v/>
      </c>
      <c r="CU93" s="211" t="str">
        <f t="shared" si="78"/>
        <v/>
      </c>
      <c r="CV93" s="211" t="str">
        <f t="shared" si="78"/>
        <v/>
      </c>
      <c r="CW93" s="211" t="str">
        <f t="shared" si="78"/>
        <v/>
      </c>
      <c r="CX93" s="211" t="str">
        <f t="shared" si="78"/>
        <v/>
      </c>
      <c r="CY93" s="211" t="str">
        <f t="shared" si="79"/>
        <v/>
      </c>
      <c r="CZ93" s="211" t="str">
        <f t="shared" si="79"/>
        <v/>
      </c>
      <c r="DA93" s="211" t="str">
        <f t="shared" si="79"/>
        <v/>
      </c>
      <c r="DB93" s="211" t="str">
        <f t="shared" si="79"/>
        <v/>
      </c>
      <c r="DC93" s="211" t="str">
        <f t="shared" si="79"/>
        <v/>
      </c>
      <c r="DD93" s="211" t="str">
        <f t="shared" si="79"/>
        <v/>
      </c>
      <c r="DE93" s="211" t="str">
        <f t="shared" si="79"/>
        <v/>
      </c>
      <c r="DF93" s="211" t="str">
        <f t="shared" si="79"/>
        <v/>
      </c>
      <c r="DG93" s="211" t="str">
        <f t="shared" si="79"/>
        <v/>
      </c>
      <c r="DH93" s="211" t="str">
        <f t="shared" si="79"/>
        <v/>
      </c>
      <c r="DI93" s="211" t="str">
        <f t="shared" si="80"/>
        <v/>
      </c>
      <c r="DJ93" s="211" t="str">
        <f t="shared" si="80"/>
        <v/>
      </c>
      <c r="DK93" s="211" t="str">
        <f t="shared" si="80"/>
        <v/>
      </c>
      <c r="DL93" s="211" t="str">
        <f t="shared" si="80"/>
        <v/>
      </c>
      <c r="DM93" s="211" t="str">
        <f t="shared" si="80"/>
        <v/>
      </c>
      <c r="DN93" s="211" t="str">
        <f t="shared" si="80"/>
        <v/>
      </c>
      <c r="DO93" s="211" t="str">
        <f t="shared" si="80"/>
        <v/>
      </c>
      <c r="DP93" s="211" t="str">
        <f t="shared" si="80"/>
        <v/>
      </c>
      <c r="DQ93" s="211" t="str">
        <f t="shared" si="80"/>
        <v/>
      </c>
      <c r="DR93" s="211" t="str">
        <f t="shared" si="80"/>
        <v/>
      </c>
      <c r="DS93" s="211" t="str">
        <f t="shared" si="81"/>
        <v/>
      </c>
      <c r="DT93" s="211" t="str">
        <f t="shared" si="81"/>
        <v/>
      </c>
      <c r="DU93" s="211" t="str">
        <f t="shared" si="81"/>
        <v/>
      </c>
      <c r="DV93" s="211" t="str">
        <f t="shared" si="81"/>
        <v/>
      </c>
      <c r="DW93" s="211" t="str">
        <f t="shared" si="81"/>
        <v/>
      </c>
      <c r="DX93" s="211" t="str">
        <f t="shared" si="81"/>
        <v/>
      </c>
      <c r="DY93" s="211" t="str">
        <f t="shared" si="81"/>
        <v/>
      </c>
      <c r="DZ93" s="211" t="str">
        <f t="shared" si="81"/>
        <v/>
      </c>
      <c r="EA93" s="211" t="str">
        <f t="shared" si="81"/>
        <v/>
      </c>
      <c r="EB93" s="211" t="str">
        <f t="shared" si="81"/>
        <v/>
      </c>
      <c r="EC93" s="211" t="str">
        <f t="shared" si="82"/>
        <v/>
      </c>
      <c r="ED93" s="211" t="str">
        <f t="shared" si="82"/>
        <v/>
      </c>
      <c r="EE93" s="211" t="str">
        <f t="shared" si="82"/>
        <v/>
      </c>
      <c r="EF93" s="211" t="str">
        <f t="shared" si="82"/>
        <v/>
      </c>
      <c r="EG93" s="211" t="str">
        <f t="shared" si="82"/>
        <v/>
      </c>
      <c r="EH93" s="211" t="str">
        <f t="shared" si="82"/>
        <v/>
      </c>
      <c r="EI93" s="211" t="str">
        <f t="shared" si="82"/>
        <v/>
      </c>
      <c r="EJ93" s="211" t="str">
        <f t="shared" si="82"/>
        <v/>
      </c>
      <c r="EK93" s="211" t="str">
        <f t="shared" si="82"/>
        <v/>
      </c>
      <c r="EL93" s="211" t="str">
        <f t="shared" si="82"/>
        <v/>
      </c>
      <c r="EM93" s="211" t="str">
        <f t="shared" si="83"/>
        <v/>
      </c>
      <c r="EN93" s="211" t="str">
        <f t="shared" si="83"/>
        <v/>
      </c>
      <c r="EO93" s="211" t="str">
        <f t="shared" si="83"/>
        <v/>
      </c>
      <c r="EP93" s="211" t="str">
        <f t="shared" si="83"/>
        <v/>
      </c>
      <c r="EQ93" s="211" t="str">
        <f t="shared" si="83"/>
        <v/>
      </c>
      <c r="ER93" s="211" t="str">
        <f t="shared" si="83"/>
        <v/>
      </c>
      <c r="ES93" s="211" t="str">
        <f t="shared" si="83"/>
        <v/>
      </c>
      <c r="ET93" s="211" t="str">
        <f t="shared" si="83"/>
        <v/>
      </c>
      <c r="EU93" s="211" t="str">
        <f t="shared" si="83"/>
        <v/>
      </c>
      <c r="EV93" s="211" t="str">
        <f t="shared" si="83"/>
        <v/>
      </c>
    </row>
    <row r="94" spans="2:152" hidden="1" x14ac:dyDescent="0.25">
      <c r="B94" s="11" t="str">
        <f t="shared" si="19"/>
        <v/>
      </c>
      <c r="C94" s="8"/>
      <c r="D94" s="8"/>
      <c r="E94" s="8"/>
      <c r="F94" s="248" t="str">
        <f>IF('תנאי סף'!AO94&lt;&gt;1,"",'תנאי סף'!F94)</f>
        <v/>
      </c>
      <c r="G94" s="174" t="str">
        <f>IF($F94="","",IF($AA94&lt;&gt;1,$AB$1,'ריכוז גיליונות עזר'!M94))</f>
        <v/>
      </c>
      <c r="H94" s="174" t="str">
        <f>IF($F94="","",IF($AA94&lt;&gt;1,$AB$1,'ריכוז גיליונות עזר'!N94))</f>
        <v/>
      </c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2"/>
      <c r="T94" s="12"/>
      <c r="U94" s="174" t="str">
        <f t="shared" si="20"/>
        <v/>
      </c>
      <c r="V94" s="12">
        <v>1</v>
      </c>
      <c r="W94" s="12" t="str">
        <f t="shared" si="21"/>
        <v/>
      </c>
      <c r="X94" s="174">
        <v>1</v>
      </c>
      <c r="Y94" s="12" t="str">
        <f t="shared" si="22"/>
        <v/>
      </c>
      <c r="Z94" s="138" t="str">
        <f t="shared" si="53"/>
        <v/>
      </c>
      <c r="AA94" s="210">
        <f t="shared" si="23"/>
        <v>1</v>
      </c>
      <c r="AB94" s="210" t="str">
        <f t="shared" si="84"/>
        <v/>
      </c>
      <c r="AC94" s="210" t="str">
        <f t="shared" si="84"/>
        <v/>
      </c>
      <c r="BA94" s="210" t="str">
        <f t="shared" si="74"/>
        <v/>
      </c>
      <c r="BB94" s="210" t="str">
        <f t="shared" si="74"/>
        <v/>
      </c>
      <c r="BC94" s="210" t="str">
        <f t="shared" si="74"/>
        <v/>
      </c>
      <c r="BK94" s="211" t="str">
        <f t="shared" si="75"/>
        <v/>
      </c>
      <c r="BL94" s="211" t="str">
        <f t="shared" si="75"/>
        <v/>
      </c>
      <c r="BM94" s="211" t="str">
        <f t="shared" si="75"/>
        <v/>
      </c>
      <c r="BN94" s="211" t="str">
        <f t="shared" si="75"/>
        <v/>
      </c>
      <c r="BO94" s="211" t="str">
        <f t="shared" si="75"/>
        <v/>
      </c>
      <c r="BP94" s="211" t="str">
        <f t="shared" si="75"/>
        <v/>
      </c>
      <c r="BQ94" s="211" t="str">
        <f t="shared" si="75"/>
        <v/>
      </c>
      <c r="BR94" s="211" t="str">
        <f t="shared" si="75"/>
        <v/>
      </c>
      <c r="BS94" s="211" t="str">
        <f t="shared" si="75"/>
        <v/>
      </c>
      <c r="BT94" s="211" t="str">
        <f t="shared" si="75"/>
        <v/>
      </c>
      <c r="BU94" s="211" t="str">
        <f t="shared" si="76"/>
        <v/>
      </c>
      <c r="BV94" s="211" t="str">
        <f t="shared" si="76"/>
        <v/>
      </c>
      <c r="BW94" s="211" t="str">
        <f t="shared" si="76"/>
        <v/>
      </c>
      <c r="BX94" s="211" t="str">
        <f t="shared" si="76"/>
        <v/>
      </c>
      <c r="BY94" s="211" t="str">
        <f t="shared" si="76"/>
        <v/>
      </c>
      <c r="BZ94" s="211" t="str">
        <f t="shared" si="76"/>
        <v/>
      </c>
      <c r="CA94" s="211" t="str">
        <f t="shared" si="76"/>
        <v/>
      </c>
      <c r="CB94" s="211" t="str">
        <f t="shared" si="76"/>
        <v/>
      </c>
      <c r="CC94" s="211" t="str">
        <f t="shared" si="76"/>
        <v/>
      </c>
      <c r="CD94" s="211" t="str">
        <f t="shared" si="76"/>
        <v/>
      </c>
      <c r="CE94" s="211" t="str">
        <f t="shared" si="77"/>
        <v/>
      </c>
      <c r="CF94" s="211" t="str">
        <f t="shared" si="77"/>
        <v/>
      </c>
      <c r="CG94" s="211" t="str">
        <f t="shared" si="77"/>
        <v/>
      </c>
      <c r="CH94" s="211" t="str">
        <f t="shared" si="77"/>
        <v/>
      </c>
      <c r="CI94" s="211" t="str">
        <f t="shared" si="77"/>
        <v/>
      </c>
      <c r="CJ94" s="211" t="str">
        <f t="shared" si="77"/>
        <v/>
      </c>
      <c r="CK94" s="211" t="str">
        <f t="shared" si="77"/>
        <v/>
      </c>
      <c r="CL94" s="211" t="str">
        <f t="shared" si="77"/>
        <v/>
      </c>
      <c r="CM94" s="211" t="str">
        <f t="shared" si="77"/>
        <v/>
      </c>
      <c r="CN94" s="211" t="str">
        <f t="shared" si="77"/>
        <v/>
      </c>
      <c r="CO94" s="211" t="str">
        <f t="shared" si="78"/>
        <v/>
      </c>
      <c r="CP94" s="211" t="str">
        <f t="shared" si="78"/>
        <v/>
      </c>
      <c r="CQ94" s="211" t="str">
        <f t="shared" si="78"/>
        <v/>
      </c>
      <c r="CR94" s="211" t="str">
        <f t="shared" si="78"/>
        <v/>
      </c>
      <c r="CS94" s="211" t="str">
        <f t="shared" si="78"/>
        <v/>
      </c>
      <c r="CT94" s="211" t="str">
        <f t="shared" si="78"/>
        <v/>
      </c>
      <c r="CU94" s="211" t="str">
        <f t="shared" si="78"/>
        <v/>
      </c>
      <c r="CV94" s="211" t="str">
        <f t="shared" si="78"/>
        <v/>
      </c>
      <c r="CW94" s="211" t="str">
        <f t="shared" si="78"/>
        <v/>
      </c>
      <c r="CX94" s="211" t="str">
        <f t="shared" si="78"/>
        <v/>
      </c>
      <c r="CY94" s="211" t="str">
        <f t="shared" si="79"/>
        <v/>
      </c>
      <c r="CZ94" s="211" t="str">
        <f t="shared" si="79"/>
        <v/>
      </c>
      <c r="DA94" s="211" t="str">
        <f t="shared" si="79"/>
        <v/>
      </c>
      <c r="DB94" s="211" t="str">
        <f t="shared" si="79"/>
        <v/>
      </c>
      <c r="DC94" s="211" t="str">
        <f t="shared" si="79"/>
        <v/>
      </c>
      <c r="DD94" s="211" t="str">
        <f t="shared" si="79"/>
        <v/>
      </c>
      <c r="DE94" s="211" t="str">
        <f t="shared" si="79"/>
        <v/>
      </c>
      <c r="DF94" s="211" t="str">
        <f t="shared" si="79"/>
        <v/>
      </c>
      <c r="DG94" s="211" t="str">
        <f t="shared" si="79"/>
        <v/>
      </c>
      <c r="DH94" s="211" t="str">
        <f t="shared" si="79"/>
        <v/>
      </c>
      <c r="DI94" s="211" t="str">
        <f t="shared" si="80"/>
        <v/>
      </c>
      <c r="DJ94" s="211" t="str">
        <f t="shared" si="80"/>
        <v/>
      </c>
      <c r="DK94" s="211" t="str">
        <f t="shared" si="80"/>
        <v/>
      </c>
      <c r="DL94" s="211" t="str">
        <f t="shared" si="80"/>
        <v/>
      </c>
      <c r="DM94" s="211" t="str">
        <f t="shared" si="80"/>
        <v/>
      </c>
      <c r="DN94" s="211" t="str">
        <f t="shared" si="80"/>
        <v/>
      </c>
      <c r="DO94" s="211" t="str">
        <f t="shared" si="80"/>
        <v/>
      </c>
      <c r="DP94" s="211" t="str">
        <f t="shared" si="80"/>
        <v/>
      </c>
      <c r="DQ94" s="211" t="str">
        <f t="shared" si="80"/>
        <v/>
      </c>
      <c r="DR94" s="211" t="str">
        <f t="shared" si="80"/>
        <v/>
      </c>
      <c r="DS94" s="211" t="str">
        <f t="shared" si="81"/>
        <v/>
      </c>
      <c r="DT94" s="211" t="str">
        <f t="shared" si="81"/>
        <v/>
      </c>
      <c r="DU94" s="211" t="str">
        <f t="shared" si="81"/>
        <v/>
      </c>
      <c r="DV94" s="211" t="str">
        <f t="shared" si="81"/>
        <v/>
      </c>
      <c r="DW94" s="211" t="str">
        <f t="shared" si="81"/>
        <v/>
      </c>
      <c r="DX94" s="211" t="str">
        <f t="shared" si="81"/>
        <v/>
      </c>
      <c r="DY94" s="211" t="str">
        <f t="shared" si="81"/>
        <v/>
      </c>
      <c r="DZ94" s="211" t="str">
        <f t="shared" si="81"/>
        <v/>
      </c>
      <c r="EA94" s="211" t="str">
        <f t="shared" si="81"/>
        <v/>
      </c>
      <c r="EB94" s="211" t="str">
        <f t="shared" si="81"/>
        <v/>
      </c>
      <c r="EC94" s="211" t="str">
        <f t="shared" si="82"/>
        <v/>
      </c>
      <c r="ED94" s="211" t="str">
        <f t="shared" si="82"/>
        <v/>
      </c>
      <c r="EE94" s="211" t="str">
        <f t="shared" si="82"/>
        <v/>
      </c>
      <c r="EF94" s="211" t="str">
        <f t="shared" si="82"/>
        <v/>
      </c>
      <c r="EG94" s="211" t="str">
        <f t="shared" si="82"/>
        <v/>
      </c>
      <c r="EH94" s="211" t="str">
        <f t="shared" si="82"/>
        <v/>
      </c>
      <c r="EI94" s="211" t="str">
        <f t="shared" si="82"/>
        <v/>
      </c>
      <c r="EJ94" s="211" t="str">
        <f t="shared" si="82"/>
        <v/>
      </c>
      <c r="EK94" s="211" t="str">
        <f t="shared" si="82"/>
        <v/>
      </c>
      <c r="EL94" s="211" t="str">
        <f t="shared" si="82"/>
        <v/>
      </c>
      <c r="EM94" s="211" t="str">
        <f t="shared" si="83"/>
        <v/>
      </c>
      <c r="EN94" s="211" t="str">
        <f t="shared" si="83"/>
        <v/>
      </c>
      <c r="EO94" s="211" t="str">
        <f t="shared" si="83"/>
        <v/>
      </c>
      <c r="EP94" s="211" t="str">
        <f t="shared" si="83"/>
        <v/>
      </c>
      <c r="EQ94" s="211" t="str">
        <f t="shared" si="83"/>
        <v/>
      </c>
      <c r="ER94" s="211" t="str">
        <f t="shared" si="83"/>
        <v/>
      </c>
      <c r="ES94" s="211" t="str">
        <f t="shared" si="83"/>
        <v/>
      </c>
      <c r="ET94" s="211" t="str">
        <f t="shared" si="83"/>
        <v/>
      </c>
      <c r="EU94" s="211" t="str">
        <f t="shared" si="83"/>
        <v/>
      </c>
      <c r="EV94" s="211" t="str">
        <f t="shared" si="83"/>
        <v/>
      </c>
    </row>
    <row r="95" spans="2:152" hidden="1" x14ac:dyDescent="0.25">
      <c r="B95" s="11" t="str">
        <f t="shared" si="19"/>
        <v/>
      </c>
      <c r="C95" s="8"/>
      <c r="D95" s="8"/>
      <c r="E95" s="8"/>
      <c r="F95" s="248" t="str">
        <f>IF('תנאי סף'!AO95&lt;&gt;1,"",'תנאי סף'!F95)</f>
        <v/>
      </c>
      <c r="G95" s="174" t="str">
        <f>IF($F95="","",IF($AA95&lt;&gt;1,$AB$1,'ריכוז גיליונות עזר'!M95))</f>
        <v/>
      </c>
      <c r="H95" s="174" t="str">
        <f>IF($F95="","",IF($AA95&lt;&gt;1,$AB$1,'ריכוז גיליונות עזר'!N95))</f>
        <v/>
      </c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2"/>
      <c r="T95" s="12"/>
      <c r="U95" s="174" t="str">
        <f t="shared" si="20"/>
        <v/>
      </c>
      <c r="V95" s="12">
        <v>1</v>
      </c>
      <c r="W95" s="12" t="str">
        <f t="shared" si="21"/>
        <v/>
      </c>
      <c r="X95" s="174">
        <v>1</v>
      </c>
      <c r="Y95" s="12" t="str">
        <f t="shared" si="22"/>
        <v/>
      </c>
      <c r="Z95" s="138" t="str">
        <f t="shared" ref="Z95:Z126" si="85">IF($F95="","",IF(OR($AA95&lt;&gt;1,Y95=$AB$1),$AB$1,IFERROR(Y95/SUM($Y$31:$Y$130),0)))</f>
        <v/>
      </c>
      <c r="AA95" s="210">
        <f t="shared" si="23"/>
        <v>1</v>
      </c>
      <c r="AB95" s="210" t="str">
        <f t="shared" si="84"/>
        <v/>
      </c>
      <c r="AC95" s="210" t="str">
        <f t="shared" si="84"/>
        <v/>
      </c>
      <c r="BA95" s="210" t="str">
        <f t="shared" si="74"/>
        <v/>
      </c>
      <c r="BB95" s="210" t="str">
        <f t="shared" si="74"/>
        <v/>
      </c>
      <c r="BC95" s="210" t="str">
        <f t="shared" si="74"/>
        <v/>
      </c>
      <c r="BK95" s="211" t="str">
        <f t="shared" si="75"/>
        <v/>
      </c>
      <c r="BL95" s="211" t="str">
        <f t="shared" si="75"/>
        <v/>
      </c>
      <c r="BM95" s="211" t="str">
        <f t="shared" si="75"/>
        <v/>
      </c>
      <c r="BN95" s="211" t="str">
        <f t="shared" si="75"/>
        <v/>
      </c>
      <c r="BO95" s="211" t="str">
        <f t="shared" si="75"/>
        <v/>
      </c>
      <c r="BP95" s="211" t="str">
        <f t="shared" si="75"/>
        <v/>
      </c>
      <c r="BQ95" s="211" t="str">
        <f t="shared" si="75"/>
        <v/>
      </c>
      <c r="BR95" s="211" t="str">
        <f t="shared" si="75"/>
        <v/>
      </c>
      <c r="BS95" s="211" t="str">
        <f t="shared" si="75"/>
        <v/>
      </c>
      <c r="BT95" s="211" t="str">
        <f t="shared" si="75"/>
        <v/>
      </c>
      <c r="BU95" s="211" t="str">
        <f t="shared" si="76"/>
        <v/>
      </c>
      <c r="BV95" s="211" t="str">
        <f t="shared" si="76"/>
        <v/>
      </c>
      <c r="BW95" s="211" t="str">
        <f t="shared" si="76"/>
        <v/>
      </c>
      <c r="BX95" s="211" t="str">
        <f t="shared" si="76"/>
        <v/>
      </c>
      <c r="BY95" s="211" t="str">
        <f t="shared" si="76"/>
        <v/>
      </c>
      <c r="BZ95" s="211" t="str">
        <f t="shared" si="76"/>
        <v/>
      </c>
      <c r="CA95" s="211" t="str">
        <f t="shared" si="76"/>
        <v/>
      </c>
      <c r="CB95" s="211" t="str">
        <f t="shared" si="76"/>
        <v/>
      </c>
      <c r="CC95" s="211" t="str">
        <f t="shared" si="76"/>
        <v/>
      </c>
      <c r="CD95" s="211" t="str">
        <f t="shared" si="76"/>
        <v/>
      </c>
      <c r="CE95" s="211" t="str">
        <f t="shared" si="77"/>
        <v/>
      </c>
      <c r="CF95" s="211" t="str">
        <f t="shared" si="77"/>
        <v/>
      </c>
      <c r="CG95" s="211" t="str">
        <f t="shared" si="77"/>
        <v/>
      </c>
      <c r="CH95" s="211" t="str">
        <f t="shared" si="77"/>
        <v/>
      </c>
      <c r="CI95" s="211" t="str">
        <f t="shared" si="77"/>
        <v/>
      </c>
      <c r="CJ95" s="211" t="str">
        <f t="shared" si="77"/>
        <v/>
      </c>
      <c r="CK95" s="211" t="str">
        <f t="shared" si="77"/>
        <v/>
      </c>
      <c r="CL95" s="211" t="str">
        <f t="shared" si="77"/>
        <v/>
      </c>
      <c r="CM95" s="211" t="str">
        <f t="shared" si="77"/>
        <v/>
      </c>
      <c r="CN95" s="211" t="str">
        <f t="shared" si="77"/>
        <v/>
      </c>
      <c r="CO95" s="211" t="str">
        <f t="shared" si="78"/>
        <v/>
      </c>
      <c r="CP95" s="211" t="str">
        <f t="shared" si="78"/>
        <v/>
      </c>
      <c r="CQ95" s="211" t="str">
        <f t="shared" si="78"/>
        <v/>
      </c>
      <c r="CR95" s="211" t="str">
        <f t="shared" si="78"/>
        <v/>
      </c>
      <c r="CS95" s="211" t="str">
        <f t="shared" si="78"/>
        <v/>
      </c>
      <c r="CT95" s="211" t="str">
        <f t="shared" si="78"/>
        <v/>
      </c>
      <c r="CU95" s="211" t="str">
        <f t="shared" si="78"/>
        <v/>
      </c>
      <c r="CV95" s="211" t="str">
        <f t="shared" si="78"/>
        <v/>
      </c>
      <c r="CW95" s="211" t="str">
        <f t="shared" si="78"/>
        <v/>
      </c>
      <c r="CX95" s="211" t="str">
        <f t="shared" si="78"/>
        <v/>
      </c>
      <c r="CY95" s="211" t="str">
        <f t="shared" si="79"/>
        <v/>
      </c>
      <c r="CZ95" s="211" t="str">
        <f t="shared" si="79"/>
        <v/>
      </c>
      <c r="DA95" s="211" t="str">
        <f t="shared" si="79"/>
        <v/>
      </c>
      <c r="DB95" s="211" t="str">
        <f t="shared" si="79"/>
        <v/>
      </c>
      <c r="DC95" s="211" t="str">
        <f t="shared" si="79"/>
        <v/>
      </c>
      <c r="DD95" s="211" t="str">
        <f t="shared" si="79"/>
        <v/>
      </c>
      <c r="DE95" s="211" t="str">
        <f t="shared" si="79"/>
        <v/>
      </c>
      <c r="DF95" s="211" t="str">
        <f t="shared" si="79"/>
        <v/>
      </c>
      <c r="DG95" s="211" t="str">
        <f t="shared" si="79"/>
        <v/>
      </c>
      <c r="DH95" s="211" t="str">
        <f t="shared" si="79"/>
        <v/>
      </c>
      <c r="DI95" s="211" t="str">
        <f t="shared" si="80"/>
        <v/>
      </c>
      <c r="DJ95" s="211" t="str">
        <f t="shared" si="80"/>
        <v/>
      </c>
      <c r="DK95" s="211" t="str">
        <f t="shared" si="80"/>
        <v/>
      </c>
      <c r="DL95" s="211" t="str">
        <f t="shared" si="80"/>
        <v/>
      </c>
      <c r="DM95" s="211" t="str">
        <f t="shared" si="80"/>
        <v/>
      </c>
      <c r="DN95" s="211" t="str">
        <f t="shared" si="80"/>
        <v/>
      </c>
      <c r="DO95" s="211" t="str">
        <f t="shared" si="80"/>
        <v/>
      </c>
      <c r="DP95" s="211" t="str">
        <f t="shared" si="80"/>
        <v/>
      </c>
      <c r="DQ95" s="211" t="str">
        <f t="shared" si="80"/>
        <v/>
      </c>
      <c r="DR95" s="211" t="str">
        <f t="shared" si="80"/>
        <v/>
      </c>
      <c r="DS95" s="211" t="str">
        <f t="shared" si="81"/>
        <v/>
      </c>
      <c r="DT95" s="211" t="str">
        <f t="shared" si="81"/>
        <v/>
      </c>
      <c r="DU95" s="211" t="str">
        <f t="shared" si="81"/>
        <v/>
      </c>
      <c r="DV95" s="211" t="str">
        <f t="shared" si="81"/>
        <v/>
      </c>
      <c r="DW95" s="211" t="str">
        <f t="shared" si="81"/>
        <v/>
      </c>
      <c r="DX95" s="211" t="str">
        <f t="shared" si="81"/>
        <v/>
      </c>
      <c r="DY95" s="211" t="str">
        <f t="shared" si="81"/>
        <v/>
      </c>
      <c r="DZ95" s="211" t="str">
        <f t="shared" si="81"/>
        <v/>
      </c>
      <c r="EA95" s="211" t="str">
        <f t="shared" si="81"/>
        <v/>
      </c>
      <c r="EB95" s="211" t="str">
        <f t="shared" si="81"/>
        <v/>
      </c>
      <c r="EC95" s="211" t="str">
        <f t="shared" si="82"/>
        <v/>
      </c>
      <c r="ED95" s="211" t="str">
        <f t="shared" si="82"/>
        <v/>
      </c>
      <c r="EE95" s="211" t="str">
        <f t="shared" si="82"/>
        <v/>
      </c>
      <c r="EF95" s="211" t="str">
        <f t="shared" si="82"/>
        <v/>
      </c>
      <c r="EG95" s="211" t="str">
        <f t="shared" si="82"/>
        <v/>
      </c>
      <c r="EH95" s="211" t="str">
        <f t="shared" si="82"/>
        <v/>
      </c>
      <c r="EI95" s="211" t="str">
        <f t="shared" si="82"/>
        <v/>
      </c>
      <c r="EJ95" s="211" t="str">
        <f t="shared" si="82"/>
        <v/>
      </c>
      <c r="EK95" s="211" t="str">
        <f t="shared" si="82"/>
        <v/>
      </c>
      <c r="EL95" s="211" t="str">
        <f t="shared" si="82"/>
        <v/>
      </c>
      <c r="EM95" s="211" t="str">
        <f t="shared" si="83"/>
        <v/>
      </c>
      <c r="EN95" s="211" t="str">
        <f t="shared" si="83"/>
        <v/>
      </c>
      <c r="EO95" s="211" t="str">
        <f t="shared" si="83"/>
        <v/>
      </c>
      <c r="EP95" s="211" t="str">
        <f t="shared" si="83"/>
        <v/>
      </c>
      <c r="EQ95" s="211" t="str">
        <f t="shared" si="83"/>
        <v/>
      </c>
      <c r="ER95" s="211" t="str">
        <f t="shared" si="83"/>
        <v/>
      </c>
      <c r="ES95" s="211" t="str">
        <f t="shared" si="83"/>
        <v/>
      </c>
      <c r="ET95" s="211" t="str">
        <f t="shared" si="83"/>
        <v/>
      </c>
      <c r="EU95" s="211" t="str">
        <f t="shared" si="83"/>
        <v/>
      </c>
      <c r="EV95" s="211" t="str">
        <f t="shared" si="83"/>
        <v/>
      </c>
    </row>
    <row r="96" spans="2:152" hidden="1" x14ac:dyDescent="0.25">
      <c r="B96" s="11" t="str">
        <f t="shared" ref="B96:B130" si="86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4" t="str">
        <f>IF($F96="","",IF($AA96&lt;&gt;1,$AB$1,'ריכוז גיליונות עזר'!M96))</f>
        <v/>
      </c>
      <c r="H96" s="174" t="str">
        <f>IF($F96="","",IF($AA96&lt;&gt;1,$AB$1,'ריכוז גיליונות עזר'!N96))</f>
        <v/>
      </c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2"/>
      <c r="T96" s="12"/>
      <c r="U96" s="174" t="str">
        <f t="shared" ref="U96:U130" si="87">IF($F96="","",IF($AA96&lt;&gt;1,$AB$1,SUM(G96:H96)*$H$8))</f>
        <v/>
      </c>
      <c r="V96" s="12">
        <v>1</v>
      </c>
      <c r="W96" s="12" t="str">
        <f t="shared" ref="W96:W130" si="88">IF($F96="","",IF($AA96&lt;&gt;1,$AB$1,IFERROR(U96*V96,$AB$1)))</f>
        <v/>
      </c>
      <c r="X96" s="174">
        <v>1</v>
      </c>
      <c r="Y96" s="12" t="str">
        <f t="shared" ref="Y96:Y130" si="89">IF($F96="","",IF($AA96&lt;&gt;1,$AB$1,IFERROR(W96*X96,$AB$1)))</f>
        <v/>
      </c>
      <c r="Z96" s="138" t="str">
        <f t="shared" si="85"/>
        <v/>
      </c>
      <c r="AA96" s="210">
        <f t="shared" ref="AA96:AA130" si="90">IF(SUM(AD96:AV96)=COUNT(AD96:AV96),1,0)</f>
        <v>1</v>
      </c>
      <c r="AB96" s="210" t="str">
        <f t="shared" si="84"/>
        <v/>
      </c>
      <c r="AC96" s="210" t="str">
        <f t="shared" si="84"/>
        <v/>
      </c>
      <c r="BA96" s="210" t="str">
        <f t="shared" si="74"/>
        <v/>
      </c>
      <c r="BB96" s="210" t="str">
        <f t="shared" si="74"/>
        <v/>
      </c>
      <c r="BC96" s="210" t="str">
        <f t="shared" si="74"/>
        <v/>
      </c>
      <c r="BK96" s="211" t="str">
        <f t="shared" si="75"/>
        <v/>
      </c>
      <c r="BL96" s="211" t="str">
        <f t="shared" si="75"/>
        <v/>
      </c>
      <c r="BM96" s="211" t="str">
        <f t="shared" si="75"/>
        <v/>
      </c>
      <c r="BN96" s="211" t="str">
        <f t="shared" si="75"/>
        <v/>
      </c>
      <c r="BO96" s="211" t="str">
        <f t="shared" si="75"/>
        <v/>
      </c>
      <c r="BP96" s="211" t="str">
        <f t="shared" si="75"/>
        <v/>
      </c>
      <c r="BQ96" s="211" t="str">
        <f t="shared" si="75"/>
        <v/>
      </c>
      <c r="BR96" s="211" t="str">
        <f t="shared" si="75"/>
        <v/>
      </c>
      <c r="BS96" s="211" t="str">
        <f t="shared" si="75"/>
        <v/>
      </c>
      <c r="BT96" s="211" t="str">
        <f t="shared" si="75"/>
        <v/>
      </c>
      <c r="BU96" s="211" t="str">
        <f t="shared" si="76"/>
        <v/>
      </c>
      <c r="BV96" s="211" t="str">
        <f t="shared" si="76"/>
        <v/>
      </c>
      <c r="BW96" s="211" t="str">
        <f t="shared" si="76"/>
        <v/>
      </c>
      <c r="BX96" s="211" t="str">
        <f t="shared" si="76"/>
        <v/>
      </c>
      <c r="BY96" s="211" t="str">
        <f t="shared" si="76"/>
        <v/>
      </c>
      <c r="BZ96" s="211" t="str">
        <f t="shared" si="76"/>
        <v/>
      </c>
      <c r="CA96" s="211" t="str">
        <f t="shared" si="76"/>
        <v/>
      </c>
      <c r="CB96" s="211" t="str">
        <f t="shared" si="76"/>
        <v/>
      </c>
      <c r="CC96" s="211" t="str">
        <f t="shared" si="76"/>
        <v/>
      </c>
      <c r="CD96" s="211" t="str">
        <f t="shared" si="76"/>
        <v/>
      </c>
      <c r="CE96" s="211" t="str">
        <f t="shared" si="77"/>
        <v/>
      </c>
      <c r="CF96" s="211" t="str">
        <f t="shared" si="77"/>
        <v/>
      </c>
      <c r="CG96" s="211" t="str">
        <f t="shared" si="77"/>
        <v/>
      </c>
      <c r="CH96" s="211" t="str">
        <f t="shared" si="77"/>
        <v/>
      </c>
      <c r="CI96" s="211" t="str">
        <f t="shared" si="77"/>
        <v/>
      </c>
      <c r="CJ96" s="211" t="str">
        <f t="shared" si="77"/>
        <v/>
      </c>
      <c r="CK96" s="211" t="str">
        <f t="shared" si="77"/>
        <v/>
      </c>
      <c r="CL96" s="211" t="str">
        <f t="shared" si="77"/>
        <v/>
      </c>
      <c r="CM96" s="211" t="str">
        <f t="shared" si="77"/>
        <v/>
      </c>
      <c r="CN96" s="211" t="str">
        <f t="shared" si="77"/>
        <v/>
      </c>
      <c r="CO96" s="211" t="str">
        <f t="shared" si="78"/>
        <v/>
      </c>
      <c r="CP96" s="211" t="str">
        <f t="shared" si="78"/>
        <v/>
      </c>
      <c r="CQ96" s="211" t="str">
        <f t="shared" si="78"/>
        <v/>
      </c>
      <c r="CR96" s="211" t="str">
        <f t="shared" si="78"/>
        <v/>
      </c>
      <c r="CS96" s="211" t="str">
        <f t="shared" si="78"/>
        <v/>
      </c>
      <c r="CT96" s="211" t="str">
        <f t="shared" si="78"/>
        <v/>
      </c>
      <c r="CU96" s="211" t="str">
        <f t="shared" si="78"/>
        <v/>
      </c>
      <c r="CV96" s="211" t="str">
        <f t="shared" si="78"/>
        <v/>
      </c>
      <c r="CW96" s="211" t="str">
        <f t="shared" si="78"/>
        <v/>
      </c>
      <c r="CX96" s="211" t="str">
        <f t="shared" si="78"/>
        <v/>
      </c>
      <c r="CY96" s="211" t="str">
        <f t="shared" si="79"/>
        <v/>
      </c>
      <c r="CZ96" s="211" t="str">
        <f t="shared" si="79"/>
        <v/>
      </c>
      <c r="DA96" s="211" t="str">
        <f t="shared" si="79"/>
        <v/>
      </c>
      <c r="DB96" s="211" t="str">
        <f t="shared" si="79"/>
        <v/>
      </c>
      <c r="DC96" s="211" t="str">
        <f t="shared" si="79"/>
        <v/>
      </c>
      <c r="DD96" s="211" t="str">
        <f t="shared" si="79"/>
        <v/>
      </c>
      <c r="DE96" s="211" t="str">
        <f t="shared" si="79"/>
        <v/>
      </c>
      <c r="DF96" s="211" t="str">
        <f t="shared" si="79"/>
        <v/>
      </c>
      <c r="DG96" s="211" t="str">
        <f t="shared" si="79"/>
        <v/>
      </c>
      <c r="DH96" s="211" t="str">
        <f t="shared" si="79"/>
        <v/>
      </c>
      <c r="DI96" s="211" t="str">
        <f t="shared" si="80"/>
        <v/>
      </c>
      <c r="DJ96" s="211" t="str">
        <f t="shared" si="80"/>
        <v/>
      </c>
      <c r="DK96" s="211" t="str">
        <f t="shared" si="80"/>
        <v/>
      </c>
      <c r="DL96" s="211" t="str">
        <f t="shared" si="80"/>
        <v/>
      </c>
      <c r="DM96" s="211" t="str">
        <f t="shared" si="80"/>
        <v/>
      </c>
      <c r="DN96" s="211" t="str">
        <f t="shared" si="80"/>
        <v/>
      </c>
      <c r="DO96" s="211" t="str">
        <f t="shared" si="80"/>
        <v/>
      </c>
      <c r="DP96" s="211" t="str">
        <f t="shared" si="80"/>
        <v/>
      </c>
      <c r="DQ96" s="211" t="str">
        <f t="shared" si="80"/>
        <v/>
      </c>
      <c r="DR96" s="211" t="str">
        <f t="shared" si="80"/>
        <v/>
      </c>
      <c r="DS96" s="211" t="str">
        <f t="shared" si="81"/>
        <v/>
      </c>
      <c r="DT96" s="211" t="str">
        <f t="shared" si="81"/>
        <v/>
      </c>
      <c r="DU96" s="211" t="str">
        <f t="shared" si="81"/>
        <v/>
      </c>
      <c r="DV96" s="211" t="str">
        <f t="shared" si="81"/>
        <v/>
      </c>
      <c r="DW96" s="211" t="str">
        <f t="shared" si="81"/>
        <v/>
      </c>
      <c r="DX96" s="211" t="str">
        <f t="shared" si="81"/>
        <v/>
      </c>
      <c r="DY96" s="211" t="str">
        <f t="shared" si="81"/>
        <v/>
      </c>
      <c r="DZ96" s="211" t="str">
        <f t="shared" si="81"/>
        <v/>
      </c>
      <c r="EA96" s="211" t="str">
        <f t="shared" si="81"/>
        <v/>
      </c>
      <c r="EB96" s="211" t="str">
        <f t="shared" si="81"/>
        <v/>
      </c>
      <c r="EC96" s="211" t="str">
        <f t="shared" si="82"/>
        <v/>
      </c>
      <c r="ED96" s="211" t="str">
        <f t="shared" si="82"/>
        <v/>
      </c>
      <c r="EE96" s="211" t="str">
        <f t="shared" si="82"/>
        <v/>
      </c>
      <c r="EF96" s="211" t="str">
        <f t="shared" si="82"/>
        <v/>
      </c>
      <c r="EG96" s="211" t="str">
        <f t="shared" si="82"/>
        <v/>
      </c>
      <c r="EH96" s="211" t="str">
        <f t="shared" si="82"/>
        <v/>
      </c>
      <c r="EI96" s="211" t="str">
        <f t="shared" si="82"/>
        <v/>
      </c>
      <c r="EJ96" s="211" t="str">
        <f t="shared" si="82"/>
        <v/>
      </c>
      <c r="EK96" s="211" t="str">
        <f t="shared" si="82"/>
        <v/>
      </c>
      <c r="EL96" s="211" t="str">
        <f t="shared" si="82"/>
        <v/>
      </c>
      <c r="EM96" s="211" t="str">
        <f t="shared" si="83"/>
        <v/>
      </c>
      <c r="EN96" s="211" t="str">
        <f t="shared" si="83"/>
        <v/>
      </c>
      <c r="EO96" s="211" t="str">
        <f t="shared" si="83"/>
        <v/>
      </c>
      <c r="EP96" s="211" t="str">
        <f t="shared" si="83"/>
        <v/>
      </c>
      <c r="EQ96" s="211" t="str">
        <f t="shared" si="83"/>
        <v/>
      </c>
      <c r="ER96" s="211" t="str">
        <f t="shared" si="83"/>
        <v/>
      </c>
      <c r="ES96" s="211" t="str">
        <f t="shared" si="83"/>
        <v/>
      </c>
      <c r="ET96" s="211" t="str">
        <f t="shared" si="83"/>
        <v/>
      </c>
      <c r="EU96" s="211" t="str">
        <f t="shared" si="83"/>
        <v/>
      </c>
      <c r="EV96" s="211" t="str">
        <f t="shared" si="83"/>
        <v/>
      </c>
    </row>
    <row r="97" spans="2:152" hidden="1" x14ac:dyDescent="0.25">
      <c r="B97" s="11" t="str">
        <f t="shared" si="86"/>
        <v/>
      </c>
      <c r="C97" s="8"/>
      <c r="D97" s="8"/>
      <c r="E97" s="8"/>
      <c r="F97" s="248" t="str">
        <f>IF('תנאי סף'!AO97&lt;&gt;1,"",'תנאי סף'!F97)</f>
        <v/>
      </c>
      <c r="G97" s="174" t="str">
        <f>IF($F97="","",IF($AA97&lt;&gt;1,$AB$1,'ריכוז גיליונות עזר'!M97))</f>
        <v/>
      </c>
      <c r="H97" s="174" t="str">
        <f>IF($F97="","",IF($AA97&lt;&gt;1,$AB$1,'ריכוז גיליונות עזר'!N97))</f>
        <v/>
      </c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2"/>
      <c r="T97" s="12"/>
      <c r="U97" s="174" t="str">
        <f t="shared" si="87"/>
        <v/>
      </c>
      <c r="V97" s="12">
        <v>1</v>
      </c>
      <c r="W97" s="12" t="str">
        <f t="shared" si="88"/>
        <v/>
      </c>
      <c r="X97" s="174">
        <v>1</v>
      </c>
      <c r="Y97" s="12" t="str">
        <f t="shared" si="89"/>
        <v/>
      </c>
      <c r="Z97" s="138" t="str">
        <f t="shared" si="85"/>
        <v/>
      </c>
      <c r="AA97" s="210">
        <f t="shared" si="90"/>
        <v>1</v>
      </c>
      <c r="AB97" s="210" t="str">
        <f t="shared" si="84"/>
        <v/>
      </c>
      <c r="AC97" s="210" t="str">
        <f t="shared" si="84"/>
        <v/>
      </c>
      <c r="BA97" s="210" t="str">
        <f t="shared" si="74"/>
        <v/>
      </c>
      <c r="BB97" s="210" t="str">
        <f t="shared" si="74"/>
        <v/>
      </c>
      <c r="BC97" s="210" t="str">
        <f t="shared" si="74"/>
        <v/>
      </c>
      <c r="BK97" s="211" t="str">
        <f t="shared" si="75"/>
        <v/>
      </c>
      <c r="BL97" s="211" t="str">
        <f t="shared" si="75"/>
        <v/>
      </c>
      <c r="BM97" s="211" t="str">
        <f t="shared" si="75"/>
        <v/>
      </c>
      <c r="BN97" s="211" t="str">
        <f t="shared" si="75"/>
        <v/>
      </c>
      <c r="BO97" s="211" t="str">
        <f t="shared" si="75"/>
        <v/>
      </c>
      <c r="BP97" s="211" t="str">
        <f t="shared" si="75"/>
        <v/>
      </c>
      <c r="BQ97" s="211" t="str">
        <f t="shared" si="75"/>
        <v/>
      </c>
      <c r="BR97" s="211" t="str">
        <f t="shared" si="75"/>
        <v/>
      </c>
      <c r="BS97" s="211" t="str">
        <f t="shared" si="75"/>
        <v/>
      </c>
      <c r="BT97" s="211" t="str">
        <f t="shared" si="75"/>
        <v/>
      </c>
      <c r="BU97" s="211" t="str">
        <f t="shared" si="76"/>
        <v/>
      </c>
      <c r="BV97" s="211" t="str">
        <f t="shared" si="76"/>
        <v/>
      </c>
      <c r="BW97" s="211" t="str">
        <f t="shared" si="76"/>
        <v/>
      </c>
      <c r="BX97" s="211" t="str">
        <f t="shared" si="76"/>
        <v/>
      </c>
      <c r="BY97" s="211" t="str">
        <f t="shared" si="76"/>
        <v/>
      </c>
      <c r="BZ97" s="211" t="str">
        <f t="shared" si="76"/>
        <v/>
      </c>
      <c r="CA97" s="211" t="str">
        <f t="shared" si="76"/>
        <v/>
      </c>
      <c r="CB97" s="211" t="str">
        <f t="shared" si="76"/>
        <v/>
      </c>
      <c r="CC97" s="211" t="str">
        <f t="shared" si="76"/>
        <v/>
      </c>
      <c r="CD97" s="211" t="str">
        <f t="shared" si="76"/>
        <v/>
      </c>
      <c r="CE97" s="211" t="str">
        <f t="shared" si="77"/>
        <v/>
      </c>
      <c r="CF97" s="211" t="str">
        <f t="shared" si="77"/>
        <v/>
      </c>
      <c r="CG97" s="211" t="str">
        <f t="shared" si="77"/>
        <v/>
      </c>
      <c r="CH97" s="211" t="str">
        <f t="shared" si="77"/>
        <v/>
      </c>
      <c r="CI97" s="211" t="str">
        <f t="shared" si="77"/>
        <v/>
      </c>
      <c r="CJ97" s="211" t="str">
        <f t="shared" si="77"/>
        <v/>
      </c>
      <c r="CK97" s="211" t="str">
        <f t="shared" si="77"/>
        <v/>
      </c>
      <c r="CL97" s="211" t="str">
        <f t="shared" si="77"/>
        <v/>
      </c>
      <c r="CM97" s="211" t="str">
        <f t="shared" si="77"/>
        <v/>
      </c>
      <c r="CN97" s="211" t="str">
        <f t="shared" si="77"/>
        <v/>
      </c>
      <c r="CO97" s="211" t="str">
        <f t="shared" si="78"/>
        <v/>
      </c>
      <c r="CP97" s="211" t="str">
        <f t="shared" si="78"/>
        <v/>
      </c>
      <c r="CQ97" s="211" t="str">
        <f t="shared" si="78"/>
        <v/>
      </c>
      <c r="CR97" s="211" t="str">
        <f t="shared" si="78"/>
        <v/>
      </c>
      <c r="CS97" s="211" t="str">
        <f t="shared" si="78"/>
        <v/>
      </c>
      <c r="CT97" s="211" t="str">
        <f t="shared" si="78"/>
        <v/>
      </c>
      <c r="CU97" s="211" t="str">
        <f t="shared" si="78"/>
        <v/>
      </c>
      <c r="CV97" s="211" t="str">
        <f t="shared" si="78"/>
        <v/>
      </c>
      <c r="CW97" s="211" t="str">
        <f t="shared" si="78"/>
        <v/>
      </c>
      <c r="CX97" s="211" t="str">
        <f t="shared" si="78"/>
        <v/>
      </c>
      <c r="CY97" s="211" t="str">
        <f t="shared" si="79"/>
        <v/>
      </c>
      <c r="CZ97" s="211" t="str">
        <f t="shared" si="79"/>
        <v/>
      </c>
      <c r="DA97" s="211" t="str">
        <f t="shared" si="79"/>
        <v/>
      </c>
      <c r="DB97" s="211" t="str">
        <f t="shared" si="79"/>
        <v/>
      </c>
      <c r="DC97" s="211" t="str">
        <f t="shared" si="79"/>
        <v/>
      </c>
      <c r="DD97" s="211" t="str">
        <f t="shared" si="79"/>
        <v/>
      </c>
      <c r="DE97" s="211" t="str">
        <f t="shared" si="79"/>
        <v/>
      </c>
      <c r="DF97" s="211" t="str">
        <f t="shared" si="79"/>
        <v/>
      </c>
      <c r="DG97" s="211" t="str">
        <f t="shared" si="79"/>
        <v/>
      </c>
      <c r="DH97" s="211" t="str">
        <f t="shared" si="79"/>
        <v/>
      </c>
      <c r="DI97" s="211" t="str">
        <f t="shared" si="80"/>
        <v/>
      </c>
      <c r="DJ97" s="211" t="str">
        <f t="shared" si="80"/>
        <v/>
      </c>
      <c r="DK97" s="211" t="str">
        <f t="shared" si="80"/>
        <v/>
      </c>
      <c r="DL97" s="211" t="str">
        <f t="shared" si="80"/>
        <v/>
      </c>
      <c r="DM97" s="211" t="str">
        <f t="shared" si="80"/>
        <v/>
      </c>
      <c r="DN97" s="211" t="str">
        <f t="shared" si="80"/>
        <v/>
      </c>
      <c r="DO97" s="211" t="str">
        <f t="shared" si="80"/>
        <v/>
      </c>
      <c r="DP97" s="211" t="str">
        <f t="shared" si="80"/>
        <v/>
      </c>
      <c r="DQ97" s="211" t="str">
        <f t="shared" si="80"/>
        <v/>
      </c>
      <c r="DR97" s="211" t="str">
        <f t="shared" si="80"/>
        <v/>
      </c>
      <c r="DS97" s="211" t="str">
        <f t="shared" si="81"/>
        <v/>
      </c>
      <c r="DT97" s="211" t="str">
        <f t="shared" si="81"/>
        <v/>
      </c>
      <c r="DU97" s="211" t="str">
        <f t="shared" si="81"/>
        <v/>
      </c>
      <c r="DV97" s="211" t="str">
        <f t="shared" si="81"/>
        <v/>
      </c>
      <c r="DW97" s="211" t="str">
        <f t="shared" si="81"/>
        <v/>
      </c>
      <c r="DX97" s="211" t="str">
        <f t="shared" si="81"/>
        <v/>
      </c>
      <c r="DY97" s="211" t="str">
        <f t="shared" si="81"/>
        <v/>
      </c>
      <c r="DZ97" s="211" t="str">
        <f t="shared" si="81"/>
        <v/>
      </c>
      <c r="EA97" s="211" t="str">
        <f t="shared" si="81"/>
        <v/>
      </c>
      <c r="EB97" s="211" t="str">
        <f t="shared" si="81"/>
        <v/>
      </c>
      <c r="EC97" s="211" t="str">
        <f t="shared" si="82"/>
        <v/>
      </c>
      <c r="ED97" s="211" t="str">
        <f t="shared" si="82"/>
        <v/>
      </c>
      <c r="EE97" s="211" t="str">
        <f t="shared" si="82"/>
        <v/>
      </c>
      <c r="EF97" s="211" t="str">
        <f t="shared" si="82"/>
        <v/>
      </c>
      <c r="EG97" s="211" t="str">
        <f t="shared" si="82"/>
        <v/>
      </c>
      <c r="EH97" s="211" t="str">
        <f t="shared" si="82"/>
        <v/>
      </c>
      <c r="EI97" s="211" t="str">
        <f t="shared" si="82"/>
        <v/>
      </c>
      <c r="EJ97" s="211" t="str">
        <f t="shared" si="82"/>
        <v/>
      </c>
      <c r="EK97" s="211" t="str">
        <f t="shared" si="82"/>
        <v/>
      </c>
      <c r="EL97" s="211" t="str">
        <f t="shared" si="82"/>
        <v/>
      </c>
      <c r="EM97" s="211" t="str">
        <f t="shared" si="83"/>
        <v/>
      </c>
      <c r="EN97" s="211" t="str">
        <f t="shared" si="83"/>
        <v/>
      </c>
      <c r="EO97" s="211" t="str">
        <f t="shared" si="83"/>
        <v/>
      </c>
      <c r="EP97" s="211" t="str">
        <f t="shared" si="83"/>
        <v/>
      </c>
      <c r="EQ97" s="211" t="str">
        <f t="shared" si="83"/>
        <v/>
      </c>
      <c r="ER97" s="211" t="str">
        <f t="shared" si="83"/>
        <v/>
      </c>
      <c r="ES97" s="211" t="str">
        <f t="shared" si="83"/>
        <v/>
      </c>
      <c r="ET97" s="211" t="str">
        <f t="shared" si="83"/>
        <v/>
      </c>
      <c r="EU97" s="211" t="str">
        <f t="shared" si="83"/>
        <v/>
      </c>
      <c r="EV97" s="211" t="str">
        <f t="shared" si="83"/>
        <v/>
      </c>
    </row>
    <row r="98" spans="2:152" hidden="1" x14ac:dyDescent="0.25">
      <c r="B98" s="11" t="str">
        <f t="shared" si="86"/>
        <v/>
      </c>
      <c r="C98" s="8"/>
      <c r="D98" s="8"/>
      <c r="E98" s="8"/>
      <c r="F98" s="248" t="str">
        <f>IF('תנאי סף'!AO98&lt;&gt;1,"",'תנאי סף'!F98)</f>
        <v/>
      </c>
      <c r="G98" s="174" t="str">
        <f>IF($F98="","",IF($AA98&lt;&gt;1,$AB$1,'ריכוז גיליונות עזר'!M98))</f>
        <v/>
      </c>
      <c r="H98" s="174" t="str">
        <f>IF($F98="","",IF($AA98&lt;&gt;1,$AB$1,'ריכוז גיליונות עזר'!N98))</f>
        <v/>
      </c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2"/>
      <c r="T98" s="12"/>
      <c r="U98" s="174" t="str">
        <f t="shared" si="87"/>
        <v/>
      </c>
      <c r="V98" s="12">
        <v>1</v>
      </c>
      <c r="W98" s="12" t="str">
        <f t="shared" si="88"/>
        <v/>
      </c>
      <c r="X98" s="174">
        <v>1</v>
      </c>
      <c r="Y98" s="12" t="str">
        <f t="shared" si="89"/>
        <v/>
      </c>
      <c r="Z98" s="138" t="str">
        <f t="shared" si="85"/>
        <v/>
      </c>
      <c r="AA98" s="210">
        <f t="shared" si="90"/>
        <v>1</v>
      </c>
      <c r="AB98" s="210" t="str">
        <f t="shared" si="84"/>
        <v/>
      </c>
      <c r="AC98" s="210" t="str">
        <f t="shared" si="84"/>
        <v/>
      </c>
      <c r="BA98" s="210" t="str">
        <f t="shared" si="74"/>
        <v/>
      </c>
      <c r="BB98" s="210" t="str">
        <f t="shared" si="74"/>
        <v/>
      </c>
      <c r="BC98" s="210" t="str">
        <f t="shared" si="74"/>
        <v/>
      </c>
      <c r="BK98" s="211" t="str">
        <f t="shared" si="75"/>
        <v/>
      </c>
      <c r="BL98" s="211" t="str">
        <f t="shared" si="75"/>
        <v/>
      </c>
      <c r="BM98" s="211" t="str">
        <f t="shared" si="75"/>
        <v/>
      </c>
      <c r="BN98" s="211" t="str">
        <f t="shared" si="75"/>
        <v/>
      </c>
      <c r="BO98" s="211" t="str">
        <f t="shared" si="75"/>
        <v/>
      </c>
      <c r="BP98" s="211" t="str">
        <f t="shared" si="75"/>
        <v/>
      </c>
      <c r="BQ98" s="211" t="str">
        <f t="shared" si="75"/>
        <v/>
      </c>
      <c r="BR98" s="211" t="str">
        <f t="shared" si="75"/>
        <v/>
      </c>
      <c r="BS98" s="211" t="str">
        <f t="shared" si="75"/>
        <v/>
      </c>
      <c r="BT98" s="211" t="str">
        <f t="shared" si="75"/>
        <v/>
      </c>
      <c r="BU98" s="211" t="str">
        <f t="shared" si="76"/>
        <v/>
      </c>
      <c r="BV98" s="211" t="str">
        <f t="shared" si="76"/>
        <v/>
      </c>
      <c r="BW98" s="211" t="str">
        <f t="shared" si="76"/>
        <v/>
      </c>
      <c r="BX98" s="211" t="str">
        <f t="shared" si="76"/>
        <v/>
      </c>
      <c r="BY98" s="211" t="str">
        <f t="shared" si="76"/>
        <v/>
      </c>
      <c r="BZ98" s="211" t="str">
        <f t="shared" si="76"/>
        <v/>
      </c>
      <c r="CA98" s="211" t="str">
        <f t="shared" si="76"/>
        <v/>
      </c>
      <c r="CB98" s="211" t="str">
        <f t="shared" si="76"/>
        <v/>
      </c>
      <c r="CC98" s="211" t="str">
        <f t="shared" si="76"/>
        <v/>
      </c>
      <c r="CD98" s="211" t="str">
        <f t="shared" si="76"/>
        <v/>
      </c>
      <c r="CE98" s="211" t="str">
        <f t="shared" si="77"/>
        <v/>
      </c>
      <c r="CF98" s="211" t="str">
        <f t="shared" si="77"/>
        <v/>
      </c>
      <c r="CG98" s="211" t="str">
        <f t="shared" si="77"/>
        <v/>
      </c>
      <c r="CH98" s="211" t="str">
        <f t="shared" si="77"/>
        <v/>
      </c>
      <c r="CI98" s="211" t="str">
        <f t="shared" si="77"/>
        <v/>
      </c>
      <c r="CJ98" s="211" t="str">
        <f t="shared" si="77"/>
        <v/>
      </c>
      <c r="CK98" s="211" t="str">
        <f t="shared" si="77"/>
        <v/>
      </c>
      <c r="CL98" s="211" t="str">
        <f t="shared" si="77"/>
        <v/>
      </c>
      <c r="CM98" s="211" t="str">
        <f t="shared" si="77"/>
        <v/>
      </c>
      <c r="CN98" s="211" t="str">
        <f t="shared" si="77"/>
        <v/>
      </c>
      <c r="CO98" s="211" t="str">
        <f t="shared" si="78"/>
        <v/>
      </c>
      <c r="CP98" s="211" t="str">
        <f t="shared" si="78"/>
        <v/>
      </c>
      <c r="CQ98" s="211" t="str">
        <f t="shared" si="78"/>
        <v/>
      </c>
      <c r="CR98" s="211" t="str">
        <f t="shared" si="78"/>
        <v/>
      </c>
      <c r="CS98" s="211" t="str">
        <f t="shared" si="78"/>
        <v/>
      </c>
      <c r="CT98" s="211" t="str">
        <f t="shared" si="78"/>
        <v/>
      </c>
      <c r="CU98" s="211" t="str">
        <f t="shared" si="78"/>
        <v/>
      </c>
      <c r="CV98" s="211" t="str">
        <f t="shared" si="78"/>
        <v/>
      </c>
      <c r="CW98" s="211" t="str">
        <f t="shared" si="78"/>
        <v/>
      </c>
      <c r="CX98" s="211" t="str">
        <f t="shared" si="78"/>
        <v/>
      </c>
      <c r="CY98" s="211" t="str">
        <f t="shared" si="79"/>
        <v/>
      </c>
      <c r="CZ98" s="211" t="str">
        <f t="shared" si="79"/>
        <v/>
      </c>
      <c r="DA98" s="211" t="str">
        <f t="shared" si="79"/>
        <v/>
      </c>
      <c r="DB98" s="211" t="str">
        <f t="shared" si="79"/>
        <v/>
      </c>
      <c r="DC98" s="211" t="str">
        <f t="shared" si="79"/>
        <v/>
      </c>
      <c r="DD98" s="211" t="str">
        <f t="shared" si="79"/>
        <v/>
      </c>
      <c r="DE98" s="211" t="str">
        <f t="shared" si="79"/>
        <v/>
      </c>
      <c r="DF98" s="211" t="str">
        <f t="shared" si="79"/>
        <v/>
      </c>
      <c r="DG98" s="211" t="str">
        <f t="shared" si="79"/>
        <v/>
      </c>
      <c r="DH98" s="211" t="str">
        <f t="shared" si="79"/>
        <v/>
      </c>
      <c r="DI98" s="211" t="str">
        <f t="shared" si="80"/>
        <v/>
      </c>
      <c r="DJ98" s="211" t="str">
        <f t="shared" si="80"/>
        <v/>
      </c>
      <c r="DK98" s="211" t="str">
        <f t="shared" si="80"/>
        <v/>
      </c>
      <c r="DL98" s="211" t="str">
        <f t="shared" si="80"/>
        <v/>
      </c>
      <c r="DM98" s="211" t="str">
        <f t="shared" si="80"/>
        <v/>
      </c>
      <c r="DN98" s="211" t="str">
        <f t="shared" si="80"/>
        <v/>
      </c>
      <c r="DO98" s="211" t="str">
        <f t="shared" si="80"/>
        <v/>
      </c>
      <c r="DP98" s="211" t="str">
        <f t="shared" si="80"/>
        <v/>
      </c>
      <c r="DQ98" s="211" t="str">
        <f t="shared" si="80"/>
        <v/>
      </c>
      <c r="DR98" s="211" t="str">
        <f t="shared" si="80"/>
        <v/>
      </c>
      <c r="DS98" s="211" t="str">
        <f t="shared" si="81"/>
        <v/>
      </c>
      <c r="DT98" s="211" t="str">
        <f t="shared" si="81"/>
        <v/>
      </c>
      <c r="DU98" s="211" t="str">
        <f t="shared" si="81"/>
        <v/>
      </c>
      <c r="DV98" s="211" t="str">
        <f t="shared" si="81"/>
        <v/>
      </c>
      <c r="DW98" s="211" t="str">
        <f t="shared" si="81"/>
        <v/>
      </c>
      <c r="DX98" s="211" t="str">
        <f t="shared" si="81"/>
        <v/>
      </c>
      <c r="DY98" s="211" t="str">
        <f t="shared" si="81"/>
        <v/>
      </c>
      <c r="DZ98" s="211" t="str">
        <f t="shared" si="81"/>
        <v/>
      </c>
      <c r="EA98" s="211" t="str">
        <f t="shared" si="81"/>
        <v/>
      </c>
      <c r="EB98" s="211" t="str">
        <f t="shared" si="81"/>
        <v/>
      </c>
      <c r="EC98" s="211" t="str">
        <f t="shared" si="82"/>
        <v/>
      </c>
      <c r="ED98" s="211" t="str">
        <f t="shared" si="82"/>
        <v/>
      </c>
      <c r="EE98" s="211" t="str">
        <f t="shared" si="82"/>
        <v/>
      </c>
      <c r="EF98" s="211" t="str">
        <f t="shared" si="82"/>
        <v/>
      </c>
      <c r="EG98" s="211" t="str">
        <f t="shared" si="82"/>
        <v/>
      </c>
      <c r="EH98" s="211" t="str">
        <f t="shared" si="82"/>
        <v/>
      </c>
      <c r="EI98" s="211" t="str">
        <f t="shared" si="82"/>
        <v/>
      </c>
      <c r="EJ98" s="211" t="str">
        <f t="shared" si="82"/>
        <v/>
      </c>
      <c r="EK98" s="211" t="str">
        <f t="shared" si="82"/>
        <v/>
      </c>
      <c r="EL98" s="211" t="str">
        <f t="shared" si="82"/>
        <v/>
      </c>
      <c r="EM98" s="211" t="str">
        <f t="shared" si="83"/>
        <v/>
      </c>
      <c r="EN98" s="211" t="str">
        <f t="shared" si="83"/>
        <v/>
      </c>
      <c r="EO98" s="211" t="str">
        <f t="shared" si="83"/>
        <v/>
      </c>
      <c r="EP98" s="211" t="str">
        <f t="shared" si="83"/>
        <v/>
      </c>
      <c r="EQ98" s="211" t="str">
        <f t="shared" si="83"/>
        <v/>
      </c>
      <c r="ER98" s="211" t="str">
        <f t="shared" si="83"/>
        <v/>
      </c>
      <c r="ES98" s="211" t="str">
        <f t="shared" si="83"/>
        <v/>
      </c>
      <c r="ET98" s="211" t="str">
        <f t="shared" si="83"/>
        <v/>
      </c>
      <c r="EU98" s="211" t="str">
        <f t="shared" si="83"/>
        <v/>
      </c>
      <c r="EV98" s="211" t="str">
        <f t="shared" si="83"/>
        <v/>
      </c>
    </row>
    <row r="99" spans="2:152" hidden="1" x14ac:dyDescent="0.25">
      <c r="B99" s="11" t="str">
        <f t="shared" si="86"/>
        <v/>
      </c>
      <c r="C99" s="8"/>
      <c r="D99" s="8"/>
      <c r="E99" s="8"/>
      <c r="F99" s="248" t="str">
        <f>IF('תנאי סף'!AO99&lt;&gt;1,"",'תנאי סף'!F99)</f>
        <v/>
      </c>
      <c r="G99" s="174" t="str">
        <f>IF($F99="","",IF($AA99&lt;&gt;1,$AB$1,'ריכוז גיליונות עזר'!M99))</f>
        <v/>
      </c>
      <c r="H99" s="174" t="str">
        <f>IF($F99="","",IF($AA99&lt;&gt;1,$AB$1,'ריכוז גיליונות עזר'!N99))</f>
        <v/>
      </c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2"/>
      <c r="T99" s="12"/>
      <c r="U99" s="174" t="str">
        <f t="shared" si="87"/>
        <v/>
      </c>
      <c r="V99" s="12">
        <v>1</v>
      </c>
      <c r="W99" s="12" t="str">
        <f t="shared" si="88"/>
        <v/>
      </c>
      <c r="X99" s="174">
        <v>1</v>
      </c>
      <c r="Y99" s="12" t="str">
        <f t="shared" si="89"/>
        <v/>
      </c>
      <c r="Z99" s="138" t="str">
        <f t="shared" si="85"/>
        <v/>
      </c>
      <c r="AA99" s="210">
        <f t="shared" si="90"/>
        <v>1</v>
      </c>
      <c r="AB99" s="210" t="str">
        <f t="shared" si="84"/>
        <v/>
      </c>
      <c r="AC99" s="210" t="str">
        <f t="shared" si="84"/>
        <v/>
      </c>
      <c r="BA99" s="210" t="str">
        <f t="shared" si="74"/>
        <v/>
      </c>
      <c r="BB99" s="210" t="str">
        <f t="shared" si="74"/>
        <v/>
      </c>
      <c r="BC99" s="210" t="str">
        <f t="shared" si="74"/>
        <v/>
      </c>
      <c r="BK99" s="211" t="str">
        <f t="shared" si="75"/>
        <v/>
      </c>
      <c r="BL99" s="211" t="str">
        <f t="shared" si="75"/>
        <v/>
      </c>
      <c r="BM99" s="211" t="str">
        <f t="shared" si="75"/>
        <v/>
      </c>
      <c r="BN99" s="211" t="str">
        <f t="shared" si="75"/>
        <v/>
      </c>
      <c r="BO99" s="211" t="str">
        <f t="shared" si="75"/>
        <v/>
      </c>
      <c r="BP99" s="211" t="str">
        <f t="shared" si="75"/>
        <v/>
      </c>
      <c r="BQ99" s="211" t="str">
        <f t="shared" si="75"/>
        <v/>
      </c>
      <c r="BR99" s="211" t="str">
        <f t="shared" si="75"/>
        <v/>
      </c>
      <c r="BS99" s="211" t="str">
        <f t="shared" si="75"/>
        <v/>
      </c>
      <c r="BT99" s="211" t="str">
        <f t="shared" si="75"/>
        <v/>
      </c>
      <c r="BU99" s="211" t="str">
        <f t="shared" si="76"/>
        <v/>
      </c>
      <c r="BV99" s="211" t="str">
        <f t="shared" si="76"/>
        <v/>
      </c>
      <c r="BW99" s="211" t="str">
        <f t="shared" si="76"/>
        <v/>
      </c>
      <c r="BX99" s="211" t="str">
        <f t="shared" si="76"/>
        <v/>
      </c>
      <c r="BY99" s="211" t="str">
        <f t="shared" si="76"/>
        <v/>
      </c>
      <c r="BZ99" s="211" t="str">
        <f t="shared" si="76"/>
        <v/>
      </c>
      <c r="CA99" s="211" t="str">
        <f t="shared" si="76"/>
        <v/>
      </c>
      <c r="CB99" s="211" t="str">
        <f t="shared" si="76"/>
        <v/>
      </c>
      <c r="CC99" s="211" t="str">
        <f t="shared" si="76"/>
        <v/>
      </c>
      <c r="CD99" s="211" t="str">
        <f t="shared" si="76"/>
        <v/>
      </c>
      <c r="CE99" s="211" t="str">
        <f t="shared" si="77"/>
        <v/>
      </c>
      <c r="CF99" s="211" t="str">
        <f t="shared" si="77"/>
        <v/>
      </c>
      <c r="CG99" s="211" t="str">
        <f t="shared" si="77"/>
        <v/>
      </c>
      <c r="CH99" s="211" t="str">
        <f t="shared" si="77"/>
        <v/>
      </c>
      <c r="CI99" s="211" t="str">
        <f t="shared" si="77"/>
        <v/>
      </c>
      <c r="CJ99" s="211" t="str">
        <f t="shared" si="77"/>
        <v/>
      </c>
      <c r="CK99" s="211" t="str">
        <f t="shared" si="77"/>
        <v/>
      </c>
      <c r="CL99" s="211" t="str">
        <f t="shared" si="77"/>
        <v/>
      </c>
      <c r="CM99" s="211" t="str">
        <f t="shared" si="77"/>
        <v/>
      </c>
      <c r="CN99" s="211" t="str">
        <f t="shared" si="77"/>
        <v/>
      </c>
      <c r="CO99" s="211" t="str">
        <f t="shared" si="78"/>
        <v/>
      </c>
      <c r="CP99" s="211" t="str">
        <f t="shared" si="78"/>
        <v/>
      </c>
      <c r="CQ99" s="211" t="str">
        <f t="shared" si="78"/>
        <v/>
      </c>
      <c r="CR99" s="211" t="str">
        <f t="shared" si="78"/>
        <v/>
      </c>
      <c r="CS99" s="211" t="str">
        <f t="shared" si="78"/>
        <v/>
      </c>
      <c r="CT99" s="211" t="str">
        <f t="shared" si="78"/>
        <v/>
      </c>
      <c r="CU99" s="211" t="str">
        <f t="shared" si="78"/>
        <v/>
      </c>
      <c r="CV99" s="211" t="str">
        <f t="shared" si="78"/>
        <v/>
      </c>
      <c r="CW99" s="211" t="str">
        <f t="shared" si="78"/>
        <v/>
      </c>
      <c r="CX99" s="211" t="str">
        <f t="shared" si="78"/>
        <v/>
      </c>
      <c r="CY99" s="211" t="str">
        <f t="shared" si="79"/>
        <v/>
      </c>
      <c r="CZ99" s="211" t="str">
        <f t="shared" si="79"/>
        <v/>
      </c>
      <c r="DA99" s="211" t="str">
        <f t="shared" si="79"/>
        <v/>
      </c>
      <c r="DB99" s="211" t="str">
        <f t="shared" si="79"/>
        <v/>
      </c>
      <c r="DC99" s="211" t="str">
        <f t="shared" si="79"/>
        <v/>
      </c>
      <c r="DD99" s="211" t="str">
        <f t="shared" si="79"/>
        <v/>
      </c>
      <c r="DE99" s="211" t="str">
        <f t="shared" si="79"/>
        <v/>
      </c>
      <c r="DF99" s="211" t="str">
        <f t="shared" si="79"/>
        <v/>
      </c>
      <c r="DG99" s="211" t="str">
        <f t="shared" si="79"/>
        <v/>
      </c>
      <c r="DH99" s="211" t="str">
        <f t="shared" si="79"/>
        <v/>
      </c>
      <c r="DI99" s="211" t="str">
        <f t="shared" si="80"/>
        <v/>
      </c>
      <c r="DJ99" s="211" t="str">
        <f t="shared" si="80"/>
        <v/>
      </c>
      <c r="DK99" s="211" t="str">
        <f t="shared" si="80"/>
        <v/>
      </c>
      <c r="DL99" s="211" t="str">
        <f t="shared" si="80"/>
        <v/>
      </c>
      <c r="DM99" s="211" t="str">
        <f t="shared" si="80"/>
        <v/>
      </c>
      <c r="DN99" s="211" t="str">
        <f t="shared" si="80"/>
        <v/>
      </c>
      <c r="DO99" s="211" t="str">
        <f t="shared" si="80"/>
        <v/>
      </c>
      <c r="DP99" s="211" t="str">
        <f t="shared" si="80"/>
        <v/>
      </c>
      <c r="DQ99" s="211" t="str">
        <f t="shared" si="80"/>
        <v/>
      </c>
      <c r="DR99" s="211" t="str">
        <f t="shared" si="80"/>
        <v/>
      </c>
      <c r="DS99" s="211" t="str">
        <f t="shared" si="81"/>
        <v/>
      </c>
      <c r="DT99" s="211" t="str">
        <f t="shared" si="81"/>
        <v/>
      </c>
      <c r="DU99" s="211" t="str">
        <f t="shared" si="81"/>
        <v/>
      </c>
      <c r="DV99" s="211" t="str">
        <f t="shared" si="81"/>
        <v/>
      </c>
      <c r="DW99" s="211" t="str">
        <f t="shared" si="81"/>
        <v/>
      </c>
      <c r="DX99" s="211" t="str">
        <f t="shared" si="81"/>
        <v/>
      </c>
      <c r="DY99" s="211" t="str">
        <f t="shared" si="81"/>
        <v/>
      </c>
      <c r="DZ99" s="211" t="str">
        <f t="shared" si="81"/>
        <v/>
      </c>
      <c r="EA99" s="211" t="str">
        <f t="shared" si="81"/>
        <v/>
      </c>
      <c r="EB99" s="211" t="str">
        <f t="shared" si="81"/>
        <v/>
      </c>
      <c r="EC99" s="211" t="str">
        <f t="shared" si="82"/>
        <v/>
      </c>
      <c r="ED99" s="211" t="str">
        <f t="shared" si="82"/>
        <v/>
      </c>
      <c r="EE99" s="211" t="str">
        <f t="shared" si="82"/>
        <v/>
      </c>
      <c r="EF99" s="211" t="str">
        <f t="shared" si="82"/>
        <v/>
      </c>
      <c r="EG99" s="211" t="str">
        <f t="shared" si="82"/>
        <v/>
      </c>
      <c r="EH99" s="211" t="str">
        <f t="shared" si="82"/>
        <v/>
      </c>
      <c r="EI99" s="211" t="str">
        <f t="shared" si="82"/>
        <v/>
      </c>
      <c r="EJ99" s="211" t="str">
        <f t="shared" si="82"/>
        <v/>
      </c>
      <c r="EK99" s="211" t="str">
        <f t="shared" si="82"/>
        <v/>
      </c>
      <c r="EL99" s="211" t="str">
        <f t="shared" si="82"/>
        <v/>
      </c>
      <c r="EM99" s="211" t="str">
        <f t="shared" si="83"/>
        <v/>
      </c>
      <c r="EN99" s="211" t="str">
        <f t="shared" si="83"/>
        <v/>
      </c>
      <c r="EO99" s="211" t="str">
        <f t="shared" si="83"/>
        <v/>
      </c>
      <c r="EP99" s="211" t="str">
        <f t="shared" si="83"/>
        <v/>
      </c>
      <c r="EQ99" s="211" t="str">
        <f t="shared" si="83"/>
        <v/>
      </c>
      <c r="ER99" s="211" t="str">
        <f t="shared" si="83"/>
        <v/>
      </c>
      <c r="ES99" s="211" t="str">
        <f t="shared" si="83"/>
        <v/>
      </c>
      <c r="ET99" s="211" t="str">
        <f t="shared" si="83"/>
        <v/>
      </c>
      <c r="EU99" s="211" t="str">
        <f t="shared" si="83"/>
        <v/>
      </c>
      <c r="EV99" s="211" t="str">
        <f t="shared" si="83"/>
        <v/>
      </c>
    </row>
    <row r="100" spans="2:152" hidden="1" x14ac:dyDescent="0.25">
      <c r="B100" s="11" t="str">
        <f t="shared" si="86"/>
        <v/>
      </c>
      <c r="C100" s="8"/>
      <c r="D100" s="8"/>
      <c r="E100" s="8"/>
      <c r="F100" s="248" t="str">
        <f>IF('תנאי סף'!AO100&lt;&gt;1,"",'תנאי סף'!F100)</f>
        <v/>
      </c>
      <c r="G100" s="174" t="str">
        <f>IF($F100="","",IF($AA100&lt;&gt;1,$AB$1,'ריכוז גיליונות עזר'!M100))</f>
        <v/>
      </c>
      <c r="H100" s="174" t="str">
        <f>IF($F100="","",IF($AA100&lt;&gt;1,$AB$1,'ריכוז גיליונות עזר'!N100))</f>
        <v/>
      </c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2"/>
      <c r="T100" s="12"/>
      <c r="U100" s="174" t="str">
        <f t="shared" si="87"/>
        <v/>
      </c>
      <c r="V100" s="12">
        <v>1</v>
      </c>
      <c r="W100" s="12" t="str">
        <f t="shared" si="88"/>
        <v/>
      </c>
      <c r="X100" s="174">
        <v>1</v>
      </c>
      <c r="Y100" s="12" t="str">
        <f t="shared" si="89"/>
        <v/>
      </c>
      <c r="Z100" s="138" t="str">
        <f t="shared" si="85"/>
        <v/>
      </c>
      <c r="AA100" s="210">
        <f t="shared" si="90"/>
        <v>1</v>
      </c>
      <c r="AB100" s="210" t="str">
        <f t="shared" si="84"/>
        <v/>
      </c>
      <c r="AC100" s="210" t="str">
        <f t="shared" si="84"/>
        <v/>
      </c>
      <c r="BA100" s="210" t="str">
        <f t="shared" si="74"/>
        <v/>
      </c>
      <c r="BB100" s="210" t="str">
        <f t="shared" si="74"/>
        <v/>
      </c>
      <c r="BC100" s="210" t="str">
        <f t="shared" si="74"/>
        <v/>
      </c>
      <c r="BK100" s="211" t="str">
        <f t="shared" si="75"/>
        <v/>
      </c>
      <c r="BL100" s="211" t="str">
        <f t="shared" si="75"/>
        <v/>
      </c>
      <c r="BM100" s="211" t="str">
        <f t="shared" si="75"/>
        <v/>
      </c>
      <c r="BN100" s="211" t="str">
        <f t="shared" si="75"/>
        <v/>
      </c>
      <c r="BO100" s="211" t="str">
        <f t="shared" si="75"/>
        <v/>
      </c>
      <c r="BP100" s="211" t="str">
        <f t="shared" si="75"/>
        <v/>
      </c>
      <c r="BQ100" s="211" t="str">
        <f t="shared" si="75"/>
        <v/>
      </c>
      <c r="BR100" s="211" t="str">
        <f t="shared" si="75"/>
        <v/>
      </c>
      <c r="BS100" s="211" t="str">
        <f t="shared" si="75"/>
        <v/>
      </c>
      <c r="BT100" s="211" t="str">
        <f t="shared" si="75"/>
        <v/>
      </c>
      <c r="BU100" s="211" t="str">
        <f t="shared" si="76"/>
        <v/>
      </c>
      <c r="BV100" s="211" t="str">
        <f t="shared" si="76"/>
        <v/>
      </c>
      <c r="BW100" s="211" t="str">
        <f t="shared" si="76"/>
        <v/>
      </c>
      <c r="BX100" s="211" t="str">
        <f t="shared" si="76"/>
        <v/>
      </c>
      <c r="BY100" s="211" t="str">
        <f t="shared" si="76"/>
        <v/>
      </c>
      <c r="BZ100" s="211" t="str">
        <f t="shared" si="76"/>
        <v/>
      </c>
      <c r="CA100" s="211" t="str">
        <f t="shared" si="76"/>
        <v/>
      </c>
      <c r="CB100" s="211" t="str">
        <f t="shared" si="76"/>
        <v/>
      </c>
      <c r="CC100" s="211" t="str">
        <f t="shared" si="76"/>
        <v/>
      </c>
      <c r="CD100" s="211" t="str">
        <f t="shared" si="76"/>
        <v/>
      </c>
      <c r="CE100" s="211" t="str">
        <f t="shared" si="77"/>
        <v/>
      </c>
      <c r="CF100" s="211" t="str">
        <f t="shared" si="77"/>
        <v/>
      </c>
      <c r="CG100" s="211" t="str">
        <f t="shared" si="77"/>
        <v/>
      </c>
      <c r="CH100" s="211" t="str">
        <f t="shared" si="77"/>
        <v/>
      </c>
      <c r="CI100" s="211" t="str">
        <f t="shared" si="77"/>
        <v/>
      </c>
      <c r="CJ100" s="211" t="str">
        <f t="shared" si="77"/>
        <v/>
      </c>
      <c r="CK100" s="211" t="str">
        <f t="shared" si="77"/>
        <v/>
      </c>
      <c r="CL100" s="211" t="str">
        <f t="shared" si="77"/>
        <v/>
      </c>
      <c r="CM100" s="211" t="str">
        <f t="shared" si="77"/>
        <v/>
      </c>
      <c r="CN100" s="211" t="str">
        <f t="shared" si="77"/>
        <v/>
      </c>
      <c r="CO100" s="211" t="str">
        <f t="shared" si="78"/>
        <v/>
      </c>
      <c r="CP100" s="211" t="str">
        <f t="shared" si="78"/>
        <v/>
      </c>
      <c r="CQ100" s="211" t="str">
        <f t="shared" si="78"/>
        <v/>
      </c>
      <c r="CR100" s="211" t="str">
        <f t="shared" si="78"/>
        <v/>
      </c>
      <c r="CS100" s="211" t="str">
        <f t="shared" si="78"/>
        <v/>
      </c>
      <c r="CT100" s="211" t="str">
        <f t="shared" si="78"/>
        <v/>
      </c>
      <c r="CU100" s="211" t="str">
        <f t="shared" si="78"/>
        <v/>
      </c>
      <c r="CV100" s="211" t="str">
        <f t="shared" si="78"/>
        <v/>
      </c>
      <c r="CW100" s="211" t="str">
        <f t="shared" si="78"/>
        <v/>
      </c>
      <c r="CX100" s="211" t="str">
        <f t="shared" si="78"/>
        <v/>
      </c>
      <c r="CY100" s="211" t="str">
        <f t="shared" si="79"/>
        <v/>
      </c>
      <c r="CZ100" s="211" t="str">
        <f t="shared" si="79"/>
        <v/>
      </c>
      <c r="DA100" s="211" t="str">
        <f t="shared" si="79"/>
        <v/>
      </c>
      <c r="DB100" s="211" t="str">
        <f t="shared" si="79"/>
        <v/>
      </c>
      <c r="DC100" s="211" t="str">
        <f t="shared" si="79"/>
        <v/>
      </c>
      <c r="DD100" s="211" t="str">
        <f t="shared" si="79"/>
        <v/>
      </c>
      <c r="DE100" s="211" t="str">
        <f t="shared" si="79"/>
        <v/>
      </c>
      <c r="DF100" s="211" t="str">
        <f t="shared" si="79"/>
        <v/>
      </c>
      <c r="DG100" s="211" t="str">
        <f t="shared" si="79"/>
        <v/>
      </c>
      <c r="DH100" s="211" t="str">
        <f t="shared" si="79"/>
        <v/>
      </c>
      <c r="DI100" s="211" t="str">
        <f t="shared" si="80"/>
        <v/>
      </c>
      <c r="DJ100" s="211" t="str">
        <f t="shared" si="80"/>
        <v/>
      </c>
      <c r="DK100" s="211" t="str">
        <f t="shared" si="80"/>
        <v/>
      </c>
      <c r="DL100" s="211" t="str">
        <f t="shared" si="80"/>
        <v/>
      </c>
      <c r="DM100" s="211" t="str">
        <f t="shared" si="80"/>
        <v/>
      </c>
      <c r="DN100" s="211" t="str">
        <f t="shared" si="80"/>
        <v/>
      </c>
      <c r="DO100" s="211" t="str">
        <f t="shared" si="80"/>
        <v/>
      </c>
      <c r="DP100" s="211" t="str">
        <f t="shared" si="80"/>
        <v/>
      </c>
      <c r="DQ100" s="211" t="str">
        <f t="shared" si="80"/>
        <v/>
      </c>
      <c r="DR100" s="211" t="str">
        <f t="shared" si="80"/>
        <v/>
      </c>
      <c r="DS100" s="211" t="str">
        <f t="shared" si="81"/>
        <v/>
      </c>
      <c r="DT100" s="211" t="str">
        <f t="shared" si="81"/>
        <v/>
      </c>
      <c r="DU100" s="211" t="str">
        <f t="shared" si="81"/>
        <v/>
      </c>
      <c r="DV100" s="211" t="str">
        <f t="shared" si="81"/>
        <v/>
      </c>
      <c r="DW100" s="211" t="str">
        <f t="shared" si="81"/>
        <v/>
      </c>
      <c r="DX100" s="211" t="str">
        <f t="shared" si="81"/>
        <v/>
      </c>
      <c r="DY100" s="211" t="str">
        <f t="shared" si="81"/>
        <v/>
      </c>
      <c r="DZ100" s="211" t="str">
        <f t="shared" si="81"/>
        <v/>
      </c>
      <c r="EA100" s="211" t="str">
        <f t="shared" si="81"/>
        <v/>
      </c>
      <c r="EB100" s="211" t="str">
        <f t="shared" si="81"/>
        <v/>
      </c>
      <c r="EC100" s="211" t="str">
        <f t="shared" si="82"/>
        <v/>
      </c>
      <c r="ED100" s="211" t="str">
        <f t="shared" si="82"/>
        <v/>
      </c>
      <c r="EE100" s="211" t="str">
        <f t="shared" si="82"/>
        <v/>
      </c>
      <c r="EF100" s="211" t="str">
        <f t="shared" si="82"/>
        <v/>
      </c>
      <c r="EG100" s="211" t="str">
        <f t="shared" si="82"/>
        <v/>
      </c>
      <c r="EH100" s="211" t="str">
        <f t="shared" si="82"/>
        <v/>
      </c>
      <c r="EI100" s="211" t="str">
        <f t="shared" si="82"/>
        <v/>
      </c>
      <c r="EJ100" s="211" t="str">
        <f t="shared" si="82"/>
        <v/>
      </c>
      <c r="EK100" s="211" t="str">
        <f t="shared" si="82"/>
        <v/>
      </c>
      <c r="EL100" s="211" t="str">
        <f t="shared" si="82"/>
        <v/>
      </c>
      <c r="EM100" s="211" t="str">
        <f t="shared" si="83"/>
        <v/>
      </c>
      <c r="EN100" s="211" t="str">
        <f t="shared" si="83"/>
        <v/>
      </c>
      <c r="EO100" s="211" t="str">
        <f t="shared" si="83"/>
        <v/>
      </c>
      <c r="EP100" s="211" t="str">
        <f t="shared" si="83"/>
        <v/>
      </c>
      <c r="EQ100" s="211" t="str">
        <f t="shared" si="83"/>
        <v/>
      </c>
      <c r="ER100" s="211" t="str">
        <f t="shared" si="83"/>
        <v/>
      </c>
      <c r="ES100" s="211" t="str">
        <f t="shared" si="83"/>
        <v/>
      </c>
      <c r="ET100" s="211" t="str">
        <f t="shared" si="83"/>
        <v/>
      </c>
      <c r="EU100" s="211" t="str">
        <f t="shared" si="83"/>
        <v/>
      </c>
      <c r="EV100" s="211" t="str">
        <f t="shared" si="83"/>
        <v/>
      </c>
    </row>
    <row r="101" spans="2:152" hidden="1" x14ac:dyDescent="0.25">
      <c r="B101" s="11" t="str">
        <f t="shared" si="86"/>
        <v/>
      </c>
      <c r="C101" s="8"/>
      <c r="D101" s="8"/>
      <c r="E101" s="8"/>
      <c r="F101" s="248" t="str">
        <f>IF('תנאי סף'!AO101&lt;&gt;1,"",'תנאי סף'!F101)</f>
        <v/>
      </c>
      <c r="G101" s="174" t="str">
        <f>IF($F101="","",IF($AA101&lt;&gt;1,$AB$1,'ריכוז גיליונות עזר'!M101))</f>
        <v/>
      </c>
      <c r="H101" s="174" t="str">
        <f>IF($F101="","",IF($AA101&lt;&gt;1,$AB$1,'ריכוז גיליונות עזר'!N101))</f>
        <v/>
      </c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2"/>
      <c r="T101" s="12"/>
      <c r="U101" s="174" t="str">
        <f t="shared" si="87"/>
        <v/>
      </c>
      <c r="V101" s="12">
        <v>1</v>
      </c>
      <c r="W101" s="12" t="str">
        <f t="shared" si="88"/>
        <v/>
      </c>
      <c r="X101" s="174">
        <v>1</v>
      </c>
      <c r="Y101" s="12" t="str">
        <f t="shared" si="89"/>
        <v/>
      </c>
      <c r="Z101" s="138" t="str">
        <f t="shared" si="85"/>
        <v/>
      </c>
      <c r="AA101" s="210">
        <f t="shared" si="90"/>
        <v>1</v>
      </c>
      <c r="AB101" s="210" t="str">
        <f t="shared" si="84"/>
        <v/>
      </c>
      <c r="AC101" s="210" t="str">
        <f t="shared" si="84"/>
        <v/>
      </c>
      <c r="BA101" s="210" t="str">
        <f t="shared" si="74"/>
        <v/>
      </c>
      <c r="BB101" s="210" t="str">
        <f t="shared" si="74"/>
        <v/>
      </c>
      <c r="BC101" s="210" t="str">
        <f t="shared" si="74"/>
        <v/>
      </c>
      <c r="BK101" s="211" t="str">
        <f t="shared" ref="BK101:BT110" si="91">IF($F101="","",BK$30)</f>
        <v/>
      </c>
      <c r="BL101" s="211" t="str">
        <f t="shared" si="91"/>
        <v/>
      </c>
      <c r="BM101" s="211" t="str">
        <f t="shared" si="91"/>
        <v/>
      </c>
      <c r="BN101" s="211" t="str">
        <f t="shared" si="91"/>
        <v/>
      </c>
      <c r="BO101" s="211" t="str">
        <f t="shared" si="91"/>
        <v/>
      </c>
      <c r="BP101" s="211" t="str">
        <f t="shared" si="91"/>
        <v/>
      </c>
      <c r="BQ101" s="211" t="str">
        <f t="shared" si="91"/>
        <v/>
      </c>
      <c r="BR101" s="211" t="str">
        <f t="shared" si="91"/>
        <v/>
      </c>
      <c r="BS101" s="211" t="str">
        <f t="shared" si="91"/>
        <v/>
      </c>
      <c r="BT101" s="211" t="str">
        <f t="shared" si="91"/>
        <v/>
      </c>
      <c r="BU101" s="211" t="str">
        <f t="shared" ref="BU101:CD110" si="92">IF($F101="","",BU$30)</f>
        <v/>
      </c>
      <c r="BV101" s="211" t="str">
        <f t="shared" si="92"/>
        <v/>
      </c>
      <c r="BW101" s="211" t="str">
        <f t="shared" si="92"/>
        <v/>
      </c>
      <c r="BX101" s="211" t="str">
        <f t="shared" si="92"/>
        <v/>
      </c>
      <c r="BY101" s="211" t="str">
        <f t="shared" si="92"/>
        <v/>
      </c>
      <c r="BZ101" s="211" t="str">
        <f t="shared" si="92"/>
        <v/>
      </c>
      <c r="CA101" s="211" t="str">
        <f t="shared" si="92"/>
        <v/>
      </c>
      <c r="CB101" s="211" t="str">
        <f t="shared" si="92"/>
        <v/>
      </c>
      <c r="CC101" s="211" t="str">
        <f t="shared" si="92"/>
        <v/>
      </c>
      <c r="CD101" s="211" t="str">
        <f t="shared" si="92"/>
        <v/>
      </c>
      <c r="CE101" s="211" t="str">
        <f t="shared" ref="CE101:CN110" si="93">IF($F101="","",CE$30)</f>
        <v/>
      </c>
      <c r="CF101" s="211" t="str">
        <f t="shared" si="93"/>
        <v/>
      </c>
      <c r="CG101" s="211" t="str">
        <f t="shared" si="93"/>
        <v/>
      </c>
      <c r="CH101" s="211" t="str">
        <f t="shared" si="93"/>
        <v/>
      </c>
      <c r="CI101" s="211" t="str">
        <f t="shared" si="93"/>
        <v/>
      </c>
      <c r="CJ101" s="211" t="str">
        <f t="shared" si="93"/>
        <v/>
      </c>
      <c r="CK101" s="211" t="str">
        <f t="shared" si="93"/>
        <v/>
      </c>
      <c r="CL101" s="211" t="str">
        <f t="shared" si="93"/>
        <v/>
      </c>
      <c r="CM101" s="211" t="str">
        <f t="shared" si="93"/>
        <v/>
      </c>
      <c r="CN101" s="211" t="str">
        <f t="shared" si="93"/>
        <v/>
      </c>
      <c r="CO101" s="211" t="str">
        <f t="shared" ref="CO101:CX110" si="94">IF($F101="","",CO$30)</f>
        <v/>
      </c>
      <c r="CP101" s="211" t="str">
        <f t="shared" si="94"/>
        <v/>
      </c>
      <c r="CQ101" s="211" t="str">
        <f t="shared" si="94"/>
        <v/>
      </c>
      <c r="CR101" s="211" t="str">
        <f t="shared" si="94"/>
        <v/>
      </c>
      <c r="CS101" s="211" t="str">
        <f t="shared" si="94"/>
        <v/>
      </c>
      <c r="CT101" s="211" t="str">
        <f t="shared" si="94"/>
        <v/>
      </c>
      <c r="CU101" s="211" t="str">
        <f t="shared" si="94"/>
        <v/>
      </c>
      <c r="CV101" s="211" t="str">
        <f t="shared" si="94"/>
        <v/>
      </c>
      <c r="CW101" s="211" t="str">
        <f t="shared" si="94"/>
        <v/>
      </c>
      <c r="CX101" s="211" t="str">
        <f t="shared" si="94"/>
        <v/>
      </c>
      <c r="CY101" s="211" t="str">
        <f t="shared" ref="CY101:DH110" si="95">IF($F101="","",CY$30)</f>
        <v/>
      </c>
      <c r="CZ101" s="211" t="str">
        <f t="shared" si="95"/>
        <v/>
      </c>
      <c r="DA101" s="211" t="str">
        <f t="shared" si="95"/>
        <v/>
      </c>
      <c r="DB101" s="211" t="str">
        <f t="shared" si="95"/>
        <v/>
      </c>
      <c r="DC101" s="211" t="str">
        <f t="shared" si="95"/>
        <v/>
      </c>
      <c r="DD101" s="211" t="str">
        <f t="shared" si="95"/>
        <v/>
      </c>
      <c r="DE101" s="211" t="str">
        <f t="shared" si="95"/>
        <v/>
      </c>
      <c r="DF101" s="211" t="str">
        <f t="shared" si="95"/>
        <v/>
      </c>
      <c r="DG101" s="211" t="str">
        <f t="shared" si="95"/>
        <v/>
      </c>
      <c r="DH101" s="211" t="str">
        <f t="shared" si="95"/>
        <v/>
      </c>
      <c r="DI101" s="211" t="str">
        <f t="shared" ref="DI101:DR110" si="96">IF($F101="","",DI$30)</f>
        <v/>
      </c>
      <c r="DJ101" s="211" t="str">
        <f t="shared" si="96"/>
        <v/>
      </c>
      <c r="DK101" s="211" t="str">
        <f t="shared" si="96"/>
        <v/>
      </c>
      <c r="DL101" s="211" t="str">
        <f t="shared" si="96"/>
        <v/>
      </c>
      <c r="DM101" s="211" t="str">
        <f t="shared" si="96"/>
        <v/>
      </c>
      <c r="DN101" s="211" t="str">
        <f t="shared" si="96"/>
        <v/>
      </c>
      <c r="DO101" s="211" t="str">
        <f t="shared" si="96"/>
        <v/>
      </c>
      <c r="DP101" s="211" t="str">
        <f t="shared" si="96"/>
        <v/>
      </c>
      <c r="DQ101" s="211" t="str">
        <f t="shared" si="96"/>
        <v/>
      </c>
      <c r="DR101" s="211" t="str">
        <f t="shared" si="96"/>
        <v/>
      </c>
      <c r="DS101" s="211" t="str">
        <f t="shared" ref="DS101:EB110" si="97">IF($F101="","",DS$30)</f>
        <v/>
      </c>
      <c r="DT101" s="211" t="str">
        <f t="shared" si="97"/>
        <v/>
      </c>
      <c r="DU101" s="211" t="str">
        <f t="shared" si="97"/>
        <v/>
      </c>
      <c r="DV101" s="211" t="str">
        <f t="shared" si="97"/>
        <v/>
      </c>
      <c r="DW101" s="211" t="str">
        <f t="shared" si="97"/>
        <v/>
      </c>
      <c r="DX101" s="211" t="str">
        <f t="shared" si="97"/>
        <v/>
      </c>
      <c r="DY101" s="211" t="str">
        <f t="shared" si="97"/>
        <v/>
      </c>
      <c r="DZ101" s="211" t="str">
        <f t="shared" si="97"/>
        <v/>
      </c>
      <c r="EA101" s="211" t="str">
        <f t="shared" si="97"/>
        <v/>
      </c>
      <c r="EB101" s="211" t="str">
        <f t="shared" si="97"/>
        <v/>
      </c>
      <c r="EC101" s="211" t="str">
        <f t="shared" ref="EC101:EL110" si="98">IF($F101="","",EC$30)</f>
        <v/>
      </c>
      <c r="ED101" s="211" t="str">
        <f t="shared" si="98"/>
        <v/>
      </c>
      <c r="EE101" s="211" t="str">
        <f t="shared" si="98"/>
        <v/>
      </c>
      <c r="EF101" s="211" t="str">
        <f t="shared" si="98"/>
        <v/>
      </c>
      <c r="EG101" s="211" t="str">
        <f t="shared" si="98"/>
        <v/>
      </c>
      <c r="EH101" s="211" t="str">
        <f t="shared" si="98"/>
        <v/>
      </c>
      <c r="EI101" s="211" t="str">
        <f t="shared" si="98"/>
        <v/>
      </c>
      <c r="EJ101" s="211" t="str">
        <f t="shared" si="98"/>
        <v/>
      </c>
      <c r="EK101" s="211" t="str">
        <f t="shared" si="98"/>
        <v/>
      </c>
      <c r="EL101" s="211" t="str">
        <f t="shared" si="98"/>
        <v/>
      </c>
      <c r="EM101" s="211" t="str">
        <f t="shared" ref="EM101:EV110" si="99">IF($F101="","",EM$30)</f>
        <v/>
      </c>
      <c r="EN101" s="211" t="str">
        <f t="shared" si="99"/>
        <v/>
      </c>
      <c r="EO101" s="211" t="str">
        <f t="shared" si="99"/>
        <v/>
      </c>
      <c r="EP101" s="211" t="str">
        <f t="shared" si="99"/>
        <v/>
      </c>
      <c r="EQ101" s="211" t="str">
        <f t="shared" si="99"/>
        <v/>
      </c>
      <c r="ER101" s="211" t="str">
        <f t="shared" si="99"/>
        <v/>
      </c>
      <c r="ES101" s="211" t="str">
        <f t="shared" si="99"/>
        <v/>
      </c>
      <c r="ET101" s="211" t="str">
        <f t="shared" si="99"/>
        <v/>
      </c>
      <c r="EU101" s="211" t="str">
        <f t="shared" si="99"/>
        <v/>
      </c>
      <c r="EV101" s="211" t="str">
        <f t="shared" si="99"/>
        <v/>
      </c>
    </row>
    <row r="102" spans="2:152" hidden="1" x14ac:dyDescent="0.25">
      <c r="B102" s="11" t="str">
        <f t="shared" si="86"/>
        <v/>
      </c>
      <c r="C102" s="8"/>
      <c r="D102" s="8"/>
      <c r="E102" s="8"/>
      <c r="F102" s="248" t="str">
        <f>IF('תנאי סף'!AO102&lt;&gt;1,"",'תנאי סף'!F102)</f>
        <v/>
      </c>
      <c r="G102" s="174" t="str">
        <f>IF($F102="","",IF($AA102&lt;&gt;1,$AB$1,'ריכוז גיליונות עזר'!M102))</f>
        <v/>
      </c>
      <c r="H102" s="174" t="str">
        <f>IF($F102="","",IF($AA102&lt;&gt;1,$AB$1,'ריכוז גיליונות עזר'!N102))</f>
        <v/>
      </c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2"/>
      <c r="T102" s="12"/>
      <c r="U102" s="174" t="str">
        <f t="shared" si="87"/>
        <v/>
      </c>
      <c r="V102" s="12">
        <v>1</v>
      </c>
      <c r="W102" s="12" t="str">
        <f t="shared" si="88"/>
        <v/>
      </c>
      <c r="X102" s="174">
        <v>1</v>
      </c>
      <c r="Y102" s="12" t="str">
        <f t="shared" si="89"/>
        <v/>
      </c>
      <c r="Z102" s="138" t="str">
        <f t="shared" si="85"/>
        <v/>
      </c>
      <c r="AA102" s="210">
        <f t="shared" si="90"/>
        <v>1</v>
      </c>
      <c r="AB102" s="210" t="str">
        <f t="shared" si="84"/>
        <v/>
      </c>
      <c r="AC102" s="210" t="str">
        <f t="shared" si="84"/>
        <v/>
      </c>
      <c r="BA102" s="210" t="str">
        <f t="shared" si="74"/>
        <v/>
      </c>
      <c r="BB102" s="210" t="str">
        <f t="shared" si="74"/>
        <v/>
      </c>
      <c r="BC102" s="210" t="str">
        <f t="shared" si="74"/>
        <v/>
      </c>
      <c r="BK102" s="211" t="str">
        <f t="shared" si="91"/>
        <v/>
      </c>
      <c r="BL102" s="211" t="str">
        <f t="shared" si="91"/>
        <v/>
      </c>
      <c r="BM102" s="211" t="str">
        <f t="shared" si="91"/>
        <v/>
      </c>
      <c r="BN102" s="211" t="str">
        <f t="shared" si="91"/>
        <v/>
      </c>
      <c r="BO102" s="211" t="str">
        <f t="shared" si="91"/>
        <v/>
      </c>
      <c r="BP102" s="211" t="str">
        <f t="shared" si="91"/>
        <v/>
      </c>
      <c r="BQ102" s="211" t="str">
        <f t="shared" si="91"/>
        <v/>
      </c>
      <c r="BR102" s="211" t="str">
        <f t="shared" si="91"/>
        <v/>
      </c>
      <c r="BS102" s="211" t="str">
        <f t="shared" si="91"/>
        <v/>
      </c>
      <c r="BT102" s="211" t="str">
        <f t="shared" si="91"/>
        <v/>
      </c>
      <c r="BU102" s="211" t="str">
        <f t="shared" si="92"/>
        <v/>
      </c>
      <c r="BV102" s="211" t="str">
        <f t="shared" si="92"/>
        <v/>
      </c>
      <c r="BW102" s="211" t="str">
        <f t="shared" si="92"/>
        <v/>
      </c>
      <c r="BX102" s="211" t="str">
        <f t="shared" si="92"/>
        <v/>
      </c>
      <c r="BY102" s="211" t="str">
        <f t="shared" si="92"/>
        <v/>
      </c>
      <c r="BZ102" s="211" t="str">
        <f t="shared" si="92"/>
        <v/>
      </c>
      <c r="CA102" s="211" t="str">
        <f t="shared" si="92"/>
        <v/>
      </c>
      <c r="CB102" s="211" t="str">
        <f t="shared" si="92"/>
        <v/>
      </c>
      <c r="CC102" s="211" t="str">
        <f t="shared" si="92"/>
        <v/>
      </c>
      <c r="CD102" s="211" t="str">
        <f t="shared" si="92"/>
        <v/>
      </c>
      <c r="CE102" s="211" t="str">
        <f t="shared" si="93"/>
        <v/>
      </c>
      <c r="CF102" s="211" t="str">
        <f t="shared" si="93"/>
        <v/>
      </c>
      <c r="CG102" s="211" t="str">
        <f t="shared" si="93"/>
        <v/>
      </c>
      <c r="CH102" s="211" t="str">
        <f t="shared" si="93"/>
        <v/>
      </c>
      <c r="CI102" s="211" t="str">
        <f t="shared" si="93"/>
        <v/>
      </c>
      <c r="CJ102" s="211" t="str">
        <f t="shared" si="93"/>
        <v/>
      </c>
      <c r="CK102" s="211" t="str">
        <f t="shared" si="93"/>
        <v/>
      </c>
      <c r="CL102" s="211" t="str">
        <f t="shared" si="93"/>
        <v/>
      </c>
      <c r="CM102" s="211" t="str">
        <f t="shared" si="93"/>
        <v/>
      </c>
      <c r="CN102" s="211" t="str">
        <f t="shared" si="93"/>
        <v/>
      </c>
      <c r="CO102" s="211" t="str">
        <f t="shared" si="94"/>
        <v/>
      </c>
      <c r="CP102" s="211" t="str">
        <f t="shared" si="94"/>
        <v/>
      </c>
      <c r="CQ102" s="211" t="str">
        <f t="shared" si="94"/>
        <v/>
      </c>
      <c r="CR102" s="211" t="str">
        <f t="shared" si="94"/>
        <v/>
      </c>
      <c r="CS102" s="211" t="str">
        <f t="shared" si="94"/>
        <v/>
      </c>
      <c r="CT102" s="211" t="str">
        <f t="shared" si="94"/>
        <v/>
      </c>
      <c r="CU102" s="211" t="str">
        <f t="shared" si="94"/>
        <v/>
      </c>
      <c r="CV102" s="211" t="str">
        <f t="shared" si="94"/>
        <v/>
      </c>
      <c r="CW102" s="211" t="str">
        <f t="shared" si="94"/>
        <v/>
      </c>
      <c r="CX102" s="211" t="str">
        <f t="shared" si="94"/>
        <v/>
      </c>
      <c r="CY102" s="211" t="str">
        <f t="shared" si="95"/>
        <v/>
      </c>
      <c r="CZ102" s="211" t="str">
        <f t="shared" si="95"/>
        <v/>
      </c>
      <c r="DA102" s="211" t="str">
        <f t="shared" si="95"/>
        <v/>
      </c>
      <c r="DB102" s="211" t="str">
        <f t="shared" si="95"/>
        <v/>
      </c>
      <c r="DC102" s="211" t="str">
        <f t="shared" si="95"/>
        <v/>
      </c>
      <c r="DD102" s="211" t="str">
        <f t="shared" si="95"/>
        <v/>
      </c>
      <c r="DE102" s="211" t="str">
        <f t="shared" si="95"/>
        <v/>
      </c>
      <c r="DF102" s="211" t="str">
        <f t="shared" si="95"/>
        <v/>
      </c>
      <c r="DG102" s="211" t="str">
        <f t="shared" si="95"/>
        <v/>
      </c>
      <c r="DH102" s="211" t="str">
        <f t="shared" si="95"/>
        <v/>
      </c>
      <c r="DI102" s="211" t="str">
        <f t="shared" si="96"/>
        <v/>
      </c>
      <c r="DJ102" s="211" t="str">
        <f t="shared" si="96"/>
        <v/>
      </c>
      <c r="DK102" s="211" t="str">
        <f t="shared" si="96"/>
        <v/>
      </c>
      <c r="DL102" s="211" t="str">
        <f t="shared" si="96"/>
        <v/>
      </c>
      <c r="DM102" s="211" t="str">
        <f t="shared" si="96"/>
        <v/>
      </c>
      <c r="DN102" s="211" t="str">
        <f t="shared" si="96"/>
        <v/>
      </c>
      <c r="DO102" s="211" t="str">
        <f t="shared" si="96"/>
        <v/>
      </c>
      <c r="DP102" s="211" t="str">
        <f t="shared" si="96"/>
        <v/>
      </c>
      <c r="DQ102" s="211" t="str">
        <f t="shared" si="96"/>
        <v/>
      </c>
      <c r="DR102" s="211" t="str">
        <f t="shared" si="96"/>
        <v/>
      </c>
      <c r="DS102" s="211" t="str">
        <f t="shared" si="97"/>
        <v/>
      </c>
      <c r="DT102" s="211" t="str">
        <f t="shared" si="97"/>
        <v/>
      </c>
      <c r="DU102" s="211" t="str">
        <f t="shared" si="97"/>
        <v/>
      </c>
      <c r="DV102" s="211" t="str">
        <f t="shared" si="97"/>
        <v/>
      </c>
      <c r="DW102" s="211" t="str">
        <f t="shared" si="97"/>
        <v/>
      </c>
      <c r="DX102" s="211" t="str">
        <f t="shared" si="97"/>
        <v/>
      </c>
      <c r="DY102" s="211" t="str">
        <f t="shared" si="97"/>
        <v/>
      </c>
      <c r="DZ102" s="211" t="str">
        <f t="shared" si="97"/>
        <v/>
      </c>
      <c r="EA102" s="211" t="str">
        <f t="shared" si="97"/>
        <v/>
      </c>
      <c r="EB102" s="211" t="str">
        <f t="shared" si="97"/>
        <v/>
      </c>
      <c r="EC102" s="211" t="str">
        <f t="shared" si="98"/>
        <v/>
      </c>
      <c r="ED102" s="211" t="str">
        <f t="shared" si="98"/>
        <v/>
      </c>
      <c r="EE102" s="211" t="str">
        <f t="shared" si="98"/>
        <v/>
      </c>
      <c r="EF102" s="211" t="str">
        <f t="shared" si="98"/>
        <v/>
      </c>
      <c r="EG102" s="211" t="str">
        <f t="shared" si="98"/>
        <v/>
      </c>
      <c r="EH102" s="211" t="str">
        <f t="shared" si="98"/>
        <v/>
      </c>
      <c r="EI102" s="211" t="str">
        <f t="shared" si="98"/>
        <v/>
      </c>
      <c r="EJ102" s="211" t="str">
        <f t="shared" si="98"/>
        <v/>
      </c>
      <c r="EK102" s="211" t="str">
        <f t="shared" si="98"/>
        <v/>
      </c>
      <c r="EL102" s="211" t="str">
        <f t="shared" si="98"/>
        <v/>
      </c>
      <c r="EM102" s="211" t="str">
        <f t="shared" si="99"/>
        <v/>
      </c>
      <c r="EN102" s="211" t="str">
        <f t="shared" si="99"/>
        <v/>
      </c>
      <c r="EO102" s="211" t="str">
        <f t="shared" si="99"/>
        <v/>
      </c>
      <c r="EP102" s="211" t="str">
        <f t="shared" si="99"/>
        <v/>
      </c>
      <c r="EQ102" s="211" t="str">
        <f t="shared" si="99"/>
        <v/>
      </c>
      <c r="ER102" s="211" t="str">
        <f t="shared" si="99"/>
        <v/>
      </c>
      <c r="ES102" s="211" t="str">
        <f t="shared" si="99"/>
        <v/>
      </c>
      <c r="ET102" s="211" t="str">
        <f t="shared" si="99"/>
        <v/>
      </c>
      <c r="EU102" s="211" t="str">
        <f t="shared" si="99"/>
        <v/>
      </c>
      <c r="EV102" s="211" t="str">
        <f t="shared" si="99"/>
        <v/>
      </c>
    </row>
    <row r="103" spans="2:152" hidden="1" x14ac:dyDescent="0.25">
      <c r="B103" s="11" t="str">
        <f t="shared" si="86"/>
        <v/>
      </c>
      <c r="C103" s="8"/>
      <c r="D103" s="8"/>
      <c r="E103" s="8"/>
      <c r="F103" s="248" t="str">
        <f>IF('תנאי סף'!AO103&lt;&gt;1,"",'תנאי סף'!F103)</f>
        <v/>
      </c>
      <c r="G103" s="174" t="str">
        <f>IF($F103="","",IF($AA103&lt;&gt;1,$AB$1,'ריכוז גיליונות עזר'!M103))</f>
        <v/>
      </c>
      <c r="H103" s="174" t="str">
        <f>IF($F103="","",IF($AA103&lt;&gt;1,$AB$1,'ריכוז גיליונות עזר'!N103))</f>
        <v/>
      </c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2"/>
      <c r="T103" s="12"/>
      <c r="U103" s="174" t="str">
        <f t="shared" si="87"/>
        <v/>
      </c>
      <c r="V103" s="12">
        <v>1</v>
      </c>
      <c r="W103" s="12" t="str">
        <f t="shared" si="88"/>
        <v/>
      </c>
      <c r="X103" s="174">
        <v>1</v>
      </c>
      <c r="Y103" s="12" t="str">
        <f t="shared" si="89"/>
        <v/>
      </c>
      <c r="Z103" s="138" t="str">
        <f t="shared" si="85"/>
        <v/>
      </c>
      <c r="AA103" s="210">
        <f t="shared" si="90"/>
        <v>1</v>
      </c>
      <c r="AB103" s="210" t="str">
        <f t="shared" si="84"/>
        <v/>
      </c>
      <c r="AC103" s="210" t="str">
        <f t="shared" si="84"/>
        <v/>
      </c>
      <c r="BA103" s="210" t="str">
        <f t="shared" si="74"/>
        <v/>
      </c>
      <c r="BB103" s="210" t="str">
        <f t="shared" si="74"/>
        <v/>
      </c>
      <c r="BC103" s="210" t="str">
        <f t="shared" si="74"/>
        <v/>
      </c>
      <c r="BK103" s="211" t="str">
        <f t="shared" si="91"/>
        <v/>
      </c>
      <c r="BL103" s="211" t="str">
        <f t="shared" si="91"/>
        <v/>
      </c>
      <c r="BM103" s="211" t="str">
        <f t="shared" si="91"/>
        <v/>
      </c>
      <c r="BN103" s="211" t="str">
        <f t="shared" si="91"/>
        <v/>
      </c>
      <c r="BO103" s="211" t="str">
        <f t="shared" si="91"/>
        <v/>
      </c>
      <c r="BP103" s="211" t="str">
        <f t="shared" si="91"/>
        <v/>
      </c>
      <c r="BQ103" s="211" t="str">
        <f t="shared" si="91"/>
        <v/>
      </c>
      <c r="BR103" s="211" t="str">
        <f t="shared" si="91"/>
        <v/>
      </c>
      <c r="BS103" s="211" t="str">
        <f t="shared" si="91"/>
        <v/>
      </c>
      <c r="BT103" s="211" t="str">
        <f t="shared" si="91"/>
        <v/>
      </c>
      <c r="BU103" s="211" t="str">
        <f t="shared" si="92"/>
        <v/>
      </c>
      <c r="BV103" s="211" t="str">
        <f t="shared" si="92"/>
        <v/>
      </c>
      <c r="BW103" s="211" t="str">
        <f t="shared" si="92"/>
        <v/>
      </c>
      <c r="BX103" s="211" t="str">
        <f t="shared" si="92"/>
        <v/>
      </c>
      <c r="BY103" s="211" t="str">
        <f t="shared" si="92"/>
        <v/>
      </c>
      <c r="BZ103" s="211" t="str">
        <f t="shared" si="92"/>
        <v/>
      </c>
      <c r="CA103" s="211" t="str">
        <f t="shared" si="92"/>
        <v/>
      </c>
      <c r="CB103" s="211" t="str">
        <f t="shared" si="92"/>
        <v/>
      </c>
      <c r="CC103" s="211" t="str">
        <f t="shared" si="92"/>
        <v/>
      </c>
      <c r="CD103" s="211" t="str">
        <f t="shared" si="92"/>
        <v/>
      </c>
      <c r="CE103" s="211" t="str">
        <f t="shared" si="93"/>
        <v/>
      </c>
      <c r="CF103" s="211" t="str">
        <f t="shared" si="93"/>
        <v/>
      </c>
      <c r="CG103" s="211" t="str">
        <f t="shared" si="93"/>
        <v/>
      </c>
      <c r="CH103" s="211" t="str">
        <f t="shared" si="93"/>
        <v/>
      </c>
      <c r="CI103" s="211" t="str">
        <f t="shared" si="93"/>
        <v/>
      </c>
      <c r="CJ103" s="211" t="str">
        <f t="shared" si="93"/>
        <v/>
      </c>
      <c r="CK103" s="211" t="str">
        <f t="shared" si="93"/>
        <v/>
      </c>
      <c r="CL103" s="211" t="str">
        <f t="shared" si="93"/>
        <v/>
      </c>
      <c r="CM103" s="211" t="str">
        <f t="shared" si="93"/>
        <v/>
      </c>
      <c r="CN103" s="211" t="str">
        <f t="shared" si="93"/>
        <v/>
      </c>
      <c r="CO103" s="211" t="str">
        <f t="shared" si="94"/>
        <v/>
      </c>
      <c r="CP103" s="211" t="str">
        <f t="shared" si="94"/>
        <v/>
      </c>
      <c r="CQ103" s="211" t="str">
        <f t="shared" si="94"/>
        <v/>
      </c>
      <c r="CR103" s="211" t="str">
        <f t="shared" si="94"/>
        <v/>
      </c>
      <c r="CS103" s="211" t="str">
        <f t="shared" si="94"/>
        <v/>
      </c>
      <c r="CT103" s="211" t="str">
        <f t="shared" si="94"/>
        <v/>
      </c>
      <c r="CU103" s="211" t="str">
        <f t="shared" si="94"/>
        <v/>
      </c>
      <c r="CV103" s="211" t="str">
        <f t="shared" si="94"/>
        <v/>
      </c>
      <c r="CW103" s="211" t="str">
        <f t="shared" si="94"/>
        <v/>
      </c>
      <c r="CX103" s="211" t="str">
        <f t="shared" si="94"/>
        <v/>
      </c>
      <c r="CY103" s="211" t="str">
        <f t="shared" si="95"/>
        <v/>
      </c>
      <c r="CZ103" s="211" t="str">
        <f t="shared" si="95"/>
        <v/>
      </c>
      <c r="DA103" s="211" t="str">
        <f t="shared" si="95"/>
        <v/>
      </c>
      <c r="DB103" s="211" t="str">
        <f t="shared" si="95"/>
        <v/>
      </c>
      <c r="DC103" s="211" t="str">
        <f t="shared" si="95"/>
        <v/>
      </c>
      <c r="DD103" s="211" t="str">
        <f t="shared" si="95"/>
        <v/>
      </c>
      <c r="DE103" s="211" t="str">
        <f t="shared" si="95"/>
        <v/>
      </c>
      <c r="DF103" s="211" t="str">
        <f t="shared" si="95"/>
        <v/>
      </c>
      <c r="DG103" s="211" t="str">
        <f t="shared" si="95"/>
        <v/>
      </c>
      <c r="DH103" s="211" t="str">
        <f t="shared" si="95"/>
        <v/>
      </c>
      <c r="DI103" s="211" t="str">
        <f t="shared" si="96"/>
        <v/>
      </c>
      <c r="DJ103" s="211" t="str">
        <f t="shared" si="96"/>
        <v/>
      </c>
      <c r="DK103" s="211" t="str">
        <f t="shared" si="96"/>
        <v/>
      </c>
      <c r="DL103" s="211" t="str">
        <f t="shared" si="96"/>
        <v/>
      </c>
      <c r="DM103" s="211" t="str">
        <f t="shared" si="96"/>
        <v/>
      </c>
      <c r="DN103" s="211" t="str">
        <f t="shared" si="96"/>
        <v/>
      </c>
      <c r="DO103" s="211" t="str">
        <f t="shared" si="96"/>
        <v/>
      </c>
      <c r="DP103" s="211" t="str">
        <f t="shared" si="96"/>
        <v/>
      </c>
      <c r="DQ103" s="211" t="str">
        <f t="shared" si="96"/>
        <v/>
      </c>
      <c r="DR103" s="211" t="str">
        <f t="shared" si="96"/>
        <v/>
      </c>
      <c r="DS103" s="211" t="str">
        <f t="shared" si="97"/>
        <v/>
      </c>
      <c r="DT103" s="211" t="str">
        <f t="shared" si="97"/>
        <v/>
      </c>
      <c r="DU103" s="211" t="str">
        <f t="shared" si="97"/>
        <v/>
      </c>
      <c r="DV103" s="211" t="str">
        <f t="shared" si="97"/>
        <v/>
      </c>
      <c r="DW103" s="211" t="str">
        <f t="shared" si="97"/>
        <v/>
      </c>
      <c r="DX103" s="211" t="str">
        <f t="shared" si="97"/>
        <v/>
      </c>
      <c r="DY103" s="211" t="str">
        <f t="shared" si="97"/>
        <v/>
      </c>
      <c r="DZ103" s="211" t="str">
        <f t="shared" si="97"/>
        <v/>
      </c>
      <c r="EA103" s="211" t="str">
        <f t="shared" si="97"/>
        <v/>
      </c>
      <c r="EB103" s="211" t="str">
        <f t="shared" si="97"/>
        <v/>
      </c>
      <c r="EC103" s="211" t="str">
        <f t="shared" si="98"/>
        <v/>
      </c>
      <c r="ED103" s="211" t="str">
        <f t="shared" si="98"/>
        <v/>
      </c>
      <c r="EE103" s="211" t="str">
        <f t="shared" si="98"/>
        <v/>
      </c>
      <c r="EF103" s="211" t="str">
        <f t="shared" si="98"/>
        <v/>
      </c>
      <c r="EG103" s="211" t="str">
        <f t="shared" si="98"/>
        <v/>
      </c>
      <c r="EH103" s="211" t="str">
        <f t="shared" si="98"/>
        <v/>
      </c>
      <c r="EI103" s="211" t="str">
        <f t="shared" si="98"/>
        <v/>
      </c>
      <c r="EJ103" s="211" t="str">
        <f t="shared" si="98"/>
        <v/>
      </c>
      <c r="EK103" s="211" t="str">
        <f t="shared" si="98"/>
        <v/>
      </c>
      <c r="EL103" s="211" t="str">
        <f t="shared" si="98"/>
        <v/>
      </c>
      <c r="EM103" s="211" t="str">
        <f t="shared" si="99"/>
        <v/>
      </c>
      <c r="EN103" s="211" t="str">
        <f t="shared" si="99"/>
        <v/>
      </c>
      <c r="EO103" s="211" t="str">
        <f t="shared" si="99"/>
        <v/>
      </c>
      <c r="EP103" s="211" t="str">
        <f t="shared" si="99"/>
        <v/>
      </c>
      <c r="EQ103" s="211" t="str">
        <f t="shared" si="99"/>
        <v/>
      </c>
      <c r="ER103" s="211" t="str">
        <f t="shared" si="99"/>
        <v/>
      </c>
      <c r="ES103" s="211" t="str">
        <f t="shared" si="99"/>
        <v/>
      </c>
      <c r="ET103" s="211" t="str">
        <f t="shared" si="99"/>
        <v/>
      </c>
      <c r="EU103" s="211" t="str">
        <f t="shared" si="99"/>
        <v/>
      </c>
      <c r="EV103" s="211" t="str">
        <f t="shared" si="99"/>
        <v/>
      </c>
    </row>
    <row r="104" spans="2:152" hidden="1" x14ac:dyDescent="0.25">
      <c r="B104" s="11" t="str">
        <f t="shared" si="86"/>
        <v/>
      </c>
      <c r="C104" s="8"/>
      <c r="D104" s="8"/>
      <c r="E104" s="8"/>
      <c r="F104" s="248" t="str">
        <f>IF('תנאי סף'!AO104&lt;&gt;1,"",'תנאי סף'!F104)</f>
        <v/>
      </c>
      <c r="G104" s="174" t="str">
        <f>IF($F104="","",IF($AA104&lt;&gt;1,$AB$1,'ריכוז גיליונות עזר'!M104))</f>
        <v/>
      </c>
      <c r="H104" s="174" t="str">
        <f>IF($F104="","",IF($AA104&lt;&gt;1,$AB$1,'ריכוז גיליונות עזר'!N104))</f>
        <v/>
      </c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2"/>
      <c r="T104" s="12"/>
      <c r="U104" s="174" t="str">
        <f t="shared" si="87"/>
        <v/>
      </c>
      <c r="V104" s="12">
        <v>1</v>
      </c>
      <c r="W104" s="12" t="str">
        <f t="shared" si="88"/>
        <v/>
      </c>
      <c r="X104" s="174">
        <v>1</v>
      </c>
      <c r="Y104" s="12" t="str">
        <f t="shared" si="89"/>
        <v/>
      </c>
      <c r="Z104" s="138" t="str">
        <f t="shared" si="85"/>
        <v/>
      </c>
      <c r="AA104" s="210">
        <f t="shared" si="90"/>
        <v>1</v>
      </c>
      <c r="AB104" s="210" t="str">
        <f t="shared" si="84"/>
        <v/>
      </c>
      <c r="AC104" s="210" t="str">
        <f t="shared" si="84"/>
        <v/>
      </c>
      <c r="BA104" s="210" t="str">
        <f t="shared" si="74"/>
        <v/>
      </c>
      <c r="BB104" s="210" t="str">
        <f t="shared" si="74"/>
        <v/>
      </c>
      <c r="BC104" s="210" t="str">
        <f t="shared" si="74"/>
        <v/>
      </c>
      <c r="BK104" s="211" t="str">
        <f t="shared" si="91"/>
        <v/>
      </c>
      <c r="BL104" s="211" t="str">
        <f t="shared" si="91"/>
        <v/>
      </c>
      <c r="BM104" s="211" t="str">
        <f t="shared" si="91"/>
        <v/>
      </c>
      <c r="BN104" s="211" t="str">
        <f t="shared" si="91"/>
        <v/>
      </c>
      <c r="BO104" s="211" t="str">
        <f t="shared" si="91"/>
        <v/>
      </c>
      <c r="BP104" s="211" t="str">
        <f t="shared" si="91"/>
        <v/>
      </c>
      <c r="BQ104" s="211" t="str">
        <f t="shared" si="91"/>
        <v/>
      </c>
      <c r="BR104" s="211" t="str">
        <f t="shared" si="91"/>
        <v/>
      </c>
      <c r="BS104" s="211" t="str">
        <f t="shared" si="91"/>
        <v/>
      </c>
      <c r="BT104" s="211" t="str">
        <f t="shared" si="91"/>
        <v/>
      </c>
      <c r="BU104" s="211" t="str">
        <f t="shared" si="92"/>
        <v/>
      </c>
      <c r="BV104" s="211" t="str">
        <f t="shared" si="92"/>
        <v/>
      </c>
      <c r="BW104" s="211" t="str">
        <f t="shared" si="92"/>
        <v/>
      </c>
      <c r="BX104" s="211" t="str">
        <f t="shared" si="92"/>
        <v/>
      </c>
      <c r="BY104" s="211" t="str">
        <f t="shared" si="92"/>
        <v/>
      </c>
      <c r="BZ104" s="211" t="str">
        <f t="shared" si="92"/>
        <v/>
      </c>
      <c r="CA104" s="211" t="str">
        <f t="shared" si="92"/>
        <v/>
      </c>
      <c r="CB104" s="211" t="str">
        <f t="shared" si="92"/>
        <v/>
      </c>
      <c r="CC104" s="211" t="str">
        <f t="shared" si="92"/>
        <v/>
      </c>
      <c r="CD104" s="211" t="str">
        <f t="shared" si="92"/>
        <v/>
      </c>
      <c r="CE104" s="211" t="str">
        <f t="shared" si="93"/>
        <v/>
      </c>
      <c r="CF104" s="211" t="str">
        <f t="shared" si="93"/>
        <v/>
      </c>
      <c r="CG104" s="211" t="str">
        <f t="shared" si="93"/>
        <v/>
      </c>
      <c r="CH104" s="211" t="str">
        <f t="shared" si="93"/>
        <v/>
      </c>
      <c r="CI104" s="211" t="str">
        <f t="shared" si="93"/>
        <v/>
      </c>
      <c r="CJ104" s="211" t="str">
        <f t="shared" si="93"/>
        <v/>
      </c>
      <c r="CK104" s="211" t="str">
        <f t="shared" si="93"/>
        <v/>
      </c>
      <c r="CL104" s="211" t="str">
        <f t="shared" si="93"/>
        <v/>
      </c>
      <c r="CM104" s="211" t="str">
        <f t="shared" si="93"/>
        <v/>
      </c>
      <c r="CN104" s="211" t="str">
        <f t="shared" si="93"/>
        <v/>
      </c>
      <c r="CO104" s="211" t="str">
        <f t="shared" si="94"/>
        <v/>
      </c>
      <c r="CP104" s="211" t="str">
        <f t="shared" si="94"/>
        <v/>
      </c>
      <c r="CQ104" s="211" t="str">
        <f t="shared" si="94"/>
        <v/>
      </c>
      <c r="CR104" s="211" t="str">
        <f t="shared" si="94"/>
        <v/>
      </c>
      <c r="CS104" s="211" t="str">
        <f t="shared" si="94"/>
        <v/>
      </c>
      <c r="CT104" s="211" t="str">
        <f t="shared" si="94"/>
        <v/>
      </c>
      <c r="CU104" s="211" t="str">
        <f t="shared" si="94"/>
        <v/>
      </c>
      <c r="CV104" s="211" t="str">
        <f t="shared" si="94"/>
        <v/>
      </c>
      <c r="CW104" s="211" t="str">
        <f t="shared" si="94"/>
        <v/>
      </c>
      <c r="CX104" s="211" t="str">
        <f t="shared" si="94"/>
        <v/>
      </c>
      <c r="CY104" s="211" t="str">
        <f t="shared" si="95"/>
        <v/>
      </c>
      <c r="CZ104" s="211" t="str">
        <f t="shared" si="95"/>
        <v/>
      </c>
      <c r="DA104" s="211" t="str">
        <f t="shared" si="95"/>
        <v/>
      </c>
      <c r="DB104" s="211" t="str">
        <f t="shared" si="95"/>
        <v/>
      </c>
      <c r="DC104" s="211" t="str">
        <f t="shared" si="95"/>
        <v/>
      </c>
      <c r="DD104" s="211" t="str">
        <f t="shared" si="95"/>
        <v/>
      </c>
      <c r="DE104" s="211" t="str">
        <f t="shared" si="95"/>
        <v/>
      </c>
      <c r="DF104" s="211" t="str">
        <f t="shared" si="95"/>
        <v/>
      </c>
      <c r="DG104" s="211" t="str">
        <f t="shared" si="95"/>
        <v/>
      </c>
      <c r="DH104" s="211" t="str">
        <f t="shared" si="95"/>
        <v/>
      </c>
      <c r="DI104" s="211" t="str">
        <f t="shared" si="96"/>
        <v/>
      </c>
      <c r="DJ104" s="211" t="str">
        <f t="shared" si="96"/>
        <v/>
      </c>
      <c r="DK104" s="211" t="str">
        <f t="shared" si="96"/>
        <v/>
      </c>
      <c r="DL104" s="211" t="str">
        <f t="shared" si="96"/>
        <v/>
      </c>
      <c r="DM104" s="211" t="str">
        <f t="shared" si="96"/>
        <v/>
      </c>
      <c r="DN104" s="211" t="str">
        <f t="shared" si="96"/>
        <v/>
      </c>
      <c r="DO104" s="211" t="str">
        <f t="shared" si="96"/>
        <v/>
      </c>
      <c r="DP104" s="211" t="str">
        <f t="shared" si="96"/>
        <v/>
      </c>
      <c r="DQ104" s="211" t="str">
        <f t="shared" si="96"/>
        <v/>
      </c>
      <c r="DR104" s="211" t="str">
        <f t="shared" si="96"/>
        <v/>
      </c>
      <c r="DS104" s="211" t="str">
        <f t="shared" si="97"/>
        <v/>
      </c>
      <c r="DT104" s="211" t="str">
        <f t="shared" si="97"/>
        <v/>
      </c>
      <c r="DU104" s="211" t="str">
        <f t="shared" si="97"/>
        <v/>
      </c>
      <c r="DV104" s="211" t="str">
        <f t="shared" si="97"/>
        <v/>
      </c>
      <c r="DW104" s="211" t="str">
        <f t="shared" si="97"/>
        <v/>
      </c>
      <c r="DX104" s="211" t="str">
        <f t="shared" si="97"/>
        <v/>
      </c>
      <c r="DY104" s="211" t="str">
        <f t="shared" si="97"/>
        <v/>
      </c>
      <c r="DZ104" s="211" t="str">
        <f t="shared" si="97"/>
        <v/>
      </c>
      <c r="EA104" s="211" t="str">
        <f t="shared" si="97"/>
        <v/>
      </c>
      <c r="EB104" s="211" t="str">
        <f t="shared" si="97"/>
        <v/>
      </c>
      <c r="EC104" s="211" t="str">
        <f t="shared" si="98"/>
        <v/>
      </c>
      <c r="ED104" s="211" t="str">
        <f t="shared" si="98"/>
        <v/>
      </c>
      <c r="EE104" s="211" t="str">
        <f t="shared" si="98"/>
        <v/>
      </c>
      <c r="EF104" s="211" t="str">
        <f t="shared" si="98"/>
        <v/>
      </c>
      <c r="EG104" s="211" t="str">
        <f t="shared" si="98"/>
        <v/>
      </c>
      <c r="EH104" s="211" t="str">
        <f t="shared" si="98"/>
        <v/>
      </c>
      <c r="EI104" s="211" t="str">
        <f t="shared" si="98"/>
        <v/>
      </c>
      <c r="EJ104" s="211" t="str">
        <f t="shared" si="98"/>
        <v/>
      </c>
      <c r="EK104" s="211" t="str">
        <f t="shared" si="98"/>
        <v/>
      </c>
      <c r="EL104" s="211" t="str">
        <f t="shared" si="98"/>
        <v/>
      </c>
      <c r="EM104" s="211" t="str">
        <f t="shared" si="99"/>
        <v/>
      </c>
      <c r="EN104" s="211" t="str">
        <f t="shared" si="99"/>
        <v/>
      </c>
      <c r="EO104" s="211" t="str">
        <f t="shared" si="99"/>
        <v/>
      </c>
      <c r="EP104" s="211" t="str">
        <f t="shared" si="99"/>
        <v/>
      </c>
      <c r="EQ104" s="211" t="str">
        <f t="shared" si="99"/>
        <v/>
      </c>
      <c r="ER104" s="211" t="str">
        <f t="shared" si="99"/>
        <v/>
      </c>
      <c r="ES104" s="211" t="str">
        <f t="shared" si="99"/>
        <v/>
      </c>
      <c r="ET104" s="211" t="str">
        <f t="shared" si="99"/>
        <v/>
      </c>
      <c r="EU104" s="211" t="str">
        <f t="shared" si="99"/>
        <v/>
      </c>
      <c r="EV104" s="211" t="str">
        <f t="shared" si="99"/>
        <v/>
      </c>
    </row>
    <row r="105" spans="2:152" hidden="1" x14ac:dyDescent="0.25">
      <c r="B105" s="11" t="str">
        <f t="shared" si="86"/>
        <v/>
      </c>
      <c r="C105" s="8"/>
      <c r="D105" s="8"/>
      <c r="E105" s="8"/>
      <c r="F105" s="248" t="str">
        <f>IF('תנאי סף'!AO105&lt;&gt;1,"",'תנאי סף'!F105)</f>
        <v/>
      </c>
      <c r="G105" s="174" t="str">
        <f>IF($F105="","",IF($AA105&lt;&gt;1,$AB$1,'ריכוז גיליונות עזר'!M105))</f>
        <v/>
      </c>
      <c r="H105" s="174" t="str">
        <f>IF($F105="","",IF($AA105&lt;&gt;1,$AB$1,'ריכוז גיליונות עזר'!N105))</f>
        <v/>
      </c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2"/>
      <c r="T105" s="12"/>
      <c r="U105" s="174" t="str">
        <f t="shared" si="87"/>
        <v/>
      </c>
      <c r="V105" s="12">
        <v>1</v>
      </c>
      <c r="W105" s="12" t="str">
        <f t="shared" si="88"/>
        <v/>
      </c>
      <c r="X105" s="174">
        <v>1</v>
      </c>
      <c r="Y105" s="12" t="str">
        <f t="shared" si="89"/>
        <v/>
      </c>
      <c r="Z105" s="138" t="str">
        <f t="shared" si="85"/>
        <v/>
      </c>
      <c r="AA105" s="210">
        <f t="shared" si="90"/>
        <v>1</v>
      </c>
      <c r="AB105" s="210" t="str">
        <f t="shared" si="84"/>
        <v/>
      </c>
      <c r="AC105" s="210" t="str">
        <f t="shared" si="84"/>
        <v/>
      </c>
      <c r="BA105" s="210" t="str">
        <f t="shared" si="74"/>
        <v/>
      </c>
      <c r="BB105" s="210" t="str">
        <f t="shared" si="74"/>
        <v/>
      </c>
      <c r="BC105" s="210" t="str">
        <f t="shared" si="74"/>
        <v/>
      </c>
      <c r="BK105" s="211" t="str">
        <f t="shared" si="91"/>
        <v/>
      </c>
      <c r="BL105" s="211" t="str">
        <f t="shared" si="91"/>
        <v/>
      </c>
      <c r="BM105" s="211" t="str">
        <f t="shared" si="91"/>
        <v/>
      </c>
      <c r="BN105" s="211" t="str">
        <f t="shared" si="91"/>
        <v/>
      </c>
      <c r="BO105" s="211" t="str">
        <f t="shared" si="91"/>
        <v/>
      </c>
      <c r="BP105" s="211" t="str">
        <f t="shared" si="91"/>
        <v/>
      </c>
      <c r="BQ105" s="211" t="str">
        <f t="shared" si="91"/>
        <v/>
      </c>
      <c r="BR105" s="211" t="str">
        <f t="shared" si="91"/>
        <v/>
      </c>
      <c r="BS105" s="211" t="str">
        <f t="shared" si="91"/>
        <v/>
      </c>
      <c r="BT105" s="211" t="str">
        <f t="shared" si="91"/>
        <v/>
      </c>
      <c r="BU105" s="211" t="str">
        <f t="shared" si="92"/>
        <v/>
      </c>
      <c r="BV105" s="211" t="str">
        <f t="shared" si="92"/>
        <v/>
      </c>
      <c r="BW105" s="211" t="str">
        <f t="shared" si="92"/>
        <v/>
      </c>
      <c r="BX105" s="211" t="str">
        <f t="shared" si="92"/>
        <v/>
      </c>
      <c r="BY105" s="211" t="str">
        <f t="shared" si="92"/>
        <v/>
      </c>
      <c r="BZ105" s="211" t="str">
        <f t="shared" si="92"/>
        <v/>
      </c>
      <c r="CA105" s="211" t="str">
        <f t="shared" si="92"/>
        <v/>
      </c>
      <c r="CB105" s="211" t="str">
        <f t="shared" si="92"/>
        <v/>
      </c>
      <c r="CC105" s="211" t="str">
        <f t="shared" si="92"/>
        <v/>
      </c>
      <c r="CD105" s="211" t="str">
        <f t="shared" si="92"/>
        <v/>
      </c>
      <c r="CE105" s="211" t="str">
        <f t="shared" si="93"/>
        <v/>
      </c>
      <c r="CF105" s="211" t="str">
        <f t="shared" si="93"/>
        <v/>
      </c>
      <c r="CG105" s="211" t="str">
        <f t="shared" si="93"/>
        <v/>
      </c>
      <c r="CH105" s="211" t="str">
        <f t="shared" si="93"/>
        <v/>
      </c>
      <c r="CI105" s="211" t="str">
        <f t="shared" si="93"/>
        <v/>
      </c>
      <c r="CJ105" s="211" t="str">
        <f t="shared" si="93"/>
        <v/>
      </c>
      <c r="CK105" s="211" t="str">
        <f t="shared" si="93"/>
        <v/>
      </c>
      <c r="CL105" s="211" t="str">
        <f t="shared" si="93"/>
        <v/>
      </c>
      <c r="CM105" s="211" t="str">
        <f t="shared" si="93"/>
        <v/>
      </c>
      <c r="CN105" s="211" t="str">
        <f t="shared" si="93"/>
        <v/>
      </c>
      <c r="CO105" s="211" t="str">
        <f t="shared" si="94"/>
        <v/>
      </c>
      <c r="CP105" s="211" t="str">
        <f t="shared" si="94"/>
        <v/>
      </c>
      <c r="CQ105" s="211" t="str">
        <f t="shared" si="94"/>
        <v/>
      </c>
      <c r="CR105" s="211" t="str">
        <f t="shared" si="94"/>
        <v/>
      </c>
      <c r="CS105" s="211" t="str">
        <f t="shared" si="94"/>
        <v/>
      </c>
      <c r="CT105" s="211" t="str">
        <f t="shared" si="94"/>
        <v/>
      </c>
      <c r="CU105" s="211" t="str">
        <f t="shared" si="94"/>
        <v/>
      </c>
      <c r="CV105" s="211" t="str">
        <f t="shared" si="94"/>
        <v/>
      </c>
      <c r="CW105" s="211" t="str">
        <f t="shared" si="94"/>
        <v/>
      </c>
      <c r="CX105" s="211" t="str">
        <f t="shared" si="94"/>
        <v/>
      </c>
      <c r="CY105" s="211" t="str">
        <f t="shared" si="95"/>
        <v/>
      </c>
      <c r="CZ105" s="211" t="str">
        <f t="shared" si="95"/>
        <v/>
      </c>
      <c r="DA105" s="211" t="str">
        <f t="shared" si="95"/>
        <v/>
      </c>
      <c r="DB105" s="211" t="str">
        <f t="shared" si="95"/>
        <v/>
      </c>
      <c r="DC105" s="211" t="str">
        <f t="shared" si="95"/>
        <v/>
      </c>
      <c r="DD105" s="211" t="str">
        <f t="shared" si="95"/>
        <v/>
      </c>
      <c r="DE105" s="211" t="str">
        <f t="shared" si="95"/>
        <v/>
      </c>
      <c r="DF105" s="211" t="str">
        <f t="shared" si="95"/>
        <v/>
      </c>
      <c r="DG105" s="211" t="str">
        <f t="shared" si="95"/>
        <v/>
      </c>
      <c r="DH105" s="211" t="str">
        <f t="shared" si="95"/>
        <v/>
      </c>
      <c r="DI105" s="211" t="str">
        <f t="shared" si="96"/>
        <v/>
      </c>
      <c r="DJ105" s="211" t="str">
        <f t="shared" si="96"/>
        <v/>
      </c>
      <c r="DK105" s="211" t="str">
        <f t="shared" si="96"/>
        <v/>
      </c>
      <c r="DL105" s="211" t="str">
        <f t="shared" si="96"/>
        <v/>
      </c>
      <c r="DM105" s="211" t="str">
        <f t="shared" si="96"/>
        <v/>
      </c>
      <c r="DN105" s="211" t="str">
        <f t="shared" si="96"/>
        <v/>
      </c>
      <c r="DO105" s="211" t="str">
        <f t="shared" si="96"/>
        <v/>
      </c>
      <c r="DP105" s="211" t="str">
        <f t="shared" si="96"/>
        <v/>
      </c>
      <c r="DQ105" s="211" t="str">
        <f t="shared" si="96"/>
        <v/>
      </c>
      <c r="DR105" s="211" t="str">
        <f t="shared" si="96"/>
        <v/>
      </c>
      <c r="DS105" s="211" t="str">
        <f t="shared" si="97"/>
        <v/>
      </c>
      <c r="DT105" s="211" t="str">
        <f t="shared" si="97"/>
        <v/>
      </c>
      <c r="DU105" s="211" t="str">
        <f t="shared" si="97"/>
        <v/>
      </c>
      <c r="DV105" s="211" t="str">
        <f t="shared" si="97"/>
        <v/>
      </c>
      <c r="DW105" s="211" t="str">
        <f t="shared" si="97"/>
        <v/>
      </c>
      <c r="DX105" s="211" t="str">
        <f t="shared" si="97"/>
        <v/>
      </c>
      <c r="DY105" s="211" t="str">
        <f t="shared" si="97"/>
        <v/>
      </c>
      <c r="DZ105" s="211" t="str">
        <f t="shared" si="97"/>
        <v/>
      </c>
      <c r="EA105" s="211" t="str">
        <f t="shared" si="97"/>
        <v/>
      </c>
      <c r="EB105" s="211" t="str">
        <f t="shared" si="97"/>
        <v/>
      </c>
      <c r="EC105" s="211" t="str">
        <f t="shared" si="98"/>
        <v/>
      </c>
      <c r="ED105" s="211" t="str">
        <f t="shared" si="98"/>
        <v/>
      </c>
      <c r="EE105" s="211" t="str">
        <f t="shared" si="98"/>
        <v/>
      </c>
      <c r="EF105" s="211" t="str">
        <f t="shared" si="98"/>
        <v/>
      </c>
      <c r="EG105" s="211" t="str">
        <f t="shared" si="98"/>
        <v/>
      </c>
      <c r="EH105" s="211" t="str">
        <f t="shared" si="98"/>
        <v/>
      </c>
      <c r="EI105" s="211" t="str">
        <f t="shared" si="98"/>
        <v/>
      </c>
      <c r="EJ105" s="211" t="str">
        <f t="shared" si="98"/>
        <v/>
      </c>
      <c r="EK105" s="211" t="str">
        <f t="shared" si="98"/>
        <v/>
      </c>
      <c r="EL105" s="211" t="str">
        <f t="shared" si="98"/>
        <v/>
      </c>
      <c r="EM105" s="211" t="str">
        <f t="shared" si="99"/>
        <v/>
      </c>
      <c r="EN105" s="211" t="str">
        <f t="shared" si="99"/>
        <v/>
      </c>
      <c r="EO105" s="211" t="str">
        <f t="shared" si="99"/>
        <v/>
      </c>
      <c r="EP105" s="211" t="str">
        <f t="shared" si="99"/>
        <v/>
      </c>
      <c r="EQ105" s="211" t="str">
        <f t="shared" si="99"/>
        <v/>
      </c>
      <c r="ER105" s="211" t="str">
        <f t="shared" si="99"/>
        <v/>
      </c>
      <c r="ES105" s="211" t="str">
        <f t="shared" si="99"/>
        <v/>
      </c>
      <c r="ET105" s="211" t="str">
        <f t="shared" si="99"/>
        <v/>
      </c>
      <c r="EU105" s="211" t="str">
        <f t="shared" si="99"/>
        <v/>
      </c>
      <c r="EV105" s="211" t="str">
        <f t="shared" si="99"/>
        <v/>
      </c>
    </row>
    <row r="106" spans="2:152" hidden="1" x14ac:dyDescent="0.25">
      <c r="B106" s="11" t="str">
        <f t="shared" si="86"/>
        <v/>
      </c>
      <c r="C106" s="8"/>
      <c r="D106" s="8"/>
      <c r="E106" s="8"/>
      <c r="F106" s="248" t="str">
        <f>IF('תנאי סף'!AO106&lt;&gt;1,"",'תנאי סף'!F106)</f>
        <v/>
      </c>
      <c r="G106" s="174" t="str">
        <f>IF($F106="","",IF($AA106&lt;&gt;1,$AB$1,'ריכוז גיליונות עזר'!M106))</f>
        <v/>
      </c>
      <c r="H106" s="174" t="str">
        <f>IF($F106="","",IF($AA106&lt;&gt;1,$AB$1,'ריכוז גיליונות עזר'!N106))</f>
        <v/>
      </c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2"/>
      <c r="T106" s="12"/>
      <c r="U106" s="174" t="str">
        <f t="shared" si="87"/>
        <v/>
      </c>
      <c r="V106" s="12">
        <v>1</v>
      </c>
      <c r="W106" s="12" t="str">
        <f t="shared" si="88"/>
        <v/>
      </c>
      <c r="X106" s="174">
        <v>1</v>
      </c>
      <c r="Y106" s="12" t="str">
        <f t="shared" si="89"/>
        <v/>
      </c>
      <c r="Z106" s="138" t="str">
        <f t="shared" si="85"/>
        <v/>
      </c>
      <c r="AA106" s="210">
        <f t="shared" si="90"/>
        <v>1</v>
      </c>
      <c r="AB106" s="210" t="str">
        <f t="shared" si="84"/>
        <v/>
      </c>
      <c r="AC106" s="210" t="str">
        <f t="shared" si="84"/>
        <v/>
      </c>
      <c r="BA106" s="210" t="str">
        <f t="shared" si="74"/>
        <v/>
      </c>
      <c r="BB106" s="210" t="str">
        <f t="shared" si="74"/>
        <v/>
      </c>
      <c r="BC106" s="210" t="str">
        <f t="shared" si="74"/>
        <v/>
      </c>
      <c r="BK106" s="211" t="str">
        <f t="shared" si="91"/>
        <v/>
      </c>
      <c r="BL106" s="211" t="str">
        <f t="shared" si="91"/>
        <v/>
      </c>
      <c r="BM106" s="211" t="str">
        <f t="shared" si="91"/>
        <v/>
      </c>
      <c r="BN106" s="211" t="str">
        <f t="shared" si="91"/>
        <v/>
      </c>
      <c r="BO106" s="211" t="str">
        <f t="shared" si="91"/>
        <v/>
      </c>
      <c r="BP106" s="211" t="str">
        <f t="shared" si="91"/>
        <v/>
      </c>
      <c r="BQ106" s="211" t="str">
        <f t="shared" si="91"/>
        <v/>
      </c>
      <c r="BR106" s="211" t="str">
        <f t="shared" si="91"/>
        <v/>
      </c>
      <c r="BS106" s="211" t="str">
        <f t="shared" si="91"/>
        <v/>
      </c>
      <c r="BT106" s="211" t="str">
        <f t="shared" si="91"/>
        <v/>
      </c>
      <c r="BU106" s="211" t="str">
        <f t="shared" si="92"/>
        <v/>
      </c>
      <c r="BV106" s="211" t="str">
        <f t="shared" si="92"/>
        <v/>
      </c>
      <c r="BW106" s="211" t="str">
        <f t="shared" si="92"/>
        <v/>
      </c>
      <c r="BX106" s="211" t="str">
        <f t="shared" si="92"/>
        <v/>
      </c>
      <c r="BY106" s="211" t="str">
        <f t="shared" si="92"/>
        <v/>
      </c>
      <c r="BZ106" s="211" t="str">
        <f t="shared" si="92"/>
        <v/>
      </c>
      <c r="CA106" s="211" t="str">
        <f t="shared" si="92"/>
        <v/>
      </c>
      <c r="CB106" s="211" t="str">
        <f t="shared" si="92"/>
        <v/>
      </c>
      <c r="CC106" s="211" t="str">
        <f t="shared" si="92"/>
        <v/>
      </c>
      <c r="CD106" s="211" t="str">
        <f t="shared" si="92"/>
        <v/>
      </c>
      <c r="CE106" s="211" t="str">
        <f t="shared" si="93"/>
        <v/>
      </c>
      <c r="CF106" s="211" t="str">
        <f t="shared" si="93"/>
        <v/>
      </c>
      <c r="CG106" s="211" t="str">
        <f t="shared" si="93"/>
        <v/>
      </c>
      <c r="CH106" s="211" t="str">
        <f t="shared" si="93"/>
        <v/>
      </c>
      <c r="CI106" s="211" t="str">
        <f t="shared" si="93"/>
        <v/>
      </c>
      <c r="CJ106" s="211" t="str">
        <f t="shared" si="93"/>
        <v/>
      </c>
      <c r="CK106" s="211" t="str">
        <f t="shared" si="93"/>
        <v/>
      </c>
      <c r="CL106" s="211" t="str">
        <f t="shared" si="93"/>
        <v/>
      </c>
      <c r="CM106" s="211" t="str">
        <f t="shared" si="93"/>
        <v/>
      </c>
      <c r="CN106" s="211" t="str">
        <f t="shared" si="93"/>
        <v/>
      </c>
      <c r="CO106" s="211" t="str">
        <f t="shared" si="94"/>
        <v/>
      </c>
      <c r="CP106" s="211" t="str">
        <f t="shared" si="94"/>
        <v/>
      </c>
      <c r="CQ106" s="211" t="str">
        <f t="shared" si="94"/>
        <v/>
      </c>
      <c r="CR106" s="211" t="str">
        <f t="shared" si="94"/>
        <v/>
      </c>
      <c r="CS106" s="211" t="str">
        <f t="shared" si="94"/>
        <v/>
      </c>
      <c r="CT106" s="211" t="str">
        <f t="shared" si="94"/>
        <v/>
      </c>
      <c r="CU106" s="211" t="str">
        <f t="shared" si="94"/>
        <v/>
      </c>
      <c r="CV106" s="211" t="str">
        <f t="shared" si="94"/>
        <v/>
      </c>
      <c r="CW106" s="211" t="str">
        <f t="shared" si="94"/>
        <v/>
      </c>
      <c r="CX106" s="211" t="str">
        <f t="shared" si="94"/>
        <v/>
      </c>
      <c r="CY106" s="211" t="str">
        <f t="shared" si="95"/>
        <v/>
      </c>
      <c r="CZ106" s="211" t="str">
        <f t="shared" si="95"/>
        <v/>
      </c>
      <c r="DA106" s="211" t="str">
        <f t="shared" si="95"/>
        <v/>
      </c>
      <c r="DB106" s="211" t="str">
        <f t="shared" si="95"/>
        <v/>
      </c>
      <c r="DC106" s="211" t="str">
        <f t="shared" si="95"/>
        <v/>
      </c>
      <c r="DD106" s="211" t="str">
        <f t="shared" si="95"/>
        <v/>
      </c>
      <c r="DE106" s="211" t="str">
        <f t="shared" si="95"/>
        <v/>
      </c>
      <c r="DF106" s="211" t="str">
        <f t="shared" si="95"/>
        <v/>
      </c>
      <c r="DG106" s="211" t="str">
        <f t="shared" si="95"/>
        <v/>
      </c>
      <c r="DH106" s="211" t="str">
        <f t="shared" si="95"/>
        <v/>
      </c>
      <c r="DI106" s="211" t="str">
        <f t="shared" si="96"/>
        <v/>
      </c>
      <c r="DJ106" s="211" t="str">
        <f t="shared" si="96"/>
        <v/>
      </c>
      <c r="DK106" s="211" t="str">
        <f t="shared" si="96"/>
        <v/>
      </c>
      <c r="DL106" s="211" t="str">
        <f t="shared" si="96"/>
        <v/>
      </c>
      <c r="DM106" s="211" t="str">
        <f t="shared" si="96"/>
        <v/>
      </c>
      <c r="DN106" s="211" t="str">
        <f t="shared" si="96"/>
        <v/>
      </c>
      <c r="DO106" s="211" t="str">
        <f t="shared" si="96"/>
        <v/>
      </c>
      <c r="DP106" s="211" t="str">
        <f t="shared" si="96"/>
        <v/>
      </c>
      <c r="DQ106" s="211" t="str">
        <f t="shared" si="96"/>
        <v/>
      </c>
      <c r="DR106" s="211" t="str">
        <f t="shared" si="96"/>
        <v/>
      </c>
      <c r="DS106" s="211" t="str">
        <f t="shared" si="97"/>
        <v/>
      </c>
      <c r="DT106" s="211" t="str">
        <f t="shared" si="97"/>
        <v/>
      </c>
      <c r="DU106" s="211" t="str">
        <f t="shared" si="97"/>
        <v/>
      </c>
      <c r="DV106" s="211" t="str">
        <f t="shared" si="97"/>
        <v/>
      </c>
      <c r="DW106" s="211" t="str">
        <f t="shared" si="97"/>
        <v/>
      </c>
      <c r="DX106" s="211" t="str">
        <f t="shared" si="97"/>
        <v/>
      </c>
      <c r="DY106" s="211" t="str">
        <f t="shared" si="97"/>
        <v/>
      </c>
      <c r="DZ106" s="211" t="str">
        <f t="shared" si="97"/>
        <v/>
      </c>
      <c r="EA106" s="211" t="str">
        <f t="shared" si="97"/>
        <v/>
      </c>
      <c r="EB106" s="211" t="str">
        <f t="shared" si="97"/>
        <v/>
      </c>
      <c r="EC106" s="211" t="str">
        <f t="shared" si="98"/>
        <v/>
      </c>
      <c r="ED106" s="211" t="str">
        <f t="shared" si="98"/>
        <v/>
      </c>
      <c r="EE106" s="211" t="str">
        <f t="shared" si="98"/>
        <v/>
      </c>
      <c r="EF106" s="211" t="str">
        <f t="shared" si="98"/>
        <v/>
      </c>
      <c r="EG106" s="211" t="str">
        <f t="shared" si="98"/>
        <v/>
      </c>
      <c r="EH106" s="211" t="str">
        <f t="shared" si="98"/>
        <v/>
      </c>
      <c r="EI106" s="211" t="str">
        <f t="shared" si="98"/>
        <v/>
      </c>
      <c r="EJ106" s="211" t="str">
        <f t="shared" si="98"/>
        <v/>
      </c>
      <c r="EK106" s="211" t="str">
        <f t="shared" si="98"/>
        <v/>
      </c>
      <c r="EL106" s="211" t="str">
        <f t="shared" si="98"/>
        <v/>
      </c>
      <c r="EM106" s="211" t="str">
        <f t="shared" si="99"/>
        <v/>
      </c>
      <c r="EN106" s="211" t="str">
        <f t="shared" si="99"/>
        <v/>
      </c>
      <c r="EO106" s="211" t="str">
        <f t="shared" si="99"/>
        <v/>
      </c>
      <c r="EP106" s="211" t="str">
        <f t="shared" si="99"/>
        <v/>
      </c>
      <c r="EQ106" s="211" t="str">
        <f t="shared" si="99"/>
        <v/>
      </c>
      <c r="ER106" s="211" t="str">
        <f t="shared" si="99"/>
        <v/>
      </c>
      <c r="ES106" s="211" t="str">
        <f t="shared" si="99"/>
        <v/>
      </c>
      <c r="ET106" s="211" t="str">
        <f t="shared" si="99"/>
        <v/>
      </c>
      <c r="EU106" s="211" t="str">
        <f t="shared" si="99"/>
        <v/>
      </c>
      <c r="EV106" s="211" t="str">
        <f t="shared" si="99"/>
        <v/>
      </c>
    </row>
    <row r="107" spans="2:152" hidden="1" x14ac:dyDescent="0.25">
      <c r="B107" s="11" t="str">
        <f t="shared" si="86"/>
        <v/>
      </c>
      <c r="C107" s="8"/>
      <c r="D107" s="8"/>
      <c r="E107" s="8"/>
      <c r="F107" s="248" t="str">
        <f>IF('תנאי סף'!AO107&lt;&gt;1,"",'תנאי סף'!F107)</f>
        <v/>
      </c>
      <c r="G107" s="174" t="str">
        <f>IF($F107="","",IF($AA107&lt;&gt;1,$AB$1,'ריכוז גיליונות עזר'!M107))</f>
        <v/>
      </c>
      <c r="H107" s="174" t="str">
        <f>IF($F107="","",IF($AA107&lt;&gt;1,$AB$1,'ריכוז גיליונות עזר'!N107))</f>
        <v/>
      </c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2"/>
      <c r="T107" s="12"/>
      <c r="U107" s="174" t="str">
        <f t="shared" si="87"/>
        <v/>
      </c>
      <c r="V107" s="12">
        <v>1</v>
      </c>
      <c r="W107" s="12" t="str">
        <f t="shared" si="88"/>
        <v/>
      </c>
      <c r="X107" s="174">
        <v>1</v>
      </c>
      <c r="Y107" s="12" t="str">
        <f t="shared" si="89"/>
        <v/>
      </c>
      <c r="Z107" s="138" t="str">
        <f t="shared" si="85"/>
        <v/>
      </c>
      <c r="AA107" s="210">
        <f t="shared" si="90"/>
        <v>1</v>
      </c>
      <c r="AB107" s="210" t="str">
        <f t="shared" si="84"/>
        <v/>
      </c>
      <c r="AC107" s="210" t="str">
        <f t="shared" si="84"/>
        <v/>
      </c>
      <c r="BA107" s="210" t="str">
        <f t="shared" si="74"/>
        <v/>
      </c>
      <c r="BB107" s="210" t="str">
        <f t="shared" si="74"/>
        <v/>
      </c>
      <c r="BC107" s="210" t="str">
        <f t="shared" si="74"/>
        <v/>
      </c>
      <c r="BK107" s="211" t="str">
        <f t="shared" si="91"/>
        <v/>
      </c>
      <c r="BL107" s="211" t="str">
        <f t="shared" si="91"/>
        <v/>
      </c>
      <c r="BM107" s="211" t="str">
        <f t="shared" si="91"/>
        <v/>
      </c>
      <c r="BN107" s="211" t="str">
        <f t="shared" si="91"/>
        <v/>
      </c>
      <c r="BO107" s="211" t="str">
        <f t="shared" si="91"/>
        <v/>
      </c>
      <c r="BP107" s="211" t="str">
        <f t="shared" si="91"/>
        <v/>
      </c>
      <c r="BQ107" s="211" t="str">
        <f t="shared" si="91"/>
        <v/>
      </c>
      <c r="BR107" s="211" t="str">
        <f t="shared" si="91"/>
        <v/>
      </c>
      <c r="BS107" s="211" t="str">
        <f t="shared" si="91"/>
        <v/>
      </c>
      <c r="BT107" s="211" t="str">
        <f t="shared" si="91"/>
        <v/>
      </c>
      <c r="BU107" s="211" t="str">
        <f t="shared" si="92"/>
        <v/>
      </c>
      <c r="BV107" s="211" t="str">
        <f t="shared" si="92"/>
        <v/>
      </c>
      <c r="BW107" s="211" t="str">
        <f t="shared" si="92"/>
        <v/>
      </c>
      <c r="BX107" s="211" t="str">
        <f t="shared" si="92"/>
        <v/>
      </c>
      <c r="BY107" s="211" t="str">
        <f t="shared" si="92"/>
        <v/>
      </c>
      <c r="BZ107" s="211" t="str">
        <f t="shared" si="92"/>
        <v/>
      </c>
      <c r="CA107" s="211" t="str">
        <f t="shared" si="92"/>
        <v/>
      </c>
      <c r="CB107" s="211" t="str">
        <f t="shared" si="92"/>
        <v/>
      </c>
      <c r="CC107" s="211" t="str">
        <f t="shared" si="92"/>
        <v/>
      </c>
      <c r="CD107" s="211" t="str">
        <f t="shared" si="92"/>
        <v/>
      </c>
      <c r="CE107" s="211" t="str">
        <f t="shared" si="93"/>
        <v/>
      </c>
      <c r="CF107" s="211" t="str">
        <f t="shared" si="93"/>
        <v/>
      </c>
      <c r="CG107" s="211" t="str">
        <f t="shared" si="93"/>
        <v/>
      </c>
      <c r="CH107" s="211" t="str">
        <f t="shared" si="93"/>
        <v/>
      </c>
      <c r="CI107" s="211" t="str">
        <f t="shared" si="93"/>
        <v/>
      </c>
      <c r="CJ107" s="211" t="str">
        <f t="shared" si="93"/>
        <v/>
      </c>
      <c r="CK107" s="211" t="str">
        <f t="shared" si="93"/>
        <v/>
      </c>
      <c r="CL107" s="211" t="str">
        <f t="shared" si="93"/>
        <v/>
      </c>
      <c r="CM107" s="211" t="str">
        <f t="shared" si="93"/>
        <v/>
      </c>
      <c r="CN107" s="211" t="str">
        <f t="shared" si="93"/>
        <v/>
      </c>
      <c r="CO107" s="211" t="str">
        <f t="shared" si="94"/>
        <v/>
      </c>
      <c r="CP107" s="211" t="str">
        <f t="shared" si="94"/>
        <v/>
      </c>
      <c r="CQ107" s="211" t="str">
        <f t="shared" si="94"/>
        <v/>
      </c>
      <c r="CR107" s="211" t="str">
        <f t="shared" si="94"/>
        <v/>
      </c>
      <c r="CS107" s="211" t="str">
        <f t="shared" si="94"/>
        <v/>
      </c>
      <c r="CT107" s="211" t="str">
        <f t="shared" si="94"/>
        <v/>
      </c>
      <c r="CU107" s="211" t="str">
        <f t="shared" si="94"/>
        <v/>
      </c>
      <c r="CV107" s="211" t="str">
        <f t="shared" si="94"/>
        <v/>
      </c>
      <c r="CW107" s="211" t="str">
        <f t="shared" si="94"/>
        <v/>
      </c>
      <c r="CX107" s="211" t="str">
        <f t="shared" si="94"/>
        <v/>
      </c>
      <c r="CY107" s="211" t="str">
        <f t="shared" si="95"/>
        <v/>
      </c>
      <c r="CZ107" s="211" t="str">
        <f t="shared" si="95"/>
        <v/>
      </c>
      <c r="DA107" s="211" t="str">
        <f t="shared" si="95"/>
        <v/>
      </c>
      <c r="DB107" s="211" t="str">
        <f t="shared" si="95"/>
        <v/>
      </c>
      <c r="DC107" s="211" t="str">
        <f t="shared" si="95"/>
        <v/>
      </c>
      <c r="DD107" s="211" t="str">
        <f t="shared" si="95"/>
        <v/>
      </c>
      <c r="DE107" s="211" t="str">
        <f t="shared" si="95"/>
        <v/>
      </c>
      <c r="DF107" s="211" t="str">
        <f t="shared" si="95"/>
        <v/>
      </c>
      <c r="DG107" s="211" t="str">
        <f t="shared" si="95"/>
        <v/>
      </c>
      <c r="DH107" s="211" t="str">
        <f t="shared" si="95"/>
        <v/>
      </c>
      <c r="DI107" s="211" t="str">
        <f t="shared" si="96"/>
        <v/>
      </c>
      <c r="DJ107" s="211" t="str">
        <f t="shared" si="96"/>
        <v/>
      </c>
      <c r="DK107" s="211" t="str">
        <f t="shared" si="96"/>
        <v/>
      </c>
      <c r="DL107" s="211" t="str">
        <f t="shared" si="96"/>
        <v/>
      </c>
      <c r="DM107" s="211" t="str">
        <f t="shared" si="96"/>
        <v/>
      </c>
      <c r="DN107" s="211" t="str">
        <f t="shared" si="96"/>
        <v/>
      </c>
      <c r="DO107" s="211" t="str">
        <f t="shared" si="96"/>
        <v/>
      </c>
      <c r="DP107" s="211" t="str">
        <f t="shared" si="96"/>
        <v/>
      </c>
      <c r="DQ107" s="211" t="str">
        <f t="shared" si="96"/>
        <v/>
      </c>
      <c r="DR107" s="211" t="str">
        <f t="shared" si="96"/>
        <v/>
      </c>
      <c r="DS107" s="211" t="str">
        <f t="shared" si="97"/>
        <v/>
      </c>
      <c r="DT107" s="211" t="str">
        <f t="shared" si="97"/>
        <v/>
      </c>
      <c r="DU107" s="211" t="str">
        <f t="shared" si="97"/>
        <v/>
      </c>
      <c r="DV107" s="211" t="str">
        <f t="shared" si="97"/>
        <v/>
      </c>
      <c r="DW107" s="211" t="str">
        <f t="shared" si="97"/>
        <v/>
      </c>
      <c r="DX107" s="211" t="str">
        <f t="shared" si="97"/>
        <v/>
      </c>
      <c r="DY107" s="211" t="str">
        <f t="shared" si="97"/>
        <v/>
      </c>
      <c r="DZ107" s="211" t="str">
        <f t="shared" si="97"/>
        <v/>
      </c>
      <c r="EA107" s="211" t="str">
        <f t="shared" si="97"/>
        <v/>
      </c>
      <c r="EB107" s="211" t="str">
        <f t="shared" si="97"/>
        <v/>
      </c>
      <c r="EC107" s="211" t="str">
        <f t="shared" si="98"/>
        <v/>
      </c>
      <c r="ED107" s="211" t="str">
        <f t="shared" si="98"/>
        <v/>
      </c>
      <c r="EE107" s="211" t="str">
        <f t="shared" si="98"/>
        <v/>
      </c>
      <c r="EF107" s="211" t="str">
        <f t="shared" si="98"/>
        <v/>
      </c>
      <c r="EG107" s="211" t="str">
        <f t="shared" si="98"/>
        <v/>
      </c>
      <c r="EH107" s="211" t="str">
        <f t="shared" si="98"/>
        <v/>
      </c>
      <c r="EI107" s="211" t="str">
        <f t="shared" si="98"/>
        <v/>
      </c>
      <c r="EJ107" s="211" t="str">
        <f t="shared" si="98"/>
        <v/>
      </c>
      <c r="EK107" s="211" t="str">
        <f t="shared" si="98"/>
        <v/>
      </c>
      <c r="EL107" s="211" t="str">
        <f t="shared" si="98"/>
        <v/>
      </c>
      <c r="EM107" s="211" t="str">
        <f t="shared" si="99"/>
        <v/>
      </c>
      <c r="EN107" s="211" t="str">
        <f t="shared" si="99"/>
        <v/>
      </c>
      <c r="EO107" s="211" t="str">
        <f t="shared" si="99"/>
        <v/>
      </c>
      <c r="EP107" s="211" t="str">
        <f t="shared" si="99"/>
        <v/>
      </c>
      <c r="EQ107" s="211" t="str">
        <f t="shared" si="99"/>
        <v/>
      </c>
      <c r="ER107" s="211" t="str">
        <f t="shared" si="99"/>
        <v/>
      </c>
      <c r="ES107" s="211" t="str">
        <f t="shared" si="99"/>
        <v/>
      </c>
      <c r="ET107" s="211" t="str">
        <f t="shared" si="99"/>
        <v/>
      </c>
      <c r="EU107" s="211" t="str">
        <f t="shared" si="99"/>
        <v/>
      </c>
      <c r="EV107" s="211" t="str">
        <f t="shared" si="99"/>
        <v/>
      </c>
    </row>
    <row r="108" spans="2:152" hidden="1" x14ac:dyDescent="0.25">
      <c r="B108" s="11" t="str">
        <f t="shared" si="86"/>
        <v/>
      </c>
      <c r="C108" s="8"/>
      <c r="D108" s="8"/>
      <c r="E108" s="8"/>
      <c r="F108" s="248" t="str">
        <f>IF('תנאי סף'!AO108&lt;&gt;1,"",'תנאי סף'!F108)</f>
        <v/>
      </c>
      <c r="G108" s="174" t="str">
        <f>IF($F108="","",IF($AA108&lt;&gt;1,$AB$1,'ריכוז גיליונות עזר'!M108))</f>
        <v/>
      </c>
      <c r="H108" s="174" t="str">
        <f>IF($F108="","",IF($AA108&lt;&gt;1,$AB$1,'ריכוז גיליונות עזר'!N108))</f>
        <v/>
      </c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2"/>
      <c r="T108" s="12"/>
      <c r="U108" s="174" t="str">
        <f t="shared" si="87"/>
        <v/>
      </c>
      <c r="V108" s="12">
        <v>1</v>
      </c>
      <c r="W108" s="12" t="str">
        <f t="shared" si="88"/>
        <v/>
      </c>
      <c r="X108" s="174">
        <v>1</v>
      </c>
      <c r="Y108" s="12" t="str">
        <f t="shared" si="89"/>
        <v/>
      </c>
      <c r="Z108" s="138" t="str">
        <f t="shared" si="85"/>
        <v/>
      </c>
      <c r="AA108" s="210">
        <f t="shared" si="90"/>
        <v>1</v>
      </c>
      <c r="AB108" s="210" t="str">
        <f t="shared" si="84"/>
        <v/>
      </c>
      <c r="AC108" s="210" t="str">
        <f t="shared" si="84"/>
        <v/>
      </c>
      <c r="BA108" s="210" t="str">
        <f t="shared" si="74"/>
        <v/>
      </c>
      <c r="BB108" s="210" t="str">
        <f t="shared" si="74"/>
        <v/>
      </c>
      <c r="BC108" s="210" t="str">
        <f t="shared" si="74"/>
        <v/>
      </c>
      <c r="BK108" s="211" t="str">
        <f t="shared" si="91"/>
        <v/>
      </c>
      <c r="BL108" s="211" t="str">
        <f t="shared" si="91"/>
        <v/>
      </c>
      <c r="BM108" s="211" t="str">
        <f t="shared" si="91"/>
        <v/>
      </c>
      <c r="BN108" s="211" t="str">
        <f t="shared" si="91"/>
        <v/>
      </c>
      <c r="BO108" s="211" t="str">
        <f t="shared" si="91"/>
        <v/>
      </c>
      <c r="BP108" s="211" t="str">
        <f t="shared" si="91"/>
        <v/>
      </c>
      <c r="BQ108" s="211" t="str">
        <f t="shared" si="91"/>
        <v/>
      </c>
      <c r="BR108" s="211" t="str">
        <f t="shared" si="91"/>
        <v/>
      </c>
      <c r="BS108" s="211" t="str">
        <f t="shared" si="91"/>
        <v/>
      </c>
      <c r="BT108" s="211" t="str">
        <f t="shared" si="91"/>
        <v/>
      </c>
      <c r="BU108" s="211" t="str">
        <f t="shared" si="92"/>
        <v/>
      </c>
      <c r="BV108" s="211" t="str">
        <f t="shared" si="92"/>
        <v/>
      </c>
      <c r="BW108" s="211" t="str">
        <f t="shared" si="92"/>
        <v/>
      </c>
      <c r="BX108" s="211" t="str">
        <f t="shared" si="92"/>
        <v/>
      </c>
      <c r="BY108" s="211" t="str">
        <f t="shared" si="92"/>
        <v/>
      </c>
      <c r="BZ108" s="211" t="str">
        <f t="shared" si="92"/>
        <v/>
      </c>
      <c r="CA108" s="211" t="str">
        <f t="shared" si="92"/>
        <v/>
      </c>
      <c r="CB108" s="211" t="str">
        <f t="shared" si="92"/>
        <v/>
      </c>
      <c r="CC108" s="211" t="str">
        <f t="shared" si="92"/>
        <v/>
      </c>
      <c r="CD108" s="211" t="str">
        <f t="shared" si="92"/>
        <v/>
      </c>
      <c r="CE108" s="211" t="str">
        <f t="shared" si="93"/>
        <v/>
      </c>
      <c r="CF108" s="211" t="str">
        <f t="shared" si="93"/>
        <v/>
      </c>
      <c r="CG108" s="211" t="str">
        <f t="shared" si="93"/>
        <v/>
      </c>
      <c r="CH108" s="211" t="str">
        <f t="shared" si="93"/>
        <v/>
      </c>
      <c r="CI108" s="211" t="str">
        <f t="shared" si="93"/>
        <v/>
      </c>
      <c r="CJ108" s="211" t="str">
        <f t="shared" si="93"/>
        <v/>
      </c>
      <c r="CK108" s="211" t="str">
        <f t="shared" si="93"/>
        <v/>
      </c>
      <c r="CL108" s="211" t="str">
        <f t="shared" si="93"/>
        <v/>
      </c>
      <c r="CM108" s="211" t="str">
        <f t="shared" si="93"/>
        <v/>
      </c>
      <c r="CN108" s="211" t="str">
        <f t="shared" si="93"/>
        <v/>
      </c>
      <c r="CO108" s="211" t="str">
        <f t="shared" si="94"/>
        <v/>
      </c>
      <c r="CP108" s="211" t="str">
        <f t="shared" si="94"/>
        <v/>
      </c>
      <c r="CQ108" s="211" t="str">
        <f t="shared" si="94"/>
        <v/>
      </c>
      <c r="CR108" s="211" t="str">
        <f t="shared" si="94"/>
        <v/>
      </c>
      <c r="CS108" s="211" t="str">
        <f t="shared" si="94"/>
        <v/>
      </c>
      <c r="CT108" s="211" t="str">
        <f t="shared" si="94"/>
        <v/>
      </c>
      <c r="CU108" s="211" t="str">
        <f t="shared" si="94"/>
        <v/>
      </c>
      <c r="CV108" s="211" t="str">
        <f t="shared" si="94"/>
        <v/>
      </c>
      <c r="CW108" s="211" t="str">
        <f t="shared" si="94"/>
        <v/>
      </c>
      <c r="CX108" s="211" t="str">
        <f t="shared" si="94"/>
        <v/>
      </c>
      <c r="CY108" s="211" t="str">
        <f t="shared" si="95"/>
        <v/>
      </c>
      <c r="CZ108" s="211" t="str">
        <f t="shared" si="95"/>
        <v/>
      </c>
      <c r="DA108" s="211" t="str">
        <f t="shared" si="95"/>
        <v/>
      </c>
      <c r="DB108" s="211" t="str">
        <f t="shared" si="95"/>
        <v/>
      </c>
      <c r="DC108" s="211" t="str">
        <f t="shared" si="95"/>
        <v/>
      </c>
      <c r="DD108" s="211" t="str">
        <f t="shared" si="95"/>
        <v/>
      </c>
      <c r="DE108" s="211" t="str">
        <f t="shared" si="95"/>
        <v/>
      </c>
      <c r="DF108" s="211" t="str">
        <f t="shared" si="95"/>
        <v/>
      </c>
      <c r="DG108" s="211" t="str">
        <f t="shared" si="95"/>
        <v/>
      </c>
      <c r="DH108" s="211" t="str">
        <f t="shared" si="95"/>
        <v/>
      </c>
      <c r="DI108" s="211" t="str">
        <f t="shared" si="96"/>
        <v/>
      </c>
      <c r="DJ108" s="211" t="str">
        <f t="shared" si="96"/>
        <v/>
      </c>
      <c r="DK108" s="211" t="str">
        <f t="shared" si="96"/>
        <v/>
      </c>
      <c r="DL108" s="211" t="str">
        <f t="shared" si="96"/>
        <v/>
      </c>
      <c r="DM108" s="211" t="str">
        <f t="shared" si="96"/>
        <v/>
      </c>
      <c r="DN108" s="211" t="str">
        <f t="shared" si="96"/>
        <v/>
      </c>
      <c r="DO108" s="211" t="str">
        <f t="shared" si="96"/>
        <v/>
      </c>
      <c r="DP108" s="211" t="str">
        <f t="shared" si="96"/>
        <v/>
      </c>
      <c r="DQ108" s="211" t="str">
        <f t="shared" si="96"/>
        <v/>
      </c>
      <c r="DR108" s="211" t="str">
        <f t="shared" si="96"/>
        <v/>
      </c>
      <c r="DS108" s="211" t="str">
        <f t="shared" si="97"/>
        <v/>
      </c>
      <c r="DT108" s="211" t="str">
        <f t="shared" si="97"/>
        <v/>
      </c>
      <c r="DU108" s="211" t="str">
        <f t="shared" si="97"/>
        <v/>
      </c>
      <c r="DV108" s="211" t="str">
        <f t="shared" si="97"/>
        <v/>
      </c>
      <c r="DW108" s="211" t="str">
        <f t="shared" si="97"/>
        <v/>
      </c>
      <c r="DX108" s="211" t="str">
        <f t="shared" si="97"/>
        <v/>
      </c>
      <c r="DY108" s="211" t="str">
        <f t="shared" si="97"/>
        <v/>
      </c>
      <c r="DZ108" s="211" t="str">
        <f t="shared" si="97"/>
        <v/>
      </c>
      <c r="EA108" s="211" t="str">
        <f t="shared" si="97"/>
        <v/>
      </c>
      <c r="EB108" s="211" t="str">
        <f t="shared" si="97"/>
        <v/>
      </c>
      <c r="EC108" s="211" t="str">
        <f t="shared" si="98"/>
        <v/>
      </c>
      <c r="ED108" s="211" t="str">
        <f t="shared" si="98"/>
        <v/>
      </c>
      <c r="EE108" s="211" t="str">
        <f t="shared" si="98"/>
        <v/>
      </c>
      <c r="EF108" s="211" t="str">
        <f t="shared" si="98"/>
        <v/>
      </c>
      <c r="EG108" s="211" t="str">
        <f t="shared" si="98"/>
        <v/>
      </c>
      <c r="EH108" s="211" t="str">
        <f t="shared" si="98"/>
        <v/>
      </c>
      <c r="EI108" s="211" t="str">
        <f t="shared" si="98"/>
        <v/>
      </c>
      <c r="EJ108" s="211" t="str">
        <f t="shared" si="98"/>
        <v/>
      </c>
      <c r="EK108" s="211" t="str">
        <f t="shared" si="98"/>
        <v/>
      </c>
      <c r="EL108" s="211" t="str">
        <f t="shared" si="98"/>
        <v/>
      </c>
      <c r="EM108" s="211" t="str">
        <f t="shared" si="99"/>
        <v/>
      </c>
      <c r="EN108" s="211" t="str">
        <f t="shared" si="99"/>
        <v/>
      </c>
      <c r="EO108" s="211" t="str">
        <f t="shared" si="99"/>
        <v/>
      </c>
      <c r="EP108" s="211" t="str">
        <f t="shared" si="99"/>
        <v/>
      </c>
      <c r="EQ108" s="211" t="str">
        <f t="shared" si="99"/>
        <v/>
      </c>
      <c r="ER108" s="211" t="str">
        <f t="shared" si="99"/>
        <v/>
      </c>
      <c r="ES108" s="211" t="str">
        <f t="shared" si="99"/>
        <v/>
      </c>
      <c r="ET108" s="211" t="str">
        <f t="shared" si="99"/>
        <v/>
      </c>
      <c r="EU108" s="211" t="str">
        <f t="shared" si="99"/>
        <v/>
      </c>
      <c r="EV108" s="211" t="str">
        <f t="shared" si="99"/>
        <v/>
      </c>
    </row>
    <row r="109" spans="2:152" hidden="1" x14ac:dyDescent="0.25">
      <c r="B109" s="11" t="str">
        <f t="shared" si="86"/>
        <v/>
      </c>
      <c r="C109" s="8"/>
      <c r="D109" s="8"/>
      <c r="E109" s="8"/>
      <c r="F109" s="248" t="str">
        <f>IF('תנאי סף'!AO109&lt;&gt;1,"",'תנאי סף'!F109)</f>
        <v/>
      </c>
      <c r="G109" s="174" t="str">
        <f>IF($F109="","",IF($AA109&lt;&gt;1,$AB$1,'ריכוז גיליונות עזר'!M109))</f>
        <v/>
      </c>
      <c r="H109" s="174" t="str">
        <f>IF($F109="","",IF($AA109&lt;&gt;1,$AB$1,'ריכוז גיליונות עזר'!N109))</f>
        <v/>
      </c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2"/>
      <c r="T109" s="12"/>
      <c r="U109" s="174" t="str">
        <f t="shared" si="87"/>
        <v/>
      </c>
      <c r="V109" s="12">
        <v>1</v>
      </c>
      <c r="W109" s="12" t="str">
        <f t="shared" si="88"/>
        <v/>
      </c>
      <c r="X109" s="174">
        <v>1</v>
      </c>
      <c r="Y109" s="12" t="str">
        <f t="shared" si="89"/>
        <v/>
      </c>
      <c r="Z109" s="138" t="str">
        <f t="shared" si="85"/>
        <v/>
      </c>
      <c r="AA109" s="210">
        <f t="shared" si="90"/>
        <v>1</v>
      </c>
      <c r="AB109" s="210" t="str">
        <f t="shared" si="84"/>
        <v/>
      </c>
      <c r="AC109" s="210" t="str">
        <f t="shared" si="84"/>
        <v/>
      </c>
      <c r="BA109" s="210" t="str">
        <f t="shared" si="74"/>
        <v/>
      </c>
      <c r="BB109" s="210" t="str">
        <f t="shared" si="74"/>
        <v/>
      </c>
      <c r="BC109" s="210" t="str">
        <f t="shared" si="74"/>
        <v/>
      </c>
      <c r="BK109" s="211" t="str">
        <f t="shared" si="91"/>
        <v/>
      </c>
      <c r="BL109" s="211" t="str">
        <f t="shared" si="91"/>
        <v/>
      </c>
      <c r="BM109" s="211" t="str">
        <f t="shared" si="91"/>
        <v/>
      </c>
      <c r="BN109" s="211" t="str">
        <f t="shared" si="91"/>
        <v/>
      </c>
      <c r="BO109" s="211" t="str">
        <f t="shared" si="91"/>
        <v/>
      </c>
      <c r="BP109" s="211" t="str">
        <f t="shared" si="91"/>
        <v/>
      </c>
      <c r="BQ109" s="211" t="str">
        <f t="shared" si="91"/>
        <v/>
      </c>
      <c r="BR109" s="211" t="str">
        <f t="shared" si="91"/>
        <v/>
      </c>
      <c r="BS109" s="211" t="str">
        <f t="shared" si="91"/>
        <v/>
      </c>
      <c r="BT109" s="211" t="str">
        <f t="shared" si="91"/>
        <v/>
      </c>
      <c r="BU109" s="211" t="str">
        <f t="shared" si="92"/>
        <v/>
      </c>
      <c r="BV109" s="211" t="str">
        <f t="shared" si="92"/>
        <v/>
      </c>
      <c r="BW109" s="211" t="str">
        <f t="shared" si="92"/>
        <v/>
      </c>
      <c r="BX109" s="211" t="str">
        <f t="shared" si="92"/>
        <v/>
      </c>
      <c r="BY109" s="211" t="str">
        <f t="shared" si="92"/>
        <v/>
      </c>
      <c r="BZ109" s="211" t="str">
        <f t="shared" si="92"/>
        <v/>
      </c>
      <c r="CA109" s="211" t="str">
        <f t="shared" si="92"/>
        <v/>
      </c>
      <c r="CB109" s="211" t="str">
        <f t="shared" si="92"/>
        <v/>
      </c>
      <c r="CC109" s="211" t="str">
        <f t="shared" si="92"/>
        <v/>
      </c>
      <c r="CD109" s="211" t="str">
        <f t="shared" si="92"/>
        <v/>
      </c>
      <c r="CE109" s="211" t="str">
        <f t="shared" si="93"/>
        <v/>
      </c>
      <c r="CF109" s="211" t="str">
        <f t="shared" si="93"/>
        <v/>
      </c>
      <c r="CG109" s="211" t="str">
        <f t="shared" si="93"/>
        <v/>
      </c>
      <c r="CH109" s="211" t="str">
        <f t="shared" si="93"/>
        <v/>
      </c>
      <c r="CI109" s="211" t="str">
        <f t="shared" si="93"/>
        <v/>
      </c>
      <c r="CJ109" s="211" t="str">
        <f t="shared" si="93"/>
        <v/>
      </c>
      <c r="CK109" s="211" t="str">
        <f t="shared" si="93"/>
        <v/>
      </c>
      <c r="CL109" s="211" t="str">
        <f t="shared" si="93"/>
        <v/>
      </c>
      <c r="CM109" s="211" t="str">
        <f t="shared" si="93"/>
        <v/>
      </c>
      <c r="CN109" s="211" t="str">
        <f t="shared" si="93"/>
        <v/>
      </c>
      <c r="CO109" s="211" t="str">
        <f t="shared" si="94"/>
        <v/>
      </c>
      <c r="CP109" s="211" t="str">
        <f t="shared" si="94"/>
        <v/>
      </c>
      <c r="CQ109" s="211" t="str">
        <f t="shared" si="94"/>
        <v/>
      </c>
      <c r="CR109" s="211" t="str">
        <f t="shared" si="94"/>
        <v/>
      </c>
      <c r="CS109" s="211" t="str">
        <f t="shared" si="94"/>
        <v/>
      </c>
      <c r="CT109" s="211" t="str">
        <f t="shared" si="94"/>
        <v/>
      </c>
      <c r="CU109" s="211" t="str">
        <f t="shared" si="94"/>
        <v/>
      </c>
      <c r="CV109" s="211" t="str">
        <f t="shared" si="94"/>
        <v/>
      </c>
      <c r="CW109" s="211" t="str">
        <f t="shared" si="94"/>
        <v/>
      </c>
      <c r="CX109" s="211" t="str">
        <f t="shared" si="94"/>
        <v/>
      </c>
      <c r="CY109" s="211" t="str">
        <f t="shared" si="95"/>
        <v/>
      </c>
      <c r="CZ109" s="211" t="str">
        <f t="shared" si="95"/>
        <v/>
      </c>
      <c r="DA109" s="211" t="str">
        <f t="shared" si="95"/>
        <v/>
      </c>
      <c r="DB109" s="211" t="str">
        <f t="shared" si="95"/>
        <v/>
      </c>
      <c r="DC109" s="211" t="str">
        <f t="shared" si="95"/>
        <v/>
      </c>
      <c r="DD109" s="211" t="str">
        <f t="shared" si="95"/>
        <v/>
      </c>
      <c r="DE109" s="211" t="str">
        <f t="shared" si="95"/>
        <v/>
      </c>
      <c r="DF109" s="211" t="str">
        <f t="shared" si="95"/>
        <v/>
      </c>
      <c r="DG109" s="211" t="str">
        <f t="shared" si="95"/>
        <v/>
      </c>
      <c r="DH109" s="211" t="str">
        <f t="shared" si="95"/>
        <v/>
      </c>
      <c r="DI109" s="211" t="str">
        <f t="shared" si="96"/>
        <v/>
      </c>
      <c r="DJ109" s="211" t="str">
        <f t="shared" si="96"/>
        <v/>
      </c>
      <c r="DK109" s="211" t="str">
        <f t="shared" si="96"/>
        <v/>
      </c>
      <c r="DL109" s="211" t="str">
        <f t="shared" si="96"/>
        <v/>
      </c>
      <c r="DM109" s="211" t="str">
        <f t="shared" si="96"/>
        <v/>
      </c>
      <c r="DN109" s="211" t="str">
        <f t="shared" si="96"/>
        <v/>
      </c>
      <c r="DO109" s="211" t="str">
        <f t="shared" si="96"/>
        <v/>
      </c>
      <c r="DP109" s="211" t="str">
        <f t="shared" si="96"/>
        <v/>
      </c>
      <c r="DQ109" s="211" t="str">
        <f t="shared" si="96"/>
        <v/>
      </c>
      <c r="DR109" s="211" t="str">
        <f t="shared" si="96"/>
        <v/>
      </c>
      <c r="DS109" s="211" t="str">
        <f t="shared" si="97"/>
        <v/>
      </c>
      <c r="DT109" s="211" t="str">
        <f t="shared" si="97"/>
        <v/>
      </c>
      <c r="DU109" s="211" t="str">
        <f t="shared" si="97"/>
        <v/>
      </c>
      <c r="DV109" s="211" t="str">
        <f t="shared" si="97"/>
        <v/>
      </c>
      <c r="DW109" s="211" t="str">
        <f t="shared" si="97"/>
        <v/>
      </c>
      <c r="DX109" s="211" t="str">
        <f t="shared" si="97"/>
        <v/>
      </c>
      <c r="DY109" s="211" t="str">
        <f t="shared" si="97"/>
        <v/>
      </c>
      <c r="DZ109" s="211" t="str">
        <f t="shared" si="97"/>
        <v/>
      </c>
      <c r="EA109" s="211" t="str">
        <f t="shared" si="97"/>
        <v/>
      </c>
      <c r="EB109" s="211" t="str">
        <f t="shared" si="97"/>
        <v/>
      </c>
      <c r="EC109" s="211" t="str">
        <f t="shared" si="98"/>
        <v/>
      </c>
      <c r="ED109" s="211" t="str">
        <f t="shared" si="98"/>
        <v/>
      </c>
      <c r="EE109" s="211" t="str">
        <f t="shared" si="98"/>
        <v/>
      </c>
      <c r="EF109" s="211" t="str">
        <f t="shared" si="98"/>
        <v/>
      </c>
      <c r="EG109" s="211" t="str">
        <f t="shared" si="98"/>
        <v/>
      </c>
      <c r="EH109" s="211" t="str">
        <f t="shared" si="98"/>
        <v/>
      </c>
      <c r="EI109" s="211" t="str">
        <f t="shared" si="98"/>
        <v/>
      </c>
      <c r="EJ109" s="211" t="str">
        <f t="shared" si="98"/>
        <v/>
      </c>
      <c r="EK109" s="211" t="str">
        <f t="shared" si="98"/>
        <v/>
      </c>
      <c r="EL109" s="211" t="str">
        <f t="shared" si="98"/>
        <v/>
      </c>
      <c r="EM109" s="211" t="str">
        <f t="shared" si="99"/>
        <v/>
      </c>
      <c r="EN109" s="211" t="str">
        <f t="shared" si="99"/>
        <v/>
      </c>
      <c r="EO109" s="211" t="str">
        <f t="shared" si="99"/>
        <v/>
      </c>
      <c r="EP109" s="211" t="str">
        <f t="shared" si="99"/>
        <v/>
      </c>
      <c r="EQ109" s="211" t="str">
        <f t="shared" si="99"/>
        <v/>
      </c>
      <c r="ER109" s="211" t="str">
        <f t="shared" si="99"/>
        <v/>
      </c>
      <c r="ES109" s="211" t="str">
        <f t="shared" si="99"/>
        <v/>
      </c>
      <c r="ET109" s="211" t="str">
        <f t="shared" si="99"/>
        <v/>
      </c>
      <c r="EU109" s="211" t="str">
        <f t="shared" si="99"/>
        <v/>
      </c>
      <c r="EV109" s="211" t="str">
        <f t="shared" si="99"/>
        <v/>
      </c>
    </row>
    <row r="110" spans="2:152" hidden="1" x14ac:dyDescent="0.25">
      <c r="B110" s="11" t="str">
        <f t="shared" si="86"/>
        <v/>
      </c>
      <c r="C110" s="8"/>
      <c r="D110" s="8"/>
      <c r="E110" s="8"/>
      <c r="F110" s="248" t="str">
        <f>IF('תנאי סף'!AO110&lt;&gt;1,"",'תנאי סף'!F110)</f>
        <v/>
      </c>
      <c r="G110" s="174" t="str">
        <f>IF($F110="","",IF($AA110&lt;&gt;1,$AB$1,'ריכוז גיליונות עזר'!M110))</f>
        <v/>
      </c>
      <c r="H110" s="174" t="str">
        <f>IF($F110="","",IF($AA110&lt;&gt;1,$AB$1,'ריכוז גיליונות עזר'!N110))</f>
        <v/>
      </c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2"/>
      <c r="T110" s="12"/>
      <c r="U110" s="174" t="str">
        <f t="shared" si="87"/>
        <v/>
      </c>
      <c r="V110" s="12">
        <v>1</v>
      </c>
      <c r="W110" s="12" t="str">
        <f t="shared" si="88"/>
        <v/>
      </c>
      <c r="X110" s="174">
        <v>1</v>
      </c>
      <c r="Y110" s="12" t="str">
        <f t="shared" si="89"/>
        <v/>
      </c>
      <c r="Z110" s="138" t="str">
        <f t="shared" si="85"/>
        <v/>
      </c>
      <c r="AA110" s="210">
        <f t="shared" si="90"/>
        <v>1</v>
      </c>
      <c r="AB110" s="210" t="str">
        <f t="shared" si="84"/>
        <v/>
      </c>
      <c r="AC110" s="210" t="str">
        <f t="shared" si="84"/>
        <v/>
      </c>
      <c r="BA110" s="210" t="str">
        <f t="shared" si="74"/>
        <v/>
      </c>
      <c r="BB110" s="210" t="str">
        <f t="shared" si="74"/>
        <v/>
      </c>
      <c r="BC110" s="210" t="str">
        <f t="shared" si="74"/>
        <v/>
      </c>
      <c r="BK110" s="211" t="str">
        <f t="shared" si="91"/>
        <v/>
      </c>
      <c r="BL110" s="211" t="str">
        <f t="shared" si="91"/>
        <v/>
      </c>
      <c r="BM110" s="211" t="str">
        <f t="shared" si="91"/>
        <v/>
      </c>
      <c r="BN110" s="211" t="str">
        <f t="shared" si="91"/>
        <v/>
      </c>
      <c r="BO110" s="211" t="str">
        <f t="shared" si="91"/>
        <v/>
      </c>
      <c r="BP110" s="211" t="str">
        <f t="shared" si="91"/>
        <v/>
      </c>
      <c r="BQ110" s="211" t="str">
        <f t="shared" si="91"/>
        <v/>
      </c>
      <c r="BR110" s="211" t="str">
        <f t="shared" si="91"/>
        <v/>
      </c>
      <c r="BS110" s="211" t="str">
        <f t="shared" si="91"/>
        <v/>
      </c>
      <c r="BT110" s="211" t="str">
        <f t="shared" si="91"/>
        <v/>
      </c>
      <c r="BU110" s="211" t="str">
        <f t="shared" si="92"/>
        <v/>
      </c>
      <c r="BV110" s="211" t="str">
        <f t="shared" si="92"/>
        <v/>
      </c>
      <c r="BW110" s="211" t="str">
        <f t="shared" si="92"/>
        <v/>
      </c>
      <c r="BX110" s="211" t="str">
        <f t="shared" si="92"/>
        <v/>
      </c>
      <c r="BY110" s="211" t="str">
        <f t="shared" si="92"/>
        <v/>
      </c>
      <c r="BZ110" s="211" t="str">
        <f t="shared" si="92"/>
        <v/>
      </c>
      <c r="CA110" s="211" t="str">
        <f t="shared" si="92"/>
        <v/>
      </c>
      <c r="CB110" s="211" t="str">
        <f t="shared" si="92"/>
        <v/>
      </c>
      <c r="CC110" s="211" t="str">
        <f t="shared" si="92"/>
        <v/>
      </c>
      <c r="CD110" s="211" t="str">
        <f t="shared" si="92"/>
        <v/>
      </c>
      <c r="CE110" s="211" t="str">
        <f t="shared" si="93"/>
        <v/>
      </c>
      <c r="CF110" s="211" t="str">
        <f t="shared" si="93"/>
        <v/>
      </c>
      <c r="CG110" s="211" t="str">
        <f t="shared" si="93"/>
        <v/>
      </c>
      <c r="CH110" s="211" t="str">
        <f t="shared" si="93"/>
        <v/>
      </c>
      <c r="CI110" s="211" t="str">
        <f t="shared" si="93"/>
        <v/>
      </c>
      <c r="CJ110" s="211" t="str">
        <f t="shared" si="93"/>
        <v/>
      </c>
      <c r="CK110" s="211" t="str">
        <f t="shared" si="93"/>
        <v/>
      </c>
      <c r="CL110" s="211" t="str">
        <f t="shared" si="93"/>
        <v/>
      </c>
      <c r="CM110" s="211" t="str">
        <f t="shared" si="93"/>
        <v/>
      </c>
      <c r="CN110" s="211" t="str">
        <f t="shared" si="93"/>
        <v/>
      </c>
      <c r="CO110" s="211" t="str">
        <f t="shared" si="94"/>
        <v/>
      </c>
      <c r="CP110" s="211" t="str">
        <f t="shared" si="94"/>
        <v/>
      </c>
      <c r="CQ110" s="211" t="str">
        <f t="shared" si="94"/>
        <v/>
      </c>
      <c r="CR110" s="211" t="str">
        <f t="shared" si="94"/>
        <v/>
      </c>
      <c r="CS110" s="211" t="str">
        <f t="shared" si="94"/>
        <v/>
      </c>
      <c r="CT110" s="211" t="str">
        <f t="shared" si="94"/>
        <v/>
      </c>
      <c r="CU110" s="211" t="str">
        <f t="shared" si="94"/>
        <v/>
      </c>
      <c r="CV110" s="211" t="str">
        <f t="shared" si="94"/>
        <v/>
      </c>
      <c r="CW110" s="211" t="str">
        <f t="shared" si="94"/>
        <v/>
      </c>
      <c r="CX110" s="211" t="str">
        <f t="shared" si="94"/>
        <v/>
      </c>
      <c r="CY110" s="211" t="str">
        <f t="shared" si="95"/>
        <v/>
      </c>
      <c r="CZ110" s="211" t="str">
        <f t="shared" si="95"/>
        <v/>
      </c>
      <c r="DA110" s="211" t="str">
        <f t="shared" si="95"/>
        <v/>
      </c>
      <c r="DB110" s="211" t="str">
        <f t="shared" si="95"/>
        <v/>
      </c>
      <c r="DC110" s="211" t="str">
        <f t="shared" si="95"/>
        <v/>
      </c>
      <c r="DD110" s="211" t="str">
        <f t="shared" si="95"/>
        <v/>
      </c>
      <c r="DE110" s="211" t="str">
        <f t="shared" si="95"/>
        <v/>
      </c>
      <c r="DF110" s="211" t="str">
        <f t="shared" si="95"/>
        <v/>
      </c>
      <c r="DG110" s="211" t="str">
        <f t="shared" si="95"/>
        <v/>
      </c>
      <c r="DH110" s="211" t="str">
        <f t="shared" si="95"/>
        <v/>
      </c>
      <c r="DI110" s="211" t="str">
        <f t="shared" si="96"/>
        <v/>
      </c>
      <c r="DJ110" s="211" t="str">
        <f t="shared" si="96"/>
        <v/>
      </c>
      <c r="DK110" s="211" t="str">
        <f t="shared" si="96"/>
        <v/>
      </c>
      <c r="DL110" s="211" t="str">
        <f t="shared" si="96"/>
        <v/>
      </c>
      <c r="DM110" s="211" t="str">
        <f t="shared" si="96"/>
        <v/>
      </c>
      <c r="DN110" s="211" t="str">
        <f t="shared" si="96"/>
        <v/>
      </c>
      <c r="DO110" s="211" t="str">
        <f t="shared" si="96"/>
        <v/>
      </c>
      <c r="DP110" s="211" t="str">
        <f t="shared" si="96"/>
        <v/>
      </c>
      <c r="DQ110" s="211" t="str">
        <f t="shared" si="96"/>
        <v/>
      </c>
      <c r="DR110" s="211" t="str">
        <f t="shared" si="96"/>
        <v/>
      </c>
      <c r="DS110" s="211" t="str">
        <f t="shared" si="97"/>
        <v/>
      </c>
      <c r="DT110" s="211" t="str">
        <f t="shared" si="97"/>
        <v/>
      </c>
      <c r="DU110" s="211" t="str">
        <f t="shared" si="97"/>
        <v/>
      </c>
      <c r="DV110" s="211" t="str">
        <f t="shared" si="97"/>
        <v/>
      </c>
      <c r="DW110" s="211" t="str">
        <f t="shared" si="97"/>
        <v/>
      </c>
      <c r="DX110" s="211" t="str">
        <f t="shared" si="97"/>
        <v/>
      </c>
      <c r="DY110" s="211" t="str">
        <f t="shared" si="97"/>
        <v/>
      </c>
      <c r="DZ110" s="211" t="str">
        <f t="shared" si="97"/>
        <v/>
      </c>
      <c r="EA110" s="211" t="str">
        <f t="shared" si="97"/>
        <v/>
      </c>
      <c r="EB110" s="211" t="str">
        <f t="shared" si="97"/>
        <v/>
      </c>
      <c r="EC110" s="211" t="str">
        <f t="shared" si="98"/>
        <v/>
      </c>
      <c r="ED110" s="211" t="str">
        <f t="shared" si="98"/>
        <v/>
      </c>
      <c r="EE110" s="211" t="str">
        <f t="shared" si="98"/>
        <v/>
      </c>
      <c r="EF110" s="211" t="str">
        <f t="shared" si="98"/>
        <v/>
      </c>
      <c r="EG110" s="211" t="str">
        <f t="shared" si="98"/>
        <v/>
      </c>
      <c r="EH110" s="211" t="str">
        <f t="shared" si="98"/>
        <v/>
      </c>
      <c r="EI110" s="211" t="str">
        <f t="shared" si="98"/>
        <v/>
      </c>
      <c r="EJ110" s="211" t="str">
        <f t="shared" si="98"/>
        <v/>
      </c>
      <c r="EK110" s="211" t="str">
        <f t="shared" si="98"/>
        <v/>
      </c>
      <c r="EL110" s="211" t="str">
        <f t="shared" si="98"/>
        <v/>
      </c>
      <c r="EM110" s="211" t="str">
        <f t="shared" si="99"/>
        <v/>
      </c>
      <c r="EN110" s="211" t="str">
        <f t="shared" si="99"/>
        <v/>
      </c>
      <c r="EO110" s="211" t="str">
        <f t="shared" si="99"/>
        <v/>
      </c>
      <c r="EP110" s="211" t="str">
        <f t="shared" si="99"/>
        <v/>
      </c>
      <c r="EQ110" s="211" t="str">
        <f t="shared" si="99"/>
        <v/>
      </c>
      <c r="ER110" s="211" t="str">
        <f t="shared" si="99"/>
        <v/>
      </c>
      <c r="ES110" s="211" t="str">
        <f t="shared" si="99"/>
        <v/>
      </c>
      <c r="ET110" s="211" t="str">
        <f t="shared" si="99"/>
        <v/>
      </c>
      <c r="EU110" s="211" t="str">
        <f t="shared" si="99"/>
        <v/>
      </c>
      <c r="EV110" s="211" t="str">
        <f t="shared" si="99"/>
        <v/>
      </c>
    </row>
    <row r="111" spans="2:152" hidden="1" x14ac:dyDescent="0.25">
      <c r="B111" s="11" t="str">
        <f t="shared" si="86"/>
        <v/>
      </c>
      <c r="C111" s="8"/>
      <c r="D111" s="8"/>
      <c r="E111" s="8"/>
      <c r="F111" s="248" t="str">
        <f>IF('תנאי סף'!AO111&lt;&gt;1,"",'תנאי סף'!F111)</f>
        <v/>
      </c>
      <c r="G111" s="174" t="str">
        <f>IF($F111="","",IF($AA111&lt;&gt;1,$AB$1,'ריכוז גיליונות עזר'!M111))</f>
        <v/>
      </c>
      <c r="H111" s="174" t="str">
        <f>IF($F111="","",IF($AA111&lt;&gt;1,$AB$1,'ריכוז גיליונות עזר'!N111))</f>
        <v/>
      </c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2"/>
      <c r="T111" s="12"/>
      <c r="U111" s="174" t="str">
        <f t="shared" si="87"/>
        <v/>
      </c>
      <c r="V111" s="12">
        <v>1</v>
      </c>
      <c r="W111" s="12" t="str">
        <f t="shared" si="88"/>
        <v/>
      </c>
      <c r="X111" s="174">
        <v>1</v>
      </c>
      <c r="Y111" s="12" t="str">
        <f t="shared" si="89"/>
        <v/>
      </c>
      <c r="Z111" s="138" t="str">
        <f t="shared" si="85"/>
        <v/>
      </c>
      <c r="AA111" s="210">
        <f t="shared" si="90"/>
        <v>1</v>
      </c>
      <c r="AB111" s="210" t="str">
        <f t="shared" si="84"/>
        <v/>
      </c>
      <c r="AC111" s="210" t="str">
        <f t="shared" si="84"/>
        <v/>
      </c>
      <c r="BA111" s="210" t="str">
        <f t="shared" ref="BA111:BC130" si="100">IF($F111="","",BA$30)</f>
        <v/>
      </c>
      <c r="BB111" s="210" t="str">
        <f t="shared" si="100"/>
        <v/>
      </c>
      <c r="BC111" s="210" t="str">
        <f t="shared" si="100"/>
        <v/>
      </c>
      <c r="BK111" s="211" t="str">
        <f t="shared" ref="BK111:BT120" si="101">IF($F111="","",BK$30)</f>
        <v/>
      </c>
      <c r="BL111" s="211" t="str">
        <f t="shared" si="101"/>
        <v/>
      </c>
      <c r="BM111" s="211" t="str">
        <f t="shared" si="101"/>
        <v/>
      </c>
      <c r="BN111" s="211" t="str">
        <f t="shared" si="101"/>
        <v/>
      </c>
      <c r="BO111" s="211" t="str">
        <f t="shared" si="101"/>
        <v/>
      </c>
      <c r="BP111" s="211" t="str">
        <f t="shared" si="101"/>
        <v/>
      </c>
      <c r="BQ111" s="211" t="str">
        <f t="shared" si="101"/>
        <v/>
      </c>
      <c r="BR111" s="211" t="str">
        <f t="shared" si="101"/>
        <v/>
      </c>
      <c r="BS111" s="211" t="str">
        <f t="shared" si="101"/>
        <v/>
      </c>
      <c r="BT111" s="211" t="str">
        <f t="shared" si="101"/>
        <v/>
      </c>
      <c r="BU111" s="211" t="str">
        <f t="shared" ref="BU111:CD120" si="102">IF($F111="","",BU$30)</f>
        <v/>
      </c>
      <c r="BV111" s="211" t="str">
        <f t="shared" si="102"/>
        <v/>
      </c>
      <c r="BW111" s="211" t="str">
        <f t="shared" si="102"/>
        <v/>
      </c>
      <c r="BX111" s="211" t="str">
        <f t="shared" si="102"/>
        <v/>
      </c>
      <c r="BY111" s="211" t="str">
        <f t="shared" si="102"/>
        <v/>
      </c>
      <c r="BZ111" s="211" t="str">
        <f t="shared" si="102"/>
        <v/>
      </c>
      <c r="CA111" s="211" t="str">
        <f t="shared" si="102"/>
        <v/>
      </c>
      <c r="CB111" s="211" t="str">
        <f t="shared" si="102"/>
        <v/>
      </c>
      <c r="CC111" s="211" t="str">
        <f t="shared" si="102"/>
        <v/>
      </c>
      <c r="CD111" s="211" t="str">
        <f t="shared" si="102"/>
        <v/>
      </c>
      <c r="CE111" s="211" t="str">
        <f t="shared" ref="CE111:CN120" si="103">IF($F111="","",CE$30)</f>
        <v/>
      </c>
      <c r="CF111" s="211" t="str">
        <f t="shared" si="103"/>
        <v/>
      </c>
      <c r="CG111" s="211" t="str">
        <f t="shared" si="103"/>
        <v/>
      </c>
      <c r="CH111" s="211" t="str">
        <f t="shared" si="103"/>
        <v/>
      </c>
      <c r="CI111" s="211" t="str">
        <f t="shared" si="103"/>
        <v/>
      </c>
      <c r="CJ111" s="211" t="str">
        <f t="shared" si="103"/>
        <v/>
      </c>
      <c r="CK111" s="211" t="str">
        <f t="shared" si="103"/>
        <v/>
      </c>
      <c r="CL111" s="211" t="str">
        <f t="shared" si="103"/>
        <v/>
      </c>
      <c r="CM111" s="211" t="str">
        <f t="shared" si="103"/>
        <v/>
      </c>
      <c r="CN111" s="211" t="str">
        <f t="shared" si="103"/>
        <v/>
      </c>
      <c r="CO111" s="211" t="str">
        <f t="shared" ref="CO111:CX120" si="104">IF($F111="","",CO$30)</f>
        <v/>
      </c>
      <c r="CP111" s="211" t="str">
        <f t="shared" si="104"/>
        <v/>
      </c>
      <c r="CQ111" s="211" t="str">
        <f t="shared" si="104"/>
        <v/>
      </c>
      <c r="CR111" s="211" t="str">
        <f t="shared" si="104"/>
        <v/>
      </c>
      <c r="CS111" s="211" t="str">
        <f t="shared" si="104"/>
        <v/>
      </c>
      <c r="CT111" s="211" t="str">
        <f t="shared" si="104"/>
        <v/>
      </c>
      <c r="CU111" s="211" t="str">
        <f t="shared" si="104"/>
        <v/>
      </c>
      <c r="CV111" s="211" t="str">
        <f t="shared" si="104"/>
        <v/>
      </c>
      <c r="CW111" s="211" t="str">
        <f t="shared" si="104"/>
        <v/>
      </c>
      <c r="CX111" s="211" t="str">
        <f t="shared" si="104"/>
        <v/>
      </c>
      <c r="CY111" s="211" t="str">
        <f t="shared" ref="CY111:DH120" si="105">IF($F111="","",CY$30)</f>
        <v/>
      </c>
      <c r="CZ111" s="211" t="str">
        <f t="shared" si="105"/>
        <v/>
      </c>
      <c r="DA111" s="211" t="str">
        <f t="shared" si="105"/>
        <v/>
      </c>
      <c r="DB111" s="211" t="str">
        <f t="shared" si="105"/>
        <v/>
      </c>
      <c r="DC111" s="211" t="str">
        <f t="shared" si="105"/>
        <v/>
      </c>
      <c r="DD111" s="211" t="str">
        <f t="shared" si="105"/>
        <v/>
      </c>
      <c r="DE111" s="211" t="str">
        <f t="shared" si="105"/>
        <v/>
      </c>
      <c r="DF111" s="211" t="str">
        <f t="shared" si="105"/>
        <v/>
      </c>
      <c r="DG111" s="211" t="str">
        <f t="shared" si="105"/>
        <v/>
      </c>
      <c r="DH111" s="211" t="str">
        <f t="shared" si="105"/>
        <v/>
      </c>
      <c r="DI111" s="211" t="str">
        <f t="shared" ref="DI111:DR120" si="106">IF($F111="","",DI$30)</f>
        <v/>
      </c>
      <c r="DJ111" s="211" t="str">
        <f t="shared" si="106"/>
        <v/>
      </c>
      <c r="DK111" s="211" t="str">
        <f t="shared" si="106"/>
        <v/>
      </c>
      <c r="DL111" s="211" t="str">
        <f t="shared" si="106"/>
        <v/>
      </c>
      <c r="DM111" s="211" t="str">
        <f t="shared" si="106"/>
        <v/>
      </c>
      <c r="DN111" s="211" t="str">
        <f t="shared" si="106"/>
        <v/>
      </c>
      <c r="DO111" s="211" t="str">
        <f t="shared" si="106"/>
        <v/>
      </c>
      <c r="DP111" s="211" t="str">
        <f t="shared" si="106"/>
        <v/>
      </c>
      <c r="DQ111" s="211" t="str">
        <f t="shared" si="106"/>
        <v/>
      </c>
      <c r="DR111" s="211" t="str">
        <f t="shared" si="106"/>
        <v/>
      </c>
      <c r="DS111" s="211" t="str">
        <f t="shared" ref="DS111:EB120" si="107">IF($F111="","",DS$30)</f>
        <v/>
      </c>
      <c r="DT111" s="211" t="str">
        <f t="shared" si="107"/>
        <v/>
      </c>
      <c r="DU111" s="211" t="str">
        <f t="shared" si="107"/>
        <v/>
      </c>
      <c r="DV111" s="211" t="str">
        <f t="shared" si="107"/>
        <v/>
      </c>
      <c r="DW111" s="211" t="str">
        <f t="shared" si="107"/>
        <v/>
      </c>
      <c r="DX111" s="211" t="str">
        <f t="shared" si="107"/>
        <v/>
      </c>
      <c r="DY111" s="211" t="str">
        <f t="shared" si="107"/>
        <v/>
      </c>
      <c r="DZ111" s="211" t="str">
        <f t="shared" si="107"/>
        <v/>
      </c>
      <c r="EA111" s="211" t="str">
        <f t="shared" si="107"/>
        <v/>
      </c>
      <c r="EB111" s="211" t="str">
        <f t="shared" si="107"/>
        <v/>
      </c>
      <c r="EC111" s="211" t="str">
        <f t="shared" ref="EC111:EL120" si="108">IF($F111="","",EC$30)</f>
        <v/>
      </c>
      <c r="ED111" s="211" t="str">
        <f t="shared" si="108"/>
        <v/>
      </c>
      <c r="EE111" s="211" t="str">
        <f t="shared" si="108"/>
        <v/>
      </c>
      <c r="EF111" s="211" t="str">
        <f t="shared" si="108"/>
        <v/>
      </c>
      <c r="EG111" s="211" t="str">
        <f t="shared" si="108"/>
        <v/>
      </c>
      <c r="EH111" s="211" t="str">
        <f t="shared" si="108"/>
        <v/>
      </c>
      <c r="EI111" s="211" t="str">
        <f t="shared" si="108"/>
        <v/>
      </c>
      <c r="EJ111" s="211" t="str">
        <f t="shared" si="108"/>
        <v/>
      </c>
      <c r="EK111" s="211" t="str">
        <f t="shared" si="108"/>
        <v/>
      </c>
      <c r="EL111" s="211" t="str">
        <f t="shared" si="108"/>
        <v/>
      </c>
      <c r="EM111" s="211" t="str">
        <f t="shared" ref="EM111:EV120" si="109">IF($F111="","",EM$30)</f>
        <v/>
      </c>
      <c r="EN111" s="211" t="str">
        <f t="shared" si="109"/>
        <v/>
      </c>
      <c r="EO111" s="211" t="str">
        <f t="shared" si="109"/>
        <v/>
      </c>
      <c r="EP111" s="211" t="str">
        <f t="shared" si="109"/>
        <v/>
      </c>
      <c r="EQ111" s="211" t="str">
        <f t="shared" si="109"/>
        <v/>
      </c>
      <c r="ER111" s="211" t="str">
        <f t="shared" si="109"/>
        <v/>
      </c>
      <c r="ES111" s="211" t="str">
        <f t="shared" si="109"/>
        <v/>
      </c>
      <c r="ET111" s="211" t="str">
        <f t="shared" si="109"/>
        <v/>
      </c>
      <c r="EU111" s="211" t="str">
        <f t="shared" si="109"/>
        <v/>
      </c>
      <c r="EV111" s="211" t="str">
        <f t="shared" si="109"/>
        <v/>
      </c>
    </row>
    <row r="112" spans="2:152" hidden="1" x14ac:dyDescent="0.25">
      <c r="B112" s="11" t="str">
        <f t="shared" si="86"/>
        <v/>
      </c>
      <c r="C112" s="8"/>
      <c r="D112" s="8"/>
      <c r="E112" s="8"/>
      <c r="F112" s="248" t="str">
        <f>IF('תנאי סף'!AO112&lt;&gt;1,"",'תנאי סף'!F112)</f>
        <v/>
      </c>
      <c r="G112" s="174" t="str">
        <f>IF($F112="","",IF($AA112&lt;&gt;1,$AB$1,'ריכוז גיליונות עזר'!M112))</f>
        <v/>
      </c>
      <c r="H112" s="174" t="str">
        <f>IF($F112="","",IF($AA112&lt;&gt;1,$AB$1,'ריכוז גיליונות עזר'!N112))</f>
        <v/>
      </c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2"/>
      <c r="T112" s="12"/>
      <c r="U112" s="174" t="str">
        <f t="shared" si="87"/>
        <v/>
      </c>
      <c r="V112" s="12">
        <v>1</v>
      </c>
      <c r="W112" s="12" t="str">
        <f t="shared" si="88"/>
        <v/>
      </c>
      <c r="X112" s="174">
        <v>1</v>
      </c>
      <c r="Y112" s="12" t="str">
        <f t="shared" si="89"/>
        <v/>
      </c>
      <c r="Z112" s="138" t="str">
        <f t="shared" si="85"/>
        <v/>
      </c>
      <c r="AA112" s="210">
        <f t="shared" si="90"/>
        <v>1</v>
      </c>
      <c r="AB112" s="210" t="str">
        <f t="shared" si="84"/>
        <v/>
      </c>
      <c r="AC112" s="210" t="str">
        <f t="shared" si="84"/>
        <v/>
      </c>
      <c r="BA112" s="210" t="str">
        <f t="shared" si="100"/>
        <v/>
      </c>
      <c r="BB112" s="210" t="str">
        <f t="shared" si="100"/>
        <v/>
      </c>
      <c r="BC112" s="210" t="str">
        <f t="shared" si="100"/>
        <v/>
      </c>
      <c r="BK112" s="211" t="str">
        <f t="shared" si="101"/>
        <v/>
      </c>
      <c r="BL112" s="211" t="str">
        <f t="shared" si="101"/>
        <v/>
      </c>
      <c r="BM112" s="211" t="str">
        <f t="shared" si="101"/>
        <v/>
      </c>
      <c r="BN112" s="211" t="str">
        <f t="shared" si="101"/>
        <v/>
      </c>
      <c r="BO112" s="211" t="str">
        <f t="shared" si="101"/>
        <v/>
      </c>
      <c r="BP112" s="211" t="str">
        <f t="shared" si="101"/>
        <v/>
      </c>
      <c r="BQ112" s="211" t="str">
        <f t="shared" si="101"/>
        <v/>
      </c>
      <c r="BR112" s="211" t="str">
        <f t="shared" si="101"/>
        <v/>
      </c>
      <c r="BS112" s="211" t="str">
        <f t="shared" si="101"/>
        <v/>
      </c>
      <c r="BT112" s="211" t="str">
        <f t="shared" si="101"/>
        <v/>
      </c>
      <c r="BU112" s="211" t="str">
        <f t="shared" si="102"/>
        <v/>
      </c>
      <c r="BV112" s="211" t="str">
        <f t="shared" si="102"/>
        <v/>
      </c>
      <c r="BW112" s="211" t="str">
        <f t="shared" si="102"/>
        <v/>
      </c>
      <c r="BX112" s="211" t="str">
        <f t="shared" si="102"/>
        <v/>
      </c>
      <c r="BY112" s="211" t="str">
        <f t="shared" si="102"/>
        <v/>
      </c>
      <c r="BZ112" s="211" t="str">
        <f t="shared" si="102"/>
        <v/>
      </c>
      <c r="CA112" s="211" t="str">
        <f t="shared" si="102"/>
        <v/>
      </c>
      <c r="CB112" s="211" t="str">
        <f t="shared" si="102"/>
        <v/>
      </c>
      <c r="CC112" s="211" t="str">
        <f t="shared" si="102"/>
        <v/>
      </c>
      <c r="CD112" s="211" t="str">
        <f t="shared" si="102"/>
        <v/>
      </c>
      <c r="CE112" s="211" t="str">
        <f t="shared" si="103"/>
        <v/>
      </c>
      <c r="CF112" s="211" t="str">
        <f t="shared" si="103"/>
        <v/>
      </c>
      <c r="CG112" s="211" t="str">
        <f t="shared" si="103"/>
        <v/>
      </c>
      <c r="CH112" s="211" t="str">
        <f t="shared" si="103"/>
        <v/>
      </c>
      <c r="CI112" s="211" t="str">
        <f t="shared" si="103"/>
        <v/>
      </c>
      <c r="CJ112" s="211" t="str">
        <f t="shared" si="103"/>
        <v/>
      </c>
      <c r="CK112" s="211" t="str">
        <f t="shared" si="103"/>
        <v/>
      </c>
      <c r="CL112" s="211" t="str">
        <f t="shared" si="103"/>
        <v/>
      </c>
      <c r="CM112" s="211" t="str">
        <f t="shared" si="103"/>
        <v/>
      </c>
      <c r="CN112" s="211" t="str">
        <f t="shared" si="103"/>
        <v/>
      </c>
      <c r="CO112" s="211" t="str">
        <f t="shared" si="104"/>
        <v/>
      </c>
      <c r="CP112" s="211" t="str">
        <f t="shared" si="104"/>
        <v/>
      </c>
      <c r="CQ112" s="211" t="str">
        <f t="shared" si="104"/>
        <v/>
      </c>
      <c r="CR112" s="211" t="str">
        <f t="shared" si="104"/>
        <v/>
      </c>
      <c r="CS112" s="211" t="str">
        <f t="shared" si="104"/>
        <v/>
      </c>
      <c r="CT112" s="211" t="str">
        <f t="shared" si="104"/>
        <v/>
      </c>
      <c r="CU112" s="211" t="str">
        <f t="shared" si="104"/>
        <v/>
      </c>
      <c r="CV112" s="211" t="str">
        <f t="shared" si="104"/>
        <v/>
      </c>
      <c r="CW112" s="211" t="str">
        <f t="shared" si="104"/>
        <v/>
      </c>
      <c r="CX112" s="211" t="str">
        <f t="shared" si="104"/>
        <v/>
      </c>
      <c r="CY112" s="211" t="str">
        <f t="shared" si="105"/>
        <v/>
      </c>
      <c r="CZ112" s="211" t="str">
        <f t="shared" si="105"/>
        <v/>
      </c>
      <c r="DA112" s="211" t="str">
        <f t="shared" si="105"/>
        <v/>
      </c>
      <c r="DB112" s="211" t="str">
        <f t="shared" si="105"/>
        <v/>
      </c>
      <c r="DC112" s="211" t="str">
        <f t="shared" si="105"/>
        <v/>
      </c>
      <c r="DD112" s="211" t="str">
        <f t="shared" si="105"/>
        <v/>
      </c>
      <c r="DE112" s="211" t="str">
        <f t="shared" si="105"/>
        <v/>
      </c>
      <c r="DF112" s="211" t="str">
        <f t="shared" si="105"/>
        <v/>
      </c>
      <c r="DG112" s="211" t="str">
        <f t="shared" si="105"/>
        <v/>
      </c>
      <c r="DH112" s="211" t="str">
        <f t="shared" si="105"/>
        <v/>
      </c>
      <c r="DI112" s="211" t="str">
        <f t="shared" si="106"/>
        <v/>
      </c>
      <c r="DJ112" s="211" t="str">
        <f t="shared" si="106"/>
        <v/>
      </c>
      <c r="DK112" s="211" t="str">
        <f t="shared" si="106"/>
        <v/>
      </c>
      <c r="DL112" s="211" t="str">
        <f t="shared" si="106"/>
        <v/>
      </c>
      <c r="DM112" s="211" t="str">
        <f t="shared" si="106"/>
        <v/>
      </c>
      <c r="DN112" s="211" t="str">
        <f t="shared" si="106"/>
        <v/>
      </c>
      <c r="DO112" s="211" t="str">
        <f t="shared" si="106"/>
        <v/>
      </c>
      <c r="DP112" s="211" t="str">
        <f t="shared" si="106"/>
        <v/>
      </c>
      <c r="DQ112" s="211" t="str">
        <f t="shared" si="106"/>
        <v/>
      </c>
      <c r="DR112" s="211" t="str">
        <f t="shared" si="106"/>
        <v/>
      </c>
      <c r="DS112" s="211" t="str">
        <f t="shared" si="107"/>
        <v/>
      </c>
      <c r="DT112" s="211" t="str">
        <f t="shared" si="107"/>
        <v/>
      </c>
      <c r="DU112" s="211" t="str">
        <f t="shared" si="107"/>
        <v/>
      </c>
      <c r="DV112" s="211" t="str">
        <f t="shared" si="107"/>
        <v/>
      </c>
      <c r="DW112" s="211" t="str">
        <f t="shared" si="107"/>
        <v/>
      </c>
      <c r="DX112" s="211" t="str">
        <f t="shared" si="107"/>
        <v/>
      </c>
      <c r="DY112" s="211" t="str">
        <f t="shared" si="107"/>
        <v/>
      </c>
      <c r="DZ112" s="211" t="str">
        <f t="shared" si="107"/>
        <v/>
      </c>
      <c r="EA112" s="211" t="str">
        <f t="shared" si="107"/>
        <v/>
      </c>
      <c r="EB112" s="211" t="str">
        <f t="shared" si="107"/>
        <v/>
      </c>
      <c r="EC112" s="211" t="str">
        <f t="shared" si="108"/>
        <v/>
      </c>
      <c r="ED112" s="211" t="str">
        <f t="shared" si="108"/>
        <v/>
      </c>
      <c r="EE112" s="211" t="str">
        <f t="shared" si="108"/>
        <v/>
      </c>
      <c r="EF112" s="211" t="str">
        <f t="shared" si="108"/>
        <v/>
      </c>
      <c r="EG112" s="211" t="str">
        <f t="shared" si="108"/>
        <v/>
      </c>
      <c r="EH112" s="211" t="str">
        <f t="shared" si="108"/>
        <v/>
      </c>
      <c r="EI112" s="211" t="str">
        <f t="shared" si="108"/>
        <v/>
      </c>
      <c r="EJ112" s="211" t="str">
        <f t="shared" si="108"/>
        <v/>
      </c>
      <c r="EK112" s="211" t="str">
        <f t="shared" si="108"/>
        <v/>
      </c>
      <c r="EL112" s="211" t="str">
        <f t="shared" si="108"/>
        <v/>
      </c>
      <c r="EM112" s="211" t="str">
        <f t="shared" si="109"/>
        <v/>
      </c>
      <c r="EN112" s="211" t="str">
        <f t="shared" si="109"/>
        <v/>
      </c>
      <c r="EO112" s="211" t="str">
        <f t="shared" si="109"/>
        <v/>
      </c>
      <c r="EP112" s="211" t="str">
        <f t="shared" si="109"/>
        <v/>
      </c>
      <c r="EQ112" s="211" t="str">
        <f t="shared" si="109"/>
        <v/>
      </c>
      <c r="ER112" s="211" t="str">
        <f t="shared" si="109"/>
        <v/>
      </c>
      <c r="ES112" s="211" t="str">
        <f t="shared" si="109"/>
        <v/>
      </c>
      <c r="ET112" s="211" t="str">
        <f t="shared" si="109"/>
        <v/>
      </c>
      <c r="EU112" s="211" t="str">
        <f t="shared" si="109"/>
        <v/>
      </c>
      <c r="EV112" s="211" t="str">
        <f t="shared" si="109"/>
        <v/>
      </c>
    </row>
    <row r="113" spans="2:152" hidden="1" x14ac:dyDescent="0.25">
      <c r="B113" s="11" t="str">
        <f t="shared" si="86"/>
        <v/>
      </c>
      <c r="C113" s="8"/>
      <c r="D113" s="8"/>
      <c r="E113" s="8"/>
      <c r="F113" s="248" t="str">
        <f>IF('תנאי סף'!AO113&lt;&gt;1,"",'תנאי סף'!F113)</f>
        <v/>
      </c>
      <c r="G113" s="174" t="str">
        <f>IF($F113="","",IF($AA113&lt;&gt;1,$AB$1,'ריכוז גיליונות עזר'!M113))</f>
        <v/>
      </c>
      <c r="H113" s="174" t="str">
        <f>IF($F113="","",IF($AA113&lt;&gt;1,$AB$1,'ריכוז גיליונות עזר'!N113))</f>
        <v/>
      </c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2"/>
      <c r="T113" s="12"/>
      <c r="U113" s="174" t="str">
        <f t="shared" si="87"/>
        <v/>
      </c>
      <c r="V113" s="12">
        <v>1</v>
      </c>
      <c r="W113" s="12" t="str">
        <f t="shared" si="88"/>
        <v/>
      </c>
      <c r="X113" s="174">
        <v>1</v>
      </c>
      <c r="Y113" s="12" t="str">
        <f t="shared" si="89"/>
        <v/>
      </c>
      <c r="Z113" s="138" t="str">
        <f t="shared" si="85"/>
        <v/>
      </c>
      <c r="AA113" s="210">
        <f t="shared" si="90"/>
        <v>1</v>
      </c>
      <c r="AB113" s="210" t="str">
        <f t="shared" si="84"/>
        <v/>
      </c>
      <c r="AC113" s="210" t="str">
        <f t="shared" si="84"/>
        <v/>
      </c>
      <c r="BA113" s="210" t="str">
        <f t="shared" si="100"/>
        <v/>
      </c>
      <c r="BB113" s="210" t="str">
        <f t="shared" si="100"/>
        <v/>
      </c>
      <c r="BC113" s="210" t="str">
        <f t="shared" si="100"/>
        <v/>
      </c>
      <c r="BK113" s="211" t="str">
        <f t="shared" si="101"/>
        <v/>
      </c>
      <c r="BL113" s="211" t="str">
        <f t="shared" si="101"/>
        <v/>
      </c>
      <c r="BM113" s="211" t="str">
        <f t="shared" si="101"/>
        <v/>
      </c>
      <c r="BN113" s="211" t="str">
        <f t="shared" si="101"/>
        <v/>
      </c>
      <c r="BO113" s="211" t="str">
        <f t="shared" si="101"/>
        <v/>
      </c>
      <c r="BP113" s="211" t="str">
        <f t="shared" si="101"/>
        <v/>
      </c>
      <c r="BQ113" s="211" t="str">
        <f t="shared" si="101"/>
        <v/>
      </c>
      <c r="BR113" s="211" t="str">
        <f t="shared" si="101"/>
        <v/>
      </c>
      <c r="BS113" s="211" t="str">
        <f t="shared" si="101"/>
        <v/>
      </c>
      <c r="BT113" s="211" t="str">
        <f t="shared" si="101"/>
        <v/>
      </c>
      <c r="BU113" s="211" t="str">
        <f t="shared" si="102"/>
        <v/>
      </c>
      <c r="BV113" s="211" t="str">
        <f t="shared" si="102"/>
        <v/>
      </c>
      <c r="BW113" s="211" t="str">
        <f t="shared" si="102"/>
        <v/>
      </c>
      <c r="BX113" s="211" t="str">
        <f t="shared" si="102"/>
        <v/>
      </c>
      <c r="BY113" s="211" t="str">
        <f t="shared" si="102"/>
        <v/>
      </c>
      <c r="BZ113" s="211" t="str">
        <f t="shared" si="102"/>
        <v/>
      </c>
      <c r="CA113" s="211" t="str">
        <f t="shared" si="102"/>
        <v/>
      </c>
      <c r="CB113" s="211" t="str">
        <f t="shared" si="102"/>
        <v/>
      </c>
      <c r="CC113" s="211" t="str">
        <f t="shared" si="102"/>
        <v/>
      </c>
      <c r="CD113" s="211" t="str">
        <f t="shared" si="102"/>
        <v/>
      </c>
      <c r="CE113" s="211" t="str">
        <f t="shared" si="103"/>
        <v/>
      </c>
      <c r="CF113" s="211" t="str">
        <f t="shared" si="103"/>
        <v/>
      </c>
      <c r="CG113" s="211" t="str">
        <f t="shared" si="103"/>
        <v/>
      </c>
      <c r="CH113" s="211" t="str">
        <f t="shared" si="103"/>
        <v/>
      </c>
      <c r="CI113" s="211" t="str">
        <f t="shared" si="103"/>
        <v/>
      </c>
      <c r="CJ113" s="211" t="str">
        <f t="shared" si="103"/>
        <v/>
      </c>
      <c r="CK113" s="211" t="str">
        <f t="shared" si="103"/>
        <v/>
      </c>
      <c r="CL113" s="211" t="str">
        <f t="shared" si="103"/>
        <v/>
      </c>
      <c r="CM113" s="211" t="str">
        <f t="shared" si="103"/>
        <v/>
      </c>
      <c r="CN113" s="211" t="str">
        <f t="shared" si="103"/>
        <v/>
      </c>
      <c r="CO113" s="211" t="str">
        <f t="shared" si="104"/>
        <v/>
      </c>
      <c r="CP113" s="211" t="str">
        <f t="shared" si="104"/>
        <v/>
      </c>
      <c r="CQ113" s="211" t="str">
        <f t="shared" si="104"/>
        <v/>
      </c>
      <c r="CR113" s="211" t="str">
        <f t="shared" si="104"/>
        <v/>
      </c>
      <c r="CS113" s="211" t="str">
        <f t="shared" si="104"/>
        <v/>
      </c>
      <c r="CT113" s="211" t="str">
        <f t="shared" si="104"/>
        <v/>
      </c>
      <c r="CU113" s="211" t="str">
        <f t="shared" si="104"/>
        <v/>
      </c>
      <c r="CV113" s="211" t="str">
        <f t="shared" si="104"/>
        <v/>
      </c>
      <c r="CW113" s="211" t="str">
        <f t="shared" si="104"/>
        <v/>
      </c>
      <c r="CX113" s="211" t="str">
        <f t="shared" si="104"/>
        <v/>
      </c>
      <c r="CY113" s="211" t="str">
        <f t="shared" si="105"/>
        <v/>
      </c>
      <c r="CZ113" s="211" t="str">
        <f t="shared" si="105"/>
        <v/>
      </c>
      <c r="DA113" s="211" t="str">
        <f t="shared" si="105"/>
        <v/>
      </c>
      <c r="DB113" s="211" t="str">
        <f t="shared" si="105"/>
        <v/>
      </c>
      <c r="DC113" s="211" t="str">
        <f t="shared" si="105"/>
        <v/>
      </c>
      <c r="DD113" s="211" t="str">
        <f t="shared" si="105"/>
        <v/>
      </c>
      <c r="DE113" s="211" t="str">
        <f t="shared" si="105"/>
        <v/>
      </c>
      <c r="DF113" s="211" t="str">
        <f t="shared" si="105"/>
        <v/>
      </c>
      <c r="DG113" s="211" t="str">
        <f t="shared" si="105"/>
        <v/>
      </c>
      <c r="DH113" s="211" t="str">
        <f t="shared" si="105"/>
        <v/>
      </c>
      <c r="DI113" s="211" t="str">
        <f t="shared" si="106"/>
        <v/>
      </c>
      <c r="DJ113" s="211" t="str">
        <f t="shared" si="106"/>
        <v/>
      </c>
      <c r="DK113" s="211" t="str">
        <f t="shared" si="106"/>
        <v/>
      </c>
      <c r="DL113" s="211" t="str">
        <f t="shared" si="106"/>
        <v/>
      </c>
      <c r="DM113" s="211" t="str">
        <f t="shared" si="106"/>
        <v/>
      </c>
      <c r="DN113" s="211" t="str">
        <f t="shared" si="106"/>
        <v/>
      </c>
      <c r="DO113" s="211" t="str">
        <f t="shared" si="106"/>
        <v/>
      </c>
      <c r="DP113" s="211" t="str">
        <f t="shared" si="106"/>
        <v/>
      </c>
      <c r="DQ113" s="211" t="str">
        <f t="shared" si="106"/>
        <v/>
      </c>
      <c r="DR113" s="211" t="str">
        <f t="shared" si="106"/>
        <v/>
      </c>
      <c r="DS113" s="211" t="str">
        <f t="shared" si="107"/>
        <v/>
      </c>
      <c r="DT113" s="211" t="str">
        <f t="shared" si="107"/>
        <v/>
      </c>
      <c r="DU113" s="211" t="str">
        <f t="shared" si="107"/>
        <v/>
      </c>
      <c r="DV113" s="211" t="str">
        <f t="shared" si="107"/>
        <v/>
      </c>
      <c r="DW113" s="211" t="str">
        <f t="shared" si="107"/>
        <v/>
      </c>
      <c r="DX113" s="211" t="str">
        <f t="shared" si="107"/>
        <v/>
      </c>
      <c r="DY113" s="211" t="str">
        <f t="shared" si="107"/>
        <v/>
      </c>
      <c r="DZ113" s="211" t="str">
        <f t="shared" si="107"/>
        <v/>
      </c>
      <c r="EA113" s="211" t="str">
        <f t="shared" si="107"/>
        <v/>
      </c>
      <c r="EB113" s="211" t="str">
        <f t="shared" si="107"/>
        <v/>
      </c>
      <c r="EC113" s="211" t="str">
        <f t="shared" si="108"/>
        <v/>
      </c>
      <c r="ED113" s="211" t="str">
        <f t="shared" si="108"/>
        <v/>
      </c>
      <c r="EE113" s="211" t="str">
        <f t="shared" si="108"/>
        <v/>
      </c>
      <c r="EF113" s="211" t="str">
        <f t="shared" si="108"/>
        <v/>
      </c>
      <c r="EG113" s="211" t="str">
        <f t="shared" si="108"/>
        <v/>
      </c>
      <c r="EH113" s="211" t="str">
        <f t="shared" si="108"/>
        <v/>
      </c>
      <c r="EI113" s="211" t="str">
        <f t="shared" si="108"/>
        <v/>
      </c>
      <c r="EJ113" s="211" t="str">
        <f t="shared" si="108"/>
        <v/>
      </c>
      <c r="EK113" s="211" t="str">
        <f t="shared" si="108"/>
        <v/>
      </c>
      <c r="EL113" s="211" t="str">
        <f t="shared" si="108"/>
        <v/>
      </c>
      <c r="EM113" s="211" t="str">
        <f t="shared" si="109"/>
        <v/>
      </c>
      <c r="EN113" s="211" t="str">
        <f t="shared" si="109"/>
        <v/>
      </c>
      <c r="EO113" s="211" t="str">
        <f t="shared" si="109"/>
        <v/>
      </c>
      <c r="EP113" s="211" t="str">
        <f t="shared" si="109"/>
        <v/>
      </c>
      <c r="EQ113" s="211" t="str">
        <f t="shared" si="109"/>
        <v/>
      </c>
      <c r="ER113" s="211" t="str">
        <f t="shared" si="109"/>
        <v/>
      </c>
      <c r="ES113" s="211" t="str">
        <f t="shared" si="109"/>
        <v/>
      </c>
      <c r="ET113" s="211" t="str">
        <f t="shared" si="109"/>
        <v/>
      </c>
      <c r="EU113" s="211" t="str">
        <f t="shared" si="109"/>
        <v/>
      </c>
      <c r="EV113" s="211" t="str">
        <f t="shared" si="109"/>
        <v/>
      </c>
    </row>
    <row r="114" spans="2:152" hidden="1" x14ac:dyDescent="0.25">
      <c r="B114" s="11" t="str">
        <f t="shared" si="86"/>
        <v/>
      </c>
      <c r="C114" s="8"/>
      <c r="D114" s="8"/>
      <c r="E114" s="8"/>
      <c r="F114" s="248" t="str">
        <f>IF('תנאי סף'!AO114&lt;&gt;1,"",'תנאי סף'!F114)</f>
        <v/>
      </c>
      <c r="G114" s="174" t="str">
        <f>IF($F114="","",IF($AA114&lt;&gt;1,$AB$1,'ריכוז גיליונות עזר'!M114))</f>
        <v/>
      </c>
      <c r="H114" s="174" t="str">
        <f>IF($F114="","",IF($AA114&lt;&gt;1,$AB$1,'ריכוז גיליונות עזר'!N114))</f>
        <v/>
      </c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2"/>
      <c r="T114" s="12"/>
      <c r="U114" s="174" t="str">
        <f t="shared" si="87"/>
        <v/>
      </c>
      <c r="V114" s="12">
        <v>1</v>
      </c>
      <c r="W114" s="12" t="str">
        <f t="shared" si="88"/>
        <v/>
      </c>
      <c r="X114" s="174">
        <v>1</v>
      </c>
      <c r="Y114" s="12" t="str">
        <f t="shared" si="89"/>
        <v/>
      </c>
      <c r="Z114" s="138" t="str">
        <f t="shared" si="85"/>
        <v/>
      </c>
      <c r="AA114" s="210">
        <f t="shared" si="90"/>
        <v>1</v>
      </c>
      <c r="AB114" s="210" t="str">
        <f t="shared" si="84"/>
        <v/>
      </c>
      <c r="AC114" s="210" t="str">
        <f t="shared" si="84"/>
        <v/>
      </c>
      <c r="BA114" s="210" t="str">
        <f t="shared" si="100"/>
        <v/>
      </c>
      <c r="BB114" s="210" t="str">
        <f t="shared" si="100"/>
        <v/>
      </c>
      <c r="BC114" s="210" t="str">
        <f t="shared" si="100"/>
        <v/>
      </c>
      <c r="BK114" s="211" t="str">
        <f t="shared" si="101"/>
        <v/>
      </c>
      <c r="BL114" s="211" t="str">
        <f t="shared" si="101"/>
        <v/>
      </c>
      <c r="BM114" s="211" t="str">
        <f t="shared" si="101"/>
        <v/>
      </c>
      <c r="BN114" s="211" t="str">
        <f t="shared" si="101"/>
        <v/>
      </c>
      <c r="BO114" s="211" t="str">
        <f t="shared" si="101"/>
        <v/>
      </c>
      <c r="BP114" s="211" t="str">
        <f t="shared" si="101"/>
        <v/>
      </c>
      <c r="BQ114" s="211" t="str">
        <f t="shared" si="101"/>
        <v/>
      </c>
      <c r="BR114" s="211" t="str">
        <f t="shared" si="101"/>
        <v/>
      </c>
      <c r="BS114" s="211" t="str">
        <f t="shared" si="101"/>
        <v/>
      </c>
      <c r="BT114" s="211" t="str">
        <f t="shared" si="101"/>
        <v/>
      </c>
      <c r="BU114" s="211" t="str">
        <f t="shared" si="102"/>
        <v/>
      </c>
      <c r="BV114" s="211" t="str">
        <f t="shared" si="102"/>
        <v/>
      </c>
      <c r="BW114" s="211" t="str">
        <f t="shared" si="102"/>
        <v/>
      </c>
      <c r="BX114" s="211" t="str">
        <f t="shared" si="102"/>
        <v/>
      </c>
      <c r="BY114" s="211" t="str">
        <f t="shared" si="102"/>
        <v/>
      </c>
      <c r="BZ114" s="211" t="str">
        <f t="shared" si="102"/>
        <v/>
      </c>
      <c r="CA114" s="211" t="str">
        <f t="shared" si="102"/>
        <v/>
      </c>
      <c r="CB114" s="211" t="str">
        <f t="shared" si="102"/>
        <v/>
      </c>
      <c r="CC114" s="211" t="str">
        <f t="shared" si="102"/>
        <v/>
      </c>
      <c r="CD114" s="211" t="str">
        <f t="shared" si="102"/>
        <v/>
      </c>
      <c r="CE114" s="211" t="str">
        <f t="shared" si="103"/>
        <v/>
      </c>
      <c r="CF114" s="211" t="str">
        <f t="shared" si="103"/>
        <v/>
      </c>
      <c r="CG114" s="211" t="str">
        <f t="shared" si="103"/>
        <v/>
      </c>
      <c r="CH114" s="211" t="str">
        <f t="shared" si="103"/>
        <v/>
      </c>
      <c r="CI114" s="211" t="str">
        <f t="shared" si="103"/>
        <v/>
      </c>
      <c r="CJ114" s="211" t="str">
        <f t="shared" si="103"/>
        <v/>
      </c>
      <c r="CK114" s="211" t="str">
        <f t="shared" si="103"/>
        <v/>
      </c>
      <c r="CL114" s="211" t="str">
        <f t="shared" si="103"/>
        <v/>
      </c>
      <c r="CM114" s="211" t="str">
        <f t="shared" si="103"/>
        <v/>
      </c>
      <c r="CN114" s="211" t="str">
        <f t="shared" si="103"/>
        <v/>
      </c>
      <c r="CO114" s="211" t="str">
        <f t="shared" si="104"/>
        <v/>
      </c>
      <c r="CP114" s="211" t="str">
        <f t="shared" si="104"/>
        <v/>
      </c>
      <c r="CQ114" s="211" t="str">
        <f t="shared" si="104"/>
        <v/>
      </c>
      <c r="CR114" s="211" t="str">
        <f t="shared" si="104"/>
        <v/>
      </c>
      <c r="CS114" s="211" t="str">
        <f t="shared" si="104"/>
        <v/>
      </c>
      <c r="CT114" s="211" t="str">
        <f t="shared" si="104"/>
        <v/>
      </c>
      <c r="CU114" s="211" t="str">
        <f t="shared" si="104"/>
        <v/>
      </c>
      <c r="CV114" s="211" t="str">
        <f t="shared" si="104"/>
        <v/>
      </c>
      <c r="CW114" s="211" t="str">
        <f t="shared" si="104"/>
        <v/>
      </c>
      <c r="CX114" s="211" t="str">
        <f t="shared" si="104"/>
        <v/>
      </c>
      <c r="CY114" s="211" t="str">
        <f t="shared" si="105"/>
        <v/>
      </c>
      <c r="CZ114" s="211" t="str">
        <f t="shared" si="105"/>
        <v/>
      </c>
      <c r="DA114" s="211" t="str">
        <f t="shared" si="105"/>
        <v/>
      </c>
      <c r="DB114" s="211" t="str">
        <f t="shared" si="105"/>
        <v/>
      </c>
      <c r="DC114" s="211" t="str">
        <f t="shared" si="105"/>
        <v/>
      </c>
      <c r="DD114" s="211" t="str">
        <f t="shared" si="105"/>
        <v/>
      </c>
      <c r="DE114" s="211" t="str">
        <f t="shared" si="105"/>
        <v/>
      </c>
      <c r="DF114" s="211" t="str">
        <f t="shared" si="105"/>
        <v/>
      </c>
      <c r="DG114" s="211" t="str">
        <f t="shared" si="105"/>
        <v/>
      </c>
      <c r="DH114" s="211" t="str">
        <f t="shared" si="105"/>
        <v/>
      </c>
      <c r="DI114" s="211" t="str">
        <f t="shared" si="106"/>
        <v/>
      </c>
      <c r="DJ114" s="211" t="str">
        <f t="shared" si="106"/>
        <v/>
      </c>
      <c r="DK114" s="211" t="str">
        <f t="shared" si="106"/>
        <v/>
      </c>
      <c r="DL114" s="211" t="str">
        <f t="shared" si="106"/>
        <v/>
      </c>
      <c r="DM114" s="211" t="str">
        <f t="shared" si="106"/>
        <v/>
      </c>
      <c r="DN114" s="211" t="str">
        <f t="shared" si="106"/>
        <v/>
      </c>
      <c r="DO114" s="211" t="str">
        <f t="shared" si="106"/>
        <v/>
      </c>
      <c r="DP114" s="211" t="str">
        <f t="shared" si="106"/>
        <v/>
      </c>
      <c r="DQ114" s="211" t="str">
        <f t="shared" si="106"/>
        <v/>
      </c>
      <c r="DR114" s="211" t="str">
        <f t="shared" si="106"/>
        <v/>
      </c>
      <c r="DS114" s="211" t="str">
        <f t="shared" si="107"/>
        <v/>
      </c>
      <c r="DT114" s="211" t="str">
        <f t="shared" si="107"/>
        <v/>
      </c>
      <c r="DU114" s="211" t="str">
        <f t="shared" si="107"/>
        <v/>
      </c>
      <c r="DV114" s="211" t="str">
        <f t="shared" si="107"/>
        <v/>
      </c>
      <c r="DW114" s="211" t="str">
        <f t="shared" si="107"/>
        <v/>
      </c>
      <c r="DX114" s="211" t="str">
        <f t="shared" si="107"/>
        <v/>
      </c>
      <c r="DY114" s="211" t="str">
        <f t="shared" si="107"/>
        <v/>
      </c>
      <c r="DZ114" s="211" t="str">
        <f t="shared" si="107"/>
        <v/>
      </c>
      <c r="EA114" s="211" t="str">
        <f t="shared" si="107"/>
        <v/>
      </c>
      <c r="EB114" s="211" t="str">
        <f t="shared" si="107"/>
        <v/>
      </c>
      <c r="EC114" s="211" t="str">
        <f t="shared" si="108"/>
        <v/>
      </c>
      <c r="ED114" s="211" t="str">
        <f t="shared" si="108"/>
        <v/>
      </c>
      <c r="EE114" s="211" t="str">
        <f t="shared" si="108"/>
        <v/>
      </c>
      <c r="EF114" s="211" t="str">
        <f t="shared" si="108"/>
        <v/>
      </c>
      <c r="EG114" s="211" t="str">
        <f t="shared" si="108"/>
        <v/>
      </c>
      <c r="EH114" s="211" t="str">
        <f t="shared" si="108"/>
        <v/>
      </c>
      <c r="EI114" s="211" t="str">
        <f t="shared" si="108"/>
        <v/>
      </c>
      <c r="EJ114" s="211" t="str">
        <f t="shared" si="108"/>
        <v/>
      </c>
      <c r="EK114" s="211" t="str">
        <f t="shared" si="108"/>
        <v/>
      </c>
      <c r="EL114" s="211" t="str">
        <f t="shared" si="108"/>
        <v/>
      </c>
      <c r="EM114" s="211" t="str">
        <f t="shared" si="109"/>
        <v/>
      </c>
      <c r="EN114" s="211" t="str">
        <f t="shared" si="109"/>
        <v/>
      </c>
      <c r="EO114" s="211" t="str">
        <f t="shared" si="109"/>
        <v/>
      </c>
      <c r="EP114" s="211" t="str">
        <f t="shared" si="109"/>
        <v/>
      </c>
      <c r="EQ114" s="211" t="str">
        <f t="shared" si="109"/>
        <v/>
      </c>
      <c r="ER114" s="211" t="str">
        <f t="shared" si="109"/>
        <v/>
      </c>
      <c r="ES114" s="211" t="str">
        <f t="shared" si="109"/>
        <v/>
      </c>
      <c r="ET114" s="211" t="str">
        <f t="shared" si="109"/>
        <v/>
      </c>
      <c r="EU114" s="211" t="str">
        <f t="shared" si="109"/>
        <v/>
      </c>
      <c r="EV114" s="211" t="str">
        <f t="shared" si="109"/>
        <v/>
      </c>
    </row>
    <row r="115" spans="2:152" hidden="1" x14ac:dyDescent="0.25">
      <c r="B115" s="11" t="str">
        <f t="shared" si="86"/>
        <v/>
      </c>
      <c r="C115" s="8"/>
      <c r="D115" s="8"/>
      <c r="E115" s="8"/>
      <c r="F115" s="248" t="str">
        <f>IF('תנאי סף'!AO115&lt;&gt;1,"",'תנאי סף'!F115)</f>
        <v/>
      </c>
      <c r="G115" s="174" t="str">
        <f>IF($F115="","",IF($AA115&lt;&gt;1,$AB$1,'ריכוז גיליונות עזר'!M115))</f>
        <v/>
      </c>
      <c r="H115" s="174" t="str">
        <f>IF($F115="","",IF($AA115&lt;&gt;1,$AB$1,'ריכוז גיליונות עזר'!N115))</f>
        <v/>
      </c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2"/>
      <c r="T115" s="12"/>
      <c r="U115" s="174" t="str">
        <f t="shared" si="87"/>
        <v/>
      </c>
      <c r="V115" s="12">
        <v>1</v>
      </c>
      <c r="W115" s="12" t="str">
        <f t="shared" si="88"/>
        <v/>
      </c>
      <c r="X115" s="174">
        <v>1</v>
      </c>
      <c r="Y115" s="12" t="str">
        <f t="shared" si="89"/>
        <v/>
      </c>
      <c r="Z115" s="138" t="str">
        <f t="shared" si="85"/>
        <v/>
      </c>
      <c r="AA115" s="210">
        <f t="shared" si="90"/>
        <v>1</v>
      </c>
      <c r="AB115" s="210" t="str">
        <f t="shared" si="84"/>
        <v/>
      </c>
      <c r="AC115" s="210" t="str">
        <f t="shared" si="84"/>
        <v/>
      </c>
      <c r="BA115" s="210" t="str">
        <f t="shared" si="100"/>
        <v/>
      </c>
      <c r="BB115" s="210" t="str">
        <f t="shared" si="100"/>
        <v/>
      </c>
      <c r="BC115" s="210" t="str">
        <f t="shared" si="100"/>
        <v/>
      </c>
      <c r="BK115" s="211" t="str">
        <f t="shared" si="101"/>
        <v/>
      </c>
      <c r="BL115" s="211" t="str">
        <f t="shared" si="101"/>
        <v/>
      </c>
      <c r="BM115" s="211" t="str">
        <f t="shared" si="101"/>
        <v/>
      </c>
      <c r="BN115" s="211" t="str">
        <f t="shared" si="101"/>
        <v/>
      </c>
      <c r="BO115" s="211" t="str">
        <f t="shared" si="101"/>
        <v/>
      </c>
      <c r="BP115" s="211" t="str">
        <f t="shared" si="101"/>
        <v/>
      </c>
      <c r="BQ115" s="211" t="str">
        <f t="shared" si="101"/>
        <v/>
      </c>
      <c r="BR115" s="211" t="str">
        <f t="shared" si="101"/>
        <v/>
      </c>
      <c r="BS115" s="211" t="str">
        <f t="shared" si="101"/>
        <v/>
      </c>
      <c r="BT115" s="211" t="str">
        <f t="shared" si="101"/>
        <v/>
      </c>
      <c r="BU115" s="211" t="str">
        <f t="shared" si="102"/>
        <v/>
      </c>
      <c r="BV115" s="211" t="str">
        <f t="shared" si="102"/>
        <v/>
      </c>
      <c r="BW115" s="211" t="str">
        <f t="shared" si="102"/>
        <v/>
      </c>
      <c r="BX115" s="211" t="str">
        <f t="shared" si="102"/>
        <v/>
      </c>
      <c r="BY115" s="211" t="str">
        <f t="shared" si="102"/>
        <v/>
      </c>
      <c r="BZ115" s="211" t="str">
        <f t="shared" si="102"/>
        <v/>
      </c>
      <c r="CA115" s="211" t="str">
        <f t="shared" si="102"/>
        <v/>
      </c>
      <c r="CB115" s="211" t="str">
        <f t="shared" si="102"/>
        <v/>
      </c>
      <c r="CC115" s="211" t="str">
        <f t="shared" si="102"/>
        <v/>
      </c>
      <c r="CD115" s="211" t="str">
        <f t="shared" si="102"/>
        <v/>
      </c>
      <c r="CE115" s="211" t="str">
        <f t="shared" si="103"/>
        <v/>
      </c>
      <c r="CF115" s="211" t="str">
        <f t="shared" si="103"/>
        <v/>
      </c>
      <c r="CG115" s="211" t="str">
        <f t="shared" si="103"/>
        <v/>
      </c>
      <c r="CH115" s="211" t="str">
        <f t="shared" si="103"/>
        <v/>
      </c>
      <c r="CI115" s="211" t="str">
        <f t="shared" si="103"/>
        <v/>
      </c>
      <c r="CJ115" s="211" t="str">
        <f t="shared" si="103"/>
        <v/>
      </c>
      <c r="CK115" s="211" t="str">
        <f t="shared" si="103"/>
        <v/>
      </c>
      <c r="CL115" s="211" t="str">
        <f t="shared" si="103"/>
        <v/>
      </c>
      <c r="CM115" s="211" t="str">
        <f t="shared" si="103"/>
        <v/>
      </c>
      <c r="CN115" s="211" t="str">
        <f t="shared" si="103"/>
        <v/>
      </c>
      <c r="CO115" s="211" t="str">
        <f t="shared" si="104"/>
        <v/>
      </c>
      <c r="CP115" s="211" t="str">
        <f t="shared" si="104"/>
        <v/>
      </c>
      <c r="CQ115" s="211" t="str">
        <f t="shared" si="104"/>
        <v/>
      </c>
      <c r="CR115" s="211" t="str">
        <f t="shared" si="104"/>
        <v/>
      </c>
      <c r="CS115" s="211" t="str">
        <f t="shared" si="104"/>
        <v/>
      </c>
      <c r="CT115" s="211" t="str">
        <f t="shared" si="104"/>
        <v/>
      </c>
      <c r="CU115" s="211" t="str">
        <f t="shared" si="104"/>
        <v/>
      </c>
      <c r="CV115" s="211" t="str">
        <f t="shared" si="104"/>
        <v/>
      </c>
      <c r="CW115" s="211" t="str">
        <f t="shared" si="104"/>
        <v/>
      </c>
      <c r="CX115" s="211" t="str">
        <f t="shared" si="104"/>
        <v/>
      </c>
      <c r="CY115" s="211" t="str">
        <f t="shared" si="105"/>
        <v/>
      </c>
      <c r="CZ115" s="211" t="str">
        <f t="shared" si="105"/>
        <v/>
      </c>
      <c r="DA115" s="211" t="str">
        <f t="shared" si="105"/>
        <v/>
      </c>
      <c r="DB115" s="211" t="str">
        <f t="shared" si="105"/>
        <v/>
      </c>
      <c r="DC115" s="211" t="str">
        <f t="shared" si="105"/>
        <v/>
      </c>
      <c r="DD115" s="211" t="str">
        <f t="shared" si="105"/>
        <v/>
      </c>
      <c r="DE115" s="211" t="str">
        <f t="shared" si="105"/>
        <v/>
      </c>
      <c r="DF115" s="211" t="str">
        <f t="shared" si="105"/>
        <v/>
      </c>
      <c r="DG115" s="211" t="str">
        <f t="shared" si="105"/>
        <v/>
      </c>
      <c r="DH115" s="211" t="str">
        <f t="shared" si="105"/>
        <v/>
      </c>
      <c r="DI115" s="211" t="str">
        <f t="shared" si="106"/>
        <v/>
      </c>
      <c r="DJ115" s="211" t="str">
        <f t="shared" si="106"/>
        <v/>
      </c>
      <c r="DK115" s="211" t="str">
        <f t="shared" si="106"/>
        <v/>
      </c>
      <c r="DL115" s="211" t="str">
        <f t="shared" si="106"/>
        <v/>
      </c>
      <c r="DM115" s="211" t="str">
        <f t="shared" si="106"/>
        <v/>
      </c>
      <c r="DN115" s="211" t="str">
        <f t="shared" si="106"/>
        <v/>
      </c>
      <c r="DO115" s="211" t="str">
        <f t="shared" si="106"/>
        <v/>
      </c>
      <c r="DP115" s="211" t="str">
        <f t="shared" si="106"/>
        <v/>
      </c>
      <c r="DQ115" s="211" t="str">
        <f t="shared" si="106"/>
        <v/>
      </c>
      <c r="DR115" s="211" t="str">
        <f t="shared" si="106"/>
        <v/>
      </c>
      <c r="DS115" s="211" t="str">
        <f t="shared" si="107"/>
        <v/>
      </c>
      <c r="DT115" s="211" t="str">
        <f t="shared" si="107"/>
        <v/>
      </c>
      <c r="DU115" s="211" t="str">
        <f t="shared" si="107"/>
        <v/>
      </c>
      <c r="DV115" s="211" t="str">
        <f t="shared" si="107"/>
        <v/>
      </c>
      <c r="DW115" s="211" t="str">
        <f t="shared" si="107"/>
        <v/>
      </c>
      <c r="DX115" s="211" t="str">
        <f t="shared" si="107"/>
        <v/>
      </c>
      <c r="DY115" s="211" t="str">
        <f t="shared" si="107"/>
        <v/>
      </c>
      <c r="DZ115" s="211" t="str">
        <f t="shared" si="107"/>
        <v/>
      </c>
      <c r="EA115" s="211" t="str">
        <f t="shared" si="107"/>
        <v/>
      </c>
      <c r="EB115" s="211" t="str">
        <f t="shared" si="107"/>
        <v/>
      </c>
      <c r="EC115" s="211" t="str">
        <f t="shared" si="108"/>
        <v/>
      </c>
      <c r="ED115" s="211" t="str">
        <f t="shared" si="108"/>
        <v/>
      </c>
      <c r="EE115" s="211" t="str">
        <f t="shared" si="108"/>
        <v/>
      </c>
      <c r="EF115" s="211" t="str">
        <f t="shared" si="108"/>
        <v/>
      </c>
      <c r="EG115" s="211" t="str">
        <f t="shared" si="108"/>
        <v/>
      </c>
      <c r="EH115" s="211" t="str">
        <f t="shared" si="108"/>
        <v/>
      </c>
      <c r="EI115" s="211" t="str">
        <f t="shared" si="108"/>
        <v/>
      </c>
      <c r="EJ115" s="211" t="str">
        <f t="shared" si="108"/>
        <v/>
      </c>
      <c r="EK115" s="211" t="str">
        <f t="shared" si="108"/>
        <v/>
      </c>
      <c r="EL115" s="211" t="str">
        <f t="shared" si="108"/>
        <v/>
      </c>
      <c r="EM115" s="211" t="str">
        <f t="shared" si="109"/>
        <v/>
      </c>
      <c r="EN115" s="211" t="str">
        <f t="shared" si="109"/>
        <v/>
      </c>
      <c r="EO115" s="211" t="str">
        <f t="shared" si="109"/>
        <v/>
      </c>
      <c r="EP115" s="211" t="str">
        <f t="shared" si="109"/>
        <v/>
      </c>
      <c r="EQ115" s="211" t="str">
        <f t="shared" si="109"/>
        <v/>
      </c>
      <c r="ER115" s="211" t="str">
        <f t="shared" si="109"/>
        <v/>
      </c>
      <c r="ES115" s="211" t="str">
        <f t="shared" si="109"/>
        <v/>
      </c>
      <c r="ET115" s="211" t="str">
        <f t="shared" si="109"/>
        <v/>
      </c>
      <c r="EU115" s="211" t="str">
        <f t="shared" si="109"/>
        <v/>
      </c>
      <c r="EV115" s="211" t="str">
        <f t="shared" si="109"/>
        <v/>
      </c>
    </row>
    <row r="116" spans="2:152" hidden="1" x14ac:dyDescent="0.25">
      <c r="B116" s="11" t="str">
        <f t="shared" si="86"/>
        <v/>
      </c>
      <c r="C116" s="8"/>
      <c r="D116" s="8"/>
      <c r="E116" s="8"/>
      <c r="F116" s="248" t="str">
        <f>IF('תנאי סף'!AO116&lt;&gt;1,"",'תנאי סף'!F116)</f>
        <v/>
      </c>
      <c r="G116" s="174" t="str">
        <f>IF($F116="","",IF($AA116&lt;&gt;1,$AB$1,'ריכוז גיליונות עזר'!M116))</f>
        <v/>
      </c>
      <c r="H116" s="174" t="str">
        <f>IF($F116="","",IF($AA116&lt;&gt;1,$AB$1,'ריכוז גיליונות עזר'!N116))</f>
        <v/>
      </c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2"/>
      <c r="T116" s="12"/>
      <c r="U116" s="174" t="str">
        <f t="shared" si="87"/>
        <v/>
      </c>
      <c r="V116" s="12">
        <v>1</v>
      </c>
      <c r="W116" s="12" t="str">
        <f t="shared" si="88"/>
        <v/>
      </c>
      <c r="X116" s="174">
        <v>1</v>
      </c>
      <c r="Y116" s="12" t="str">
        <f t="shared" si="89"/>
        <v/>
      </c>
      <c r="Z116" s="138" t="str">
        <f t="shared" si="85"/>
        <v/>
      </c>
      <c r="AA116" s="210">
        <f t="shared" si="90"/>
        <v>1</v>
      </c>
      <c r="AB116" s="210" t="str">
        <f t="shared" si="84"/>
        <v/>
      </c>
      <c r="AC116" s="210" t="str">
        <f t="shared" si="84"/>
        <v/>
      </c>
      <c r="BA116" s="210" t="str">
        <f t="shared" si="100"/>
        <v/>
      </c>
      <c r="BB116" s="210" t="str">
        <f t="shared" si="100"/>
        <v/>
      </c>
      <c r="BC116" s="210" t="str">
        <f t="shared" si="100"/>
        <v/>
      </c>
      <c r="BK116" s="211" t="str">
        <f t="shared" si="101"/>
        <v/>
      </c>
      <c r="BL116" s="211" t="str">
        <f t="shared" si="101"/>
        <v/>
      </c>
      <c r="BM116" s="211" t="str">
        <f t="shared" si="101"/>
        <v/>
      </c>
      <c r="BN116" s="211" t="str">
        <f t="shared" si="101"/>
        <v/>
      </c>
      <c r="BO116" s="211" t="str">
        <f t="shared" si="101"/>
        <v/>
      </c>
      <c r="BP116" s="211" t="str">
        <f t="shared" si="101"/>
        <v/>
      </c>
      <c r="BQ116" s="211" t="str">
        <f t="shared" si="101"/>
        <v/>
      </c>
      <c r="BR116" s="211" t="str">
        <f t="shared" si="101"/>
        <v/>
      </c>
      <c r="BS116" s="211" t="str">
        <f t="shared" si="101"/>
        <v/>
      </c>
      <c r="BT116" s="211" t="str">
        <f t="shared" si="101"/>
        <v/>
      </c>
      <c r="BU116" s="211" t="str">
        <f t="shared" si="102"/>
        <v/>
      </c>
      <c r="BV116" s="211" t="str">
        <f t="shared" si="102"/>
        <v/>
      </c>
      <c r="BW116" s="211" t="str">
        <f t="shared" si="102"/>
        <v/>
      </c>
      <c r="BX116" s="211" t="str">
        <f t="shared" si="102"/>
        <v/>
      </c>
      <c r="BY116" s="211" t="str">
        <f t="shared" si="102"/>
        <v/>
      </c>
      <c r="BZ116" s="211" t="str">
        <f t="shared" si="102"/>
        <v/>
      </c>
      <c r="CA116" s="211" t="str">
        <f t="shared" si="102"/>
        <v/>
      </c>
      <c r="CB116" s="211" t="str">
        <f t="shared" si="102"/>
        <v/>
      </c>
      <c r="CC116" s="211" t="str">
        <f t="shared" si="102"/>
        <v/>
      </c>
      <c r="CD116" s="211" t="str">
        <f t="shared" si="102"/>
        <v/>
      </c>
      <c r="CE116" s="211" t="str">
        <f t="shared" si="103"/>
        <v/>
      </c>
      <c r="CF116" s="211" t="str">
        <f t="shared" si="103"/>
        <v/>
      </c>
      <c r="CG116" s="211" t="str">
        <f t="shared" si="103"/>
        <v/>
      </c>
      <c r="CH116" s="211" t="str">
        <f t="shared" si="103"/>
        <v/>
      </c>
      <c r="CI116" s="211" t="str">
        <f t="shared" si="103"/>
        <v/>
      </c>
      <c r="CJ116" s="211" t="str">
        <f t="shared" si="103"/>
        <v/>
      </c>
      <c r="CK116" s="211" t="str">
        <f t="shared" si="103"/>
        <v/>
      </c>
      <c r="CL116" s="211" t="str">
        <f t="shared" si="103"/>
        <v/>
      </c>
      <c r="CM116" s="211" t="str">
        <f t="shared" si="103"/>
        <v/>
      </c>
      <c r="CN116" s="211" t="str">
        <f t="shared" si="103"/>
        <v/>
      </c>
      <c r="CO116" s="211" t="str">
        <f t="shared" si="104"/>
        <v/>
      </c>
      <c r="CP116" s="211" t="str">
        <f t="shared" si="104"/>
        <v/>
      </c>
      <c r="CQ116" s="211" t="str">
        <f t="shared" si="104"/>
        <v/>
      </c>
      <c r="CR116" s="211" t="str">
        <f t="shared" si="104"/>
        <v/>
      </c>
      <c r="CS116" s="211" t="str">
        <f t="shared" si="104"/>
        <v/>
      </c>
      <c r="CT116" s="211" t="str">
        <f t="shared" si="104"/>
        <v/>
      </c>
      <c r="CU116" s="211" t="str">
        <f t="shared" si="104"/>
        <v/>
      </c>
      <c r="CV116" s="211" t="str">
        <f t="shared" si="104"/>
        <v/>
      </c>
      <c r="CW116" s="211" t="str">
        <f t="shared" si="104"/>
        <v/>
      </c>
      <c r="CX116" s="211" t="str">
        <f t="shared" si="104"/>
        <v/>
      </c>
      <c r="CY116" s="211" t="str">
        <f t="shared" si="105"/>
        <v/>
      </c>
      <c r="CZ116" s="211" t="str">
        <f t="shared" si="105"/>
        <v/>
      </c>
      <c r="DA116" s="211" t="str">
        <f t="shared" si="105"/>
        <v/>
      </c>
      <c r="DB116" s="211" t="str">
        <f t="shared" si="105"/>
        <v/>
      </c>
      <c r="DC116" s="211" t="str">
        <f t="shared" si="105"/>
        <v/>
      </c>
      <c r="DD116" s="211" t="str">
        <f t="shared" si="105"/>
        <v/>
      </c>
      <c r="DE116" s="211" t="str">
        <f t="shared" si="105"/>
        <v/>
      </c>
      <c r="DF116" s="211" t="str">
        <f t="shared" si="105"/>
        <v/>
      </c>
      <c r="DG116" s="211" t="str">
        <f t="shared" si="105"/>
        <v/>
      </c>
      <c r="DH116" s="211" t="str">
        <f t="shared" si="105"/>
        <v/>
      </c>
      <c r="DI116" s="211" t="str">
        <f t="shared" si="106"/>
        <v/>
      </c>
      <c r="DJ116" s="211" t="str">
        <f t="shared" si="106"/>
        <v/>
      </c>
      <c r="DK116" s="211" t="str">
        <f t="shared" si="106"/>
        <v/>
      </c>
      <c r="DL116" s="211" t="str">
        <f t="shared" si="106"/>
        <v/>
      </c>
      <c r="DM116" s="211" t="str">
        <f t="shared" si="106"/>
        <v/>
      </c>
      <c r="DN116" s="211" t="str">
        <f t="shared" si="106"/>
        <v/>
      </c>
      <c r="DO116" s="211" t="str">
        <f t="shared" si="106"/>
        <v/>
      </c>
      <c r="DP116" s="211" t="str">
        <f t="shared" si="106"/>
        <v/>
      </c>
      <c r="DQ116" s="211" t="str">
        <f t="shared" si="106"/>
        <v/>
      </c>
      <c r="DR116" s="211" t="str">
        <f t="shared" si="106"/>
        <v/>
      </c>
      <c r="DS116" s="211" t="str">
        <f t="shared" si="107"/>
        <v/>
      </c>
      <c r="DT116" s="211" t="str">
        <f t="shared" si="107"/>
        <v/>
      </c>
      <c r="DU116" s="211" t="str">
        <f t="shared" si="107"/>
        <v/>
      </c>
      <c r="DV116" s="211" t="str">
        <f t="shared" si="107"/>
        <v/>
      </c>
      <c r="DW116" s="211" t="str">
        <f t="shared" si="107"/>
        <v/>
      </c>
      <c r="DX116" s="211" t="str">
        <f t="shared" si="107"/>
        <v/>
      </c>
      <c r="DY116" s="211" t="str">
        <f t="shared" si="107"/>
        <v/>
      </c>
      <c r="DZ116" s="211" t="str">
        <f t="shared" si="107"/>
        <v/>
      </c>
      <c r="EA116" s="211" t="str">
        <f t="shared" si="107"/>
        <v/>
      </c>
      <c r="EB116" s="211" t="str">
        <f t="shared" si="107"/>
        <v/>
      </c>
      <c r="EC116" s="211" t="str">
        <f t="shared" si="108"/>
        <v/>
      </c>
      <c r="ED116" s="211" t="str">
        <f t="shared" si="108"/>
        <v/>
      </c>
      <c r="EE116" s="211" t="str">
        <f t="shared" si="108"/>
        <v/>
      </c>
      <c r="EF116" s="211" t="str">
        <f t="shared" si="108"/>
        <v/>
      </c>
      <c r="EG116" s="211" t="str">
        <f t="shared" si="108"/>
        <v/>
      </c>
      <c r="EH116" s="211" t="str">
        <f t="shared" si="108"/>
        <v/>
      </c>
      <c r="EI116" s="211" t="str">
        <f t="shared" si="108"/>
        <v/>
      </c>
      <c r="EJ116" s="211" t="str">
        <f t="shared" si="108"/>
        <v/>
      </c>
      <c r="EK116" s="211" t="str">
        <f t="shared" si="108"/>
        <v/>
      </c>
      <c r="EL116" s="211" t="str">
        <f t="shared" si="108"/>
        <v/>
      </c>
      <c r="EM116" s="211" t="str">
        <f t="shared" si="109"/>
        <v/>
      </c>
      <c r="EN116" s="211" t="str">
        <f t="shared" si="109"/>
        <v/>
      </c>
      <c r="EO116" s="211" t="str">
        <f t="shared" si="109"/>
        <v/>
      </c>
      <c r="EP116" s="211" t="str">
        <f t="shared" si="109"/>
        <v/>
      </c>
      <c r="EQ116" s="211" t="str">
        <f t="shared" si="109"/>
        <v/>
      </c>
      <c r="ER116" s="211" t="str">
        <f t="shared" si="109"/>
        <v/>
      </c>
      <c r="ES116" s="211" t="str">
        <f t="shared" si="109"/>
        <v/>
      </c>
      <c r="ET116" s="211" t="str">
        <f t="shared" si="109"/>
        <v/>
      </c>
      <c r="EU116" s="211" t="str">
        <f t="shared" si="109"/>
        <v/>
      </c>
      <c r="EV116" s="211" t="str">
        <f t="shared" si="109"/>
        <v/>
      </c>
    </row>
    <row r="117" spans="2:152" hidden="1" x14ac:dyDescent="0.25">
      <c r="B117" s="11" t="str">
        <f t="shared" si="86"/>
        <v/>
      </c>
      <c r="C117" s="8"/>
      <c r="D117" s="8"/>
      <c r="E117" s="8"/>
      <c r="F117" s="248" t="str">
        <f>IF('תנאי סף'!AO117&lt;&gt;1,"",'תנאי סף'!F117)</f>
        <v/>
      </c>
      <c r="G117" s="174" t="str">
        <f>IF($F117="","",IF($AA117&lt;&gt;1,$AB$1,'ריכוז גיליונות עזר'!M117))</f>
        <v/>
      </c>
      <c r="H117" s="174" t="str">
        <f>IF($F117="","",IF($AA117&lt;&gt;1,$AB$1,'ריכוז גיליונות עזר'!N117))</f>
        <v/>
      </c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2"/>
      <c r="T117" s="12"/>
      <c r="U117" s="174" t="str">
        <f t="shared" si="87"/>
        <v/>
      </c>
      <c r="V117" s="12">
        <v>1</v>
      </c>
      <c r="W117" s="12" t="str">
        <f t="shared" si="88"/>
        <v/>
      </c>
      <c r="X117" s="174">
        <v>1</v>
      </c>
      <c r="Y117" s="12" t="str">
        <f t="shared" si="89"/>
        <v/>
      </c>
      <c r="Z117" s="138" t="str">
        <f t="shared" si="85"/>
        <v/>
      </c>
      <c r="AA117" s="210">
        <f t="shared" si="90"/>
        <v>1</v>
      </c>
      <c r="AB117" s="210" t="str">
        <f t="shared" si="84"/>
        <v/>
      </c>
      <c r="AC117" s="210" t="str">
        <f t="shared" si="84"/>
        <v/>
      </c>
      <c r="BA117" s="210" t="str">
        <f t="shared" si="100"/>
        <v/>
      </c>
      <c r="BB117" s="210" t="str">
        <f t="shared" si="100"/>
        <v/>
      </c>
      <c r="BC117" s="210" t="str">
        <f t="shared" si="100"/>
        <v/>
      </c>
      <c r="BK117" s="211" t="str">
        <f t="shared" si="101"/>
        <v/>
      </c>
      <c r="BL117" s="211" t="str">
        <f t="shared" si="101"/>
        <v/>
      </c>
      <c r="BM117" s="211" t="str">
        <f t="shared" si="101"/>
        <v/>
      </c>
      <c r="BN117" s="211" t="str">
        <f t="shared" si="101"/>
        <v/>
      </c>
      <c r="BO117" s="211" t="str">
        <f t="shared" si="101"/>
        <v/>
      </c>
      <c r="BP117" s="211" t="str">
        <f t="shared" si="101"/>
        <v/>
      </c>
      <c r="BQ117" s="211" t="str">
        <f t="shared" si="101"/>
        <v/>
      </c>
      <c r="BR117" s="211" t="str">
        <f t="shared" si="101"/>
        <v/>
      </c>
      <c r="BS117" s="211" t="str">
        <f t="shared" si="101"/>
        <v/>
      </c>
      <c r="BT117" s="211" t="str">
        <f t="shared" si="101"/>
        <v/>
      </c>
      <c r="BU117" s="211" t="str">
        <f t="shared" si="102"/>
        <v/>
      </c>
      <c r="BV117" s="211" t="str">
        <f t="shared" si="102"/>
        <v/>
      </c>
      <c r="BW117" s="211" t="str">
        <f t="shared" si="102"/>
        <v/>
      </c>
      <c r="BX117" s="211" t="str">
        <f t="shared" si="102"/>
        <v/>
      </c>
      <c r="BY117" s="211" t="str">
        <f t="shared" si="102"/>
        <v/>
      </c>
      <c r="BZ117" s="211" t="str">
        <f t="shared" si="102"/>
        <v/>
      </c>
      <c r="CA117" s="211" t="str">
        <f t="shared" si="102"/>
        <v/>
      </c>
      <c r="CB117" s="211" t="str">
        <f t="shared" si="102"/>
        <v/>
      </c>
      <c r="CC117" s="211" t="str">
        <f t="shared" si="102"/>
        <v/>
      </c>
      <c r="CD117" s="211" t="str">
        <f t="shared" si="102"/>
        <v/>
      </c>
      <c r="CE117" s="211" t="str">
        <f t="shared" si="103"/>
        <v/>
      </c>
      <c r="CF117" s="211" t="str">
        <f t="shared" si="103"/>
        <v/>
      </c>
      <c r="CG117" s="211" t="str">
        <f t="shared" si="103"/>
        <v/>
      </c>
      <c r="CH117" s="211" t="str">
        <f t="shared" si="103"/>
        <v/>
      </c>
      <c r="CI117" s="211" t="str">
        <f t="shared" si="103"/>
        <v/>
      </c>
      <c r="CJ117" s="211" t="str">
        <f t="shared" si="103"/>
        <v/>
      </c>
      <c r="CK117" s="211" t="str">
        <f t="shared" si="103"/>
        <v/>
      </c>
      <c r="CL117" s="211" t="str">
        <f t="shared" si="103"/>
        <v/>
      </c>
      <c r="CM117" s="211" t="str">
        <f t="shared" si="103"/>
        <v/>
      </c>
      <c r="CN117" s="211" t="str">
        <f t="shared" si="103"/>
        <v/>
      </c>
      <c r="CO117" s="211" t="str">
        <f t="shared" si="104"/>
        <v/>
      </c>
      <c r="CP117" s="211" t="str">
        <f t="shared" si="104"/>
        <v/>
      </c>
      <c r="CQ117" s="211" t="str">
        <f t="shared" si="104"/>
        <v/>
      </c>
      <c r="CR117" s="211" t="str">
        <f t="shared" si="104"/>
        <v/>
      </c>
      <c r="CS117" s="211" t="str">
        <f t="shared" si="104"/>
        <v/>
      </c>
      <c r="CT117" s="211" t="str">
        <f t="shared" si="104"/>
        <v/>
      </c>
      <c r="CU117" s="211" t="str">
        <f t="shared" si="104"/>
        <v/>
      </c>
      <c r="CV117" s="211" t="str">
        <f t="shared" si="104"/>
        <v/>
      </c>
      <c r="CW117" s="211" t="str">
        <f t="shared" si="104"/>
        <v/>
      </c>
      <c r="CX117" s="211" t="str">
        <f t="shared" si="104"/>
        <v/>
      </c>
      <c r="CY117" s="211" t="str">
        <f t="shared" si="105"/>
        <v/>
      </c>
      <c r="CZ117" s="211" t="str">
        <f t="shared" si="105"/>
        <v/>
      </c>
      <c r="DA117" s="211" t="str">
        <f t="shared" si="105"/>
        <v/>
      </c>
      <c r="DB117" s="211" t="str">
        <f t="shared" si="105"/>
        <v/>
      </c>
      <c r="DC117" s="211" t="str">
        <f t="shared" si="105"/>
        <v/>
      </c>
      <c r="DD117" s="211" t="str">
        <f t="shared" si="105"/>
        <v/>
      </c>
      <c r="DE117" s="211" t="str">
        <f t="shared" si="105"/>
        <v/>
      </c>
      <c r="DF117" s="211" t="str">
        <f t="shared" si="105"/>
        <v/>
      </c>
      <c r="DG117" s="211" t="str">
        <f t="shared" si="105"/>
        <v/>
      </c>
      <c r="DH117" s="211" t="str">
        <f t="shared" si="105"/>
        <v/>
      </c>
      <c r="DI117" s="211" t="str">
        <f t="shared" si="106"/>
        <v/>
      </c>
      <c r="DJ117" s="211" t="str">
        <f t="shared" si="106"/>
        <v/>
      </c>
      <c r="DK117" s="211" t="str">
        <f t="shared" si="106"/>
        <v/>
      </c>
      <c r="DL117" s="211" t="str">
        <f t="shared" si="106"/>
        <v/>
      </c>
      <c r="DM117" s="211" t="str">
        <f t="shared" si="106"/>
        <v/>
      </c>
      <c r="DN117" s="211" t="str">
        <f t="shared" si="106"/>
        <v/>
      </c>
      <c r="DO117" s="211" t="str">
        <f t="shared" si="106"/>
        <v/>
      </c>
      <c r="DP117" s="211" t="str">
        <f t="shared" si="106"/>
        <v/>
      </c>
      <c r="DQ117" s="211" t="str">
        <f t="shared" si="106"/>
        <v/>
      </c>
      <c r="DR117" s="211" t="str">
        <f t="shared" si="106"/>
        <v/>
      </c>
      <c r="DS117" s="211" t="str">
        <f t="shared" si="107"/>
        <v/>
      </c>
      <c r="DT117" s="211" t="str">
        <f t="shared" si="107"/>
        <v/>
      </c>
      <c r="DU117" s="211" t="str">
        <f t="shared" si="107"/>
        <v/>
      </c>
      <c r="DV117" s="211" t="str">
        <f t="shared" si="107"/>
        <v/>
      </c>
      <c r="DW117" s="211" t="str">
        <f t="shared" si="107"/>
        <v/>
      </c>
      <c r="DX117" s="211" t="str">
        <f t="shared" si="107"/>
        <v/>
      </c>
      <c r="DY117" s="211" t="str">
        <f t="shared" si="107"/>
        <v/>
      </c>
      <c r="DZ117" s="211" t="str">
        <f t="shared" si="107"/>
        <v/>
      </c>
      <c r="EA117" s="211" t="str">
        <f t="shared" si="107"/>
        <v/>
      </c>
      <c r="EB117" s="211" t="str">
        <f t="shared" si="107"/>
        <v/>
      </c>
      <c r="EC117" s="211" t="str">
        <f t="shared" si="108"/>
        <v/>
      </c>
      <c r="ED117" s="211" t="str">
        <f t="shared" si="108"/>
        <v/>
      </c>
      <c r="EE117" s="211" t="str">
        <f t="shared" si="108"/>
        <v/>
      </c>
      <c r="EF117" s="211" t="str">
        <f t="shared" si="108"/>
        <v/>
      </c>
      <c r="EG117" s="211" t="str">
        <f t="shared" si="108"/>
        <v/>
      </c>
      <c r="EH117" s="211" t="str">
        <f t="shared" si="108"/>
        <v/>
      </c>
      <c r="EI117" s="211" t="str">
        <f t="shared" si="108"/>
        <v/>
      </c>
      <c r="EJ117" s="211" t="str">
        <f t="shared" si="108"/>
        <v/>
      </c>
      <c r="EK117" s="211" t="str">
        <f t="shared" si="108"/>
        <v/>
      </c>
      <c r="EL117" s="211" t="str">
        <f t="shared" si="108"/>
        <v/>
      </c>
      <c r="EM117" s="211" t="str">
        <f t="shared" si="109"/>
        <v/>
      </c>
      <c r="EN117" s="211" t="str">
        <f t="shared" si="109"/>
        <v/>
      </c>
      <c r="EO117" s="211" t="str">
        <f t="shared" si="109"/>
        <v/>
      </c>
      <c r="EP117" s="211" t="str">
        <f t="shared" si="109"/>
        <v/>
      </c>
      <c r="EQ117" s="211" t="str">
        <f t="shared" si="109"/>
        <v/>
      </c>
      <c r="ER117" s="211" t="str">
        <f t="shared" si="109"/>
        <v/>
      </c>
      <c r="ES117" s="211" t="str">
        <f t="shared" si="109"/>
        <v/>
      </c>
      <c r="ET117" s="211" t="str">
        <f t="shared" si="109"/>
        <v/>
      </c>
      <c r="EU117" s="211" t="str">
        <f t="shared" si="109"/>
        <v/>
      </c>
      <c r="EV117" s="211" t="str">
        <f t="shared" si="109"/>
        <v/>
      </c>
    </row>
    <row r="118" spans="2:152" hidden="1" x14ac:dyDescent="0.25">
      <c r="B118" s="11" t="str">
        <f t="shared" si="86"/>
        <v/>
      </c>
      <c r="C118" s="8"/>
      <c r="D118" s="8"/>
      <c r="E118" s="8"/>
      <c r="F118" s="248" t="str">
        <f>IF('תנאי סף'!AO118&lt;&gt;1,"",'תנאי סף'!F118)</f>
        <v/>
      </c>
      <c r="G118" s="174" t="str">
        <f>IF($F118="","",IF($AA118&lt;&gt;1,$AB$1,'ריכוז גיליונות עזר'!M118))</f>
        <v/>
      </c>
      <c r="H118" s="174" t="str">
        <f>IF($F118="","",IF($AA118&lt;&gt;1,$AB$1,'ריכוז גיליונות עזר'!N118))</f>
        <v/>
      </c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2"/>
      <c r="T118" s="12"/>
      <c r="U118" s="174" t="str">
        <f t="shared" si="87"/>
        <v/>
      </c>
      <c r="V118" s="12">
        <v>1</v>
      </c>
      <c r="W118" s="12" t="str">
        <f t="shared" si="88"/>
        <v/>
      </c>
      <c r="X118" s="174">
        <v>1</v>
      </c>
      <c r="Y118" s="12" t="str">
        <f t="shared" si="89"/>
        <v/>
      </c>
      <c r="Z118" s="138" t="str">
        <f t="shared" si="85"/>
        <v/>
      </c>
      <c r="AA118" s="210">
        <f t="shared" si="90"/>
        <v>1</v>
      </c>
      <c r="AB118" s="210" t="str">
        <f t="shared" si="84"/>
        <v/>
      </c>
      <c r="AC118" s="210" t="str">
        <f t="shared" si="84"/>
        <v/>
      </c>
      <c r="BA118" s="210" t="str">
        <f t="shared" si="100"/>
        <v/>
      </c>
      <c r="BB118" s="210" t="str">
        <f t="shared" si="100"/>
        <v/>
      </c>
      <c r="BC118" s="210" t="str">
        <f t="shared" si="100"/>
        <v/>
      </c>
      <c r="BK118" s="211" t="str">
        <f t="shared" si="101"/>
        <v/>
      </c>
      <c r="BL118" s="211" t="str">
        <f t="shared" si="101"/>
        <v/>
      </c>
      <c r="BM118" s="211" t="str">
        <f t="shared" si="101"/>
        <v/>
      </c>
      <c r="BN118" s="211" t="str">
        <f t="shared" si="101"/>
        <v/>
      </c>
      <c r="BO118" s="211" t="str">
        <f t="shared" si="101"/>
        <v/>
      </c>
      <c r="BP118" s="211" t="str">
        <f t="shared" si="101"/>
        <v/>
      </c>
      <c r="BQ118" s="211" t="str">
        <f t="shared" si="101"/>
        <v/>
      </c>
      <c r="BR118" s="211" t="str">
        <f t="shared" si="101"/>
        <v/>
      </c>
      <c r="BS118" s="211" t="str">
        <f t="shared" si="101"/>
        <v/>
      </c>
      <c r="BT118" s="211" t="str">
        <f t="shared" si="101"/>
        <v/>
      </c>
      <c r="BU118" s="211" t="str">
        <f t="shared" si="102"/>
        <v/>
      </c>
      <c r="BV118" s="211" t="str">
        <f t="shared" si="102"/>
        <v/>
      </c>
      <c r="BW118" s="211" t="str">
        <f t="shared" si="102"/>
        <v/>
      </c>
      <c r="BX118" s="211" t="str">
        <f t="shared" si="102"/>
        <v/>
      </c>
      <c r="BY118" s="211" t="str">
        <f t="shared" si="102"/>
        <v/>
      </c>
      <c r="BZ118" s="211" t="str">
        <f t="shared" si="102"/>
        <v/>
      </c>
      <c r="CA118" s="211" t="str">
        <f t="shared" si="102"/>
        <v/>
      </c>
      <c r="CB118" s="211" t="str">
        <f t="shared" si="102"/>
        <v/>
      </c>
      <c r="CC118" s="211" t="str">
        <f t="shared" si="102"/>
        <v/>
      </c>
      <c r="CD118" s="211" t="str">
        <f t="shared" si="102"/>
        <v/>
      </c>
      <c r="CE118" s="211" t="str">
        <f t="shared" si="103"/>
        <v/>
      </c>
      <c r="CF118" s="211" t="str">
        <f t="shared" si="103"/>
        <v/>
      </c>
      <c r="CG118" s="211" t="str">
        <f t="shared" si="103"/>
        <v/>
      </c>
      <c r="CH118" s="211" t="str">
        <f t="shared" si="103"/>
        <v/>
      </c>
      <c r="CI118" s="211" t="str">
        <f t="shared" si="103"/>
        <v/>
      </c>
      <c r="CJ118" s="211" t="str">
        <f t="shared" si="103"/>
        <v/>
      </c>
      <c r="CK118" s="211" t="str">
        <f t="shared" si="103"/>
        <v/>
      </c>
      <c r="CL118" s="211" t="str">
        <f t="shared" si="103"/>
        <v/>
      </c>
      <c r="CM118" s="211" t="str">
        <f t="shared" si="103"/>
        <v/>
      </c>
      <c r="CN118" s="211" t="str">
        <f t="shared" si="103"/>
        <v/>
      </c>
      <c r="CO118" s="211" t="str">
        <f t="shared" si="104"/>
        <v/>
      </c>
      <c r="CP118" s="211" t="str">
        <f t="shared" si="104"/>
        <v/>
      </c>
      <c r="CQ118" s="211" t="str">
        <f t="shared" si="104"/>
        <v/>
      </c>
      <c r="CR118" s="211" t="str">
        <f t="shared" si="104"/>
        <v/>
      </c>
      <c r="CS118" s="211" t="str">
        <f t="shared" si="104"/>
        <v/>
      </c>
      <c r="CT118" s="211" t="str">
        <f t="shared" si="104"/>
        <v/>
      </c>
      <c r="CU118" s="211" t="str">
        <f t="shared" si="104"/>
        <v/>
      </c>
      <c r="CV118" s="211" t="str">
        <f t="shared" si="104"/>
        <v/>
      </c>
      <c r="CW118" s="211" t="str">
        <f t="shared" si="104"/>
        <v/>
      </c>
      <c r="CX118" s="211" t="str">
        <f t="shared" si="104"/>
        <v/>
      </c>
      <c r="CY118" s="211" t="str">
        <f t="shared" si="105"/>
        <v/>
      </c>
      <c r="CZ118" s="211" t="str">
        <f t="shared" si="105"/>
        <v/>
      </c>
      <c r="DA118" s="211" t="str">
        <f t="shared" si="105"/>
        <v/>
      </c>
      <c r="DB118" s="211" t="str">
        <f t="shared" si="105"/>
        <v/>
      </c>
      <c r="DC118" s="211" t="str">
        <f t="shared" si="105"/>
        <v/>
      </c>
      <c r="DD118" s="211" t="str">
        <f t="shared" si="105"/>
        <v/>
      </c>
      <c r="DE118" s="211" t="str">
        <f t="shared" si="105"/>
        <v/>
      </c>
      <c r="DF118" s="211" t="str">
        <f t="shared" si="105"/>
        <v/>
      </c>
      <c r="DG118" s="211" t="str">
        <f t="shared" si="105"/>
        <v/>
      </c>
      <c r="DH118" s="211" t="str">
        <f t="shared" si="105"/>
        <v/>
      </c>
      <c r="DI118" s="211" t="str">
        <f t="shared" si="106"/>
        <v/>
      </c>
      <c r="DJ118" s="211" t="str">
        <f t="shared" si="106"/>
        <v/>
      </c>
      <c r="DK118" s="211" t="str">
        <f t="shared" si="106"/>
        <v/>
      </c>
      <c r="DL118" s="211" t="str">
        <f t="shared" si="106"/>
        <v/>
      </c>
      <c r="DM118" s="211" t="str">
        <f t="shared" si="106"/>
        <v/>
      </c>
      <c r="DN118" s="211" t="str">
        <f t="shared" si="106"/>
        <v/>
      </c>
      <c r="DO118" s="211" t="str">
        <f t="shared" si="106"/>
        <v/>
      </c>
      <c r="DP118" s="211" t="str">
        <f t="shared" si="106"/>
        <v/>
      </c>
      <c r="DQ118" s="211" t="str">
        <f t="shared" si="106"/>
        <v/>
      </c>
      <c r="DR118" s="211" t="str">
        <f t="shared" si="106"/>
        <v/>
      </c>
      <c r="DS118" s="211" t="str">
        <f t="shared" si="107"/>
        <v/>
      </c>
      <c r="DT118" s="211" t="str">
        <f t="shared" si="107"/>
        <v/>
      </c>
      <c r="DU118" s="211" t="str">
        <f t="shared" si="107"/>
        <v/>
      </c>
      <c r="DV118" s="211" t="str">
        <f t="shared" si="107"/>
        <v/>
      </c>
      <c r="DW118" s="211" t="str">
        <f t="shared" si="107"/>
        <v/>
      </c>
      <c r="DX118" s="211" t="str">
        <f t="shared" si="107"/>
        <v/>
      </c>
      <c r="DY118" s="211" t="str">
        <f t="shared" si="107"/>
        <v/>
      </c>
      <c r="DZ118" s="211" t="str">
        <f t="shared" si="107"/>
        <v/>
      </c>
      <c r="EA118" s="211" t="str">
        <f t="shared" si="107"/>
        <v/>
      </c>
      <c r="EB118" s="211" t="str">
        <f t="shared" si="107"/>
        <v/>
      </c>
      <c r="EC118" s="211" t="str">
        <f t="shared" si="108"/>
        <v/>
      </c>
      <c r="ED118" s="211" t="str">
        <f t="shared" si="108"/>
        <v/>
      </c>
      <c r="EE118" s="211" t="str">
        <f t="shared" si="108"/>
        <v/>
      </c>
      <c r="EF118" s="211" t="str">
        <f t="shared" si="108"/>
        <v/>
      </c>
      <c r="EG118" s="211" t="str">
        <f t="shared" si="108"/>
        <v/>
      </c>
      <c r="EH118" s="211" t="str">
        <f t="shared" si="108"/>
        <v/>
      </c>
      <c r="EI118" s="211" t="str">
        <f t="shared" si="108"/>
        <v/>
      </c>
      <c r="EJ118" s="211" t="str">
        <f t="shared" si="108"/>
        <v/>
      </c>
      <c r="EK118" s="211" t="str">
        <f t="shared" si="108"/>
        <v/>
      </c>
      <c r="EL118" s="211" t="str">
        <f t="shared" si="108"/>
        <v/>
      </c>
      <c r="EM118" s="211" t="str">
        <f t="shared" si="109"/>
        <v/>
      </c>
      <c r="EN118" s="211" t="str">
        <f t="shared" si="109"/>
        <v/>
      </c>
      <c r="EO118" s="211" t="str">
        <f t="shared" si="109"/>
        <v/>
      </c>
      <c r="EP118" s="211" t="str">
        <f t="shared" si="109"/>
        <v/>
      </c>
      <c r="EQ118" s="211" t="str">
        <f t="shared" si="109"/>
        <v/>
      </c>
      <c r="ER118" s="211" t="str">
        <f t="shared" si="109"/>
        <v/>
      </c>
      <c r="ES118" s="211" t="str">
        <f t="shared" si="109"/>
        <v/>
      </c>
      <c r="ET118" s="211" t="str">
        <f t="shared" si="109"/>
        <v/>
      </c>
      <c r="EU118" s="211" t="str">
        <f t="shared" si="109"/>
        <v/>
      </c>
      <c r="EV118" s="211" t="str">
        <f t="shared" si="109"/>
        <v/>
      </c>
    </row>
    <row r="119" spans="2:152" hidden="1" x14ac:dyDescent="0.25">
      <c r="B119" s="11" t="str">
        <f t="shared" si="86"/>
        <v/>
      </c>
      <c r="C119" s="8"/>
      <c r="D119" s="8"/>
      <c r="E119" s="8"/>
      <c r="F119" s="248" t="str">
        <f>IF('תנאי סף'!AO119&lt;&gt;1,"",'תנאי סף'!F119)</f>
        <v/>
      </c>
      <c r="G119" s="174" t="str">
        <f>IF($F119="","",IF($AA119&lt;&gt;1,$AB$1,'ריכוז גיליונות עזר'!M119))</f>
        <v/>
      </c>
      <c r="H119" s="174" t="str">
        <f>IF($F119="","",IF($AA119&lt;&gt;1,$AB$1,'ריכוז גיליונות עזר'!N119))</f>
        <v/>
      </c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2"/>
      <c r="T119" s="12"/>
      <c r="U119" s="174" t="str">
        <f t="shared" si="87"/>
        <v/>
      </c>
      <c r="V119" s="12">
        <v>1</v>
      </c>
      <c r="W119" s="12" t="str">
        <f t="shared" si="88"/>
        <v/>
      </c>
      <c r="X119" s="174">
        <v>1</v>
      </c>
      <c r="Y119" s="12" t="str">
        <f t="shared" si="89"/>
        <v/>
      </c>
      <c r="Z119" s="138" t="str">
        <f t="shared" si="85"/>
        <v/>
      </c>
      <c r="AA119" s="210">
        <f t="shared" si="90"/>
        <v>1</v>
      </c>
      <c r="AB119" s="210" t="str">
        <f t="shared" si="84"/>
        <v/>
      </c>
      <c r="AC119" s="210" t="str">
        <f t="shared" si="84"/>
        <v/>
      </c>
      <c r="BA119" s="210" t="str">
        <f t="shared" si="100"/>
        <v/>
      </c>
      <c r="BB119" s="210" t="str">
        <f t="shared" si="100"/>
        <v/>
      </c>
      <c r="BC119" s="210" t="str">
        <f t="shared" si="100"/>
        <v/>
      </c>
      <c r="BK119" s="211" t="str">
        <f t="shared" si="101"/>
        <v/>
      </c>
      <c r="BL119" s="211" t="str">
        <f t="shared" si="101"/>
        <v/>
      </c>
      <c r="BM119" s="211" t="str">
        <f t="shared" si="101"/>
        <v/>
      </c>
      <c r="BN119" s="211" t="str">
        <f t="shared" si="101"/>
        <v/>
      </c>
      <c r="BO119" s="211" t="str">
        <f t="shared" si="101"/>
        <v/>
      </c>
      <c r="BP119" s="211" t="str">
        <f t="shared" si="101"/>
        <v/>
      </c>
      <c r="BQ119" s="211" t="str">
        <f t="shared" si="101"/>
        <v/>
      </c>
      <c r="BR119" s="211" t="str">
        <f t="shared" si="101"/>
        <v/>
      </c>
      <c r="BS119" s="211" t="str">
        <f t="shared" si="101"/>
        <v/>
      </c>
      <c r="BT119" s="211" t="str">
        <f t="shared" si="101"/>
        <v/>
      </c>
      <c r="BU119" s="211" t="str">
        <f t="shared" si="102"/>
        <v/>
      </c>
      <c r="BV119" s="211" t="str">
        <f t="shared" si="102"/>
        <v/>
      </c>
      <c r="BW119" s="211" t="str">
        <f t="shared" si="102"/>
        <v/>
      </c>
      <c r="BX119" s="211" t="str">
        <f t="shared" si="102"/>
        <v/>
      </c>
      <c r="BY119" s="211" t="str">
        <f t="shared" si="102"/>
        <v/>
      </c>
      <c r="BZ119" s="211" t="str">
        <f t="shared" si="102"/>
        <v/>
      </c>
      <c r="CA119" s="211" t="str">
        <f t="shared" si="102"/>
        <v/>
      </c>
      <c r="CB119" s="211" t="str">
        <f t="shared" si="102"/>
        <v/>
      </c>
      <c r="CC119" s="211" t="str">
        <f t="shared" si="102"/>
        <v/>
      </c>
      <c r="CD119" s="211" t="str">
        <f t="shared" si="102"/>
        <v/>
      </c>
      <c r="CE119" s="211" t="str">
        <f t="shared" si="103"/>
        <v/>
      </c>
      <c r="CF119" s="211" t="str">
        <f t="shared" si="103"/>
        <v/>
      </c>
      <c r="CG119" s="211" t="str">
        <f t="shared" si="103"/>
        <v/>
      </c>
      <c r="CH119" s="211" t="str">
        <f t="shared" si="103"/>
        <v/>
      </c>
      <c r="CI119" s="211" t="str">
        <f t="shared" si="103"/>
        <v/>
      </c>
      <c r="CJ119" s="211" t="str">
        <f t="shared" si="103"/>
        <v/>
      </c>
      <c r="CK119" s="211" t="str">
        <f t="shared" si="103"/>
        <v/>
      </c>
      <c r="CL119" s="211" t="str">
        <f t="shared" si="103"/>
        <v/>
      </c>
      <c r="CM119" s="211" t="str">
        <f t="shared" si="103"/>
        <v/>
      </c>
      <c r="CN119" s="211" t="str">
        <f t="shared" si="103"/>
        <v/>
      </c>
      <c r="CO119" s="211" t="str">
        <f t="shared" si="104"/>
        <v/>
      </c>
      <c r="CP119" s="211" t="str">
        <f t="shared" si="104"/>
        <v/>
      </c>
      <c r="CQ119" s="211" t="str">
        <f t="shared" si="104"/>
        <v/>
      </c>
      <c r="CR119" s="211" t="str">
        <f t="shared" si="104"/>
        <v/>
      </c>
      <c r="CS119" s="211" t="str">
        <f t="shared" si="104"/>
        <v/>
      </c>
      <c r="CT119" s="211" t="str">
        <f t="shared" si="104"/>
        <v/>
      </c>
      <c r="CU119" s="211" t="str">
        <f t="shared" si="104"/>
        <v/>
      </c>
      <c r="CV119" s="211" t="str">
        <f t="shared" si="104"/>
        <v/>
      </c>
      <c r="CW119" s="211" t="str">
        <f t="shared" si="104"/>
        <v/>
      </c>
      <c r="CX119" s="211" t="str">
        <f t="shared" si="104"/>
        <v/>
      </c>
      <c r="CY119" s="211" t="str">
        <f t="shared" si="105"/>
        <v/>
      </c>
      <c r="CZ119" s="211" t="str">
        <f t="shared" si="105"/>
        <v/>
      </c>
      <c r="DA119" s="211" t="str">
        <f t="shared" si="105"/>
        <v/>
      </c>
      <c r="DB119" s="211" t="str">
        <f t="shared" si="105"/>
        <v/>
      </c>
      <c r="DC119" s="211" t="str">
        <f t="shared" si="105"/>
        <v/>
      </c>
      <c r="DD119" s="211" t="str">
        <f t="shared" si="105"/>
        <v/>
      </c>
      <c r="DE119" s="211" t="str">
        <f t="shared" si="105"/>
        <v/>
      </c>
      <c r="DF119" s="211" t="str">
        <f t="shared" si="105"/>
        <v/>
      </c>
      <c r="DG119" s="211" t="str">
        <f t="shared" si="105"/>
        <v/>
      </c>
      <c r="DH119" s="211" t="str">
        <f t="shared" si="105"/>
        <v/>
      </c>
      <c r="DI119" s="211" t="str">
        <f t="shared" si="106"/>
        <v/>
      </c>
      <c r="DJ119" s="211" t="str">
        <f t="shared" si="106"/>
        <v/>
      </c>
      <c r="DK119" s="211" t="str">
        <f t="shared" si="106"/>
        <v/>
      </c>
      <c r="DL119" s="211" t="str">
        <f t="shared" si="106"/>
        <v/>
      </c>
      <c r="DM119" s="211" t="str">
        <f t="shared" si="106"/>
        <v/>
      </c>
      <c r="DN119" s="211" t="str">
        <f t="shared" si="106"/>
        <v/>
      </c>
      <c r="DO119" s="211" t="str">
        <f t="shared" si="106"/>
        <v/>
      </c>
      <c r="DP119" s="211" t="str">
        <f t="shared" si="106"/>
        <v/>
      </c>
      <c r="DQ119" s="211" t="str">
        <f t="shared" si="106"/>
        <v/>
      </c>
      <c r="DR119" s="211" t="str">
        <f t="shared" si="106"/>
        <v/>
      </c>
      <c r="DS119" s="211" t="str">
        <f t="shared" si="107"/>
        <v/>
      </c>
      <c r="DT119" s="211" t="str">
        <f t="shared" si="107"/>
        <v/>
      </c>
      <c r="DU119" s="211" t="str">
        <f t="shared" si="107"/>
        <v/>
      </c>
      <c r="DV119" s="211" t="str">
        <f t="shared" si="107"/>
        <v/>
      </c>
      <c r="DW119" s="211" t="str">
        <f t="shared" si="107"/>
        <v/>
      </c>
      <c r="DX119" s="211" t="str">
        <f t="shared" si="107"/>
        <v/>
      </c>
      <c r="DY119" s="211" t="str">
        <f t="shared" si="107"/>
        <v/>
      </c>
      <c r="DZ119" s="211" t="str">
        <f t="shared" si="107"/>
        <v/>
      </c>
      <c r="EA119" s="211" t="str">
        <f t="shared" si="107"/>
        <v/>
      </c>
      <c r="EB119" s="211" t="str">
        <f t="shared" si="107"/>
        <v/>
      </c>
      <c r="EC119" s="211" t="str">
        <f t="shared" si="108"/>
        <v/>
      </c>
      <c r="ED119" s="211" t="str">
        <f t="shared" si="108"/>
        <v/>
      </c>
      <c r="EE119" s="211" t="str">
        <f t="shared" si="108"/>
        <v/>
      </c>
      <c r="EF119" s="211" t="str">
        <f t="shared" si="108"/>
        <v/>
      </c>
      <c r="EG119" s="211" t="str">
        <f t="shared" si="108"/>
        <v/>
      </c>
      <c r="EH119" s="211" t="str">
        <f t="shared" si="108"/>
        <v/>
      </c>
      <c r="EI119" s="211" t="str">
        <f t="shared" si="108"/>
        <v/>
      </c>
      <c r="EJ119" s="211" t="str">
        <f t="shared" si="108"/>
        <v/>
      </c>
      <c r="EK119" s="211" t="str">
        <f t="shared" si="108"/>
        <v/>
      </c>
      <c r="EL119" s="211" t="str">
        <f t="shared" si="108"/>
        <v/>
      </c>
      <c r="EM119" s="211" t="str">
        <f t="shared" si="109"/>
        <v/>
      </c>
      <c r="EN119" s="211" t="str">
        <f t="shared" si="109"/>
        <v/>
      </c>
      <c r="EO119" s="211" t="str">
        <f t="shared" si="109"/>
        <v/>
      </c>
      <c r="EP119" s="211" t="str">
        <f t="shared" si="109"/>
        <v/>
      </c>
      <c r="EQ119" s="211" t="str">
        <f t="shared" si="109"/>
        <v/>
      </c>
      <c r="ER119" s="211" t="str">
        <f t="shared" si="109"/>
        <v/>
      </c>
      <c r="ES119" s="211" t="str">
        <f t="shared" si="109"/>
        <v/>
      </c>
      <c r="ET119" s="211" t="str">
        <f t="shared" si="109"/>
        <v/>
      </c>
      <c r="EU119" s="211" t="str">
        <f t="shared" si="109"/>
        <v/>
      </c>
      <c r="EV119" s="211" t="str">
        <f t="shared" si="109"/>
        <v/>
      </c>
    </row>
    <row r="120" spans="2:152" hidden="1" x14ac:dyDescent="0.25">
      <c r="B120" s="11" t="str">
        <f t="shared" si="86"/>
        <v/>
      </c>
      <c r="C120" s="8"/>
      <c r="D120" s="8"/>
      <c r="E120" s="8"/>
      <c r="F120" s="248" t="str">
        <f>IF('תנאי סף'!AO120&lt;&gt;1,"",'תנאי סף'!F120)</f>
        <v/>
      </c>
      <c r="G120" s="174" t="str">
        <f>IF($F120="","",IF($AA120&lt;&gt;1,$AB$1,'ריכוז גיליונות עזר'!M120))</f>
        <v/>
      </c>
      <c r="H120" s="174" t="str">
        <f>IF($F120="","",IF($AA120&lt;&gt;1,$AB$1,'ריכוז גיליונות עזר'!N120))</f>
        <v/>
      </c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2"/>
      <c r="T120" s="12"/>
      <c r="U120" s="174" t="str">
        <f t="shared" si="87"/>
        <v/>
      </c>
      <c r="V120" s="12">
        <v>1</v>
      </c>
      <c r="W120" s="12" t="str">
        <f t="shared" si="88"/>
        <v/>
      </c>
      <c r="X120" s="174">
        <v>1</v>
      </c>
      <c r="Y120" s="12" t="str">
        <f t="shared" si="89"/>
        <v/>
      </c>
      <c r="Z120" s="138" t="str">
        <f t="shared" si="85"/>
        <v/>
      </c>
      <c r="AA120" s="210">
        <f t="shared" si="90"/>
        <v>1</v>
      </c>
      <c r="AB120" s="210" t="str">
        <f t="shared" si="84"/>
        <v/>
      </c>
      <c r="AC120" s="210" t="str">
        <f t="shared" si="84"/>
        <v/>
      </c>
      <c r="BA120" s="210" t="str">
        <f t="shared" si="100"/>
        <v/>
      </c>
      <c r="BB120" s="210" t="str">
        <f t="shared" si="100"/>
        <v/>
      </c>
      <c r="BC120" s="210" t="str">
        <f t="shared" si="100"/>
        <v/>
      </c>
      <c r="BK120" s="211" t="str">
        <f t="shared" si="101"/>
        <v/>
      </c>
      <c r="BL120" s="211" t="str">
        <f t="shared" si="101"/>
        <v/>
      </c>
      <c r="BM120" s="211" t="str">
        <f t="shared" si="101"/>
        <v/>
      </c>
      <c r="BN120" s="211" t="str">
        <f t="shared" si="101"/>
        <v/>
      </c>
      <c r="BO120" s="211" t="str">
        <f t="shared" si="101"/>
        <v/>
      </c>
      <c r="BP120" s="211" t="str">
        <f t="shared" si="101"/>
        <v/>
      </c>
      <c r="BQ120" s="211" t="str">
        <f t="shared" si="101"/>
        <v/>
      </c>
      <c r="BR120" s="211" t="str">
        <f t="shared" si="101"/>
        <v/>
      </c>
      <c r="BS120" s="211" t="str">
        <f t="shared" si="101"/>
        <v/>
      </c>
      <c r="BT120" s="211" t="str">
        <f t="shared" si="101"/>
        <v/>
      </c>
      <c r="BU120" s="211" t="str">
        <f t="shared" si="102"/>
        <v/>
      </c>
      <c r="BV120" s="211" t="str">
        <f t="shared" si="102"/>
        <v/>
      </c>
      <c r="BW120" s="211" t="str">
        <f t="shared" si="102"/>
        <v/>
      </c>
      <c r="BX120" s="211" t="str">
        <f t="shared" si="102"/>
        <v/>
      </c>
      <c r="BY120" s="211" t="str">
        <f t="shared" si="102"/>
        <v/>
      </c>
      <c r="BZ120" s="211" t="str">
        <f t="shared" si="102"/>
        <v/>
      </c>
      <c r="CA120" s="211" t="str">
        <f t="shared" si="102"/>
        <v/>
      </c>
      <c r="CB120" s="211" t="str">
        <f t="shared" si="102"/>
        <v/>
      </c>
      <c r="CC120" s="211" t="str">
        <f t="shared" si="102"/>
        <v/>
      </c>
      <c r="CD120" s="211" t="str">
        <f t="shared" si="102"/>
        <v/>
      </c>
      <c r="CE120" s="211" t="str">
        <f t="shared" si="103"/>
        <v/>
      </c>
      <c r="CF120" s="211" t="str">
        <f t="shared" si="103"/>
        <v/>
      </c>
      <c r="CG120" s="211" t="str">
        <f t="shared" si="103"/>
        <v/>
      </c>
      <c r="CH120" s="211" t="str">
        <f t="shared" si="103"/>
        <v/>
      </c>
      <c r="CI120" s="211" t="str">
        <f t="shared" si="103"/>
        <v/>
      </c>
      <c r="CJ120" s="211" t="str">
        <f t="shared" si="103"/>
        <v/>
      </c>
      <c r="CK120" s="211" t="str">
        <f t="shared" si="103"/>
        <v/>
      </c>
      <c r="CL120" s="211" t="str">
        <f t="shared" si="103"/>
        <v/>
      </c>
      <c r="CM120" s="211" t="str">
        <f t="shared" si="103"/>
        <v/>
      </c>
      <c r="CN120" s="211" t="str">
        <f t="shared" si="103"/>
        <v/>
      </c>
      <c r="CO120" s="211" t="str">
        <f t="shared" si="104"/>
        <v/>
      </c>
      <c r="CP120" s="211" t="str">
        <f t="shared" si="104"/>
        <v/>
      </c>
      <c r="CQ120" s="211" t="str">
        <f t="shared" si="104"/>
        <v/>
      </c>
      <c r="CR120" s="211" t="str">
        <f t="shared" si="104"/>
        <v/>
      </c>
      <c r="CS120" s="211" t="str">
        <f t="shared" si="104"/>
        <v/>
      </c>
      <c r="CT120" s="211" t="str">
        <f t="shared" si="104"/>
        <v/>
      </c>
      <c r="CU120" s="211" t="str">
        <f t="shared" si="104"/>
        <v/>
      </c>
      <c r="CV120" s="211" t="str">
        <f t="shared" si="104"/>
        <v/>
      </c>
      <c r="CW120" s="211" t="str">
        <f t="shared" si="104"/>
        <v/>
      </c>
      <c r="CX120" s="211" t="str">
        <f t="shared" si="104"/>
        <v/>
      </c>
      <c r="CY120" s="211" t="str">
        <f t="shared" si="105"/>
        <v/>
      </c>
      <c r="CZ120" s="211" t="str">
        <f t="shared" si="105"/>
        <v/>
      </c>
      <c r="DA120" s="211" t="str">
        <f t="shared" si="105"/>
        <v/>
      </c>
      <c r="DB120" s="211" t="str">
        <f t="shared" si="105"/>
        <v/>
      </c>
      <c r="DC120" s="211" t="str">
        <f t="shared" si="105"/>
        <v/>
      </c>
      <c r="DD120" s="211" t="str">
        <f t="shared" si="105"/>
        <v/>
      </c>
      <c r="DE120" s="211" t="str">
        <f t="shared" si="105"/>
        <v/>
      </c>
      <c r="DF120" s="211" t="str">
        <f t="shared" si="105"/>
        <v/>
      </c>
      <c r="DG120" s="211" t="str">
        <f t="shared" si="105"/>
        <v/>
      </c>
      <c r="DH120" s="211" t="str">
        <f t="shared" si="105"/>
        <v/>
      </c>
      <c r="DI120" s="211" t="str">
        <f t="shared" si="106"/>
        <v/>
      </c>
      <c r="DJ120" s="211" t="str">
        <f t="shared" si="106"/>
        <v/>
      </c>
      <c r="DK120" s="211" t="str">
        <f t="shared" si="106"/>
        <v/>
      </c>
      <c r="DL120" s="211" t="str">
        <f t="shared" si="106"/>
        <v/>
      </c>
      <c r="DM120" s="211" t="str">
        <f t="shared" si="106"/>
        <v/>
      </c>
      <c r="DN120" s="211" t="str">
        <f t="shared" si="106"/>
        <v/>
      </c>
      <c r="DO120" s="211" t="str">
        <f t="shared" si="106"/>
        <v/>
      </c>
      <c r="DP120" s="211" t="str">
        <f t="shared" si="106"/>
        <v/>
      </c>
      <c r="DQ120" s="211" t="str">
        <f t="shared" si="106"/>
        <v/>
      </c>
      <c r="DR120" s="211" t="str">
        <f t="shared" si="106"/>
        <v/>
      </c>
      <c r="DS120" s="211" t="str">
        <f t="shared" si="107"/>
        <v/>
      </c>
      <c r="DT120" s="211" t="str">
        <f t="shared" si="107"/>
        <v/>
      </c>
      <c r="DU120" s="211" t="str">
        <f t="shared" si="107"/>
        <v/>
      </c>
      <c r="DV120" s="211" t="str">
        <f t="shared" si="107"/>
        <v/>
      </c>
      <c r="DW120" s="211" t="str">
        <f t="shared" si="107"/>
        <v/>
      </c>
      <c r="DX120" s="211" t="str">
        <f t="shared" si="107"/>
        <v/>
      </c>
      <c r="DY120" s="211" t="str">
        <f t="shared" si="107"/>
        <v/>
      </c>
      <c r="DZ120" s="211" t="str">
        <f t="shared" si="107"/>
        <v/>
      </c>
      <c r="EA120" s="211" t="str">
        <f t="shared" si="107"/>
        <v/>
      </c>
      <c r="EB120" s="211" t="str">
        <f t="shared" si="107"/>
        <v/>
      </c>
      <c r="EC120" s="211" t="str">
        <f t="shared" si="108"/>
        <v/>
      </c>
      <c r="ED120" s="211" t="str">
        <f t="shared" si="108"/>
        <v/>
      </c>
      <c r="EE120" s="211" t="str">
        <f t="shared" si="108"/>
        <v/>
      </c>
      <c r="EF120" s="211" t="str">
        <f t="shared" si="108"/>
        <v/>
      </c>
      <c r="EG120" s="211" t="str">
        <f t="shared" si="108"/>
        <v/>
      </c>
      <c r="EH120" s="211" t="str">
        <f t="shared" si="108"/>
        <v/>
      </c>
      <c r="EI120" s="211" t="str">
        <f t="shared" si="108"/>
        <v/>
      </c>
      <c r="EJ120" s="211" t="str">
        <f t="shared" si="108"/>
        <v/>
      </c>
      <c r="EK120" s="211" t="str">
        <f t="shared" si="108"/>
        <v/>
      </c>
      <c r="EL120" s="211" t="str">
        <f t="shared" si="108"/>
        <v/>
      </c>
      <c r="EM120" s="211" t="str">
        <f t="shared" si="109"/>
        <v/>
      </c>
      <c r="EN120" s="211" t="str">
        <f t="shared" si="109"/>
        <v/>
      </c>
      <c r="EO120" s="211" t="str">
        <f t="shared" si="109"/>
        <v/>
      </c>
      <c r="EP120" s="211" t="str">
        <f t="shared" si="109"/>
        <v/>
      </c>
      <c r="EQ120" s="211" t="str">
        <f t="shared" si="109"/>
        <v/>
      </c>
      <c r="ER120" s="211" t="str">
        <f t="shared" si="109"/>
        <v/>
      </c>
      <c r="ES120" s="211" t="str">
        <f t="shared" si="109"/>
        <v/>
      </c>
      <c r="ET120" s="211" t="str">
        <f t="shared" si="109"/>
        <v/>
      </c>
      <c r="EU120" s="211" t="str">
        <f t="shared" si="109"/>
        <v/>
      </c>
      <c r="EV120" s="211" t="str">
        <f t="shared" si="109"/>
        <v/>
      </c>
    </row>
    <row r="121" spans="2:152" hidden="1" x14ac:dyDescent="0.25">
      <c r="B121" s="11" t="str">
        <f t="shared" si="86"/>
        <v/>
      </c>
      <c r="C121" s="8"/>
      <c r="D121" s="8"/>
      <c r="E121" s="8"/>
      <c r="F121" s="248" t="str">
        <f>IF('תנאי סף'!AO121&lt;&gt;1,"",'תנאי סף'!F121)</f>
        <v/>
      </c>
      <c r="G121" s="174" t="str">
        <f>IF($F121="","",IF($AA121&lt;&gt;1,$AB$1,'ריכוז גיליונות עזר'!M121))</f>
        <v/>
      </c>
      <c r="H121" s="174" t="str">
        <f>IF($F121="","",IF($AA121&lt;&gt;1,$AB$1,'ריכוז גיליונות עזר'!N121))</f>
        <v/>
      </c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2"/>
      <c r="T121" s="12"/>
      <c r="U121" s="174" t="str">
        <f t="shared" si="87"/>
        <v/>
      </c>
      <c r="V121" s="12">
        <v>1</v>
      </c>
      <c r="W121" s="12" t="str">
        <f t="shared" si="88"/>
        <v/>
      </c>
      <c r="X121" s="174">
        <v>1</v>
      </c>
      <c r="Y121" s="12" t="str">
        <f t="shared" si="89"/>
        <v/>
      </c>
      <c r="Z121" s="138" t="str">
        <f t="shared" si="85"/>
        <v/>
      </c>
      <c r="AA121" s="210">
        <f t="shared" si="90"/>
        <v>1</v>
      </c>
      <c r="AB121" s="210" t="str">
        <f t="shared" si="84"/>
        <v/>
      </c>
      <c r="AC121" s="210" t="str">
        <f t="shared" si="84"/>
        <v/>
      </c>
      <c r="BA121" s="210" t="str">
        <f t="shared" si="100"/>
        <v/>
      </c>
      <c r="BB121" s="210" t="str">
        <f t="shared" si="100"/>
        <v/>
      </c>
      <c r="BC121" s="210" t="str">
        <f t="shared" si="100"/>
        <v/>
      </c>
      <c r="BK121" s="211" t="str">
        <f t="shared" ref="BK121:BT130" si="110">IF($F121="","",BK$30)</f>
        <v/>
      </c>
      <c r="BL121" s="211" t="str">
        <f t="shared" si="110"/>
        <v/>
      </c>
      <c r="BM121" s="211" t="str">
        <f t="shared" si="110"/>
        <v/>
      </c>
      <c r="BN121" s="211" t="str">
        <f t="shared" si="110"/>
        <v/>
      </c>
      <c r="BO121" s="211" t="str">
        <f t="shared" si="110"/>
        <v/>
      </c>
      <c r="BP121" s="211" t="str">
        <f t="shared" si="110"/>
        <v/>
      </c>
      <c r="BQ121" s="211" t="str">
        <f t="shared" si="110"/>
        <v/>
      </c>
      <c r="BR121" s="211" t="str">
        <f t="shared" si="110"/>
        <v/>
      </c>
      <c r="BS121" s="211" t="str">
        <f t="shared" si="110"/>
        <v/>
      </c>
      <c r="BT121" s="211" t="str">
        <f t="shared" si="110"/>
        <v/>
      </c>
      <c r="BU121" s="211" t="str">
        <f t="shared" ref="BU121:CD130" si="111">IF($F121="","",BU$30)</f>
        <v/>
      </c>
      <c r="BV121" s="211" t="str">
        <f t="shared" si="111"/>
        <v/>
      </c>
      <c r="BW121" s="211" t="str">
        <f t="shared" si="111"/>
        <v/>
      </c>
      <c r="BX121" s="211" t="str">
        <f t="shared" si="111"/>
        <v/>
      </c>
      <c r="BY121" s="211" t="str">
        <f t="shared" si="111"/>
        <v/>
      </c>
      <c r="BZ121" s="211" t="str">
        <f t="shared" si="111"/>
        <v/>
      </c>
      <c r="CA121" s="211" t="str">
        <f t="shared" si="111"/>
        <v/>
      </c>
      <c r="CB121" s="211" t="str">
        <f t="shared" si="111"/>
        <v/>
      </c>
      <c r="CC121" s="211" t="str">
        <f t="shared" si="111"/>
        <v/>
      </c>
      <c r="CD121" s="211" t="str">
        <f t="shared" si="111"/>
        <v/>
      </c>
      <c r="CE121" s="211" t="str">
        <f t="shared" ref="CE121:CN130" si="112">IF($F121="","",CE$30)</f>
        <v/>
      </c>
      <c r="CF121" s="211" t="str">
        <f t="shared" si="112"/>
        <v/>
      </c>
      <c r="CG121" s="211" t="str">
        <f t="shared" si="112"/>
        <v/>
      </c>
      <c r="CH121" s="211" t="str">
        <f t="shared" si="112"/>
        <v/>
      </c>
      <c r="CI121" s="211" t="str">
        <f t="shared" si="112"/>
        <v/>
      </c>
      <c r="CJ121" s="211" t="str">
        <f t="shared" si="112"/>
        <v/>
      </c>
      <c r="CK121" s="211" t="str">
        <f t="shared" si="112"/>
        <v/>
      </c>
      <c r="CL121" s="211" t="str">
        <f t="shared" si="112"/>
        <v/>
      </c>
      <c r="CM121" s="211" t="str">
        <f t="shared" si="112"/>
        <v/>
      </c>
      <c r="CN121" s="211" t="str">
        <f t="shared" si="112"/>
        <v/>
      </c>
      <c r="CO121" s="211" t="str">
        <f t="shared" ref="CO121:CX130" si="113">IF($F121="","",CO$30)</f>
        <v/>
      </c>
      <c r="CP121" s="211" t="str">
        <f t="shared" si="113"/>
        <v/>
      </c>
      <c r="CQ121" s="211" t="str">
        <f t="shared" si="113"/>
        <v/>
      </c>
      <c r="CR121" s="211" t="str">
        <f t="shared" si="113"/>
        <v/>
      </c>
      <c r="CS121" s="211" t="str">
        <f t="shared" si="113"/>
        <v/>
      </c>
      <c r="CT121" s="211" t="str">
        <f t="shared" si="113"/>
        <v/>
      </c>
      <c r="CU121" s="211" t="str">
        <f t="shared" si="113"/>
        <v/>
      </c>
      <c r="CV121" s="211" t="str">
        <f t="shared" si="113"/>
        <v/>
      </c>
      <c r="CW121" s="211" t="str">
        <f t="shared" si="113"/>
        <v/>
      </c>
      <c r="CX121" s="211" t="str">
        <f t="shared" si="113"/>
        <v/>
      </c>
      <c r="CY121" s="211" t="str">
        <f t="shared" ref="CY121:DH130" si="114">IF($F121="","",CY$30)</f>
        <v/>
      </c>
      <c r="CZ121" s="211" t="str">
        <f t="shared" si="114"/>
        <v/>
      </c>
      <c r="DA121" s="211" t="str">
        <f t="shared" si="114"/>
        <v/>
      </c>
      <c r="DB121" s="211" t="str">
        <f t="shared" si="114"/>
        <v/>
      </c>
      <c r="DC121" s="211" t="str">
        <f t="shared" si="114"/>
        <v/>
      </c>
      <c r="DD121" s="211" t="str">
        <f t="shared" si="114"/>
        <v/>
      </c>
      <c r="DE121" s="211" t="str">
        <f t="shared" si="114"/>
        <v/>
      </c>
      <c r="DF121" s="211" t="str">
        <f t="shared" si="114"/>
        <v/>
      </c>
      <c r="DG121" s="211" t="str">
        <f t="shared" si="114"/>
        <v/>
      </c>
      <c r="DH121" s="211" t="str">
        <f t="shared" si="114"/>
        <v/>
      </c>
      <c r="DI121" s="211" t="str">
        <f t="shared" ref="DI121:DR130" si="115">IF($F121="","",DI$30)</f>
        <v/>
      </c>
      <c r="DJ121" s="211" t="str">
        <f t="shared" si="115"/>
        <v/>
      </c>
      <c r="DK121" s="211" t="str">
        <f t="shared" si="115"/>
        <v/>
      </c>
      <c r="DL121" s="211" t="str">
        <f t="shared" si="115"/>
        <v/>
      </c>
      <c r="DM121" s="211" t="str">
        <f t="shared" si="115"/>
        <v/>
      </c>
      <c r="DN121" s="211" t="str">
        <f t="shared" si="115"/>
        <v/>
      </c>
      <c r="DO121" s="211" t="str">
        <f t="shared" si="115"/>
        <v/>
      </c>
      <c r="DP121" s="211" t="str">
        <f t="shared" si="115"/>
        <v/>
      </c>
      <c r="DQ121" s="211" t="str">
        <f t="shared" si="115"/>
        <v/>
      </c>
      <c r="DR121" s="211" t="str">
        <f t="shared" si="115"/>
        <v/>
      </c>
      <c r="DS121" s="211" t="str">
        <f t="shared" ref="DS121:EB130" si="116">IF($F121="","",DS$30)</f>
        <v/>
      </c>
      <c r="DT121" s="211" t="str">
        <f t="shared" si="116"/>
        <v/>
      </c>
      <c r="DU121" s="211" t="str">
        <f t="shared" si="116"/>
        <v/>
      </c>
      <c r="DV121" s="211" t="str">
        <f t="shared" si="116"/>
        <v/>
      </c>
      <c r="DW121" s="211" t="str">
        <f t="shared" si="116"/>
        <v/>
      </c>
      <c r="DX121" s="211" t="str">
        <f t="shared" si="116"/>
        <v/>
      </c>
      <c r="DY121" s="211" t="str">
        <f t="shared" si="116"/>
        <v/>
      </c>
      <c r="DZ121" s="211" t="str">
        <f t="shared" si="116"/>
        <v/>
      </c>
      <c r="EA121" s="211" t="str">
        <f t="shared" si="116"/>
        <v/>
      </c>
      <c r="EB121" s="211" t="str">
        <f t="shared" si="116"/>
        <v/>
      </c>
      <c r="EC121" s="211" t="str">
        <f t="shared" ref="EC121:EL130" si="117">IF($F121="","",EC$30)</f>
        <v/>
      </c>
      <c r="ED121" s="211" t="str">
        <f t="shared" si="117"/>
        <v/>
      </c>
      <c r="EE121" s="211" t="str">
        <f t="shared" si="117"/>
        <v/>
      </c>
      <c r="EF121" s="211" t="str">
        <f t="shared" si="117"/>
        <v/>
      </c>
      <c r="EG121" s="211" t="str">
        <f t="shared" si="117"/>
        <v/>
      </c>
      <c r="EH121" s="211" t="str">
        <f t="shared" si="117"/>
        <v/>
      </c>
      <c r="EI121" s="211" t="str">
        <f t="shared" si="117"/>
        <v/>
      </c>
      <c r="EJ121" s="211" t="str">
        <f t="shared" si="117"/>
        <v/>
      </c>
      <c r="EK121" s="211" t="str">
        <f t="shared" si="117"/>
        <v/>
      </c>
      <c r="EL121" s="211" t="str">
        <f t="shared" si="117"/>
        <v/>
      </c>
      <c r="EM121" s="211" t="str">
        <f t="shared" ref="EM121:EV130" si="118">IF($F121="","",EM$30)</f>
        <v/>
      </c>
      <c r="EN121" s="211" t="str">
        <f t="shared" si="118"/>
        <v/>
      </c>
      <c r="EO121" s="211" t="str">
        <f t="shared" si="118"/>
        <v/>
      </c>
      <c r="EP121" s="211" t="str">
        <f t="shared" si="118"/>
        <v/>
      </c>
      <c r="EQ121" s="211" t="str">
        <f t="shared" si="118"/>
        <v/>
      </c>
      <c r="ER121" s="211" t="str">
        <f t="shared" si="118"/>
        <v/>
      </c>
      <c r="ES121" s="211" t="str">
        <f t="shared" si="118"/>
        <v/>
      </c>
      <c r="ET121" s="211" t="str">
        <f t="shared" si="118"/>
        <v/>
      </c>
      <c r="EU121" s="211" t="str">
        <f t="shared" si="118"/>
        <v/>
      </c>
      <c r="EV121" s="211" t="str">
        <f t="shared" si="118"/>
        <v/>
      </c>
    </row>
    <row r="122" spans="2:152" hidden="1" x14ac:dyDescent="0.25">
      <c r="B122" s="11" t="str">
        <f t="shared" si="86"/>
        <v/>
      </c>
      <c r="C122" s="8"/>
      <c r="D122" s="8"/>
      <c r="E122" s="8"/>
      <c r="F122" s="248" t="str">
        <f>IF('תנאי סף'!AO122&lt;&gt;1,"",'תנאי סף'!F122)</f>
        <v/>
      </c>
      <c r="G122" s="174" t="str">
        <f>IF($F122="","",IF($AA122&lt;&gt;1,$AB$1,'ריכוז גיליונות עזר'!M122))</f>
        <v/>
      </c>
      <c r="H122" s="174" t="str">
        <f>IF($F122="","",IF($AA122&lt;&gt;1,$AB$1,'ריכוז גיליונות עזר'!N122))</f>
        <v/>
      </c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2"/>
      <c r="T122" s="12"/>
      <c r="U122" s="174" t="str">
        <f t="shared" si="87"/>
        <v/>
      </c>
      <c r="V122" s="12">
        <v>1</v>
      </c>
      <c r="W122" s="12" t="str">
        <f t="shared" si="88"/>
        <v/>
      </c>
      <c r="X122" s="174">
        <v>1</v>
      </c>
      <c r="Y122" s="12" t="str">
        <f t="shared" si="89"/>
        <v/>
      </c>
      <c r="Z122" s="138" t="str">
        <f t="shared" si="85"/>
        <v/>
      </c>
      <c r="AA122" s="210">
        <f t="shared" si="90"/>
        <v>1</v>
      </c>
      <c r="AB122" s="210" t="str">
        <f t="shared" si="84"/>
        <v/>
      </c>
      <c r="AC122" s="210" t="str">
        <f t="shared" si="84"/>
        <v/>
      </c>
      <c r="BA122" s="210" t="str">
        <f t="shared" si="100"/>
        <v/>
      </c>
      <c r="BB122" s="210" t="str">
        <f t="shared" si="100"/>
        <v/>
      </c>
      <c r="BC122" s="210" t="str">
        <f t="shared" si="100"/>
        <v/>
      </c>
      <c r="BK122" s="211" t="str">
        <f t="shared" si="110"/>
        <v/>
      </c>
      <c r="BL122" s="211" t="str">
        <f t="shared" si="110"/>
        <v/>
      </c>
      <c r="BM122" s="211" t="str">
        <f t="shared" si="110"/>
        <v/>
      </c>
      <c r="BN122" s="211" t="str">
        <f t="shared" si="110"/>
        <v/>
      </c>
      <c r="BO122" s="211" t="str">
        <f t="shared" si="110"/>
        <v/>
      </c>
      <c r="BP122" s="211" t="str">
        <f t="shared" si="110"/>
        <v/>
      </c>
      <c r="BQ122" s="211" t="str">
        <f t="shared" si="110"/>
        <v/>
      </c>
      <c r="BR122" s="211" t="str">
        <f t="shared" si="110"/>
        <v/>
      </c>
      <c r="BS122" s="211" t="str">
        <f t="shared" si="110"/>
        <v/>
      </c>
      <c r="BT122" s="211" t="str">
        <f t="shared" si="110"/>
        <v/>
      </c>
      <c r="BU122" s="211" t="str">
        <f t="shared" si="111"/>
        <v/>
      </c>
      <c r="BV122" s="211" t="str">
        <f t="shared" si="111"/>
        <v/>
      </c>
      <c r="BW122" s="211" t="str">
        <f t="shared" si="111"/>
        <v/>
      </c>
      <c r="BX122" s="211" t="str">
        <f t="shared" si="111"/>
        <v/>
      </c>
      <c r="BY122" s="211" t="str">
        <f t="shared" si="111"/>
        <v/>
      </c>
      <c r="BZ122" s="211" t="str">
        <f t="shared" si="111"/>
        <v/>
      </c>
      <c r="CA122" s="211" t="str">
        <f t="shared" si="111"/>
        <v/>
      </c>
      <c r="CB122" s="211" t="str">
        <f t="shared" si="111"/>
        <v/>
      </c>
      <c r="CC122" s="211" t="str">
        <f t="shared" si="111"/>
        <v/>
      </c>
      <c r="CD122" s="211" t="str">
        <f t="shared" si="111"/>
        <v/>
      </c>
      <c r="CE122" s="211" t="str">
        <f t="shared" si="112"/>
        <v/>
      </c>
      <c r="CF122" s="211" t="str">
        <f t="shared" si="112"/>
        <v/>
      </c>
      <c r="CG122" s="211" t="str">
        <f t="shared" si="112"/>
        <v/>
      </c>
      <c r="CH122" s="211" t="str">
        <f t="shared" si="112"/>
        <v/>
      </c>
      <c r="CI122" s="211" t="str">
        <f t="shared" si="112"/>
        <v/>
      </c>
      <c r="CJ122" s="211" t="str">
        <f t="shared" si="112"/>
        <v/>
      </c>
      <c r="CK122" s="211" t="str">
        <f t="shared" si="112"/>
        <v/>
      </c>
      <c r="CL122" s="211" t="str">
        <f t="shared" si="112"/>
        <v/>
      </c>
      <c r="CM122" s="211" t="str">
        <f t="shared" si="112"/>
        <v/>
      </c>
      <c r="CN122" s="211" t="str">
        <f t="shared" si="112"/>
        <v/>
      </c>
      <c r="CO122" s="211" t="str">
        <f t="shared" si="113"/>
        <v/>
      </c>
      <c r="CP122" s="211" t="str">
        <f t="shared" si="113"/>
        <v/>
      </c>
      <c r="CQ122" s="211" t="str">
        <f t="shared" si="113"/>
        <v/>
      </c>
      <c r="CR122" s="211" t="str">
        <f t="shared" si="113"/>
        <v/>
      </c>
      <c r="CS122" s="211" t="str">
        <f t="shared" si="113"/>
        <v/>
      </c>
      <c r="CT122" s="211" t="str">
        <f t="shared" si="113"/>
        <v/>
      </c>
      <c r="CU122" s="211" t="str">
        <f t="shared" si="113"/>
        <v/>
      </c>
      <c r="CV122" s="211" t="str">
        <f t="shared" si="113"/>
        <v/>
      </c>
      <c r="CW122" s="211" t="str">
        <f t="shared" si="113"/>
        <v/>
      </c>
      <c r="CX122" s="211" t="str">
        <f t="shared" si="113"/>
        <v/>
      </c>
      <c r="CY122" s="211" t="str">
        <f t="shared" si="114"/>
        <v/>
      </c>
      <c r="CZ122" s="211" t="str">
        <f t="shared" si="114"/>
        <v/>
      </c>
      <c r="DA122" s="211" t="str">
        <f t="shared" si="114"/>
        <v/>
      </c>
      <c r="DB122" s="211" t="str">
        <f t="shared" si="114"/>
        <v/>
      </c>
      <c r="DC122" s="211" t="str">
        <f t="shared" si="114"/>
        <v/>
      </c>
      <c r="DD122" s="211" t="str">
        <f t="shared" si="114"/>
        <v/>
      </c>
      <c r="DE122" s="211" t="str">
        <f t="shared" si="114"/>
        <v/>
      </c>
      <c r="DF122" s="211" t="str">
        <f t="shared" si="114"/>
        <v/>
      </c>
      <c r="DG122" s="211" t="str">
        <f t="shared" si="114"/>
        <v/>
      </c>
      <c r="DH122" s="211" t="str">
        <f t="shared" si="114"/>
        <v/>
      </c>
      <c r="DI122" s="211" t="str">
        <f t="shared" si="115"/>
        <v/>
      </c>
      <c r="DJ122" s="211" t="str">
        <f t="shared" si="115"/>
        <v/>
      </c>
      <c r="DK122" s="211" t="str">
        <f t="shared" si="115"/>
        <v/>
      </c>
      <c r="DL122" s="211" t="str">
        <f t="shared" si="115"/>
        <v/>
      </c>
      <c r="DM122" s="211" t="str">
        <f t="shared" si="115"/>
        <v/>
      </c>
      <c r="DN122" s="211" t="str">
        <f t="shared" si="115"/>
        <v/>
      </c>
      <c r="DO122" s="211" t="str">
        <f t="shared" si="115"/>
        <v/>
      </c>
      <c r="DP122" s="211" t="str">
        <f t="shared" si="115"/>
        <v/>
      </c>
      <c r="DQ122" s="211" t="str">
        <f t="shared" si="115"/>
        <v/>
      </c>
      <c r="DR122" s="211" t="str">
        <f t="shared" si="115"/>
        <v/>
      </c>
      <c r="DS122" s="211" t="str">
        <f t="shared" si="116"/>
        <v/>
      </c>
      <c r="DT122" s="211" t="str">
        <f t="shared" si="116"/>
        <v/>
      </c>
      <c r="DU122" s="211" t="str">
        <f t="shared" si="116"/>
        <v/>
      </c>
      <c r="DV122" s="211" t="str">
        <f t="shared" si="116"/>
        <v/>
      </c>
      <c r="DW122" s="211" t="str">
        <f t="shared" si="116"/>
        <v/>
      </c>
      <c r="DX122" s="211" t="str">
        <f t="shared" si="116"/>
        <v/>
      </c>
      <c r="DY122" s="211" t="str">
        <f t="shared" si="116"/>
        <v/>
      </c>
      <c r="DZ122" s="211" t="str">
        <f t="shared" si="116"/>
        <v/>
      </c>
      <c r="EA122" s="211" t="str">
        <f t="shared" si="116"/>
        <v/>
      </c>
      <c r="EB122" s="211" t="str">
        <f t="shared" si="116"/>
        <v/>
      </c>
      <c r="EC122" s="211" t="str">
        <f t="shared" si="117"/>
        <v/>
      </c>
      <c r="ED122" s="211" t="str">
        <f t="shared" si="117"/>
        <v/>
      </c>
      <c r="EE122" s="211" t="str">
        <f t="shared" si="117"/>
        <v/>
      </c>
      <c r="EF122" s="211" t="str">
        <f t="shared" si="117"/>
        <v/>
      </c>
      <c r="EG122" s="211" t="str">
        <f t="shared" si="117"/>
        <v/>
      </c>
      <c r="EH122" s="211" t="str">
        <f t="shared" si="117"/>
        <v/>
      </c>
      <c r="EI122" s="211" t="str">
        <f t="shared" si="117"/>
        <v/>
      </c>
      <c r="EJ122" s="211" t="str">
        <f t="shared" si="117"/>
        <v/>
      </c>
      <c r="EK122" s="211" t="str">
        <f t="shared" si="117"/>
        <v/>
      </c>
      <c r="EL122" s="211" t="str">
        <f t="shared" si="117"/>
        <v/>
      </c>
      <c r="EM122" s="211" t="str">
        <f t="shared" si="118"/>
        <v/>
      </c>
      <c r="EN122" s="211" t="str">
        <f t="shared" si="118"/>
        <v/>
      </c>
      <c r="EO122" s="211" t="str">
        <f t="shared" si="118"/>
        <v/>
      </c>
      <c r="EP122" s="211" t="str">
        <f t="shared" si="118"/>
        <v/>
      </c>
      <c r="EQ122" s="211" t="str">
        <f t="shared" si="118"/>
        <v/>
      </c>
      <c r="ER122" s="211" t="str">
        <f t="shared" si="118"/>
        <v/>
      </c>
      <c r="ES122" s="211" t="str">
        <f t="shared" si="118"/>
        <v/>
      </c>
      <c r="ET122" s="211" t="str">
        <f t="shared" si="118"/>
        <v/>
      </c>
      <c r="EU122" s="211" t="str">
        <f t="shared" si="118"/>
        <v/>
      </c>
      <c r="EV122" s="211" t="str">
        <f t="shared" si="118"/>
        <v/>
      </c>
    </row>
    <row r="123" spans="2:152" hidden="1" x14ac:dyDescent="0.25">
      <c r="B123" s="11" t="str">
        <f t="shared" si="86"/>
        <v/>
      </c>
      <c r="C123" s="8"/>
      <c r="D123" s="8"/>
      <c r="E123" s="8"/>
      <c r="F123" s="248" t="str">
        <f>IF('תנאי סף'!AO123&lt;&gt;1,"",'תנאי סף'!F123)</f>
        <v/>
      </c>
      <c r="G123" s="174" t="str">
        <f>IF($F123="","",IF($AA123&lt;&gt;1,$AB$1,'ריכוז גיליונות עזר'!M123))</f>
        <v/>
      </c>
      <c r="H123" s="174" t="str">
        <f>IF($F123="","",IF($AA123&lt;&gt;1,$AB$1,'ריכוז גיליונות עזר'!N123))</f>
        <v/>
      </c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2"/>
      <c r="T123" s="12"/>
      <c r="U123" s="174" t="str">
        <f t="shared" si="87"/>
        <v/>
      </c>
      <c r="V123" s="12">
        <v>1</v>
      </c>
      <c r="W123" s="12" t="str">
        <f t="shared" si="88"/>
        <v/>
      </c>
      <c r="X123" s="174">
        <v>1</v>
      </c>
      <c r="Y123" s="12" t="str">
        <f t="shared" si="89"/>
        <v/>
      </c>
      <c r="Z123" s="138" t="str">
        <f t="shared" si="85"/>
        <v/>
      </c>
      <c r="AA123" s="210">
        <f t="shared" si="90"/>
        <v>1</v>
      </c>
      <c r="AB123" s="210" t="str">
        <f t="shared" si="84"/>
        <v/>
      </c>
      <c r="AC123" s="210" t="str">
        <f t="shared" si="84"/>
        <v/>
      </c>
      <c r="BA123" s="210" t="str">
        <f t="shared" si="100"/>
        <v/>
      </c>
      <c r="BB123" s="210" t="str">
        <f t="shared" si="100"/>
        <v/>
      </c>
      <c r="BC123" s="210" t="str">
        <f t="shared" si="100"/>
        <v/>
      </c>
      <c r="BK123" s="211" t="str">
        <f t="shared" si="110"/>
        <v/>
      </c>
      <c r="BL123" s="211" t="str">
        <f t="shared" si="110"/>
        <v/>
      </c>
      <c r="BM123" s="211" t="str">
        <f t="shared" si="110"/>
        <v/>
      </c>
      <c r="BN123" s="211" t="str">
        <f t="shared" si="110"/>
        <v/>
      </c>
      <c r="BO123" s="211" t="str">
        <f t="shared" si="110"/>
        <v/>
      </c>
      <c r="BP123" s="211" t="str">
        <f t="shared" si="110"/>
        <v/>
      </c>
      <c r="BQ123" s="211" t="str">
        <f t="shared" si="110"/>
        <v/>
      </c>
      <c r="BR123" s="211" t="str">
        <f t="shared" si="110"/>
        <v/>
      </c>
      <c r="BS123" s="211" t="str">
        <f t="shared" si="110"/>
        <v/>
      </c>
      <c r="BT123" s="211" t="str">
        <f t="shared" si="110"/>
        <v/>
      </c>
      <c r="BU123" s="211" t="str">
        <f t="shared" si="111"/>
        <v/>
      </c>
      <c r="BV123" s="211" t="str">
        <f t="shared" si="111"/>
        <v/>
      </c>
      <c r="BW123" s="211" t="str">
        <f t="shared" si="111"/>
        <v/>
      </c>
      <c r="BX123" s="211" t="str">
        <f t="shared" si="111"/>
        <v/>
      </c>
      <c r="BY123" s="211" t="str">
        <f t="shared" si="111"/>
        <v/>
      </c>
      <c r="BZ123" s="211" t="str">
        <f t="shared" si="111"/>
        <v/>
      </c>
      <c r="CA123" s="211" t="str">
        <f t="shared" si="111"/>
        <v/>
      </c>
      <c r="CB123" s="211" t="str">
        <f t="shared" si="111"/>
        <v/>
      </c>
      <c r="CC123" s="211" t="str">
        <f t="shared" si="111"/>
        <v/>
      </c>
      <c r="CD123" s="211" t="str">
        <f t="shared" si="111"/>
        <v/>
      </c>
      <c r="CE123" s="211" t="str">
        <f t="shared" si="112"/>
        <v/>
      </c>
      <c r="CF123" s="211" t="str">
        <f t="shared" si="112"/>
        <v/>
      </c>
      <c r="CG123" s="211" t="str">
        <f t="shared" si="112"/>
        <v/>
      </c>
      <c r="CH123" s="211" t="str">
        <f t="shared" si="112"/>
        <v/>
      </c>
      <c r="CI123" s="211" t="str">
        <f t="shared" si="112"/>
        <v/>
      </c>
      <c r="CJ123" s="211" t="str">
        <f t="shared" si="112"/>
        <v/>
      </c>
      <c r="CK123" s="211" t="str">
        <f t="shared" si="112"/>
        <v/>
      </c>
      <c r="CL123" s="211" t="str">
        <f t="shared" si="112"/>
        <v/>
      </c>
      <c r="CM123" s="211" t="str">
        <f t="shared" si="112"/>
        <v/>
      </c>
      <c r="CN123" s="211" t="str">
        <f t="shared" si="112"/>
        <v/>
      </c>
      <c r="CO123" s="211" t="str">
        <f t="shared" si="113"/>
        <v/>
      </c>
      <c r="CP123" s="211" t="str">
        <f t="shared" si="113"/>
        <v/>
      </c>
      <c r="CQ123" s="211" t="str">
        <f t="shared" si="113"/>
        <v/>
      </c>
      <c r="CR123" s="211" t="str">
        <f t="shared" si="113"/>
        <v/>
      </c>
      <c r="CS123" s="211" t="str">
        <f t="shared" si="113"/>
        <v/>
      </c>
      <c r="CT123" s="211" t="str">
        <f t="shared" si="113"/>
        <v/>
      </c>
      <c r="CU123" s="211" t="str">
        <f t="shared" si="113"/>
        <v/>
      </c>
      <c r="CV123" s="211" t="str">
        <f t="shared" si="113"/>
        <v/>
      </c>
      <c r="CW123" s="211" t="str">
        <f t="shared" si="113"/>
        <v/>
      </c>
      <c r="CX123" s="211" t="str">
        <f t="shared" si="113"/>
        <v/>
      </c>
      <c r="CY123" s="211" t="str">
        <f t="shared" si="114"/>
        <v/>
      </c>
      <c r="CZ123" s="211" t="str">
        <f t="shared" si="114"/>
        <v/>
      </c>
      <c r="DA123" s="211" t="str">
        <f t="shared" si="114"/>
        <v/>
      </c>
      <c r="DB123" s="211" t="str">
        <f t="shared" si="114"/>
        <v/>
      </c>
      <c r="DC123" s="211" t="str">
        <f t="shared" si="114"/>
        <v/>
      </c>
      <c r="DD123" s="211" t="str">
        <f t="shared" si="114"/>
        <v/>
      </c>
      <c r="DE123" s="211" t="str">
        <f t="shared" si="114"/>
        <v/>
      </c>
      <c r="DF123" s="211" t="str">
        <f t="shared" si="114"/>
        <v/>
      </c>
      <c r="DG123" s="211" t="str">
        <f t="shared" si="114"/>
        <v/>
      </c>
      <c r="DH123" s="211" t="str">
        <f t="shared" si="114"/>
        <v/>
      </c>
      <c r="DI123" s="211" t="str">
        <f t="shared" si="115"/>
        <v/>
      </c>
      <c r="DJ123" s="211" t="str">
        <f t="shared" si="115"/>
        <v/>
      </c>
      <c r="DK123" s="211" t="str">
        <f t="shared" si="115"/>
        <v/>
      </c>
      <c r="DL123" s="211" t="str">
        <f t="shared" si="115"/>
        <v/>
      </c>
      <c r="DM123" s="211" t="str">
        <f t="shared" si="115"/>
        <v/>
      </c>
      <c r="DN123" s="211" t="str">
        <f t="shared" si="115"/>
        <v/>
      </c>
      <c r="DO123" s="211" t="str">
        <f t="shared" si="115"/>
        <v/>
      </c>
      <c r="DP123" s="211" t="str">
        <f t="shared" si="115"/>
        <v/>
      </c>
      <c r="DQ123" s="211" t="str">
        <f t="shared" si="115"/>
        <v/>
      </c>
      <c r="DR123" s="211" t="str">
        <f t="shared" si="115"/>
        <v/>
      </c>
      <c r="DS123" s="211" t="str">
        <f t="shared" si="116"/>
        <v/>
      </c>
      <c r="DT123" s="211" t="str">
        <f t="shared" si="116"/>
        <v/>
      </c>
      <c r="DU123" s="211" t="str">
        <f t="shared" si="116"/>
        <v/>
      </c>
      <c r="DV123" s="211" t="str">
        <f t="shared" si="116"/>
        <v/>
      </c>
      <c r="DW123" s="211" t="str">
        <f t="shared" si="116"/>
        <v/>
      </c>
      <c r="DX123" s="211" t="str">
        <f t="shared" si="116"/>
        <v/>
      </c>
      <c r="DY123" s="211" t="str">
        <f t="shared" si="116"/>
        <v/>
      </c>
      <c r="DZ123" s="211" t="str">
        <f t="shared" si="116"/>
        <v/>
      </c>
      <c r="EA123" s="211" t="str">
        <f t="shared" si="116"/>
        <v/>
      </c>
      <c r="EB123" s="211" t="str">
        <f t="shared" si="116"/>
        <v/>
      </c>
      <c r="EC123" s="211" t="str">
        <f t="shared" si="117"/>
        <v/>
      </c>
      <c r="ED123" s="211" t="str">
        <f t="shared" si="117"/>
        <v/>
      </c>
      <c r="EE123" s="211" t="str">
        <f t="shared" si="117"/>
        <v/>
      </c>
      <c r="EF123" s="211" t="str">
        <f t="shared" si="117"/>
        <v/>
      </c>
      <c r="EG123" s="211" t="str">
        <f t="shared" si="117"/>
        <v/>
      </c>
      <c r="EH123" s="211" t="str">
        <f t="shared" si="117"/>
        <v/>
      </c>
      <c r="EI123" s="211" t="str">
        <f t="shared" si="117"/>
        <v/>
      </c>
      <c r="EJ123" s="211" t="str">
        <f t="shared" si="117"/>
        <v/>
      </c>
      <c r="EK123" s="211" t="str">
        <f t="shared" si="117"/>
        <v/>
      </c>
      <c r="EL123" s="211" t="str">
        <f t="shared" si="117"/>
        <v/>
      </c>
      <c r="EM123" s="211" t="str">
        <f t="shared" si="118"/>
        <v/>
      </c>
      <c r="EN123" s="211" t="str">
        <f t="shared" si="118"/>
        <v/>
      </c>
      <c r="EO123" s="211" t="str">
        <f t="shared" si="118"/>
        <v/>
      </c>
      <c r="EP123" s="211" t="str">
        <f t="shared" si="118"/>
        <v/>
      </c>
      <c r="EQ123" s="211" t="str">
        <f t="shared" si="118"/>
        <v/>
      </c>
      <c r="ER123" s="211" t="str">
        <f t="shared" si="118"/>
        <v/>
      </c>
      <c r="ES123" s="211" t="str">
        <f t="shared" si="118"/>
        <v/>
      </c>
      <c r="ET123" s="211" t="str">
        <f t="shared" si="118"/>
        <v/>
      </c>
      <c r="EU123" s="211" t="str">
        <f t="shared" si="118"/>
        <v/>
      </c>
      <c r="EV123" s="211" t="str">
        <f t="shared" si="118"/>
        <v/>
      </c>
    </row>
    <row r="124" spans="2:152" hidden="1" x14ac:dyDescent="0.25">
      <c r="B124" s="11" t="str">
        <f t="shared" si="86"/>
        <v/>
      </c>
      <c r="C124" s="8"/>
      <c r="D124" s="8"/>
      <c r="E124" s="8"/>
      <c r="F124" s="248" t="str">
        <f>IF('תנאי סף'!AO124&lt;&gt;1,"",'תנאי סף'!F124)</f>
        <v/>
      </c>
      <c r="G124" s="174" t="str">
        <f>IF($F124="","",IF($AA124&lt;&gt;1,$AB$1,'ריכוז גיליונות עזר'!M124))</f>
        <v/>
      </c>
      <c r="H124" s="174" t="str">
        <f>IF($F124="","",IF($AA124&lt;&gt;1,$AB$1,'ריכוז גיליונות עזר'!N124))</f>
        <v/>
      </c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2"/>
      <c r="T124" s="12"/>
      <c r="U124" s="174" t="str">
        <f t="shared" si="87"/>
        <v/>
      </c>
      <c r="V124" s="12">
        <v>1</v>
      </c>
      <c r="W124" s="12" t="str">
        <f t="shared" si="88"/>
        <v/>
      </c>
      <c r="X124" s="174">
        <v>1</v>
      </c>
      <c r="Y124" s="12" t="str">
        <f t="shared" si="89"/>
        <v/>
      </c>
      <c r="Z124" s="138" t="str">
        <f t="shared" si="85"/>
        <v/>
      </c>
      <c r="AA124" s="210">
        <f t="shared" si="90"/>
        <v>1</v>
      </c>
      <c r="AB124" s="210" t="str">
        <f t="shared" si="84"/>
        <v/>
      </c>
      <c r="AC124" s="210" t="str">
        <f t="shared" si="84"/>
        <v/>
      </c>
      <c r="BA124" s="210" t="str">
        <f t="shared" si="100"/>
        <v/>
      </c>
      <c r="BB124" s="210" t="str">
        <f t="shared" si="100"/>
        <v/>
      </c>
      <c r="BC124" s="210" t="str">
        <f t="shared" si="100"/>
        <v/>
      </c>
      <c r="BK124" s="211" t="str">
        <f t="shared" si="110"/>
        <v/>
      </c>
      <c r="BL124" s="211" t="str">
        <f t="shared" si="110"/>
        <v/>
      </c>
      <c r="BM124" s="211" t="str">
        <f t="shared" si="110"/>
        <v/>
      </c>
      <c r="BN124" s="211" t="str">
        <f t="shared" si="110"/>
        <v/>
      </c>
      <c r="BO124" s="211" t="str">
        <f t="shared" si="110"/>
        <v/>
      </c>
      <c r="BP124" s="211" t="str">
        <f t="shared" si="110"/>
        <v/>
      </c>
      <c r="BQ124" s="211" t="str">
        <f t="shared" si="110"/>
        <v/>
      </c>
      <c r="BR124" s="211" t="str">
        <f t="shared" si="110"/>
        <v/>
      </c>
      <c r="BS124" s="211" t="str">
        <f t="shared" si="110"/>
        <v/>
      </c>
      <c r="BT124" s="211" t="str">
        <f t="shared" si="110"/>
        <v/>
      </c>
      <c r="BU124" s="211" t="str">
        <f t="shared" si="111"/>
        <v/>
      </c>
      <c r="BV124" s="211" t="str">
        <f t="shared" si="111"/>
        <v/>
      </c>
      <c r="BW124" s="211" t="str">
        <f t="shared" si="111"/>
        <v/>
      </c>
      <c r="BX124" s="211" t="str">
        <f t="shared" si="111"/>
        <v/>
      </c>
      <c r="BY124" s="211" t="str">
        <f t="shared" si="111"/>
        <v/>
      </c>
      <c r="BZ124" s="211" t="str">
        <f t="shared" si="111"/>
        <v/>
      </c>
      <c r="CA124" s="211" t="str">
        <f t="shared" si="111"/>
        <v/>
      </c>
      <c r="CB124" s="211" t="str">
        <f t="shared" si="111"/>
        <v/>
      </c>
      <c r="CC124" s="211" t="str">
        <f t="shared" si="111"/>
        <v/>
      </c>
      <c r="CD124" s="211" t="str">
        <f t="shared" si="111"/>
        <v/>
      </c>
      <c r="CE124" s="211" t="str">
        <f t="shared" si="112"/>
        <v/>
      </c>
      <c r="CF124" s="211" t="str">
        <f t="shared" si="112"/>
        <v/>
      </c>
      <c r="CG124" s="211" t="str">
        <f t="shared" si="112"/>
        <v/>
      </c>
      <c r="CH124" s="211" t="str">
        <f t="shared" si="112"/>
        <v/>
      </c>
      <c r="CI124" s="211" t="str">
        <f t="shared" si="112"/>
        <v/>
      </c>
      <c r="CJ124" s="211" t="str">
        <f t="shared" si="112"/>
        <v/>
      </c>
      <c r="CK124" s="211" t="str">
        <f t="shared" si="112"/>
        <v/>
      </c>
      <c r="CL124" s="211" t="str">
        <f t="shared" si="112"/>
        <v/>
      </c>
      <c r="CM124" s="211" t="str">
        <f t="shared" si="112"/>
        <v/>
      </c>
      <c r="CN124" s="211" t="str">
        <f t="shared" si="112"/>
        <v/>
      </c>
      <c r="CO124" s="211" t="str">
        <f t="shared" si="113"/>
        <v/>
      </c>
      <c r="CP124" s="211" t="str">
        <f t="shared" si="113"/>
        <v/>
      </c>
      <c r="CQ124" s="211" t="str">
        <f t="shared" si="113"/>
        <v/>
      </c>
      <c r="CR124" s="211" t="str">
        <f t="shared" si="113"/>
        <v/>
      </c>
      <c r="CS124" s="211" t="str">
        <f t="shared" si="113"/>
        <v/>
      </c>
      <c r="CT124" s="211" t="str">
        <f t="shared" si="113"/>
        <v/>
      </c>
      <c r="CU124" s="211" t="str">
        <f t="shared" si="113"/>
        <v/>
      </c>
      <c r="CV124" s="211" t="str">
        <f t="shared" si="113"/>
        <v/>
      </c>
      <c r="CW124" s="211" t="str">
        <f t="shared" si="113"/>
        <v/>
      </c>
      <c r="CX124" s="211" t="str">
        <f t="shared" si="113"/>
        <v/>
      </c>
      <c r="CY124" s="211" t="str">
        <f t="shared" si="114"/>
        <v/>
      </c>
      <c r="CZ124" s="211" t="str">
        <f t="shared" si="114"/>
        <v/>
      </c>
      <c r="DA124" s="211" t="str">
        <f t="shared" si="114"/>
        <v/>
      </c>
      <c r="DB124" s="211" t="str">
        <f t="shared" si="114"/>
        <v/>
      </c>
      <c r="DC124" s="211" t="str">
        <f t="shared" si="114"/>
        <v/>
      </c>
      <c r="DD124" s="211" t="str">
        <f t="shared" si="114"/>
        <v/>
      </c>
      <c r="DE124" s="211" t="str">
        <f t="shared" si="114"/>
        <v/>
      </c>
      <c r="DF124" s="211" t="str">
        <f t="shared" si="114"/>
        <v/>
      </c>
      <c r="DG124" s="211" t="str">
        <f t="shared" si="114"/>
        <v/>
      </c>
      <c r="DH124" s="211" t="str">
        <f t="shared" si="114"/>
        <v/>
      </c>
      <c r="DI124" s="211" t="str">
        <f t="shared" si="115"/>
        <v/>
      </c>
      <c r="DJ124" s="211" t="str">
        <f t="shared" si="115"/>
        <v/>
      </c>
      <c r="DK124" s="211" t="str">
        <f t="shared" si="115"/>
        <v/>
      </c>
      <c r="DL124" s="211" t="str">
        <f t="shared" si="115"/>
        <v/>
      </c>
      <c r="DM124" s="211" t="str">
        <f t="shared" si="115"/>
        <v/>
      </c>
      <c r="DN124" s="211" t="str">
        <f t="shared" si="115"/>
        <v/>
      </c>
      <c r="DO124" s="211" t="str">
        <f t="shared" si="115"/>
        <v/>
      </c>
      <c r="DP124" s="211" t="str">
        <f t="shared" si="115"/>
        <v/>
      </c>
      <c r="DQ124" s="211" t="str">
        <f t="shared" si="115"/>
        <v/>
      </c>
      <c r="DR124" s="211" t="str">
        <f t="shared" si="115"/>
        <v/>
      </c>
      <c r="DS124" s="211" t="str">
        <f t="shared" si="116"/>
        <v/>
      </c>
      <c r="DT124" s="211" t="str">
        <f t="shared" si="116"/>
        <v/>
      </c>
      <c r="DU124" s="211" t="str">
        <f t="shared" si="116"/>
        <v/>
      </c>
      <c r="DV124" s="211" t="str">
        <f t="shared" si="116"/>
        <v/>
      </c>
      <c r="DW124" s="211" t="str">
        <f t="shared" si="116"/>
        <v/>
      </c>
      <c r="DX124" s="211" t="str">
        <f t="shared" si="116"/>
        <v/>
      </c>
      <c r="DY124" s="211" t="str">
        <f t="shared" si="116"/>
        <v/>
      </c>
      <c r="DZ124" s="211" t="str">
        <f t="shared" si="116"/>
        <v/>
      </c>
      <c r="EA124" s="211" t="str">
        <f t="shared" si="116"/>
        <v/>
      </c>
      <c r="EB124" s="211" t="str">
        <f t="shared" si="116"/>
        <v/>
      </c>
      <c r="EC124" s="211" t="str">
        <f t="shared" si="117"/>
        <v/>
      </c>
      <c r="ED124" s="211" t="str">
        <f t="shared" si="117"/>
        <v/>
      </c>
      <c r="EE124" s="211" t="str">
        <f t="shared" si="117"/>
        <v/>
      </c>
      <c r="EF124" s="211" t="str">
        <f t="shared" si="117"/>
        <v/>
      </c>
      <c r="EG124" s="211" t="str">
        <f t="shared" si="117"/>
        <v/>
      </c>
      <c r="EH124" s="211" t="str">
        <f t="shared" si="117"/>
        <v/>
      </c>
      <c r="EI124" s="211" t="str">
        <f t="shared" si="117"/>
        <v/>
      </c>
      <c r="EJ124" s="211" t="str">
        <f t="shared" si="117"/>
        <v/>
      </c>
      <c r="EK124" s="211" t="str">
        <f t="shared" si="117"/>
        <v/>
      </c>
      <c r="EL124" s="211" t="str">
        <f t="shared" si="117"/>
        <v/>
      </c>
      <c r="EM124" s="211" t="str">
        <f t="shared" si="118"/>
        <v/>
      </c>
      <c r="EN124" s="211" t="str">
        <f t="shared" si="118"/>
        <v/>
      </c>
      <c r="EO124" s="211" t="str">
        <f t="shared" si="118"/>
        <v/>
      </c>
      <c r="EP124" s="211" t="str">
        <f t="shared" si="118"/>
        <v/>
      </c>
      <c r="EQ124" s="211" t="str">
        <f t="shared" si="118"/>
        <v/>
      </c>
      <c r="ER124" s="211" t="str">
        <f t="shared" si="118"/>
        <v/>
      </c>
      <c r="ES124" s="211" t="str">
        <f t="shared" si="118"/>
        <v/>
      </c>
      <c r="ET124" s="211" t="str">
        <f t="shared" si="118"/>
        <v/>
      </c>
      <c r="EU124" s="211" t="str">
        <f t="shared" si="118"/>
        <v/>
      </c>
      <c r="EV124" s="211" t="str">
        <f t="shared" si="118"/>
        <v/>
      </c>
    </row>
    <row r="125" spans="2:152" hidden="1" x14ac:dyDescent="0.25">
      <c r="B125" s="11" t="str">
        <f t="shared" si="86"/>
        <v/>
      </c>
      <c r="C125" s="8"/>
      <c r="D125" s="8"/>
      <c r="E125" s="8"/>
      <c r="F125" s="248" t="str">
        <f>IF('תנאי סף'!AO125&lt;&gt;1,"",'תנאי סף'!F125)</f>
        <v/>
      </c>
      <c r="G125" s="174" t="str">
        <f>IF($F125="","",IF($AA125&lt;&gt;1,$AB$1,'ריכוז גיליונות עזר'!M125))</f>
        <v/>
      </c>
      <c r="H125" s="174" t="str">
        <f>IF($F125="","",IF($AA125&lt;&gt;1,$AB$1,'ריכוז גיליונות עזר'!N125))</f>
        <v/>
      </c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2"/>
      <c r="T125" s="12"/>
      <c r="U125" s="174" t="str">
        <f t="shared" si="87"/>
        <v/>
      </c>
      <c r="V125" s="12">
        <v>1</v>
      </c>
      <c r="W125" s="12" t="str">
        <f t="shared" si="88"/>
        <v/>
      </c>
      <c r="X125" s="174">
        <v>1</v>
      </c>
      <c r="Y125" s="12" t="str">
        <f t="shared" si="89"/>
        <v/>
      </c>
      <c r="Z125" s="138" t="str">
        <f t="shared" si="85"/>
        <v/>
      </c>
      <c r="AA125" s="210">
        <f t="shared" si="90"/>
        <v>1</v>
      </c>
      <c r="AB125" s="210" t="str">
        <f t="shared" si="84"/>
        <v/>
      </c>
      <c r="AC125" s="210" t="str">
        <f t="shared" si="84"/>
        <v/>
      </c>
      <c r="BA125" s="210" t="str">
        <f t="shared" si="100"/>
        <v/>
      </c>
      <c r="BB125" s="210" t="str">
        <f t="shared" si="100"/>
        <v/>
      </c>
      <c r="BC125" s="210" t="str">
        <f t="shared" si="100"/>
        <v/>
      </c>
      <c r="BK125" s="211" t="str">
        <f t="shared" si="110"/>
        <v/>
      </c>
      <c r="BL125" s="211" t="str">
        <f t="shared" si="110"/>
        <v/>
      </c>
      <c r="BM125" s="211" t="str">
        <f t="shared" si="110"/>
        <v/>
      </c>
      <c r="BN125" s="211" t="str">
        <f t="shared" si="110"/>
        <v/>
      </c>
      <c r="BO125" s="211" t="str">
        <f t="shared" si="110"/>
        <v/>
      </c>
      <c r="BP125" s="211" t="str">
        <f t="shared" si="110"/>
        <v/>
      </c>
      <c r="BQ125" s="211" t="str">
        <f t="shared" si="110"/>
        <v/>
      </c>
      <c r="BR125" s="211" t="str">
        <f t="shared" si="110"/>
        <v/>
      </c>
      <c r="BS125" s="211" t="str">
        <f t="shared" si="110"/>
        <v/>
      </c>
      <c r="BT125" s="211" t="str">
        <f t="shared" si="110"/>
        <v/>
      </c>
      <c r="BU125" s="211" t="str">
        <f t="shared" si="111"/>
        <v/>
      </c>
      <c r="BV125" s="211" t="str">
        <f t="shared" si="111"/>
        <v/>
      </c>
      <c r="BW125" s="211" t="str">
        <f t="shared" si="111"/>
        <v/>
      </c>
      <c r="BX125" s="211" t="str">
        <f t="shared" si="111"/>
        <v/>
      </c>
      <c r="BY125" s="211" t="str">
        <f t="shared" si="111"/>
        <v/>
      </c>
      <c r="BZ125" s="211" t="str">
        <f t="shared" si="111"/>
        <v/>
      </c>
      <c r="CA125" s="211" t="str">
        <f t="shared" si="111"/>
        <v/>
      </c>
      <c r="CB125" s="211" t="str">
        <f t="shared" si="111"/>
        <v/>
      </c>
      <c r="CC125" s="211" t="str">
        <f t="shared" si="111"/>
        <v/>
      </c>
      <c r="CD125" s="211" t="str">
        <f t="shared" si="111"/>
        <v/>
      </c>
      <c r="CE125" s="211" t="str">
        <f t="shared" si="112"/>
        <v/>
      </c>
      <c r="CF125" s="211" t="str">
        <f t="shared" si="112"/>
        <v/>
      </c>
      <c r="CG125" s="211" t="str">
        <f t="shared" si="112"/>
        <v/>
      </c>
      <c r="CH125" s="211" t="str">
        <f t="shared" si="112"/>
        <v/>
      </c>
      <c r="CI125" s="211" t="str">
        <f t="shared" si="112"/>
        <v/>
      </c>
      <c r="CJ125" s="211" t="str">
        <f t="shared" si="112"/>
        <v/>
      </c>
      <c r="CK125" s="211" t="str">
        <f t="shared" si="112"/>
        <v/>
      </c>
      <c r="CL125" s="211" t="str">
        <f t="shared" si="112"/>
        <v/>
      </c>
      <c r="CM125" s="211" t="str">
        <f t="shared" si="112"/>
        <v/>
      </c>
      <c r="CN125" s="211" t="str">
        <f t="shared" si="112"/>
        <v/>
      </c>
      <c r="CO125" s="211" t="str">
        <f t="shared" si="113"/>
        <v/>
      </c>
      <c r="CP125" s="211" t="str">
        <f t="shared" si="113"/>
        <v/>
      </c>
      <c r="CQ125" s="211" t="str">
        <f t="shared" si="113"/>
        <v/>
      </c>
      <c r="CR125" s="211" t="str">
        <f t="shared" si="113"/>
        <v/>
      </c>
      <c r="CS125" s="211" t="str">
        <f t="shared" si="113"/>
        <v/>
      </c>
      <c r="CT125" s="211" t="str">
        <f t="shared" si="113"/>
        <v/>
      </c>
      <c r="CU125" s="211" t="str">
        <f t="shared" si="113"/>
        <v/>
      </c>
      <c r="CV125" s="211" t="str">
        <f t="shared" si="113"/>
        <v/>
      </c>
      <c r="CW125" s="211" t="str">
        <f t="shared" si="113"/>
        <v/>
      </c>
      <c r="CX125" s="211" t="str">
        <f t="shared" si="113"/>
        <v/>
      </c>
      <c r="CY125" s="211" t="str">
        <f t="shared" si="114"/>
        <v/>
      </c>
      <c r="CZ125" s="211" t="str">
        <f t="shared" si="114"/>
        <v/>
      </c>
      <c r="DA125" s="211" t="str">
        <f t="shared" si="114"/>
        <v/>
      </c>
      <c r="DB125" s="211" t="str">
        <f t="shared" si="114"/>
        <v/>
      </c>
      <c r="DC125" s="211" t="str">
        <f t="shared" si="114"/>
        <v/>
      </c>
      <c r="DD125" s="211" t="str">
        <f t="shared" si="114"/>
        <v/>
      </c>
      <c r="DE125" s="211" t="str">
        <f t="shared" si="114"/>
        <v/>
      </c>
      <c r="DF125" s="211" t="str">
        <f t="shared" si="114"/>
        <v/>
      </c>
      <c r="DG125" s="211" t="str">
        <f t="shared" si="114"/>
        <v/>
      </c>
      <c r="DH125" s="211" t="str">
        <f t="shared" si="114"/>
        <v/>
      </c>
      <c r="DI125" s="211" t="str">
        <f t="shared" si="115"/>
        <v/>
      </c>
      <c r="DJ125" s="211" t="str">
        <f t="shared" si="115"/>
        <v/>
      </c>
      <c r="DK125" s="211" t="str">
        <f t="shared" si="115"/>
        <v/>
      </c>
      <c r="DL125" s="211" t="str">
        <f t="shared" si="115"/>
        <v/>
      </c>
      <c r="DM125" s="211" t="str">
        <f t="shared" si="115"/>
        <v/>
      </c>
      <c r="DN125" s="211" t="str">
        <f t="shared" si="115"/>
        <v/>
      </c>
      <c r="DO125" s="211" t="str">
        <f t="shared" si="115"/>
        <v/>
      </c>
      <c r="DP125" s="211" t="str">
        <f t="shared" si="115"/>
        <v/>
      </c>
      <c r="DQ125" s="211" t="str">
        <f t="shared" si="115"/>
        <v/>
      </c>
      <c r="DR125" s="211" t="str">
        <f t="shared" si="115"/>
        <v/>
      </c>
      <c r="DS125" s="211" t="str">
        <f t="shared" si="116"/>
        <v/>
      </c>
      <c r="DT125" s="211" t="str">
        <f t="shared" si="116"/>
        <v/>
      </c>
      <c r="DU125" s="211" t="str">
        <f t="shared" si="116"/>
        <v/>
      </c>
      <c r="DV125" s="211" t="str">
        <f t="shared" si="116"/>
        <v/>
      </c>
      <c r="DW125" s="211" t="str">
        <f t="shared" si="116"/>
        <v/>
      </c>
      <c r="DX125" s="211" t="str">
        <f t="shared" si="116"/>
        <v/>
      </c>
      <c r="DY125" s="211" t="str">
        <f t="shared" si="116"/>
        <v/>
      </c>
      <c r="DZ125" s="211" t="str">
        <f t="shared" si="116"/>
        <v/>
      </c>
      <c r="EA125" s="211" t="str">
        <f t="shared" si="116"/>
        <v/>
      </c>
      <c r="EB125" s="211" t="str">
        <f t="shared" si="116"/>
        <v/>
      </c>
      <c r="EC125" s="211" t="str">
        <f t="shared" si="117"/>
        <v/>
      </c>
      <c r="ED125" s="211" t="str">
        <f t="shared" si="117"/>
        <v/>
      </c>
      <c r="EE125" s="211" t="str">
        <f t="shared" si="117"/>
        <v/>
      </c>
      <c r="EF125" s="211" t="str">
        <f t="shared" si="117"/>
        <v/>
      </c>
      <c r="EG125" s="211" t="str">
        <f t="shared" si="117"/>
        <v/>
      </c>
      <c r="EH125" s="211" t="str">
        <f t="shared" si="117"/>
        <v/>
      </c>
      <c r="EI125" s="211" t="str">
        <f t="shared" si="117"/>
        <v/>
      </c>
      <c r="EJ125" s="211" t="str">
        <f t="shared" si="117"/>
        <v/>
      </c>
      <c r="EK125" s="211" t="str">
        <f t="shared" si="117"/>
        <v/>
      </c>
      <c r="EL125" s="211" t="str">
        <f t="shared" si="117"/>
        <v/>
      </c>
      <c r="EM125" s="211" t="str">
        <f t="shared" si="118"/>
        <v/>
      </c>
      <c r="EN125" s="211" t="str">
        <f t="shared" si="118"/>
        <v/>
      </c>
      <c r="EO125" s="211" t="str">
        <f t="shared" si="118"/>
        <v/>
      </c>
      <c r="EP125" s="211" t="str">
        <f t="shared" si="118"/>
        <v/>
      </c>
      <c r="EQ125" s="211" t="str">
        <f t="shared" si="118"/>
        <v/>
      </c>
      <c r="ER125" s="211" t="str">
        <f t="shared" si="118"/>
        <v/>
      </c>
      <c r="ES125" s="211" t="str">
        <f t="shared" si="118"/>
        <v/>
      </c>
      <c r="ET125" s="211" t="str">
        <f t="shared" si="118"/>
        <v/>
      </c>
      <c r="EU125" s="211" t="str">
        <f t="shared" si="118"/>
        <v/>
      </c>
      <c r="EV125" s="211" t="str">
        <f t="shared" si="118"/>
        <v/>
      </c>
    </row>
    <row r="126" spans="2:152" hidden="1" x14ac:dyDescent="0.25">
      <c r="B126" s="11" t="str">
        <f t="shared" si="86"/>
        <v/>
      </c>
      <c r="C126" s="8"/>
      <c r="D126" s="8"/>
      <c r="E126" s="8"/>
      <c r="F126" s="248" t="str">
        <f>IF('תנאי סף'!AO126&lt;&gt;1,"",'תנאי סף'!F126)</f>
        <v/>
      </c>
      <c r="G126" s="174" t="str">
        <f>IF($F126="","",IF($AA126&lt;&gt;1,$AB$1,'ריכוז גיליונות עזר'!M126))</f>
        <v/>
      </c>
      <c r="H126" s="174" t="str">
        <f>IF($F126="","",IF($AA126&lt;&gt;1,$AB$1,'ריכוז גיליונות עזר'!N126))</f>
        <v/>
      </c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2"/>
      <c r="T126" s="12"/>
      <c r="U126" s="174" t="str">
        <f t="shared" si="87"/>
        <v/>
      </c>
      <c r="V126" s="12">
        <v>1</v>
      </c>
      <c r="W126" s="12" t="str">
        <f t="shared" si="88"/>
        <v/>
      </c>
      <c r="X126" s="174">
        <v>1</v>
      </c>
      <c r="Y126" s="12" t="str">
        <f t="shared" si="89"/>
        <v/>
      </c>
      <c r="Z126" s="138" t="str">
        <f t="shared" si="85"/>
        <v/>
      </c>
      <c r="AA126" s="210">
        <f t="shared" si="90"/>
        <v>1</v>
      </c>
      <c r="AB126" s="210" t="str">
        <f t="shared" si="84"/>
        <v/>
      </c>
      <c r="AC126" s="210" t="str">
        <f t="shared" si="84"/>
        <v/>
      </c>
      <c r="BA126" s="210" t="str">
        <f t="shared" si="100"/>
        <v/>
      </c>
      <c r="BB126" s="210" t="str">
        <f t="shared" si="100"/>
        <v/>
      </c>
      <c r="BC126" s="210" t="str">
        <f t="shared" si="100"/>
        <v/>
      </c>
      <c r="BK126" s="211" t="str">
        <f t="shared" si="110"/>
        <v/>
      </c>
      <c r="BL126" s="211" t="str">
        <f t="shared" si="110"/>
        <v/>
      </c>
      <c r="BM126" s="211" t="str">
        <f t="shared" si="110"/>
        <v/>
      </c>
      <c r="BN126" s="211" t="str">
        <f t="shared" si="110"/>
        <v/>
      </c>
      <c r="BO126" s="211" t="str">
        <f t="shared" si="110"/>
        <v/>
      </c>
      <c r="BP126" s="211" t="str">
        <f t="shared" si="110"/>
        <v/>
      </c>
      <c r="BQ126" s="211" t="str">
        <f t="shared" si="110"/>
        <v/>
      </c>
      <c r="BR126" s="211" t="str">
        <f t="shared" si="110"/>
        <v/>
      </c>
      <c r="BS126" s="211" t="str">
        <f t="shared" si="110"/>
        <v/>
      </c>
      <c r="BT126" s="211" t="str">
        <f t="shared" si="110"/>
        <v/>
      </c>
      <c r="BU126" s="211" t="str">
        <f t="shared" si="111"/>
        <v/>
      </c>
      <c r="BV126" s="211" t="str">
        <f t="shared" si="111"/>
        <v/>
      </c>
      <c r="BW126" s="211" t="str">
        <f t="shared" si="111"/>
        <v/>
      </c>
      <c r="BX126" s="211" t="str">
        <f t="shared" si="111"/>
        <v/>
      </c>
      <c r="BY126" s="211" t="str">
        <f t="shared" si="111"/>
        <v/>
      </c>
      <c r="BZ126" s="211" t="str">
        <f t="shared" si="111"/>
        <v/>
      </c>
      <c r="CA126" s="211" t="str">
        <f t="shared" si="111"/>
        <v/>
      </c>
      <c r="CB126" s="211" t="str">
        <f t="shared" si="111"/>
        <v/>
      </c>
      <c r="CC126" s="211" t="str">
        <f t="shared" si="111"/>
        <v/>
      </c>
      <c r="CD126" s="211" t="str">
        <f t="shared" si="111"/>
        <v/>
      </c>
      <c r="CE126" s="211" t="str">
        <f t="shared" si="112"/>
        <v/>
      </c>
      <c r="CF126" s="211" t="str">
        <f t="shared" si="112"/>
        <v/>
      </c>
      <c r="CG126" s="211" t="str">
        <f t="shared" si="112"/>
        <v/>
      </c>
      <c r="CH126" s="211" t="str">
        <f t="shared" si="112"/>
        <v/>
      </c>
      <c r="CI126" s="211" t="str">
        <f t="shared" si="112"/>
        <v/>
      </c>
      <c r="CJ126" s="211" t="str">
        <f t="shared" si="112"/>
        <v/>
      </c>
      <c r="CK126" s="211" t="str">
        <f t="shared" si="112"/>
        <v/>
      </c>
      <c r="CL126" s="211" t="str">
        <f t="shared" si="112"/>
        <v/>
      </c>
      <c r="CM126" s="211" t="str">
        <f t="shared" si="112"/>
        <v/>
      </c>
      <c r="CN126" s="211" t="str">
        <f t="shared" si="112"/>
        <v/>
      </c>
      <c r="CO126" s="211" t="str">
        <f t="shared" si="113"/>
        <v/>
      </c>
      <c r="CP126" s="211" t="str">
        <f t="shared" si="113"/>
        <v/>
      </c>
      <c r="CQ126" s="211" t="str">
        <f t="shared" si="113"/>
        <v/>
      </c>
      <c r="CR126" s="211" t="str">
        <f t="shared" si="113"/>
        <v/>
      </c>
      <c r="CS126" s="211" t="str">
        <f t="shared" si="113"/>
        <v/>
      </c>
      <c r="CT126" s="211" t="str">
        <f t="shared" si="113"/>
        <v/>
      </c>
      <c r="CU126" s="211" t="str">
        <f t="shared" si="113"/>
        <v/>
      </c>
      <c r="CV126" s="211" t="str">
        <f t="shared" si="113"/>
        <v/>
      </c>
      <c r="CW126" s="211" t="str">
        <f t="shared" si="113"/>
        <v/>
      </c>
      <c r="CX126" s="211" t="str">
        <f t="shared" si="113"/>
        <v/>
      </c>
      <c r="CY126" s="211" t="str">
        <f t="shared" si="114"/>
        <v/>
      </c>
      <c r="CZ126" s="211" t="str">
        <f t="shared" si="114"/>
        <v/>
      </c>
      <c r="DA126" s="211" t="str">
        <f t="shared" si="114"/>
        <v/>
      </c>
      <c r="DB126" s="211" t="str">
        <f t="shared" si="114"/>
        <v/>
      </c>
      <c r="DC126" s="211" t="str">
        <f t="shared" si="114"/>
        <v/>
      </c>
      <c r="DD126" s="211" t="str">
        <f t="shared" si="114"/>
        <v/>
      </c>
      <c r="DE126" s="211" t="str">
        <f t="shared" si="114"/>
        <v/>
      </c>
      <c r="DF126" s="211" t="str">
        <f t="shared" si="114"/>
        <v/>
      </c>
      <c r="DG126" s="211" t="str">
        <f t="shared" si="114"/>
        <v/>
      </c>
      <c r="DH126" s="211" t="str">
        <f t="shared" si="114"/>
        <v/>
      </c>
      <c r="DI126" s="211" t="str">
        <f t="shared" si="115"/>
        <v/>
      </c>
      <c r="DJ126" s="211" t="str">
        <f t="shared" si="115"/>
        <v/>
      </c>
      <c r="DK126" s="211" t="str">
        <f t="shared" si="115"/>
        <v/>
      </c>
      <c r="DL126" s="211" t="str">
        <f t="shared" si="115"/>
        <v/>
      </c>
      <c r="DM126" s="211" t="str">
        <f t="shared" si="115"/>
        <v/>
      </c>
      <c r="DN126" s="211" t="str">
        <f t="shared" si="115"/>
        <v/>
      </c>
      <c r="DO126" s="211" t="str">
        <f t="shared" si="115"/>
        <v/>
      </c>
      <c r="DP126" s="211" t="str">
        <f t="shared" si="115"/>
        <v/>
      </c>
      <c r="DQ126" s="211" t="str">
        <f t="shared" si="115"/>
        <v/>
      </c>
      <c r="DR126" s="211" t="str">
        <f t="shared" si="115"/>
        <v/>
      </c>
      <c r="DS126" s="211" t="str">
        <f t="shared" si="116"/>
        <v/>
      </c>
      <c r="DT126" s="211" t="str">
        <f t="shared" si="116"/>
        <v/>
      </c>
      <c r="DU126" s="211" t="str">
        <f t="shared" si="116"/>
        <v/>
      </c>
      <c r="DV126" s="211" t="str">
        <f t="shared" si="116"/>
        <v/>
      </c>
      <c r="DW126" s="211" t="str">
        <f t="shared" si="116"/>
        <v/>
      </c>
      <c r="DX126" s="211" t="str">
        <f t="shared" si="116"/>
        <v/>
      </c>
      <c r="DY126" s="211" t="str">
        <f t="shared" si="116"/>
        <v/>
      </c>
      <c r="DZ126" s="211" t="str">
        <f t="shared" si="116"/>
        <v/>
      </c>
      <c r="EA126" s="211" t="str">
        <f t="shared" si="116"/>
        <v/>
      </c>
      <c r="EB126" s="211" t="str">
        <f t="shared" si="116"/>
        <v/>
      </c>
      <c r="EC126" s="211" t="str">
        <f t="shared" si="117"/>
        <v/>
      </c>
      <c r="ED126" s="211" t="str">
        <f t="shared" si="117"/>
        <v/>
      </c>
      <c r="EE126" s="211" t="str">
        <f t="shared" si="117"/>
        <v/>
      </c>
      <c r="EF126" s="211" t="str">
        <f t="shared" si="117"/>
        <v/>
      </c>
      <c r="EG126" s="211" t="str">
        <f t="shared" si="117"/>
        <v/>
      </c>
      <c r="EH126" s="211" t="str">
        <f t="shared" si="117"/>
        <v/>
      </c>
      <c r="EI126" s="211" t="str">
        <f t="shared" si="117"/>
        <v/>
      </c>
      <c r="EJ126" s="211" t="str">
        <f t="shared" si="117"/>
        <v/>
      </c>
      <c r="EK126" s="211" t="str">
        <f t="shared" si="117"/>
        <v/>
      </c>
      <c r="EL126" s="211" t="str">
        <f t="shared" si="117"/>
        <v/>
      </c>
      <c r="EM126" s="211" t="str">
        <f t="shared" si="118"/>
        <v/>
      </c>
      <c r="EN126" s="211" t="str">
        <f t="shared" si="118"/>
        <v/>
      </c>
      <c r="EO126" s="211" t="str">
        <f t="shared" si="118"/>
        <v/>
      </c>
      <c r="EP126" s="211" t="str">
        <f t="shared" si="118"/>
        <v/>
      </c>
      <c r="EQ126" s="211" t="str">
        <f t="shared" si="118"/>
        <v/>
      </c>
      <c r="ER126" s="211" t="str">
        <f t="shared" si="118"/>
        <v/>
      </c>
      <c r="ES126" s="211" t="str">
        <f t="shared" si="118"/>
        <v/>
      </c>
      <c r="ET126" s="211" t="str">
        <f t="shared" si="118"/>
        <v/>
      </c>
      <c r="EU126" s="211" t="str">
        <f t="shared" si="118"/>
        <v/>
      </c>
      <c r="EV126" s="211" t="str">
        <f t="shared" si="118"/>
        <v/>
      </c>
    </row>
    <row r="127" spans="2:152" hidden="1" x14ac:dyDescent="0.25">
      <c r="B127" s="11" t="str">
        <f t="shared" si="86"/>
        <v/>
      </c>
      <c r="C127" s="8"/>
      <c r="D127" s="8"/>
      <c r="E127" s="8"/>
      <c r="F127" s="248" t="str">
        <f>IF('תנאי סף'!AO127&lt;&gt;1,"",'תנאי סף'!F127)</f>
        <v/>
      </c>
      <c r="G127" s="174" t="str">
        <f>IF($F127="","",IF($AA127&lt;&gt;1,$AB$1,'ריכוז גיליונות עזר'!M127))</f>
        <v/>
      </c>
      <c r="H127" s="174" t="str">
        <f>IF($F127="","",IF($AA127&lt;&gt;1,$AB$1,'ריכוז גיליונות עזר'!N127))</f>
        <v/>
      </c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2"/>
      <c r="T127" s="12"/>
      <c r="U127" s="174" t="str">
        <f t="shared" si="87"/>
        <v/>
      </c>
      <c r="V127" s="12">
        <v>1</v>
      </c>
      <c r="W127" s="12" t="str">
        <f t="shared" si="88"/>
        <v/>
      </c>
      <c r="X127" s="174">
        <v>1</v>
      </c>
      <c r="Y127" s="12" t="str">
        <f t="shared" si="89"/>
        <v/>
      </c>
      <c r="Z127" s="138" t="str">
        <f t="shared" ref="Z127:Z130" si="119">IF($F127="","",IF(OR($AA127&lt;&gt;1,Y127=$AB$1),$AB$1,IFERROR(Y127/SUM($Y$31:$Y$130),0)))</f>
        <v/>
      </c>
      <c r="AA127" s="210">
        <f t="shared" si="90"/>
        <v>1</v>
      </c>
      <c r="AB127" s="210" t="str">
        <f t="shared" si="84"/>
        <v/>
      </c>
      <c r="AC127" s="210" t="str">
        <f t="shared" si="84"/>
        <v/>
      </c>
      <c r="BA127" s="210" t="str">
        <f t="shared" si="100"/>
        <v/>
      </c>
      <c r="BB127" s="210" t="str">
        <f t="shared" si="100"/>
        <v/>
      </c>
      <c r="BC127" s="210" t="str">
        <f t="shared" si="100"/>
        <v/>
      </c>
      <c r="BK127" s="211" t="str">
        <f t="shared" si="110"/>
        <v/>
      </c>
      <c r="BL127" s="211" t="str">
        <f t="shared" si="110"/>
        <v/>
      </c>
      <c r="BM127" s="211" t="str">
        <f t="shared" si="110"/>
        <v/>
      </c>
      <c r="BN127" s="211" t="str">
        <f t="shared" si="110"/>
        <v/>
      </c>
      <c r="BO127" s="211" t="str">
        <f t="shared" si="110"/>
        <v/>
      </c>
      <c r="BP127" s="211" t="str">
        <f t="shared" si="110"/>
        <v/>
      </c>
      <c r="BQ127" s="211" t="str">
        <f t="shared" si="110"/>
        <v/>
      </c>
      <c r="BR127" s="211" t="str">
        <f t="shared" si="110"/>
        <v/>
      </c>
      <c r="BS127" s="211" t="str">
        <f t="shared" si="110"/>
        <v/>
      </c>
      <c r="BT127" s="211" t="str">
        <f t="shared" si="110"/>
        <v/>
      </c>
      <c r="BU127" s="211" t="str">
        <f t="shared" si="111"/>
        <v/>
      </c>
      <c r="BV127" s="211" t="str">
        <f t="shared" si="111"/>
        <v/>
      </c>
      <c r="BW127" s="211" t="str">
        <f t="shared" si="111"/>
        <v/>
      </c>
      <c r="BX127" s="211" t="str">
        <f t="shared" si="111"/>
        <v/>
      </c>
      <c r="BY127" s="211" t="str">
        <f t="shared" si="111"/>
        <v/>
      </c>
      <c r="BZ127" s="211" t="str">
        <f t="shared" si="111"/>
        <v/>
      </c>
      <c r="CA127" s="211" t="str">
        <f t="shared" si="111"/>
        <v/>
      </c>
      <c r="CB127" s="211" t="str">
        <f t="shared" si="111"/>
        <v/>
      </c>
      <c r="CC127" s="211" t="str">
        <f t="shared" si="111"/>
        <v/>
      </c>
      <c r="CD127" s="211" t="str">
        <f t="shared" si="111"/>
        <v/>
      </c>
      <c r="CE127" s="211" t="str">
        <f t="shared" si="112"/>
        <v/>
      </c>
      <c r="CF127" s="211" t="str">
        <f t="shared" si="112"/>
        <v/>
      </c>
      <c r="CG127" s="211" t="str">
        <f t="shared" si="112"/>
        <v/>
      </c>
      <c r="CH127" s="211" t="str">
        <f t="shared" si="112"/>
        <v/>
      </c>
      <c r="CI127" s="211" t="str">
        <f t="shared" si="112"/>
        <v/>
      </c>
      <c r="CJ127" s="211" t="str">
        <f t="shared" si="112"/>
        <v/>
      </c>
      <c r="CK127" s="211" t="str">
        <f t="shared" si="112"/>
        <v/>
      </c>
      <c r="CL127" s="211" t="str">
        <f t="shared" si="112"/>
        <v/>
      </c>
      <c r="CM127" s="211" t="str">
        <f t="shared" si="112"/>
        <v/>
      </c>
      <c r="CN127" s="211" t="str">
        <f t="shared" si="112"/>
        <v/>
      </c>
      <c r="CO127" s="211" t="str">
        <f t="shared" si="113"/>
        <v/>
      </c>
      <c r="CP127" s="211" t="str">
        <f t="shared" si="113"/>
        <v/>
      </c>
      <c r="CQ127" s="211" t="str">
        <f t="shared" si="113"/>
        <v/>
      </c>
      <c r="CR127" s="211" t="str">
        <f t="shared" si="113"/>
        <v/>
      </c>
      <c r="CS127" s="211" t="str">
        <f t="shared" si="113"/>
        <v/>
      </c>
      <c r="CT127" s="211" t="str">
        <f t="shared" si="113"/>
        <v/>
      </c>
      <c r="CU127" s="211" t="str">
        <f t="shared" si="113"/>
        <v/>
      </c>
      <c r="CV127" s="211" t="str">
        <f t="shared" si="113"/>
        <v/>
      </c>
      <c r="CW127" s="211" t="str">
        <f t="shared" si="113"/>
        <v/>
      </c>
      <c r="CX127" s="211" t="str">
        <f t="shared" si="113"/>
        <v/>
      </c>
      <c r="CY127" s="211" t="str">
        <f t="shared" si="114"/>
        <v/>
      </c>
      <c r="CZ127" s="211" t="str">
        <f t="shared" si="114"/>
        <v/>
      </c>
      <c r="DA127" s="211" t="str">
        <f t="shared" si="114"/>
        <v/>
      </c>
      <c r="DB127" s="211" t="str">
        <f t="shared" si="114"/>
        <v/>
      </c>
      <c r="DC127" s="211" t="str">
        <f t="shared" si="114"/>
        <v/>
      </c>
      <c r="DD127" s="211" t="str">
        <f t="shared" si="114"/>
        <v/>
      </c>
      <c r="DE127" s="211" t="str">
        <f t="shared" si="114"/>
        <v/>
      </c>
      <c r="DF127" s="211" t="str">
        <f t="shared" si="114"/>
        <v/>
      </c>
      <c r="DG127" s="211" t="str">
        <f t="shared" si="114"/>
        <v/>
      </c>
      <c r="DH127" s="211" t="str">
        <f t="shared" si="114"/>
        <v/>
      </c>
      <c r="DI127" s="211" t="str">
        <f t="shared" si="115"/>
        <v/>
      </c>
      <c r="DJ127" s="211" t="str">
        <f t="shared" si="115"/>
        <v/>
      </c>
      <c r="DK127" s="211" t="str">
        <f t="shared" si="115"/>
        <v/>
      </c>
      <c r="DL127" s="211" t="str">
        <f t="shared" si="115"/>
        <v/>
      </c>
      <c r="DM127" s="211" t="str">
        <f t="shared" si="115"/>
        <v/>
      </c>
      <c r="DN127" s="211" t="str">
        <f t="shared" si="115"/>
        <v/>
      </c>
      <c r="DO127" s="211" t="str">
        <f t="shared" si="115"/>
        <v/>
      </c>
      <c r="DP127" s="211" t="str">
        <f t="shared" si="115"/>
        <v/>
      </c>
      <c r="DQ127" s="211" t="str">
        <f t="shared" si="115"/>
        <v/>
      </c>
      <c r="DR127" s="211" t="str">
        <f t="shared" si="115"/>
        <v/>
      </c>
      <c r="DS127" s="211" t="str">
        <f t="shared" si="116"/>
        <v/>
      </c>
      <c r="DT127" s="211" t="str">
        <f t="shared" si="116"/>
        <v/>
      </c>
      <c r="DU127" s="211" t="str">
        <f t="shared" si="116"/>
        <v/>
      </c>
      <c r="DV127" s="211" t="str">
        <f t="shared" si="116"/>
        <v/>
      </c>
      <c r="DW127" s="211" t="str">
        <f t="shared" si="116"/>
        <v/>
      </c>
      <c r="DX127" s="211" t="str">
        <f t="shared" si="116"/>
        <v/>
      </c>
      <c r="DY127" s="211" t="str">
        <f t="shared" si="116"/>
        <v/>
      </c>
      <c r="DZ127" s="211" t="str">
        <f t="shared" si="116"/>
        <v/>
      </c>
      <c r="EA127" s="211" t="str">
        <f t="shared" si="116"/>
        <v/>
      </c>
      <c r="EB127" s="211" t="str">
        <f t="shared" si="116"/>
        <v/>
      </c>
      <c r="EC127" s="211" t="str">
        <f t="shared" si="117"/>
        <v/>
      </c>
      <c r="ED127" s="211" t="str">
        <f t="shared" si="117"/>
        <v/>
      </c>
      <c r="EE127" s="211" t="str">
        <f t="shared" si="117"/>
        <v/>
      </c>
      <c r="EF127" s="211" t="str">
        <f t="shared" si="117"/>
        <v/>
      </c>
      <c r="EG127" s="211" t="str">
        <f t="shared" si="117"/>
        <v/>
      </c>
      <c r="EH127" s="211" t="str">
        <f t="shared" si="117"/>
        <v/>
      </c>
      <c r="EI127" s="211" t="str">
        <f t="shared" si="117"/>
        <v/>
      </c>
      <c r="EJ127" s="211" t="str">
        <f t="shared" si="117"/>
        <v/>
      </c>
      <c r="EK127" s="211" t="str">
        <f t="shared" si="117"/>
        <v/>
      </c>
      <c r="EL127" s="211" t="str">
        <f t="shared" si="117"/>
        <v/>
      </c>
      <c r="EM127" s="211" t="str">
        <f t="shared" si="118"/>
        <v/>
      </c>
      <c r="EN127" s="211" t="str">
        <f t="shared" si="118"/>
        <v/>
      </c>
      <c r="EO127" s="211" t="str">
        <f t="shared" si="118"/>
        <v/>
      </c>
      <c r="EP127" s="211" t="str">
        <f t="shared" si="118"/>
        <v/>
      </c>
      <c r="EQ127" s="211" t="str">
        <f t="shared" si="118"/>
        <v/>
      </c>
      <c r="ER127" s="211" t="str">
        <f t="shared" si="118"/>
        <v/>
      </c>
      <c r="ES127" s="211" t="str">
        <f t="shared" si="118"/>
        <v/>
      </c>
      <c r="ET127" s="211" t="str">
        <f t="shared" si="118"/>
        <v/>
      </c>
      <c r="EU127" s="211" t="str">
        <f t="shared" si="118"/>
        <v/>
      </c>
      <c r="EV127" s="211" t="str">
        <f t="shared" si="118"/>
        <v/>
      </c>
    </row>
    <row r="128" spans="2:152" hidden="1" x14ac:dyDescent="0.25">
      <c r="B128" s="11" t="str">
        <f t="shared" si="86"/>
        <v/>
      </c>
      <c r="C128" s="8"/>
      <c r="D128" s="8"/>
      <c r="E128" s="8"/>
      <c r="F128" s="248" t="str">
        <f>IF('תנאי סף'!AO128&lt;&gt;1,"",'תנאי סף'!F128)</f>
        <v/>
      </c>
      <c r="G128" s="174" t="str">
        <f>IF($F128="","",IF($AA128&lt;&gt;1,$AB$1,'ריכוז גיליונות עזר'!M128))</f>
        <v/>
      </c>
      <c r="H128" s="174" t="str">
        <f>IF($F128="","",IF($AA128&lt;&gt;1,$AB$1,'ריכוז גיליונות עזר'!N128))</f>
        <v/>
      </c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2"/>
      <c r="T128" s="12"/>
      <c r="U128" s="174" t="str">
        <f t="shared" si="87"/>
        <v/>
      </c>
      <c r="V128" s="12">
        <v>1</v>
      </c>
      <c r="W128" s="12" t="str">
        <f t="shared" si="88"/>
        <v/>
      </c>
      <c r="X128" s="174">
        <v>1</v>
      </c>
      <c r="Y128" s="12" t="str">
        <f t="shared" si="89"/>
        <v/>
      </c>
      <c r="Z128" s="138" t="str">
        <f t="shared" si="119"/>
        <v/>
      </c>
      <c r="AA128" s="210">
        <f t="shared" si="90"/>
        <v>1</v>
      </c>
      <c r="AB128" s="210" t="str">
        <f t="shared" si="84"/>
        <v/>
      </c>
      <c r="AC128" s="210" t="str">
        <f t="shared" si="84"/>
        <v/>
      </c>
      <c r="BA128" s="210" t="str">
        <f t="shared" si="100"/>
        <v/>
      </c>
      <c r="BB128" s="210" t="str">
        <f t="shared" si="100"/>
        <v/>
      </c>
      <c r="BC128" s="210" t="str">
        <f t="shared" si="100"/>
        <v/>
      </c>
      <c r="BK128" s="211" t="str">
        <f t="shared" si="110"/>
        <v/>
      </c>
      <c r="BL128" s="211" t="str">
        <f t="shared" si="110"/>
        <v/>
      </c>
      <c r="BM128" s="211" t="str">
        <f t="shared" si="110"/>
        <v/>
      </c>
      <c r="BN128" s="211" t="str">
        <f t="shared" si="110"/>
        <v/>
      </c>
      <c r="BO128" s="211" t="str">
        <f t="shared" si="110"/>
        <v/>
      </c>
      <c r="BP128" s="211" t="str">
        <f t="shared" si="110"/>
        <v/>
      </c>
      <c r="BQ128" s="211" t="str">
        <f t="shared" si="110"/>
        <v/>
      </c>
      <c r="BR128" s="211" t="str">
        <f t="shared" si="110"/>
        <v/>
      </c>
      <c r="BS128" s="211" t="str">
        <f t="shared" si="110"/>
        <v/>
      </c>
      <c r="BT128" s="211" t="str">
        <f t="shared" si="110"/>
        <v/>
      </c>
      <c r="BU128" s="211" t="str">
        <f t="shared" si="111"/>
        <v/>
      </c>
      <c r="BV128" s="211" t="str">
        <f t="shared" si="111"/>
        <v/>
      </c>
      <c r="BW128" s="211" t="str">
        <f t="shared" si="111"/>
        <v/>
      </c>
      <c r="BX128" s="211" t="str">
        <f t="shared" si="111"/>
        <v/>
      </c>
      <c r="BY128" s="211" t="str">
        <f t="shared" si="111"/>
        <v/>
      </c>
      <c r="BZ128" s="211" t="str">
        <f t="shared" si="111"/>
        <v/>
      </c>
      <c r="CA128" s="211" t="str">
        <f t="shared" si="111"/>
        <v/>
      </c>
      <c r="CB128" s="211" t="str">
        <f t="shared" si="111"/>
        <v/>
      </c>
      <c r="CC128" s="211" t="str">
        <f t="shared" si="111"/>
        <v/>
      </c>
      <c r="CD128" s="211" t="str">
        <f t="shared" si="111"/>
        <v/>
      </c>
      <c r="CE128" s="211" t="str">
        <f t="shared" si="112"/>
        <v/>
      </c>
      <c r="CF128" s="211" t="str">
        <f t="shared" si="112"/>
        <v/>
      </c>
      <c r="CG128" s="211" t="str">
        <f t="shared" si="112"/>
        <v/>
      </c>
      <c r="CH128" s="211" t="str">
        <f t="shared" si="112"/>
        <v/>
      </c>
      <c r="CI128" s="211" t="str">
        <f t="shared" si="112"/>
        <v/>
      </c>
      <c r="CJ128" s="211" t="str">
        <f t="shared" si="112"/>
        <v/>
      </c>
      <c r="CK128" s="211" t="str">
        <f t="shared" si="112"/>
        <v/>
      </c>
      <c r="CL128" s="211" t="str">
        <f t="shared" si="112"/>
        <v/>
      </c>
      <c r="CM128" s="211" t="str">
        <f t="shared" si="112"/>
        <v/>
      </c>
      <c r="CN128" s="211" t="str">
        <f t="shared" si="112"/>
        <v/>
      </c>
      <c r="CO128" s="211" t="str">
        <f t="shared" si="113"/>
        <v/>
      </c>
      <c r="CP128" s="211" t="str">
        <f t="shared" si="113"/>
        <v/>
      </c>
      <c r="CQ128" s="211" t="str">
        <f t="shared" si="113"/>
        <v/>
      </c>
      <c r="CR128" s="211" t="str">
        <f t="shared" si="113"/>
        <v/>
      </c>
      <c r="CS128" s="211" t="str">
        <f t="shared" si="113"/>
        <v/>
      </c>
      <c r="CT128" s="211" t="str">
        <f t="shared" si="113"/>
        <v/>
      </c>
      <c r="CU128" s="211" t="str">
        <f t="shared" si="113"/>
        <v/>
      </c>
      <c r="CV128" s="211" t="str">
        <f t="shared" si="113"/>
        <v/>
      </c>
      <c r="CW128" s="211" t="str">
        <f t="shared" si="113"/>
        <v/>
      </c>
      <c r="CX128" s="211" t="str">
        <f t="shared" si="113"/>
        <v/>
      </c>
      <c r="CY128" s="211" t="str">
        <f t="shared" si="114"/>
        <v/>
      </c>
      <c r="CZ128" s="211" t="str">
        <f t="shared" si="114"/>
        <v/>
      </c>
      <c r="DA128" s="211" t="str">
        <f t="shared" si="114"/>
        <v/>
      </c>
      <c r="DB128" s="211" t="str">
        <f t="shared" si="114"/>
        <v/>
      </c>
      <c r="DC128" s="211" t="str">
        <f t="shared" si="114"/>
        <v/>
      </c>
      <c r="DD128" s="211" t="str">
        <f t="shared" si="114"/>
        <v/>
      </c>
      <c r="DE128" s="211" t="str">
        <f t="shared" si="114"/>
        <v/>
      </c>
      <c r="DF128" s="211" t="str">
        <f t="shared" si="114"/>
        <v/>
      </c>
      <c r="DG128" s="211" t="str">
        <f t="shared" si="114"/>
        <v/>
      </c>
      <c r="DH128" s="211" t="str">
        <f t="shared" si="114"/>
        <v/>
      </c>
      <c r="DI128" s="211" t="str">
        <f t="shared" si="115"/>
        <v/>
      </c>
      <c r="DJ128" s="211" t="str">
        <f t="shared" si="115"/>
        <v/>
      </c>
      <c r="DK128" s="211" t="str">
        <f t="shared" si="115"/>
        <v/>
      </c>
      <c r="DL128" s="211" t="str">
        <f t="shared" si="115"/>
        <v/>
      </c>
      <c r="DM128" s="211" t="str">
        <f t="shared" si="115"/>
        <v/>
      </c>
      <c r="DN128" s="211" t="str">
        <f t="shared" si="115"/>
        <v/>
      </c>
      <c r="DO128" s="211" t="str">
        <f t="shared" si="115"/>
        <v/>
      </c>
      <c r="DP128" s="211" t="str">
        <f t="shared" si="115"/>
        <v/>
      </c>
      <c r="DQ128" s="211" t="str">
        <f t="shared" si="115"/>
        <v/>
      </c>
      <c r="DR128" s="211" t="str">
        <f t="shared" si="115"/>
        <v/>
      </c>
      <c r="DS128" s="211" t="str">
        <f t="shared" si="116"/>
        <v/>
      </c>
      <c r="DT128" s="211" t="str">
        <f t="shared" si="116"/>
        <v/>
      </c>
      <c r="DU128" s="211" t="str">
        <f t="shared" si="116"/>
        <v/>
      </c>
      <c r="DV128" s="211" t="str">
        <f t="shared" si="116"/>
        <v/>
      </c>
      <c r="DW128" s="211" t="str">
        <f t="shared" si="116"/>
        <v/>
      </c>
      <c r="DX128" s="211" t="str">
        <f t="shared" si="116"/>
        <v/>
      </c>
      <c r="DY128" s="211" t="str">
        <f t="shared" si="116"/>
        <v/>
      </c>
      <c r="DZ128" s="211" t="str">
        <f t="shared" si="116"/>
        <v/>
      </c>
      <c r="EA128" s="211" t="str">
        <f t="shared" si="116"/>
        <v/>
      </c>
      <c r="EB128" s="211" t="str">
        <f t="shared" si="116"/>
        <v/>
      </c>
      <c r="EC128" s="211" t="str">
        <f t="shared" si="117"/>
        <v/>
      </c>
      <c r="ED128" s="211" t="str">
        <f t="shared" si="117"/>
        <v/>
      </c>
      <c r="EE128" s="211" t="str">
        <f t="shared" si="117"/>
        <v/>
      </c>
      <c r="EF128" s="211" t="str">
        <f t="shared" si="117"/>
        <v/>
      </c>
      <c r="EG128" s="211" t="str">
        <f t="shared" si="117"/>
        <v/>
      </c>
      <c r="EH128" s="211" t="str">
        <f t="shared" si="117"/>
        <v/>
      </c>
      <c r="EI128" s="211" t="str">
        <f t="shared" si="117"/>
        <v/>
      </c>
      <c r="EJ128" s="211" t="str">
        <f t="shared" si="117"/>
        <v/>
      </c>
      <c r="EK128" s="211" t="str">
        <f t="shared" si="117"/>
        <v/>
      </c>
      <c r="EL128" s="211" t="str">
        <f t="shared" si="117"/>
        <v/>
      </c>
      <c r="EM128" s="211" t="str">
        <f t="shared" si="118"/>
        <v/>
      </c>
      <c r="EN128" s="211" t="str">
        <f t="shared" si="118"/>
        <v/>
      </c>
      <c r="EO128" s="211" t="str">
        <f t="shared" si="118"/>
        <v/>
      </c>
      <c r="EP128" s="211" t="str">
        <f t="shared" si="118"/>
        <v/>
      </c>
      <c r="EQ128" s="211" t="str">
        <f t="shared" si="118"/>
        <v/>
      </c>
      <c r="ER128" s="211" t="str">
        <f t="shared" si="118"/>
        <v/>
      </c>
      <c r="ES128" s="211" t="str">
        <f t="shared" si="118"/>
        <v/>
      </c>
      <c r="ET128" s="211" t="str">
        <f t="shared" si="118"/>
        <v/>
      </c>
      <c r="EU128" s="211" t="str">
        <f t="shared" si="118"/>
        <v/>
      </c>
      <c r="EV128" s="211" t="str">
        <f t="shared" si="118"/>
        <v/>
      </c>
    </row>
    <row r="129" spans="2:152" hidden="1" x14ac:dyDescent="0.25">
      <c r="B129" s="11" t="str">
        <f t="shared" si="86"/>
        <v/>
      </c>
      <c r="C129" s="8"/>
      <c r="D129" s="8"/>
      <c r="E129" s="8"/>
      <c r="F129" s="248" t="str">
        <f>IF('תנאי סף'!AO129&lt;&gt;1,"",'תנאי סף'!F129)</f>
        <v/>
      </c>
      <c r="G129" s="174" t="str">
        <f>IF($F129="","",IF($AA129&lt;&gt;1,$AB$1,'ריכוז גיליונות עזר'!M129))</f>
        <v/>
      </c>
      <c r="H129" s="174" t="str">
        <f>IF($F129="","",IF($AA129&lt;&gt;1,$AB$1,'ריכוז גיליונות עזר'!N129))</f>
        <v/>
      </c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2"/>
      <c r="T129" s="12"/>
      <c r="U129" s="174" t="str">
        <f t="shared" si="87"/>
        <v/>
      </c>
      <c r="V129" s="12">
        <v>1</v>
      </c>
      <c r="W129" s="12" t="str">
        <f t="shared" si="88"/>
        <v/>
      </c>
      <c r="X129" s="174">
        <v>1</v>
      </c>
      <c r="Y129" s="12" t="str">
        <f t="shared" si="89"/>
        <v/>
      </c>
      <c r="Z129" s="138" t="str">
        <f t="shared" si="119"/>
        <v/>
      </c>
      <c r="AA129" s="210">
        <f t="shared" si="90"/>
        <v>1</v>
      </c>
      <c r="AB129" s="210" t="str">
        <f t="shared" si="84"/>
        <v/>
      </c>
      <c r="AC129" s="210" t="str">
        <f t="shared" si="84"/>
        <v/>
      </c>
      <c r="BA129" s="210" t="str">
        <f t="shared" si="100"/>
        <v/>
      </c>
      <c r="BB129" s="210" t="str">
        <f t="shared" si="100"/>
        <v/>
      </c>
      <c r="BC129" s="210" t="str">
        <f t="shared" si="100"/>
        <v/>
      </c>
      <c r="BK129" s="211" t="str">
        <f t="shared" si="110"/>
        <v/>
      </c>
      <c r="BL129" s="211" t="str">
        <f t="shared" si="110"/>
        <v/>
      </c>
      <c r="BM129" s="211" t="str">
        <f t="shared" si="110"/>
        <v/>
      </c>
      <c r="BN129" s="211" t="str">
        <f t="shared" si="110"/>
        <v/>
      </c>
      <c r="BO129" s="211" t="str">
        <f t="shared" si="110"/>
        <v/>
      </c>
      <c r="BP129" s="211" t="str">
        <f t="shared" si="110"/>
        <v/>
      </c>
      <c r="BQ129" s="211" t="str">
        <f t="shared" si="110"/>
        <v/>
      </c>
      <c r="BR129" s="211" t="str">
        <f t="shared" si="110"/>
        <v/>
      </c>
      <c r="BS129" s="211" t="str">
        <f t="shared" si="110"/>
        <v/>
      </c>
      <c r="BT129" s="211" t="str">
        <f t="shared" si="110"/>
        <v/>
      </c>
      <c r="BU129" s="211" t="str">
        <f t="shared" si="111"/>
        <v/>
      </c>
      <c r="BV129" s="211" t="str">
        <f t="shared" si="111"/>
        <v/>
      </c>
      <c r="BW129" s="211" t="str">
        <f t="shared" si="111"/>
        <v/>
      </c>
      <c r="BX129" s="211" t="str">
        <f t="shared" si="111"/>
        <v/>
      </c>
      <c r="BY129" s="211" t="str">
        <f t="shared" si="111"/>
        <v/>
      </c>
      <c r="BZ129" s="211" t="str">
        <f t="shared" si="111"/>
        <v/>
      </c>
      <c r="CA129" s="211" t="str">
        <f t="shared" si="111"/>
        <v/>
      </c>
      <c r="CB129" s="211" t="str">
        <f t="shared" si="111"/>
        <v/>
      </c>
      <c r="CC129" s="211" t="str">
        <f t="shared" si="111"/>
        <v/>
      </c>
      <c r="CD129" s="211" t="str">
        <f t="shared" si="111"/>
        <v/>
      </c>
      <c r="CE129" s="211" t="str">
        <f t="shared" si="112"/>
        <v/>
      </c>
      <c r="CF129" s="211" t="str">
        <f t="shared" si="112"/>
        <v/>
      </c>
      <c r="CG129" s="211" t="str">
        <f t="shared" si="112"/>
        <v/>
      </c>
      <c r="CH129" s="211" t="str">
        <f t="shared" si="112"/>
        <v/>
      </c>
      <c r="CI129" s="211" t="str">
        <f t="shared" si="112"/>
        <v/>
      </c>
      <c r="CJ129" s="211" t="str">
        <f t="shared" si="112"/>
        <v/>
      </c>
      <c r="CK129" s="211" t="str">
        <f t="shared" si="112"/>
        <v/>
      </c>
      <c r="CL129" s="211" t="str">
        <f t="shared" si="112"/>
        <v/>
      </c>
      <c r="CM129" s="211" t="str">
        <f t="shared" si="112"/>
        <v/>
      </c>
      <c r="CN129" s="211" t="str">
        <f t="shared" si="112"/>
        <v/>
      </c>
      <c r="CO129" s="211" t="str">
        <f t="shared" si="113"/>
        <v/>
      </c>
      <c r="CP129" s="211" t="str">
        <f t="shared" si="113"/>
        <v/>
      </c>
      <c r="CQ129" s="211" t="str">
        <f t="shared" si="113"/>
        <v/>
      </c>
      <c r="CR129" s="211" t="str">
        <f t="shared" si="113"/>
        <v/>
      </c>
      <c r="CS129" s="211" t="str">
        <f t="shared" si="113"/>
        <v/>
      </c>
      <c r="CT129" s="211" t="str">
        <f t="shared" si="113"/>
        <v/>
      </c>
      <c r="CU129" s="211" t="str">
        <f t="shared" si="113"/>
        <v/>
      </c>
      <c r="CV129" s="211" t="str">
        <f t="shared" si="113"/>
        <v/>
      </c>
      <c r="CW129" s="211" t="str">
        <f t="shared" si="113"/>
        <v/>
      </c>
      <c r="CX129" s="211" t="str">
        <f t="shared" si="113"/>
        <v/>
      </c>
      <c r="CY129" s="211" t="str">
        <f t="shared" si="114"/>
        <v/>
      </c>
      <c r="CZ129" s="211" t="str">
        <f t="shared" si="114"/>
        <v/>
      </c>
      <c r="DA129" s="211" t="str">
        <f t="shared" si="114"/>
        <v/>
      </c>
      <c r="DB129" s="211" t="str">
        <f t="shared" si="114"/>
        <v/>
      </c>
      <c r="DC129" s="211" t="str">
        <f t="shared" si="114"/>
        <v/>
      </c>
      <c r="DD129" s="211" t="str">
        <f t="shared" si="114"/>
        <v/>
      </c>
      <c r="DE129" s="211" t="str">
        <f t="shared" si="114"/>
        <v/>
      </c>
      <c r="DF129" s="211" t="str">
        <f t="shared" si="114"/>
        <v/>
      </c>
      <c r="DG129" s="211" t="str">
        <f t="shared" si="114"/>
        <v/>
      </c>
      <c r="DH129" s="211" t="str">
        <f t="shared" si="114"/>
        <v/>
      </c>
      <c r="DI129" s="211" t="str">
        <f t="shared" si="115"/>
        <v/>
      </c>
      <c r="DJ129" s="211" t="str">
        <f t="shared" si="115"/>
        <v/>
      </c>
      <c r="DK129" s="211" t="str">
        <f t="shared" si="115"/>
        <v/>
      </c>
      <c r="DL129" s="211" t="str">
        <f t="shared" si="115"/>
        <v/>
      </c>
      <c r="DM129" s="211" t="str">
        <f t="shared" si="115"/>
        <v/>
      </c>
      <c r="DN129" s="211" t="str">
        <f t="shared" si="115"/>
        <v/>
      </c>
      <c r="DO129" s="211" t="str">
        <f t="shared" si="115"/>
        <v/>
      </c>
      <c r="DP129" s="211" t="str">
        <f t="shared" si="115"/>
        <v/>
      </c>
      <c r="DQ129" s="211" t="str">
        <f t="shared" si="115"/>
        <v/>
      </c>
      <c r="DR129" s="211" t="str">
        <f t="shared" si="115"/>
        <v/>
      </c>
      <c r="DS129" s="211" t="str">
        <f t="shared" si="116"/>
        <v/>
      </c>
      <c r="DT129" s="211" t="str">
        <f t="shared" si="116"/>
        <v/>
      </c>
      <c r="DU129" s="211" t="str">
        <f t="shared" si="116"/>
        <v/>
      </c>
      <c r="DV129" s="211" t="str">
        <f t="shared" si="116"/>
        <v/>
      </c>
      <c r="DW129" s="211" t="str">
        <f t="shared" si="116"/>
        <v/>
      </c>
      <c r="DX129" s="211" t="str">
        <f t="shared" si="116"/>
        <v/>
      </c>
      <c r="DY129" s="211" t="str">
        <f t="shared" si="116"/>
        <v/>
      </c>
      <c r="DZ129" s="211" t="str">
        <f t="shared" si="116"/>
        <v/>
      </c>
      <c r="EA129" s="211" t="str">
        <f t="shared" si="116"/>
        <v/>
      </c>
      <c r="EB129" s="211" t="str">
        <f t="shared" si="116"/>
        <v/>
      </c>
      <c r="EC129" s="211" t="str">
        <f t="shared" si="117"/>
        <v/>
      </c>
      <c r="ED129" s="211" t="str">
        <f t="shared" si="117"/>
        <v/>
      </c>
      <c r="EE129" s="211" t="str">
        <f t="shared" si="117"/>
        <v/>
      </c>
      <c r="EF129" s="211" t="str">
        <f t="shared" si="117"/>
        <v/>
      </c>
      <c r="EG129" s="211" t="str">
        <f t="shared" si="117"/>
        <v/>
      </c>
      <c r="EH129" s="211" t="str">
        <f t="shared" si="117"/>
        <v/>
      </c>
      <c r="EI129" s="211" t="str">
        <f t="shared" si="117"/>
        <v/>
      </c>
      <c r="EJ129" s="211" t="str">
        <f t="shared" si="117"/>
        <v/>
      </c>
      <c r="EK129" s="211" t="str">
        <f t="shared" si="117"/>
        <v/>
      </c>
      <c r="EL129" s="211" t="str">
        <f t="shared" si="117"/>
        <v/>
      </c>
      <c r="EM129" s="211" t="str">
        <f t="shared" si="118"/>
        <v/>
      </c>
      <c r="EN129" s="211" t="str">
        <f t="shared" si="118"/>
        <v/>
      </c>
      <c r="EO129" s="211" t="str">
        <f t="shared" si="118"/>
        <v/>
      </c>
      <c r="EP129" s="211" t="str">
        <f t="shared" si="118"/>
        <v/>
      </c>
      <c r="EQ129" s="211" t="str">
        <f t="shared" si="118"/>
        <v/>
      </c>
      <c r="ER129" s="211" t="str">
        <f t="shared" si="118"/>
        <v/>
      </c>
      <c r="ES129" s="211" t="str">
        <f t="shared" si="118"/>
        <v/>
      </c>
      <c r="ET129" s="211" t="str">
        <f t="shared" si="118"/>
        <v/>
      </c>
      <c r="EU129" s="211" t="str">
        <f t="shared" si="118"/>
        <v/>
      </c>
      <c r="EV129" s="211" t="str">
        <f t="shared" si="118"/>
        <v/>
      </c>
    </row>
    <row r="130" spans="2:152" ht="16.5" hidden="1" thickBot="1" x14ac:dyDescent="0.3">
      <c r="B130" s="11" t="str">
        <f t="shared" si="86"/>
        <v/>
      </c>
      <c r="C130" s="8"/>
      <c r="D130" s="8"/>
      <c r="E130" s="8"/>
      <c r="F130" s="248" t="str">
        <f>IF('תנאי סף'!AO130&lt;&gt;1,"",'תנאי סף'!F130)</f>
        <v/>
      </c>
      <c r="G130" s="174" t="str">
        <f>IF($F130="","",IF($AA130&lt;&gt;1,$AB$1,'ריכוז גיליונות עזר'!M130))</f>
        <v/>
      </c>
      <c r="H130" s="174" t="str">
        <f>IF($F130="","",IF($AA130&lt;&gt;1,$AB$1,'ריכוז גיליונות עזר'!N130))</f>
        <v/>
      </c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2"/>
      <c r="T130" s="12"/>
      <c r="U130" s="174" t="str">
        <f t="shared" si="87"/>
        <v/>
      </c>
      <c r="V130" s="12">
        <v>1</v>
      </c>
      <c r="W130" s="12" t="str">
        <f t="shared" si="88"/>
        <v/>
      </c>
      <c r="X130" s="174">
        <v>1</v>
      </c>
      <c r="Y130" s="12" t="str">
        <f t="shared" si="89"/>
        <v/>
      </c>
      <c r="Z130" s="138" t="str">
        <f t="shared" si="119"/>
        <v/>
      </c>
      <c r="AA130" s="210">
        <f t="shared" si="90"/>
        <v>1</v>
      </c>
      <c r="AB130" s="210" t="str">
        <f t="shared" si="84"/>
        <v/>
      </c>
      <c r="AC130" s="210" t="str">
        <f t="shared" si="84"/>
        <v/>
      </c>
      <c r="BA130" s="210" t="str">
        <f t="shared" si="100"/>
        <v/>
      </c>
      <c r="BB130" s="210" t="str">
        <f t="shared" si="100"/>
        <v/>
      </c>
      <c r="BC130" s="210" t="str">
        <f t="shared" si="100"/>
        <v/>
      </c>
      <c r="BK130" s="211" t="str">
        <f t="shared" si="110"/>
        <v/>
      </c>
      <c r="BL130" s="211" t="str">
        <f t="shared" si="110"/>
        <v/>
      </c>
      <c r="BM130" s="211" t="str">
        <f t="shared" si="110"/>
        <v/>
      </c>
      <c r="BN130" s="211" t="str">
        <f t="shared" si="110"/>
        <v/>
      </c>
      <c r="BO130" s="211" t="str">
        <f t="shared" si="110"/>
        <v/>
      </c>
      <c r="BP130" s="211" t="str">
        <f t="shared" si="110"/>
        <v/>
      </c>
      <c r="BQ130" s="211" t="str">
        <f t="shared" si="110"/>
        <v/>
      </c>
      <c r="BR130" s="211" t="str">
        <f t="shared" si="110"/>
        <v/>
      </c>
      <c r="BS130" s="211" t="str">
        <f t="shared" si="110"/>
        <v/>
      </c>
      <c r="BT130" s="211" t="str">
        <f t="shared" si="110"/>
        <v/>
      </c>
      <c r="BU130" s="211" t="str">
        <f t="shared" si="111"/>
        <v/>
      </c>
      <c r="BV130" s="211" t="str">
        <f t="shared" si="111"/>
        <v/>
      </c>
      <c r="BW130" s="211" t="str">
        <f t="shared" si="111"/>
        <v/>
      </c>
      <c r="BX130" s="211" t="str">
        <f t="shared" si="111"/>
        <v/>
      </c>
      <c r="BY130" s="211" t="str">
        <f t="shared" si="111"/>
        <v/>
      </c>
      <c r="BZ130" s="211" t="str">
        <f t="shared" si="111"/>
        <v/>
      </c>
      <c r="CA130" s="211" t="str">
        <f t="shared" si="111"/>
        <v/>
      </c>
      <c r="CB130" s="211" t="str">
        <f t="shared" si="111"/>
        <v/>
      </c>
      <c r="CC130" s="211" t="str">
        <f t="shared" si="111"/>
        <v/>
      </c>
      <c r="CD130" s="211" t="str">
        <f t="shared" si="111"/>
        <v/>
      </c>
      <c r="CE130" s="211" t="str">
        <f t="shared" si="112"/>
        <v/>
      </c>
      <c r="CF130" s="211" t="str">
        <f t="shared" si="112"/>
        <v/>
      </c>
      <c r="CG130" s="211" t="str">
        <f t="shared" si="112"/>
        <v/>
      </c>
      <c r="CH130" s="211" t="str">
        <f t="shared" si="112"/>
        <v/>
      </c>
      <c r="CI130" s="211" t="str">
        <f t="shared" si="112"/>
        <v/>
      </c>
      <c r="CJ130" s="211" t="str">
        <f t="shared" si="112"/>
        <v/>
      </c>
      <c r="CK130" s="211" t="str">
        <f t="shared" si="112"/>
        <v/>
      </c>
      <c r="CL130" s="211" t="str">
        <f t="shared" si="112"/>
        <v/>
      </c>
      <c r="CM130" s="211" t="str">
        <f t="shared" si="112"/>
        <v/>
      </c>
      <c r="CN130" s="211" t="str">
        <f t="shared" si="112"/>
        <v/>
      </c>
      <c r="CO130" s="211" t="str">
        <f t="shared" si="113"/>
        <v/>
      </c>
      <c r="CP130" s="211" t="str">
        <f t="shared" si="113"/>
        <v/>
      </c>
      <c r="CQ130" s="211" t="str">
        <f t="shared" si="113"/>
        <v/>
      </c>
      <c r="CR130" s="211" t="str">
        <f t="shared" si="113"/>
        <v/>
      </c>
      <c r="CS130" s="211" t="str">
        <f t="shared" si="113"/>
        <v/>
      </c>
      <c r="CT130" s="211" t="str">
        <f t="shared" si="113"/>
        <v/>
      </c>
      <c r="CU130" s="211" t="str">
        <f t="shared" si="113"/>
        <v/>
      </c>
      <c r="CV130" s="211" t="str">
        <f t="shared" si="113"/>
        <v/>
      </c>
      <c r="CW130" s="211" t="str">
        <f t="shared" si="113"/>
        <v/>
      </c>
      <c r="CX130" s="211" t="str">
        <f t="shared" si="113"/>
        <v/>
      </c>
      <c r="CY130" s="211" t="str">
        <f t="shared" si="114"/>
        <v/>
      </c>
      <c r="CZ130" s="211" t="str">
        <f t="shared" si="114"/>
        <v/>
      </c>
      <c r="DA130" s="211" t="str">
        <f t="shared" si="114"/>
        <v/>
      </c>
      <c r="DB130" s="211" t="str">
        <f t="shared" si="114"/>
        <v/>
      </c>
      <c r="DC130" s="211" t="str">
        <f t="shared" si="114"/>
        <v/>
      </c>
      <c r="DD130" s="211" t="str">
        <f t="shared" si="114"/>
        <v/>
      </c>
      <c r="DE130" s="211" t="str">
        <f t="shared" si="114"/>
        <v/>
      </c>
      <c r="DF130" s="211" t="str">
        <f t="shared" si="114"/>
        <v/>
      </c>
      <c r="DG130" s="211" t="str">
        <f t="shared" si="114"/>
        <v/>
      </c>
      <c r="DH130" s="211" t="str">
        <f t="shared" si="114"/>
        <v/>
      </c>
      <c r="DI130" s="211" t="str">
        <f t="shared" si="115"/>
        <v/>
      </c>
      <c r="DJ130" s="211" t="str">
        <f t="shared" si="115"/>
        <v/>
      </c>
      <c r="DK130" s="211" t="str">
        <f t="shared" si="115"/>
        <v/>
      </c>
      <c r="DL130" s="211" t="str">
        <f t="shared" si="115"/>
        <v/>
      </c>
      <c r="DM130" s="211" t="str">
        <f t="shared" si="115"/>
        <v/>
      </c>
      <c r="DN130" s="211" t="str">
        <f t="shared" si="115"/>
        <v/>
      </c>
      <c r="DO130" s="211" t="str">
        <f t="shared" si="115"/>
        <v/>
      </c>
      <c r="DP130" s="211" t="str">
        <f t="shared" si="115"/>
        <v/>
      </c>
      <c r="DQ130" s="211" t="str">
        <f t="shared" si="115"/>
        <v/>
      </c>
      <c r="DR130" s="211" t="str">
        <f t="shared" si="115"/>
        <v/>
      </c>
      <c r="DS130" s="211" t="str">
        <f t="shared" si="116"/>
        <v/>
      </c>
      <c r="DT130" s="211" t="str">
        <f t="shared" si="116"/>
        <v/>
      </c>
      <c r="DU130" s="211" t="str">
        <f t="shared" si="116"/>
        <v/>
      </c>
      <c r="DV130" s="211" t="str">
        <f t="shared" si="116"/>
        <v/>
      </c>
      <c r="DW130" s="211" t="str">
        <f t="shared" si="116"/>
        <v/>
      </c>
      <c r="DX130" s="211" t="str">
        <f t="shared" si="116"/>
        <v/>
      </c>
      <c r="DY130" s="211" t="str">
        <f t="shared" si="116"/>
        <v/>
      </c>
      <c r="DZ130" s="211" t="str">
        <f t="shared" si="116"/>
        <v/>
      </c>
      <c r="EA130" s="211" t="str">
        <f t="shared" si="116"/>
        <v/>
      </c>
      <c r="EB130" s="211" t="str">
        <f t="shared" si="116"/>
        <v/>
      </c>
      <c r="EC130" s="211" t="str">
        <f t="shared" si="117"/>
        <v/>
      </c>
      <c r="ED130" s="211" t="str">
        <f t="shared" si="117"/>
        <v/>
      </c>
      <c r="EE130" s="211" t="str">
        <f t="shared" si="117"/>
        <v/>
      </c>
      <c r="EF130" s="211" t="str">
        <f t="shared" si="117"/>
        <v/>
      </c>
      <c r="EG130" s="211" t="str">
        <f t="shared" si="117"/>
        <v/>
      </c>
      <c r="EH130" s="211" t="str">
        <f t="shared" si="117"/>
        <v/>
      </c>
      <c r="EI130" s="211" t="str">
        <f t="shared" si="117"/>
        <v/>
      </c>
      <c r="EJ130" s="211" t="str">
        <f t="shared" si="117"/>
        <v/>
      </c>
      <c r="EK130" s="211" t="str">
        <f t="shared" si="117"/>
        <v/>
      </c>
      <c r="EL130" s="211" t="str">
        <f t="shared" si="117"/>
        <v/>
      </c>
      <c r="EM130" s="211" t="str">
        <f t="shared" si="118"/>
        <v/>
      </c>
      <c r="EN130" s="211" t="str">
        <f t="shared" si="118"/>
        <v/>
      </c>
      <c r="EO130" s="211" t="str">
        <f t="shared" si="118"/>
        <v/>
      </c>
      <c r="EP130" s="211" t="str">
        <f t="shared" si="118"/>
        <v/>
      </c>
      <c r="EQ130" s="211" t="str">
        <f t="shared" si="118"/>
        <v/>
      </c>
      <c r="ER130" s="211" t="str">
        <f t="shared" si="118"/>
        <v/>
      </c>
      <c r="ES130" s="211" t="str">
        <f t="shared" si="118"/>
        <v/>
      </c>
      <c r="ET130" s="211" t="str">
        <f t="shared" si="118"/>
        <v/>
      </c>
      <c r="EU130" s="211" t="str">
        <f t="shared" si="118"/>
        <v/>
      </c>
      <c r="EV130" s="211" t="str">
        <f t="shared" si="118"/>
        <v/>
      </c>
    </row>
    <row r="131" spans="2:152" ht="19.5" thickBot="1" x14ac:dyDescent="0.35">
      <c r="B131" s="506" t="s">
        <v>47</v>
      </c>
      <c r="C131" s="507"/>
      <c r="D131" s="507"/>
      <c r="E131" s="507"/>
      <c r="F131" s="508"/>
      <c r="G131" s="13">
        <f t="shared" ref="G131:P131" ca="1" si="120">SUM(G31:G130)</f>
        <v>20</v>
      </c>
      <c r="H131" s="13">
        <f t="shared" ca="1" si="120"/>
        <v>1</v>
      </c>
      <c r="I131" s="13">
        <f t="shared" si="120"/>
        <v>0</v>
      </c>
      <c r="J131" s="13">
        <f t="shared" si="120"/>
        <v>0</v>
      </c>
      <c r="K131" s="13">
        <f t="shared" si="120"/>
        <v>0</v>
      </c>
      <c r="L131" s="13">
        <f t="shared" si="120"/>
        <v>0</v>
      </c>
      <c r="M131" s="13">
        <f t="shared" si="120"/>
        <v>0</v>
      </c>
      <c r="N131" s="13">
        <f t="shared" si="120"/>
        <v>0</v>
      </c>
      <c r="O131" s="13">
        <f t="shared" si="120"/>
        <v>0</v>
      </c>
      <c r="P131" s="13">
        <f t="shared" si="120"/>
        <v>0</v>
      </c>
      <c r="Q131" s="13">
        <f t="shared" ref="Q131:Z131" si="121">SUM(Q31:Q130)</f>
        <v>0</v>
      </c>
      <c r="R131" s="13">
        <f t="shared" si="121"/>
        <v>0</v>
      </c>
      <c r="S131" s="13">
        <f t="shared" si="121"/>
        <v>0</v>
      </c>
      <c r="T131" s="13">
        <f t="shared" si="121"/>
        <v>0</v>
      </c>
      <c r="U131" s="13">
        <f t="shared" ca="1" si="121"/>
        <v>21</v>
      </c>
      <c r="V131" s="13">
        <f t="shared" si="121"/>
        <v>100</v>
      </c>
      <c r="W131" s="13">
        <f t="shared" ca="1" si="121"/>
        <v>21</v>
      </c>
      <c r="X131" s="13">
        <f t="shared" si="121"/>
        <v>100</v>
      </c>
      <c r="Y131" s="13">
        <f t="shared" ca="1" si="121"/>
        <v>21</v>
      </c>
      <c r="Z131" s="139">
        <f t="shared" ca="1" si="121"/>
        <v>1</v>
      </c>
      <c r="AD131" s="211"/>
    </row>
    <row r="132" spans="2:152" x14ac:dyDescent="0.25">
      <c r="AD132" s="211"/>
    </row>
    <row r="133" spans="2:152" x14ac:dyDescent="0.25">
      <c r="AD133" s="211"/>
    </row>
    <row r="134" spans="2:152" x14ac:dyDescent="0.25">
      <c r="AD134" s="211"/>
    </row>
    <row r="135" spans="2:152" x14ac:dyDescent="0.25">
      <c r="AD135" s="211"/>
    </row>
    <row r="136" spans="2:152" x14ac:dyDescent="0.25">
      <c r="AD136" s="211"/>
    </row>
    <row r="137" spans="2:152" x14ac:dyDescent="0.25">
      <c r="AD137" s="211"/>
    </row>
    <row r="138" spans="2:152" x14ac:dyDescent="0.25">
      <c r="AD138" s="211"/>
    </row>
    <row r="139" spans="2:152" x14ac:dyDescent="0.25">
      <c r="AD139" s="211"/>
    </row>
    <row r="140" spans="2:152" x14ac:dyDescent="0.25">
      <c r="AD140" s="211"/>
    </row>
    <row r="141" spans="2:152" x14ac:dyDescent="0.25">
      <c r="AD141" s="211"/>
    </row>
    <row r="142" spans="2:152" x14ac:dyDescent="0.25">
      <c r="AD142" s="211"/>
    </row>
    <row r="143" spans="2:152" x14ac:dyDescent="0.25">
      <c r="AD143" s="211"/>
    </row>
    <row r="144" spans="2:152" x14ac:dyDescent="0.25">
      <c r="AD144" s="211"/>
    </row>
    <row r="145" spans="30:30" x14ac:dyDescent="0.25">
      <c r="AD145" s="211"/>
    </row>
    <row r="146" spans="30:30" x14ac:dyDescent="0.25">
      <c r="AD146" s="211"/>
    </row>
    <row r="147" spans="30:30" x14ac:dyDescent="0.25">
      <c r="AD147" s="211"/>
    </row>
    <row r="148" spans="30:30" x14ac:dyDescent="0.25">
      <c r="AD148" s="211"/>
    </row>
    <row r="149" spans="30:30" x14ac:dyDescent="0.25">
      <c r="AD149" s="211"/>
    </row>
    <row r="150" spans="30:30" x14ac:dyDescent="0.25">
      <c r="AD150" s="211"/>
    </row>
    <row r="151" spans="30:30" x14ac:dyDescent="0.25">
      <c r="AD151" s="211"/>
    </row>
    <row r="152" spans="30:30" x14ac:dyDescent="0.25">
      <c r="AD152" s="211"/>
    </row>
    <row r="153" spans="30:30" x14ac:dyDescent="0.25">
      <c r="AD153" s="211"/>
    </row>
    <row r="154" spans="30:30" x14ac:dyDescent="0.25">
      <c r="AD154" s="211"/>
    </row>
    <row r="155" spans="30:30" x14ac:dyDescent="0.25">
      <c r="AD155" s="211"/>
    </row>
    <row r="156" spans="30:30" x14ac:dyDescent="0.25">
      <c r="AD156" s="211"/>
    </row>
    <row r="157" spans="30:30" x14ac:dyDescent="0.25">
      <c r="AD157" s="211"/>
    </row>
    <row r="158" spans="30:30" x14ac:dyDescent="0.25">
      <c r="AD158" s="211"/>
    </row>
    <row r="159" spans="30:30" x14ac:dyDescent="0.25">
      <c r="AD159" s="211"/>
    </row>
    <row r="160" spans="30:30" x14ac:dyDescent="0.25">
      <c r="AD160" s="211"/>
    </row>
    <row r="161" spans="30:30" x14ac:dyDescent="0.25">
      <c r="AD161" s="211"/>
    </row>
    <row r="162" spans="30:30" x14ac:dyDescent="0.25">
      <c r="AD162" s="211"/>
    </row>
    <row r="163" spans="30:30" x14ac:dyDescent="0.25">
      <c r="AD163" s="211"/>
    </row>
    <row r="164" spans="30:30" x14ac:dyDescent="0.25">
      <c r="AD164" s="211"/>
    </row>
    <row r="165" spans="30:30" x14ac:dyDescent="0.25">
      <c r="AD165" s="211"/>
    </row>
    <row r="166" spans="30:30" x14ac:dyDescent="0.25">
      <c r="AD166" s="211"/>
    </row>
    <row r="167" spans="30:30" x14ac:dyDescent="0.25">
      <c r="AD167" s="211"/>
    </row>
    <row r="168" spans="30:30" x14ac:dyDescent="0.25">
      <c r="AD168" s="211"/>
    </row>
    <row r="169" spans="30:30" x14ac:dyDescent="0.25">
      <c r="AD169" s="211"/>
    </row>
    <row r="170" spans="30:30" x14ac:dyDescent="0.25">
      <c r="AD170" s="211"/>
    </row>
    <row r="171" spans="30:30" x14ac:dyDescent="0.25">
      <c r="AD171" s="211"/>
    </row>
    <row r="172" spans="30:30" x14ac:dyDescent="0.25">
      <c r="AD172" s="211"/>
    </row>
    <row r="173" spans="30:30" x14ac:dyDescent="0.25">
      <c r="AD173" s="211"/>
    </row>
    <row r="174" spans="30:30" x14ac:dyDescent="0.25">
      <c r="AD174" s="211"/>
    </row>
    <row r="175" spans="30:30" x14ac:dyDescent="0.25">
      <c r="AD175" s="211"/>
    </row>
    <row r="176" spans="30:30" x14ac:dyDescent="0.25">
      <c r="AD176" s="211"/>
    </row>
    <row r="177" spans="30:30" x14ac:dyDescent="0.25">
      <c r="AD177" s="211"/>
    </row>
    <row r="178" spans="30:30" x14ac:dyDescent="0.25">
      <c r="AD178" s="211"/>
    </row>
    <row r="179" spans="30:30" x14ac:dyDescent="0.25">
      <c r="AD179" s="211"/>
    </row>
    <row r="180" spans="30:30" x14ac:dyDescent="0.25">
      <c r="AD180" s="211"/>
    </row>
  </sheetData>
  <sheetProtection algorithmName="SHA-512" hashValue="OMAKmdshuUgl0GA2/zTzJNw9JQEQkXZew6nHj8/s5EVqVhbmZMY+tScxMGHzubzYaxBUwI5xBEdCFafk6BBIdA==" saltValue="COVHIGOx+X3nY3afQaGDIw==" spinCount="100000" sheet="1" scenarios="1" formatColumns="0" formatRows="0"/>
  <mergeCells count="19">
    <mergeCell ref="B131:F131"/>
    <mergeCell ref="Q29:Q30"/>
    <mergeCell ref="R29:R30"/>
    <mergeCell ref="S29:S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T29:T30"/>
    <mergeCell ref="G29:G30"/>
    <mergeCell ref="H29:H30"/>
  </mergeCells>
  <conditionalFormatting sqref="B31:Z130">
    <cfRule type="expression" dxfId="288" priority="1" stopIfTrue="1">
      <formula>AND($F31="",B31&lt;&gt;"")</formula>
    </cfRule>
    <cfRule type="expression" dxfId="287" priority="2">
      <formula>$F31=""</formula>
    </cfRule>
    <cfRule type="expression" dxfId="286" priority="3">
      <formula>B$30&lt;&gt;""</formula>
    </cfRule>
  </conditionalFormatting>
  <dataValidations count="8">
    <dataValidation type="list" allowBlank="1" showInputMessage="1" showErrorMessage="1" sqref="I30:P30" xr:uid="{00000000-0002-0000-0700-000000000000}">
      <formula1>OFFSET($AE$1,0,0,1,COUNTA($AE$1:$AZ$1))</formula1>
    </dataValidation>
    <dataValidation type="whole" operator="notBetween" allowBlank="1" showInputMessage="1" showErrorMessage="1" errorTitle="נתון שגוי." error="ניתן להזין רק מספר שלם" sqref="I31:I130" xr:uid="{00000000-0002-0000-07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7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7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700-000005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7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700-000007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B215E863-DCF1-4993-B67B-31A7A163DC5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30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G34" sqref="G34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29.42578125" style="211" bestFit="1" customWidth="1"/>
    <col min="8" max="8" width="11.140625" style="211" hidden="1" customWidth="1"/>
    <col min="9" max="9" width="11.85546875" style="211" hidden="1" customWidth="1"/>
    <col min="10" max="10" width="11.42578125" style="211" hidden="1" customWidth="1"/>
    <col min="11" max="11" width="11" style="211" hidden="1" customWidth="1"/>
    <col min="12" max="12" width="11.140625" style="211" hidden="1" customWidth="1"/>
    <col min="13" max="13" width="10.5703125" style="211" hidden="1" customWidth="1"/>
    <col min="14" max="14" width="11.140625" style="211" hidden="1" customWidth="1"/>
    <col min="15" max="15" width="11.42578125" style="211" hidden="1" customWidth="1"/>
    <col min="16" max="17" width="14.140625" style="211" hidden="1" customWidth="1"/>
    <col min="18" max="19" width="21.42578125" style="211" hidden="1" customWidth="1"/>
    <col min="20" max="20" width="17.5703125" style="211" hidden="1" customWidth="1"/>
    <col min="21" max="21" width="14" style="211" customWidth="1"/>
    <col min="22" max="25" width="21.42578125" style="211" hidden="1" customWidth="1"/>
    <col min="26" max="26" width="14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5.5" customHeight="1" thickBot="1" x14ac:dyDescent="0.3">
      <c r="B1" s="489" t="str">
        <f ca="1">MID(CELL("filename",AC2),FIND("]",CELL("filename",AC2),1)+1,99)</f>
        <v>עובדים מקצועיים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>IF(ISNA(MATCH(G31,$AB$30:$AC$30,0)),0,1)</f>
        <v>0</v>
      </c>
      <c r="AF2" s="210">
        <f>IF(IFERROR(G31*1,"bad")="bad",0,1)</f>
        <v>1</v>
      </c>
      <c r="AG2" s="210">
        <f>IF(IFERROR(IF(G31=TRUNC(G31),1,"bad"),"bad")="bad",0,1)</f>
        <v>1</v>
      </c>
      <c r="AH2" s="210">
        <f>IF(AND(IF(IFERROR(G31*1,"bad")="bad",0,1)=1,G31&gt;=0),1,0)</f>
        <v>1</v>
      </c>
      <c r="AI2" s="210">
        <f>IF(AND(IF(IFERROR(IF(G31=TRUNC(G31),1,"bad"),"bad")="bad",0,1)=1,G31&gt;=0),1,0)</f>
        <v>1</v>
      </c>
      <c r="AJ2" s="210">
        <f>IF(AND(IF(IFERROR(G31*1,"bad")="bad",0,1)=1,G31&gt;0),1,0)</f>
        <v>1</v>
      </c>
      <c r="AK2" s="210">
        <f>IF(AND(IF(IFERROR(IF(G31=TRUNC(G31),1,"bad"),"bad")="bad",0,1)=1,G31&gt;0),1,0)</f>
        <v>1</v>
      </c>
      <c r="AL2" s="210">
        <v>1</v>
      </c>
      <c r="AM2" s="210">
        <f>IF(IFERROR(HLOOKUP(G31,$BA$30:$BK$30,1,0),"bad")="bad",0,1)</f>
        <v>1</v>
      </c>
    </row>
    <row r="3" spans="2:52" ht="38.25" thickBot="1" x14ac:dyDescent="0.3">
      <c r="U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לקריטריונים'!B181</f>
        <v>סעיף</v>
      </c>
      <c r="G4" s="420" t="str">
        <f>'פרמטרים לקריטריונים'!C181</f>
        <v>ניקוד</v>
      </c>
      <c r="AD4" s="210" t="s">
        <v>83</v>
      </c>
      <c r="AE4" s="252">
        <v>1</v>
      </c>
      <c r="AF4" s="253">
        <v>2</v>
      </c>
      <c r="AG4" s="253">
        <v>3</v>
      </c>
      <c r="AH4" s="253">
        <v>4</v>
      </c>
      <c r="AI4" s="253">
        <v>5</v>
      </c>
      <c r="AJ4" s="253">
        <v>6</v>
      </c>
      <c r="AK4" s="253">
        <v>7</v>
      </c>
      <c r="AL4" s="253">
        <v>8</v>
      </c>
      <c r="AM4" s="253">
        <v>9</v>
      </c>
      <c r="AN4" s="254">
        <v>10</v>
      </c>
    </row>
    <row r="5" spans="2:52" ht="63.75" thickBot="1" x14ac:dyDescent="0.3">
      <c r="F5" s="421" t="str">
        <f>'פרמטרים לקריטריונים'!B182</f>
        <v>בעד כל עובד מקצועי שהעסיק בשכר בשנת התקציב המבוקר בלפחות חצי משרה</v>
      </c>
      <c r="G5" s="424">
        <f>'פרמטרים לקריטריונים'!C182</f>
        <v>1</v>
      </c>
    </row>
    <row r="6" spans="2:52" hidden="1" x14ac:dyDescent="0.25"/>
    <row r="7" spans="2:52" hidden="1" x14ac:dyDescent="0.25"/>
    <row r="8" spans="2:52" hidden="1" x14ac:dyDescent="0.25"/>
    <row r="9" spans="2:52" hidden="1" x14ac:dyDescent="0.25"/>
    <row r="10" spans="2:52" hidden="1" x14ac:dyDescent="0.25"/>
    <row r="11" spans="2:52" hidden="1" x14ac:dyDescent="0.25"/>
    <row r="12" spans="2:52" hidden="1" x14ac:dyDescent="0.25"/>
    <row r="13" spans="2:52" hidden="1" x14ac:dyDescent="0.25"/>
    <row r="14" spans="2:52" hidden="1" x14ac:dyDescent="0.25"/>
    <row r="15" spans="2:52" hidden="1" x14ac:dyDescent="0.25"/>
    <row r="16" spans="2:52" hidden="1" x14ac:dyDescent="0.25"/>
    <row r="17" spans="1:62" hidden="1" x14ac:dyDescent="0.25"/>
    <row r="18" spans="1:62" hidden="1" x14ac:dyDescent="0.25"/>
    <row r="19" spans="1:62" hidden="1" x14ac:dyDescent="0.25"/>
    <row r="20" spans="1:62" hidden="1" x14ac:dyDescent="0.25"/>
    <row r="21" spans="1:62" ht="15.75" hidden="1" customHeight="1" x14ac:dyDescent="0.25"/>
    <row r="22" spans="1:62" ht="15.75" hidden="1" customHeight="1" x14ac:dyDescent="0.25"/>
    <row r="23" spans="1:62" ht="15.75" hidden="1" customHeight="1" thickBot="1" x14ac:dyDescent="0.3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62" ht="15.75" hidden="1" customHeight="1" x14ac:dyDescent="0.25">
      <c r="B24" s="231"/>
      <c r="C24" s="231"/>
      <c r="D24" s="231"/>
      <c r="E24" s="231"/>
      <c r="F24" s="23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62" ht="15.75" hidden="1" customHeight="1" x14ac:dyDescent="0.25"/>
    <row r="26" spans="1:62" ht="15.75" hidden="1" customHeight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t="15.75" hidden="1" customHeight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customHeight="1" thickBot="1" x14ac:dyDescent="0.3">
      <c r="A28" s="238"/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>
        <f>IF(SUM(AA31:AA130)=COUNT(AA31:AA130),1,0)</f>
        <v>0</v>
      </c>
      <c r="AD28" s="210">
        <f>MATCH(G$30,$AE$1:$AM$1,0)</f>
        <v>5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62" ht="63.75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257" t="s">
        <v>146</v>
      </c>
      <c r="H29" s="250" t="s">
        <v>133</v>
      </c>
      <c r="I29" s="250" t="s">
        <v>134</v>
      </c>
      <c r="J29" s="250" t="s">
        <v>135</v>
      </c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עובדים מקצועיים שהעסיק בשכר בשנת התקציב המבוקר בלפחות חצי משרה</v>
      </c>
      <c r="AE29" s="210" t="str">
        <f>"בקרת "&amp;H29</f>
        <v>בקרת טור הזנת מספר</v>
      </c>
      <c r="AF29" s="210" t="str">
        <f t="shared" ref="AF29:AV29" si="1">"בקרת "&amp;I29</f>
        <v>בקרת טור הזנת מספר שלם</v>
      </c>
      <c r="AG29" s="210" t="str">
        <f t="shared" si="1"/>
        <v>בקרת טור הזנת מספר שאינו שלילי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>"בקרת "&amp;P28</f>
        <v xml:space="preserve">בקרת </v>
      </c>
      <c r="AN29" s="210" t="str">
        <f>"בקרת "&amp;Q28</f>
        <v xml:space="preserve">בקרת 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>"בקרת "&amp;U28</f>
        <v xml:space="preserve">בקרת 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62" ht="23.25" customHeight="1" thickBot="1" x14ac:dyDescent="0.3">
      <c r="A30" s="242"/>
      <c r="B30" s="498"/>
      <c r="C30" s="500"/>
      <c r="D30" s="500"/>
      <c r="E30" s="500"/>
      <c r="F30" s="496"/>
      <c r="G30" s="258" t="s">
        <v>76</v>
      </c>
      <c r="H30" s="251"/>
      <c r="I30" s="251"/>
      <c r="J30" s="251"/>
      <c r="K30" s="251"/>
      <c r="L30" s="251"/>
      <c r="M30" s="251"/>
      <c r="N30" s="251"/>
      <c r="O30" s="251"/>
      <c r="P30" s="251"/>
      <c r="Q30" s="500"/>
      <c r="R30" s="500"/>
      <c r="S30" s="500"/>
      <c r="T30" s="500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 t="str">
        <f>G30</f>
        <v>מספר שלם שאינו שלילי</v>
      </c>
      <c r="AE30" s="210">
        <f>H30</f>
        <v>0</v>
      </c>
      <c r="AF30" s="210">
        <f t="shared" ref="AF30:AV30" si="2">I30</f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AE4</f>
        <v>1</v>
      </c>
      <c r="BB30" s="210">
        <f t="shared" ref="BB30:BJ30" si="3">AF4</f>
        <v>2</v>
      </c>
      <c r="BC30" s="210">
        <f t="shared" si="3"/>
        <v>3</v>
      </c>
      <c r="BD30" s="210">
        <f t="shared" si="3"/>
        <v>4</v>
      </c>
      <c r="BE30" s="210">
        <f t="shared" si="3"/>
        <v>5</v>
      </c>
      <c r="BF30" s="210">
        <f t="shared" si="3"/>
        <v>6</v>
      </c>
      <c r="BG30" s="210">
        <f t="shared" si="3"/>
        <v>7</v>
      </c>
      <c r="BH30" s="210">
        <f t="shared" si="3"/>
        <v>8</v>
      </c>
      <c r="BI30" s="210">
        <f t="shared" si="3"/>
        <v>9</v>
      </c>
      <c r="BJ30" s="210">
        <f t="shared" si="3"/>
        <v>10</v>
      </c>
    </row>
    <row r="31" spans="1:62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3">
        <v>2</v>
      </c>
      <c r="H31" s="193"/>
      <c r="I31" s="173"/>
      <c r="J31" s="193"/>
      <c r="K31" s="173"/>
      <c r="L31" s="193"/>
      <c r="M31" s="173"/>
      <c r="N31" s="173"/>
      <c r="O31" s="173"/>
      <c r="P31" s="194"/>
      <c r="Q31" s="174"/>
      <c r="R31" s="174"/>
      <c r="S31" s="174"/>
      <c r="T31" s="174"/>
      <c r="U31" s="174">
        <f ca="1">IF($F31="","",IF($AA31&lt;&gt;1,$AB$1,G31*$G$5))</f>
        <v>2</v>
      </c>
      <c r="V31" s="174">
        <v>1</v>
      </c>
      <c r="W31" s="174">
        <f ca="1">IF($F31="","",IF($AA31&lt;&gt;1,$AB$1,IFERROR(U31*V31,$AB$1)))</f>
        <v>2</v>
      </c>
      <c r="X31" s="174">
        <v>1</v>
      </c>
      <c r="Y31" s="174">
        <f ca="1">IF($F31="","",IF($AA31&lt;&gt;1,$AB$1,IFERROR(W31*X31,$AB$1)))</f>
        <v>2</v>
      </c>
      <c r="Z31" s="176">
        <f ca="1">IF($F31="","",IF(OR($AA31&lt;&gt;1,Y31=$AB$1),$AB$1,IFERROR(Y31/SUM($Y$31:$Y$130),0)))</f>
        <v>0.2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AD31" s="210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210">
        <f ca="1">IF($F31="","",BA$30)</f>
        <v>1</v>
      </c>
      <c r="BB31" s="210">
        <f t="shared" ref="BB31:BJ31" ca="1" si="4">IF($F31="","",BB$30)</f>
        <v>2</v>
      </c>
      <c r="BC31" s="210">
        <f t="shared" ca="1" si="4"/>
        <v>3</v>
      </c>
      <c r="BD31" s="210">
        <f t="shared" ca="1" si="4"/>
        <v>4</v>
      </c>
      <c r="BE31" s="210">
        <f t="shared" ca="1" si="4"/>
        <v>5</v>
      </c>
      <c r="BF31" s="210">
        <f t="shared" ca="1" si="4"/>
        <v>6</v>
      </c>
      <c r="BG31" s="210">
        <f t="shared" ca="1" si="4"/>
        <v>7</v>
      </c>
      <c r="BH31" s="210">
        <f t="shared" ca="1" si="4"/>
        <v>8</v>
      </c>
      <c r="BI31" s="210">
        <f t="shared" ca="1" si="4"/>
        <v>9</v>
      </c>
      <c r="BJ31" s="210">
        <f t="shared" ca="1" si="4"/>
        <v>10</v>
      </c>
    </row>
    <row r="32" spans="1:62" x14ac:dyDescent="0.25">
      <c r="B32" s="260">
        <f t="shared" ref="B32:B95" ca="1" si="5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0">
        <v>8</v>
      </c>
      <c r="H32" s="9"/>
      <c r="I32" s="10"/>
      <c r="J32" s="9"/>
      <c r="K32" s="10"/>
      <c r="L32" s="9"/>
      <c r="M32" s="10"/>
      <c r="N32" s="10"/>
      <c r="O32" s="173"/>
      <c r="P32" s="194"/>
      <c r="Q32" s="12"/>
      <c r="R32" s="12"/>
      <c r="S32" s="12"/>
      <c r="T32" s="12"/>
      <c r="U32" s="174">
        <f t="shared" ref="U32:U95" ca="1" si="6">IF($F32="","",IF($AA32&lt;&gt;1,$AB$1,G32*$G$5))</f>
        <v>8</v>
      </c>
      <c r="V32" s="12">
        <v>1</v>
      </c>
      <c r="W32" s="12">
        <f t="shared" ref="W32:W95" ca="1" si="7">IF($F32="","",IF($AA32&lt;&gt;1,$AB$1,IFERROR(U32*V32,$AB$1)))</f>
        <v>8</v>
      </c>
      <c r="X32" s="174">
        <v>1</v>
      </c>
      <c r="Y32" s="12">
        <f t="shared" ref="Y32:Y95" ca="1" si="8">IF($F32="","",IF($AA32&lt;&gt;1,$AB$1,IFERROR(W32*X32,$AB$1)))</f>
        <v>8</v>
      </c>
      <c r="Z32" s="140">
        <f t="shared" ref="Z32:Z95" ca="1" si="9">IF($F32="","",IF(OR($AA32&lt;&gt;1,Y32=$AB$1),$AB$1,IFERROR(Y32/SUM($Y$31:$Y$130),0)))</f>
        <v>0.8</v>
      </c>
      <c r="AA32" s="210">
        <f t="shared" ref="AA32:AA95" si="10">IF(SUM(AD32:AV32)=COUNT(AD32:AV32),1,0)</f>
        <v>1</v>
      </c>
      <c r="AB32" s="210">
        <f t="shared" ref="AB32:AC63" ca="1" si="11">IF($F32="","",AB$30)</f>
        <v>0</v>
      </c>
      <c r="AC32" s="210">
        <f t="shared" ca="1" si="11"/>
        <v>1</v>
      </c>
      <c r="AD32" s="210">
        <f t="shared" ref="AD32:AD95" si="12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</row>
    <row r="33" spans="2:30" x14ac:dyDescent="0.25">
      <c r="B33" s="260" t="str">
        <f t="shared" ca="1" si="5"/>
        <v/>
      </c>
      <c r="C33" s="8"/>
      <c r="D33" s="8"/>
      <c r="E33" s="8"/>
      <c r="F33" s="248" t="str">
        <f ca="1">IF('תנאי סף'!AO33&lt;&gt;1,"",'תנאי סף'!F33)</f>
        <v/>
      </c>
      <c r="G33" s="10"/>
      <c r="H33" s="9"/>
      <c r="I33" s="10"/>
      <c r="J33" s="9"/>
      <c r="K33" s="10"/>
      <c r="L33" s="9"/>
      <c r="M33" s="10"/>
      <c r="N33" s="10"/>
      <c r="O33" s="173"/>
      <c r="P33" s="194"/>
      <c r="Q33" s="12"/>
      <c r="R33" s="12"/>
      <c r="S33" s="12"/>
      <c r="T33" s="12"/>
      <c r="U33" s="174" t="str">
        <f t="shared" ca="1" si="6"/>
        <v/>
      </c>
      <c r="V33" s="12">
        <v>1</v>
      </c>
      <c r="W33" s="12" t="str">
        <f t="shared" ca="1" si="7"/>
        <v/>
      </c>
      <c r="X33" s="174">
        <v>1</v>
      </c>
      <c r="Y33" s="12" t="str">
        <f t="shared" ca="1" si="8"/>
        <v/>
      </c>
      <c r="Z33" s="140" t="str">
        <f t="shared" ca="1" si="9"/>
        <v/>
      </c>
      <c r="AA33" s="210">
        <f t="shared" si="10"/>
        <v>0</v>
      </c>
      <c r="AB33" s="210" t="str">
        <f t="shared" ca="1" si="11"/>
        <v/>
      </c>
      <c r="AC33" s="210" t="str">
        <f t="shared" ca="1" si="11"/>
        <v/>
      </c>
      <c r="AD33" s="210">
        <f t="shared" si="12"/>
        <v>0</v>
      </c>
    </row>
    <row r="34" spans="2:30" x14ac:dyDescent="0.25">
      <c r="B34" s="260" t="str">
        <f t="shared" ca="1" si="5"/>
        <v/>
      </c>
      <c r="C34" s="8"/>
      <c r="D34" s="8"/>
      <c r="E34" s="8"/>
      <c r="F34" s="248" t="str">
        <f ca="1">IF('תנאי סף'!AO34&lt;&gt;1,"",'תנאי סף'!F34)</f>
        <v/>
      </c>
      <c r="G34" s="10"/>
      <c r="H34" s="9"/>
      <c r="I34" s="10"/>
      <c r="J34" s="9"/>
      <c r="K34" s="10"/>
      <c r="L34" s="9"/>
      <c r="M34" s="10"/>
      <c r="N34" s="10"/>
      <c r="O34" s="173"/>
      <c r="P34" s="194"/>
      <c r="Q34" s="12"/>
      <c r="R34" s="12"/>
      <c r="S34" s="12"/>
      <c r="T34" s="12"/>
      <c r="U34" s="174" t="str">
        <f t="shared" ca="1" si="6"/>
        <v/>
      </c>
      <c r="V34" s="12">
        <v>1</v>
      </c>
      <c r="W34" s="12" t="str">
        <f t="shared" ca="1" si="7"/>
        <v/>
      </c>
      <c r="X34" s="174">
        <v>1</v>
      </c>
      <c r="Y34" s="12" t="str">
        <f t="shared" ca="1" si="8"/>
        <v/>
      </c>
      <c r="Z34" s="140" t="str">
        <f t="shared" ca="1" si="9"/>
        <v/>
      </c>
      <c r="AA34" s="210">
        <f t="shared" si="10"/>
        <v>0</v>
      </c>
      <c r="AB34" s="210" t="str">
        <f t="shared" ca="1" si="11"/>
        <v/>
      </c>
      <c r="AC34" s="210" t="str">
        <f t="shared" ca="1" si="11"/>
        <v/>
      </c>
      <c r="AD34" s="210">
        <f t="shared" si="12"/>
        <v>0</v>
      </c>
    </row>
    <row r="35" spans="2:30" x14ac:dyDescent="0.25">
      <c r="B35" s="260" t="str">
        <f t="shared" ca="1" si="5"/>
        <v/>
      </c>
      <c r="C35" s="8"/>
      <c r="D35" s="8"/>
      <c r="E35" s="8"/>
      <c r="F35" s="248" t="str">
        <f ca="1">IF('תנאי סף'!AO35&lt;&gt;1,"",'תנאי סף'!F35)</f>
        <v/>
      </c>
      <c r="G35" s="10"/>
      <c r="H35" s="9"/>
      <c r="I35" s="10"/>
      <c r="J35" s="9"/>
      <c r="K35" s="10"/>
      <c r="L35" s="9"/>
      <c r="M35" s="10"/>
      <c r="N35" s="10"/>
      <c r="O35" s="173"/>
      <c r="P35" s="194"/>
      <c r="Q35" s="12"/>
      <c r="R35" s="12"/>
      <c r="S35" s="12"/>
      <c r="T35" s="12"/>
      <c r="U35" s="174" t="str">
        <f t="shared" ca="1" si="6"/>
        <v/>
      </c>
      <c r="V35" s="12">
        <v>1</v>
      </c>
      <c r="W35" s="12" t="str">
        <f t="shared" ca="1" si="7"/>
        <v/>
      </c>
      <c r="X35" s="174">
        <v>1</v>
      </c>
      <c r="Y35" s="12" t="str">
        <f t="shared" ca="1" si="8"/>
        <v/>
      </c>
      <c r="Z35" s="140" t="str">
        <f t="shared" ca="1" si="9"/>
        <v/>
      </c>
      <c r="AA35" s="210">
        <f t="shared" si="10"/>
        <v>0</v>
      </c>
      <c r="AB35" s="210" t="str">
        <f t="shared" ca="1" si="11"/>
        <v/>
      </c>
      <c r="AC35" s="210" t="str">
        <f t="shared" ca="1" si="11"/>
        <v/>
      </c>
      <c r="AD35" s="210">
        <f t="shared" si="12"/>
        <v>0</v>
      </c>
    </row>
    <row r="36" spans="2:30" x14ac:dyDescent="0.25">
      <c r="B36" s="260" t="str">
        <f t="shared" ca="1" si="5"/>
        <v/>
      </c>
      <c r="C36" s="8"/>
      <c r="D36" s="8"/>
      <c r="E36" s="8"/>
      <c r="F36" s="248" t="str">
        <f ca="1">IF('תנאי סף'!AO36&lt;&gt;1,"",'תנאי סף'!F36)</f>
        <v/>
      </c>
      <c r="G36" s="10"/>
      <c r="H36" s="9"/>
      <c r="I36" s="10"/>
      <c r="J36" s="9"/>
      <c r="K36" s="10"/>
      <c r="L36" s="9"/>
      <c r="M36" s="10"/>
      <c r="N36" s="10"/>
      <c r="O36" s="173"/>
      <c r="P36" s="194"/>
      <c r="Q36" s="12"/>
      <c r="R36" s="12"/>
      <c r="S36" s="12"/>
      <c r="T36" s="12"/>
      <c r="U36" s="174" t="str">
        <f t="shared" ca="1" si="6"/>
        <v/>
      </c>
      <c r="V36" s="12">
        <v>1</v>
      </c>
      <c r="W36" s="12" t="str">
        <f t="shared" ca="1" si="7"/>
        <v/>
      </c>
      <c r="X36" s="174">
        <v>1</v>
      </c>
      <c r="Y36" s="12" t="str">
        <f t="shared" ca="1" si="8"/>
        <v/>
      </c>
      <c r="Z36" s="140" t="str">
        <f t="shared" ca="1" si="9"/>
        <v/>
      </c>
      <c r="AA36" s="210">
        <f t="shared" si="10"/>
        <v>0</v>
      </c>
      <c r="AB36" s="210" t="str">
        <f t="shared" ca="1" si="11"/>
        <v/>
      </c>
      <c r="AC36" s="210" t="str">
        <f t="shared" ca="1" si="11"/>
        <v/>
      </c>
      <c r="AD36" s="210">
        <f t="shared" si="12"/>
        <v>0</v>
      </c>
    </row>
    <row r="37" spans="2:30" x14ac:dyDescent="0.25">
      <c r="B37" s="260" t="str">
        <f t="shared" ca="1" si="5"/>
        <v/>
      </c>
      <c r="C37" s="8"/>
      <c r="D37" s="8"/>
      <c r="E37" s="8"/>
      <c r="F37" s="248" t="str">
        <f ca="1">IF('תנאי סף'!AO37&lt;&gt;1,"",'תנאי סף'!F37)</f>
        <v/>
      </c>
      <c r="G37" s="10"/>
      <c r="H37" s="9"/>
      <c r="I37" s="10"/>
      <c r="J37" s="9"/>
      <c r="K37" s="10"/>
      <c r="L37" s="9"/>
      <c r="M37" s="10"/>
      <c r="N37" s="10"/>
      <c r="O37" s="173"/>
      <c r="P37" s="194"/>
      <c r="Q37" s="12"/>
      <c r="R37" s="12"/>
      <c r="S37" s="12"/>
      <c r="T37" s="12"/>
      <c r="U37" s="174" t="str">
        <f t="shared" ca="1" si="6"/>
        <v/>
      </c>
      <c r="V37" s="12">
        <v>1</v>
      </c>
      <c r="W37" s="12" t="str">
        <f t="shared" ca="1" si="7"/>
        <v/>
      </c>
      <c r="X37" s="174">
        <v>1</v>
      </c>
      <c r="Y37" s="12" t="str">
        <f t="shared" ca="1" si="8"/>
        <v/>
      </c>
      <c r="Z37" s="140" t="str">
        <f t="shared" ca="1" si="9"/>
        <v/>
      </c>
      <c r="AA37" s="210">
        <f t="shared" si="10"/>
        <v>0</v>
      </c>
      <c r="AB37" s="210" t="str">
        <f t="shared" ca="1" si="11"/>
        <v/>
      </c>
      <c r="AC37" s="210" t="str">
        <f t="shared" ca="1" si="11"/>
        <v/>
      </c>
      <c r="AD37" s="210">
        <f t="shared" si="12"/>
        <v>0</v>
      </c>
    </row>
    <row r="38" spans="2:30" x14ac:dyDescent="0.25">
      <c r="B38" s="260" t="str">
        <f t="shared" ca="1" si="5"/>
        <v/>
      </c>
      <c r="C38" s="8"/>
      <c r="D38" s="8"/>
      <c r="E38" s="8"/>
      <c r="F38" s="248" t="str">
        <f ca="1">IF('תנאי סף'!AO38&lt;&gt;1,"",'תנאי סף'!F38)</f>
        <v/>
      </c>
      <c r="G38" s="10"/>
      <c r="H38" s="9"/>
      <c r="I38" s="10"/>
      <c r="J38" s="9"/>
      <c r="K38" s="10"/>
      <c r="L38" s="9"/>
      <c r="M38" s="10"/>
      <c r="N38" s="10"/>
      <c r="O38" s="173"/>
      <c r="P38" s="194"/>
      <c r="Q38" s="12"/>
      <c r="R38" s="12"/>
      <c r="S38" s="12"/>
      <c r="T38" s="12"/>
      <c r="U38" s="174" t="str">
        <f t="shared" ca="1" si="6"/>
        <v/>
      </c>
      <c r="V38" s="12">
        <v>1</v>
      </c>
      <c r="W38" s="12" t="str">
        <f t="shared" ca="1" si="7"/>
        <v/>
      </c>
      <c r="X38" s="174">
        <v>1</v>
      </c>
      <c r="Y38" s="12" t="str">
        <f t="shared" ca="1" si="8"/>
        <v/>
      </c>
      <c r="Z38" s="140" t="str">
        <f t="shared" ca="1" si="9"/>
        <v/>
      </c>
      <c r="AA38" s="210">
        <f t="shared" si="10"/>
        <v>0</v>
      </c>
      <c r="AB38" s="210" t="str">
        <f t="shared" ca="1" si="11"/>
        <v/>
      </c>
      <c r="AC38" s="210" t="str">
        <f t="shared" ca="1" si="11"/>
        <v/>
      </c>
      <c r="AD38" s="210">
        <f t="shared" si="12"/>
        <v>0</v>
      </c>
    </row>
    <row r="39" spans="2:30" x14ac:dyDescent="0.25">
      <c r="B39" s="260" t="str">
        <f t="shared" ca="1" si="5"/>
        <v/>
      </c>
      <c r="C39" s="8"/>
      <c r="D39" s="8"/>
      <c r="E39" s="8"/>
      <c r="F39" s="248" t="str">
        <f ca="1">IF('תנאי סף'!AO39&lt;&gt;1,"",'תנאי סף'!F39)</f>
        <v/>
      </c>
      <c r="G39" s="10"/>
      <c r="H39" s="9"/>
      <c r="I39" s="10"/>
      <c r="J39" s="9"/>
      <c r="K39" s="10"/>
      <c r="L39" s="9"/>
      <c r="M39" s="10"/>
      <c r="N39" s="10"/>
      <c r="O39" s="173"/>
      <c r="P39" s="194"/>
      <c r="Q39" s="12"/>
      <c r="R39" s="12"/>
      <c r="S39" s="12"/>
      <c r="T39" s="12"/>
      <c r="U39" s="174" t="str">
        <f t="shared" ca="1" si="6"/>
        <v/>
      </c>
      <c r="V39" s="12">
        <v>1</v>
      </c>
      <c r="W39" s="12" t="str">
        <f t="shared" ca="1" si="7"/>
        <v/>
      </c>
      <c r="X39" s="174">
        <v>1</v>
      </c>
      <c r="Y39" s="12" t="str">
        <f t="shared" ca="1" si="8"/>
        <v/>
      </c>
      <c r="Z39" s="140" t="str">
        <f t="shared" ca="1" si="9"/>
        <v/>
      </c>
      <c r="AA39" s="210">
        <f t="shared" si="10"/>
        <v>0</v>
      </c>
      <c r="AB39" s="210" t="str">
        <f t="shared" ca="1" si="11"/>
        <v/>
      </c>
      <c r="AC39" s="210" t="str">
        <f t="shared" ca="1" si="11"/>
        <v/>
      </c>
      <c r="AD39" s="210">
        <f t="shared" si="12"/>
        <v>0</v>
      </c>
    </row>
    <row r="40" spans="2:30" ht="16.5" thickBot="1" x14ac:dyDescent="0.3">
      <c r="B40" s="261" t="str">
        <f t="shared" ca="1" si="5"/>
        <v/>
      </c>
      <c r="C40" s="391"/>
      <c r="D40" s="391"/>
      <c r="E40" s="391"/>
      <c r="F40" s="392" t="str">
        <f ca="1">IF('תנאי סף'!AO40&lt;&gt;1,"",'תנאי סף'!F40)</f>
        <v/>
      </c>
      <c r="G40" s="393"/>
      <c r="H40" s="394"/>
      <c r="I40" s="393"/>
      <c r="J40" s="394"/>
      <c r="K40" s="393"/>
      <c r="L40" s="394"/>
      <c r="M40" s="393"/>
      <c r="N40" s="393"/>
      <c r="O40" s="425"/>
      <c r="P40" s="426"/>
      <c r="Q40" s="395"/>
      <c r="R40" s="395"/>
      <c r="S40" s="395"/>
      <c r="T40" s="395"/>
      <c r="U40" s="174" t="str">
        <f t="shared" ca="1" si="6"/>
        <v/>
      </c>
      <c r="V40" s="395">
        <v>1</v>
      </c>
      <c r="W40" s="395" t="str">
        <f t="shared" ca="1" si="7"/>
        <v/>
      </c>
      <c r="X40" s="174">
        <v>1</v>
      </c>
      <c r="Y40" s="395" t="str">
        <f t="shared" ca="1" si="8"/>
        <v/>
      </c>
      <c r="Z40" s="396" t="str">
        <f t="shared" ca="1" si="9"/>
        <v/>
      </c>
      <c r="AA40" s="210">
        <f t="shared" si="10"/>
        <v>0</v>
      </c>
      <c r="AB40" s="210" t="str">
        <f t="shared" ca="1" si="11"/>
        <v/>
      </c>
      <c r="AC40" s="210" t="str">
        <f t="shared" ca="1" si="11"/>
        <v/>
      </c>
      <c r="AD40" s="210">
        <f t="shared" si="12"/>
        <v>0</v>
      </c>
    </row>
    <row r="41" spans="2:30" hidden="1" x14ac:dyDescent="0.25">
      <c r="B41" s="11" t="str">
        <f t="shared" si="5"/>
        <v/>
      </c>
      <c r="C41" s="8"/>
      <c r="D41" s="8"/>
      <c r="E41" s="8"/>
      <c r="F41" s="248" t="str">
        <f>IF('תנאי סף'!AO41&lt;&gt;1,"",'תנאי סף'!F41)</f>
        <v/>
      </c>
      <c r="G41" s="10"/>
      <c r="H41" s="9"/>
      <c r="I41" s="10"/>
      <c r="J41" s="9"/>
      <c r="K41" s="10"/>
      <c r="L41" s="9"/>
      <c r="M41" s="10"/>
      <c r="N41" s="10"/>
      <c r="O41" s="173"/>
      <c r="P41" s="194"/>
      <c r="Q41" s="12"/>
      <c r="R41" s="12"/>
      <c r="S41" s="12"/>
      <c r="T41" s="12"/>
      <c r="U41" s="174" t="str">
        <f t="shared" si="6"/>
        <v/>
      </c>
      <c r="V41" s="12">
        <v>1</v>
      </c>
      <c r="W41" s="12" t="str">
        <f t="shared" si="7"/>
        <v/>
      </c>
      <c r="X41" s="174">
        <v>1</v>
      </c>
      <c r="Y41" s="12" t="str">
        <f t="shared" si="8"/>
        <v/>
      </c>
      <c r="Z41" s="138" t="str">
        <f t="shared" si="9"/>
        <v/>
      </c>
      <c r="AA41" s="210">
        <f t="shared" si="10"/>
        <v>0</v>
      </c>
      <c r="AB41" s="210" t="str">
        <f t="shared" si="11"/>
        <v/>
      </c>
      <c r="AC41" s="210" t="str">
        <f t="shared" si="11"/>
        <v/>
      </c>
      <c r="AD41" s="210">
        <f t="shared" si="12"/>
        <v>0</v>
      </c>
    </row>
    <row r="42" spans="2:30" hidden="1" x14ac:dyDescent="0.25">
      <c r="B42" s="11" t="str">
        <f t="shared" si="5"/>
        <v/>
      </c>
      <c r="C42" s="8"/>
      <c r="D42" s="8"/>
      <c r="E42" s="8"/>
      <c r="F42" s="248" t="str">
        <f>IF('תנאי סף'!AO42&lt;&gt;1,"",'תנאי סף'!F42)</f>
        <v/>
      </c>
      <c r="G42" s="10"/>
      <c r="H42" s="9"/>
      <c r="I42" s="10"/>
      <c r="J42" s="9"/>
      <c r="K42" s="10"/>
      <c r="L42" s="9"/>
      <c r="M42" s="10"/>
      <c r="N42" s="10"/>
      <c r="O42" s="173"/>
      <c r="P42" s="194"/>
      <c r="Q42" s="12"/>
      <c r="R42" s="12"/>
      <c r="S42" s="12"/>
      <c r="T42" s="12"/>
      <c r="U42" s="174" t="str">
        <f t="shared" si="6"/>
        <v/>
      </c>
      <c r="V42" s="12">
        <v>1</v>
      </c>
      <c r="W42" s="12" t="str">
        <f t="shared" si="7"/>
        <v/>
      </c>
      <c r="X42" s="174">
        <v>1</v>
      </c>
      <c r="Y42" s="12" t="str">
        <f t="shared" si="8"/>
        <v/>
      </c>
      <c r="Z42" s="138" t="str">
        <f t="shared" si="9"/>
        <v/>
      </c>
      <c r="AA42" s="210">
        <f t="shared" si="10"/>
        <v>0</v>
      </c>
      <c r="AB42" s="210" t="str">
        <f t="shared" si="11"/>
        <v/>
      </c>
      <c r="AC42" s="210" t="str">
        <f t="shared" si="11"/>
        <v/>
      </c>
      <c r="AD42" s="210">
        <f t="shared" si="12"/>
        <v>0</v>
      </c>
    </row>
    <row r="43" spans="2:30" hidden="1" x14ac:dyDescent="0.25">
      <c r="B43" s="11" t="str">
        <f t="shared" si="5"/>
        <v/>
      </c>
      <c r="C43" s="8"/>
      <c r="D43" s="8"/>
      <c r="E43" s="8"/>
      <c r="F43" s="248" t="str">
        <f>IF('תנאי סף'!AO43&lt;&gt;1,"",'תנאי סף'!F43)</f>
        <v/>
      </c>
      <c r="G43" s="10"/>
      <c r="H43" s="9"/>
      <c r="I43" s="10"/>
      <c r="J43" s="9"/>
      <c r="K43" s="10"/>
      <c r="L43" s="9"/>
      <c r="M43" s="10"/>
      <c r="N43" s="10"/>
      <c r="O43" s="173"/>
      <c r="P43" s="194"/>
      <c r="Q43" s="12"/>
      <c r="R43" s="12"/>
      <c r="S43" s="12"/>
      <c r="T43" s="12"/>
      <c r="U43" s="174" t="str">
        <f t="shared" si="6"/>
        <v/>
      </c>
      <c r="V43" s="12">
        <v>1</v>
      </c>
      <c r="W43" s="12" t="str">
        <f t="shared" si="7"/>
        <v/>
      </c>
      <c r="X43" s="174">
        <v>1</v>
      </c>
      <c r="Y43" s="12" t="str">
        <f t="shared" si="8"/>
        <v/>
      </c>
      <c r="Z43" s="138" t="str">
        <f t="shared" si="9"/>
        <v/>
      </c>
      <c r="AA43" s="210">
        <f t="shared" si="10"/>
        <v>0</v>
      </c>
      <c r="AB43" s="210" t="str">
        <f t="shared" si="11"/>
        <v/>
      </c>
      <c r="AC43" s="210" t="str">
        <f t="shared" si="11"/>
        <v/>
      </c>
      <c r="AD43" s="210">
        <f t="shared" si="12"/>
        <v>0</v>
      </c>
    </row>
    <row r="44" spans="2:30" hidden="1" x14ac:dyDescent="0.25">
      <c r="B44" s="11" t="str">
        <f t="shared" si="5"/>
        <v/>
      </c>
      <c r="C44" s="8"/>
      <c r="D44" s="8"/>
      <c r="E44" s="8"/>
      <c r="F44" s="248" t="str">
        <f>IF('תנאי סף'!AO44&lt;&gt;1,"",'תנאי סף'!F44)</f>
        <v/>
      </c>
      <c r="G44" s="10"/>
      <c r="H44" s="9"/>
      <c r="I44" s="10"/>
      <c r="J44" s="9"/>
      <c r="K44" s="10"/>
      <c r="L44" s="9"/>
      <c r="M44" s="10"/>
      <c r="N44" s="10"/>
      <c r="O44" s="173"/>
      <c r="P44" s="194"/>
      <c r="Q44" s="12"/>
      <c r="R44" s="12"/>
      <c r="S44" s="12"/>
      <c r="T44" s="12"/>
      <c r="U44" s="174" t="str">
        <f t="shared" si="6"/>
        <v/>
      </c>
      <c r="V44" s="12">
        <v>1</v>
      </c>
      <c r="W44" s="12" t="str">
        <f t="shared" si="7"/>
        <v/>
      </c>
      <c r="X44" s="174">
        <v>1</v>
      </c>
      <c r="Y44" s="12" t="str">
        <f t="shared" si="8"/>
        <v/>
      </c>
      <c r="Z44" s="138" t="str">
        <f t="shared" si="9"/>
        <v/>
      </c>
      <c r="AA44" s="210">
        <f t="shared" si="10"/>
        <v>0</v>
      </c>
      <c r="AB44" s="210" t="str">
        <f t="shared" si="11"/>
        <v/>
      </c>
      <c r="AC44" s="210" t="str">
        <f t="shared" si="11"/>
        <v/>
      </c>
      <c r="AD44" s="210">
        <f t="shared" si="12"/>
        <v>0</v>
      </c>
    </row>
    <row r="45" spans="2:30" hidden="1" x14ac:dyDescent="0.25">
      <c r="B45" s="11" t="str">
        <f t="shared" si="5"/>
        <v/>
      </c>
      <c r="C45" s="8"/>
      <c r="D45" s="8"/>
      <c r="E45" s="8"/>
      <c r="F45" s="248" t="str">
        <f>IF('תנאי סף'!AO45&lt;&gt;1,"",'תנאי סף'!F45)</f>
        <v/>
      </c>
      <c r="G45" s="10"/>
      <c r="H45" s="9"/>
      <c r="I45" s="10"/>
      <c r="J45" s="9"/>
      <c r="K45" s="10"/>
      <c r="L45" s="9"/>
      <c r="M45" s="10"/>
      <c r="N45" s="10"/>
      <c r="O45" s="173"/>
      <c r="P45" s="194"/>
      <c r="Q45" s="12"/>
      <c r="R45" s="12"/>
      <c r="S45" s="12"/>
      <c r="T45" s="12"/>
      <c r="U45" s="174" t="str">
        <f t="shared" si="6"/>
        <v/>
      </c>
      <c r="V45" s="12">
        <v>1</v>
      </c>
      <c r="W45" s="12" t="str">
        <f t="shared" si="7"/>
        <v/>
      </c>
      <c r="X45" s="174">
        <v>1</v>
      </c>
      <c r="Y45" s="12" t="str">
        <f t="shared" si="8"/>
        <v/>
      </c>
      <c r="Z45" s="138" t="str">
        <f t="shared" si="9"/>
        <v/>
      </c>
      <c r="AA45" s="210">
        <f t="shared" si="10"/>
        <v>0</v>
      </c>
      <c r="AB45" s="210" t="str">
        <f t="shared" si="11"/>
        <v/>
      </c>
      <c r="AC45" s="210" t="str">
        <f t="shared" si="11"/>
        <v/>
      </c>
      <c r="AD45" s="210">
        <f t="shared" si="12"/>
        <v>0</v>
      </c>
    </row>
    <row r="46" spans="2:30" hidden="1" x14ac:dyDescent="0.25">
      <c r="B46" s="11" t="str">
        <f t="shared" si="5"/>
        <v/>
      </c>
      <c r="C46" s="8"/>
      <c r="D46" s="8"/>
      <c r="E46" s="8"/>
      <c r="F46" s="248" t="str">
        <f>IF('תנאי סף'!AO46&lt;&gt;1,"",'תנאי סף'!F46)</f>
        <v/>
      </c>
      <c r="G46" s="10"/>
      <c r="H46" s="9"/>
      <c r="I46" s="10"/>
      <c r="J46" s="9"/>
      <c r="K46" s="10"/>
      <c r="L46" s="9"/>
      <c r="M46" s="10"/>
      <c r="N46" s="10"/>
      <c r="O46" s="173"/>
      <c r="P46" s="194"/>
      <c r="Q46" s="12"/>
      <c r="R46" s="12"/>
      <c r="S46" s="12"/>
      <c r="T46" s="12"/>
      <c r="U46" s="174" t="str">
        <f t="shared" si="6"/>
        <v/>
      </c>
      <c r="V46" s="12">
        <v>1</v>
      </c>
      <c r="W46" s="12" t="str">
        <f t="shared" si="7"/>
        <v/>
      </c>
      <c r="X46" s="174">
        <v>1</v>
      </c>
      <c r="Y46" s="12" t="str">
        <f t="shared" si="8"/>
        <v/>
      </c>
      <c r="Z46" s="138" t="str">
        <f t="shared" si="9"/>
        <v/>
      </c>
      <c r="AA46" s="210">
        <f t="shared" si="10"/>
        <v>0</v>
      </c>
      <c r="AB46" s="210" t="str">
        <f t="shared" si="11"/>
        <v/>
      </c>
      <c r="AC46" s="210" t="str">
        <f t="shared" si="11"/>
        <v/>
      </c>
      <c r="AD46" s="210">
        <f t="shared" si="12"/>
        <v>0</v>
      </c>
    </row>
    <row r="47" spans="2:30" hidden="1" x14ac:dyDescent="0.25">
      <c r="B47" s="11" t="str">
        <f t="shared" si="5"/>
        <v/>
      </c>
      <c r="C47" s="8"/>
      <c r="D47" s="8"/>
      <c r="E47" s="8"/>
      <c r="F47" s="248" t="str">
        <f>IF('תנאי סף'!AO47&lt;&gt;1,"",'תנאי סף'!F47)</f>
        <v/>
      </c>
      <c r="G47" s="10"/>
      <c r="H47" s="9"/>
      <c r="I47" s="10"/>
      <c r="J47" s="9"/>
      <c r="K47" s="10"/>
      <c r="L47" s="9"/>
      <c r="M47" s="10"/>
      <c r="N47" s="10"/>
      <c r="O47" s="173"/>
      <c r="P47" s="194"/>
      <c r="Q47" s="12"/>
      <c r="R47" s="12"/>
      <c r="S47" s="12"/>
      <c r="T47" s="12"/>
      <c r="U47" s="174" t="str">
        <f t="shared" si="6"/>
        <v/>
      </c>
      <c r="V47" s="12">
        <v>1</v>
      </c>
      <c r="W47" s="12" t="str">
        <f t="shared" si="7"/>
        <v/>
      </c>
      <c r="X47" s="174">
        <v>1</v>
      </c>
      <c r="Y47" s="12" t="str">
        <f t="shared" si="8"/>
        <v/>
      </c>
      <c r="Z47" s="138" t="str">
        <f t="shared" si="9"/>
        <v/>
      </c>
      <c r="AA47" s="210">
        <f t="shared" si="10"/>
        <v>0</v>
      </c>
      <c r="AB47" s="210" t="str">
        <f t="shared" si="11"/>
        <v/>
      </c>
      <c r="AC47" s="210" t="str">
        <f t="shared" si="11"/>
        <v/>
      </c>
      <c r="AD47" s="210">
        <f t="shared" si="12"/>
        <v>0</v>
      </c>
    </row>
    <row r="48" spans="2:30" hidden="1" x14ac:dyDescent="0.25">
      <c r="B48" s="11" t="str">
        <f t="shared" si="5"/>
        <v/>
      </c>
      <c r="C48" s="8"/>
      <c r="D48" s="8"/>
      <c r="E48" s="8"/>
      <c r="F48" s="248" t="str">
        <f>IF('תנאי סף'!AO48&lt;&gt;1,"",'תנאי סף'!F48)</f>
        <v/>
      </c>
      <c r="G48" s="10"/>
      <c r="H48" s="9"/>
      <c r="I48" s="10"/>
      <c r="J48" s="9"/>
      <c r="K48" s="10"/>
      <c r="L48" s="9"/>
      <c r="M48" s="10"/>
      <c r="N48" s="10"/>
      <c r="O48" s="173"/>
      <c r="P48" s="194"/>
      <c r="Q48" s="12"/>
      <c r="R48" s="12"/>
      <c r="S48" s="12"/>
      <c r="T48" s="12"/>
      <c r="U48" s="174" t="str">
        <f t="shared" si="6"/>
        <v/>
      </c>
      <c r="V48" s="12">
        <v>1</v>
      </c>
      <c r="W48" s="12" t="str">
        <f t="shared" si="7"/>
        <v/>
      </c>
      <c r="X48" s="174">
        <v>1</v>
      </c>
      <c r="Y48" s="12" t="str">
        <f t="shared" si="8"/>
        <v/>
      </c>
      <c r="Z48" s="138" t="str">
        <f t="shared" si="9"/>
        <v/>
      </c>
      <c r="AA48" s="210">
        <f t="shared" si="10"/>
        <v>0</v>
      </c>
      <c r="AB48" s="210" t="str">
        <f t="shared" si="11"/>
        <v/>
      </c>
      <c r="AC48" s="210" t="str">
        <f t="shared" si="11"/>
        <v/>
      </c>
      <c r="AD48" s="210">
        <f t="shared" si="12"/>
        <v>0</v>
      </c>
    </row>
    <row r="49" spans="2:30" hidden="1" x14ac:dyDescent="0.25">
      <c r="B49" s="11" t="str">
        <f t="shared" si="5"/>
        <v/>
      </c>
      <c r="C49" s="8"/>
      <c r="D49" s="8"/>
      <c r="E49" s="8"/>
      <c r="F49" s="248" t="str">
        <f>IF('תנאי סף'!AO49&lt;&gt;1,"",'תנאי סף'!F49)</f>
        <v/>
      </c>
      <c r="G49" s="10"/>
      <c r="H49" s="9"/>
      <c r="I49" s="10"/>
      <c r="J49" s="9"/>
      <c r="K49" s="10"/>
      <c r="L49" s="9"/>
      <c r="M49" s="10"/>
      <c r="N49" s="10"/>
      <c r="O49" s="173"/>
      <c r="P49" s="194"/>
      <c r="Q49" s="12"/>
      <c r="R49" s="12"/>
      <c r="S49" s="12"/>
      <c r="T49" s="12"/>
      <c r="U49" s="174" t="str">
        <f t="shared" si="6"/>
        <v/>
      </c>
      <c r="V49" s="12">
        <v>1</v>
      </c>
      <c r="W49" s="12" t="str">
        <f t="shared" si="7"/>
        <v/>
      </c>
      <c r="X49" s="174">
        <v>1</v>
      </c>
      <c r="Y49" s="12" t="str">
        <f t="shared" si="8"/>
        <v/>
      </c>
      <c r="Z49" s="138" t="str">
        <f t="shared" si="9"/>
        <v/>
      </c>
      <c r="AA49" s="210">
        <f t="shared" si="10"/>
        <v>0</v>
      </c>
      <c r="AB49" s="210" t="str">
        <f t="shared" si="11"/>
        <v/>
      </c>
      <c r="AC49" s="210" t="str">
        <f t="shared" si="11"/>
        <v/>
      </c>
      <c r="AD49" s="210">
        <f t="shared" si="12"/>
        <v>0</v>
      </c>
    </row>
    <row r="50" spans="2:30" hidden="1" x14ac:dyDescent="0.25">
      <c r="B50" s="11" t="str">
        <f t="shared" si="5"/>
        <v/>
      </c>
      <c r="C50" s="8"/>
      <c r="D50" s="8"/>
      <c r="E50" s="8"/>
      <c r="F50" s="248" t="str">
        <f>IF('תנאי סף'!AO50&lt;&gt;1,"",'תנאי סף'!F50)</f>
        <v/>
      </c>
      <c r="G50" s="10"/>
      <c r="H50" s="9"/>
      <c r="I50" s="10"/>
      <c r="J50" s="9"/>
      <c r="K50" s="10"/>
      <c r="L50" s="9"/>
      <c r="M50" s="10"/>
      <c r="N50" s="10"/>
      <c r="O50" s="173"/>
      <c r="P50" s="194"/>
      <c r="Q50" s="12"/>
      <c r="R50" s="12"/>
      <c r="S50" s="12"/>
      <c r="T50" s="12"/>
      <c r="U50" s="174" t="str">
        <f t="shared" si="6"/>
        <v/>
      </c>
      <c r="V50" s="12">
        <v>1</v>
      </c>
      <c r="W50" s="12" t="str">
        <f t="shared" si="7"/>
        <v/>
      </c>
      <c r="X50" s="174">
        <v>1</v>
      </c>
      <c r="Y50" s="12" t="str">
        <f t="shared" si="8"/>
        <v/>
      </c>
      <c r="Z50" s="138" t="str">
        <f t="shared" si="9"/>
        <v/>
      </c>
      <c r="AA50" s="210">
        <f t="shared" si="10"/>
        <v>0</v>
      </c>
      <c r="AB50" s="210" t="str">
        <f t="shared" si="11"/>
        <v/>
      </c>
      <c r="AC50" s="210" t="str">
        <f t="shared" si="11"/>
        <v/>
      </c>
      <c r="AD50" s="210">
        <f t="shared" si="12"/>
        <v>0</v>
      </c>
    </row>
    <row r="51" spans="2:30" hidden="1" x14ac:dyDescent="0.25">
      <c r="B51" s="11" t="str">
        <f t="shared" si="5"/>
        <v/>
      </c>
      <c r="C51" s="8"/>
      <c r="D51" s="8"/>
      <c r="E51" s="8"/>
      <c r="F51" s="248" t="str">
        <f>IF('תנאי סף'!AO51&lt;&gt;1,"",'תנאי סף'!F51)</f>
        <v/>
      </c>
      <c r="G51" s="10"/>
      <c r="H51" s="9"/>
      <c r="I51" s="10"/>
      <c r="J51" s="9"/>
      <c r="K51" s="10"/>
      <c r="L51" s="9"/>
      <c r="M51" s="10"/>
      <c r="N51" s="10"/>
      <c r="O51" s="173"/>
      <c r="P51" s="194"/>
      <c r="Q51" s="12"/>
      <c r="R51" s="12"/>
      <c r="S51" s="12"/>
      <c r="T51" s="12"/>
      <c r="U51" s="174" t="str">
        <f t="shared" si="6"/>
        <v/>
      </c>
      <c r="V51" s="12">
        <v>1</v>
      </c>
      <c r="W51" s="12" t="str">
        <f t="shared" si="7"/>
        <v/>
      </c>
      <c r="X51" s="174">
        <v>1</v>
      </c>
      <c r="Y51" s="12" t="str">
        <f t="shared" si="8"/>
        <v/>
      </c>
      <c r="Z51" s="138" t="str">
        <f t="shared" si="9"/>
        <v/>
      </c>
      <c r="AA51" s="210">
        <f t="shared" si="10"/>
        <v>0</v>
      </c>
      <c r="AB51" s="210" t="str">
        <f t="shared" si="11"/>
        <v/>
      </c>
      <c r="AC51" s="210" t="str">
        <f t="shared" si="11"/>
        <v/>
      </c>
      <c r="AD51" s="210">
        <f t="shared" si="12"/>
        <v>0</v>
      </c>
    </row>
    <row r="52" spans="2:30" hidden="1" x14ac:dyDescent="0.25">
      <c r="B52" s="11" t="str">
        <f t="shared" si="5"/>
        <v/>
      </c>
      <c r="C52" s="8"/>
      <c r="D52" s="8"/>
      <c r="E52" s="8"/>
      <c r="F52" s="248" t="str">
        <f>IF('תנאי סף'!AO52&lt;&gt;1,"",'תנאי סף'!F52)</f>
        <v/>
      </c>
      <c r="G52" s="10"/>
      <c r="H52" s="9"/>
      <c r="I52" s="10"/>
      <c r="J52" s="9"/>
      <c r="K52" s="10"/>
      <c r="L52" s="9"/>
      <c r="M52" s="10"/>
      <c r="N52" s="10"/>
      <c r="O52" s="173"/>
      <c r="P52" s="194"/>
      <c r="Q52" s="12"/>
      <c r="R52" s="12"/>
      <c r="S52" s="12"/>
      <c r="T52" s="12"/>
      <c r="U52" s="174" t="str">
        <f t="shared" si="6"/>
        <v/>
      </c>
      <c r="V52" s="12">
        <v>1</v>
      </c>
      <c r="W52" s="12" t="str">
        <f t="shared" si="7"/>
        <v/>
      </c>
      <c r="X52" s="174">
        <v>1</v>
      </c>
      <c r="Y52" s="12" t="str">
        <f t="shared" si="8"/>
        <v/>
      </c>
      <c r="Z52" s="138" t="str">
        <f t="shared" si="9"/>
        <v/>
      </c>
      <c r="AA52" s="210">
        <f t="shared" si="10"/>
        <v>0</v>
      </c>
      <c r="AB52" s="210" t="str">
        <f t="shared" si="11"/>
        <v/>
      </c>
      <c r="AC52" s="210" t="str">
        <f t="shared" si="11"/>
        <v/>
      </c>
      <c r="AD52" s="210">
        <f t="shared" si="12"/>
        <v>0</v>
      </c>
    </row>
    <row r="53" spans="2:30" hidden="1" x14ac:dyDescent="0.25">
      <c r="B53" s="11" t="str">
        <f t="shared" si="5"/>
        <v/>
      </c>
      <c r="C53" s="8"/>
      <c r="D53" s="8"/>
      <c r="E53" s="8"/>
      <c r="F53" s="248" t="str">
        <f>IF('תנאי סף'!AO53&lt;&gt;1,"",'תנאי סף'!F53)</f>
        <v/>
      </c>
      <c r="G53" s="10"/>
      <c r="H53" s="9"/>
      <c r="I53" s="10"/>
      <c r="J53" s="9"/>
      <c r="K53" s="10"/>
      <c r="L53" s="9"/>
      <c r="M53" s="10"/>
      <c r="N53" s="10"/>
      <c r="O53" s="173"/>
      <c r="P53" s="194"/>
      <c r="Q53" s="12"/>
      <c r="R53" s="12"/>
      <c r="S53" s="12"/>
      <c r="T53" s="12"/>
      <c r="U53" s="174" t="str">
        <f t="shared" si="6"/>
        <v/>
      </c>
      <c r="V53" s="12">
        <v>1</v>
      </c>
      <c r="W53" s="12" t="str">
        <f t="shared" si="7"/>
        <v/>
      </c>
      <c r="X53" s="174">
        <v>1</v>
      </c>
      <c r="Y53" s="12" t="str">
        <f t="shared" si="8"/>
        <v/>
      </c>
      <c r="Z53" s="138" t="str">
        <f t="shared" si="9"/>
        <v/>
      </c>
      <c r="AA53" s="210">
        <f t="shared" si="10"/>
        <v>0</v>
      </c>
      <c r="AB53" s="210" t="str">
        <f t="shared" si="11"/>
        <v/>
      </c>
      <c r="AC53" s="210" t="str">
        <f t="shared" si="11"/>
        <v/>
      </c>
      <c r="AD53" s="210">
        <f t="shared" si="12"/>
        <v>0</v>
      </c>
    </row>
    <row r="54" spans="2:30" hidden="1" x14ac:dyDescent="0.25">
      <c r="B54" s="11" t="str">
        <f t="shared" si="5"/>
        <v/>
      </c>
      <c r="C54" s="8"/>
      <c r="D54" s="8"/>
      <c r="E54" s="8"/>
      <c r="F54" s="248" t="str">
        <f>IF('תנאי סף'!AO54&lt;&gt;1,"",'תנאי סף'!F54)</f>
        <v/>
      </c>
      <c r="G54" s="10"/>
      <c r="H54" s="9"/>
      <c r="I54" s="10"/>
      <c r="J54" s="9"/>
      <c r="K54" s="10"/>
      <c r="L54" s="9"/>
      <c r="M54" s="10"/>
      <c r="N54" s="10"/>
      <c r="O54" s="173"/>
      <c r="P54" s="194"/>
      <c r="Q54" s="12"/>
      <c r="R54" s="12"/>
      <c r="S54" s="12"/>
      <c r="T54" s="12"/>
      <c r="U54" s="174" t="str">
        <f t="shared" si="6"/>
        <v/>
      </c>
      <c r="V54" s="12">
        <v>1</v>
      </c>
      <c r="W54" s="12" t="str">
        <f t="shared" si="7"/>
        <v/>
      </c>
      <c r="X54" s="174">
        <v>1</v>
      </c>
      <c r="Y54" s="12" t="str">
        <f t="shared" si="8"/>
        <v/>
      </c>
      <c r="Z54" s="138" t="str">
        <f t="shared" si="9"/>
        <v/>
      </c>
      <c r="AA54" s="210">
        <f t="shared" si="10"/>
        <v>0</v>
      </c>
      <c r="AB54" s="210" t="str">
        <f t="shared" si="11"/>
        <v/>
      </c>
      <c r="AC54" s="210" t="str">
        <f t="shared" si="11"/>
        <v/>
      </c>
      <c r="AD54" s="210">
        <f t="shared" si="12"/>
        <v>0</v>
      </c>
    </row>
    <row r="55" spans="2:30" hidden="1" x14ac:dyDescent="0.25">
      <c r="B55" s="11" t="str">
        <f t="shared" si="5"/>
        <v/>
      </c>
      <c r="C55" s="8"/>
      <c r="D55" s="8"/>
      <c r="E55" s="8"/>
      <c r="F55" s="248" t="str">
        <f>IF('תנאי סף'!AO55&lt;&gt;1,"",'תנאי סף'!F55)</f>
        <v/>
      </c>
      <c r="G55" s="10"/>
      <c r="H55" s="9"/>
      <c r="I55" s="10"/>
      <c r="J55" s="9"/>
      <c r="K55" s="10"/>
      <c r="L55" s="9"/>
      <c r="M55" s="10"/>
      <c r="N55" s="10"/>
      <c r="O55" s="173"/>
      <c r="P55" s="194"/>
      <c r="Q55" s="12"/>
      <c r="R55" s="12"/>
      <c r="S55" s="12"/>
      <c r="T55" s="12"/>
      <c r="U55" s="174" t="str">
        <f t="shared" si="6"/>
        <v/>
      </c>
      <c r="V55" s="12">
        <v>1</v>
      </c>
      <c r="W55" s="12" t="str">
        <f t="shared" si="7"/>
        <v/>
      </c>
      <c r="X55" s="174">
        <v>1</v>
      </c>
      <c r="Y55" s="12" t="str">
        <f t="shared" si="8"/>
        <v/>
      </c>
      <c r="Z55" s="138" t="str">
        <f t="shared" si="9"/>
        <v/>
      </c>
      <c r="AA55" s="210">
        <f t="shared" si="10"/>
        <v>0</v>
      </c>
      <c r="AB55" s="210" t="str">
        <f t="shared" si="11"/>
        <v/>
      </c>
      <c r="AC55" s="210" t="str">
        <f t="shared" si="11"/>
        <v/>
      </c>
      <c r="AD55" s="210">
        <f t="shared" si="12"/>
        <v>0</v>
      </c>
    </row>
    <row r="56" spans="2:30" hidden="1" x14ac:dyDescent="0.25">
      <c r="B56" s="11" t="str">
        <f t="shared" si="5"/>
        <v/>
      </c>
      <c r="C56" s="8"/>
      <c r="D56" s="8"/>
      <c r="E56" s="8"/>
      <c r="F56" s="248" t="str">
        <f>IF('תנאי סף'!AO56&lt;&gt;1,"",'תנאי סף'!F56)</f>
        <v/>
      </c>
      <c r="G56" s="10"/>
      <c r="H56" s="9"/>
      <c r="I56" s="10"/>
      <c r="J56" s="9"/>
      <c r="K56" s="10"/>
      <c r="L56" s="9"/>
      <c r="M56" s="10"/>
      <c r="N56" s="10"/>
      <c r="O56" s="173"/>
      <c r="P56" s="194"/>
      <c r="Q56" s="12"/>
      <c r="R56" s="12"/>
      <c r="S56" s="12"/>
      <c r="T56" s="12"/>
      <c r="U56" s="174" t="str">
        <f t="shared" si="6"/>
        <v/>
      </c>
      <c r="V56" s="12">
        <v>1</v>
      </c>
      <c r="W56" s="12" t="str">
        <f t="shared" si="7"/>
        <v/>
      </c>
      <c r="X56" s="174">
        <v>1</v>
      </c>
      <c r="Y56" s="12" t="str">
        <f t="shared" si="8"/>
        <v/>
      </c>
      <c r="Z56" s="138" t="str">
        <f t="shared" si="9"/>
        <v/>
      </c>
      <c r="AA56" s="210">
        <f t="shared" si="10"/>
        <v>0</v>
      </c>
      <c r="AB56" s="210" t="str">
        <f t="shared" si="11"/>
        <v/>
      </c>
      <c r="AC56" s="210" t="str">
        <f t="shared" si="11"/>
        <v/>
      </c>
      <c r="AD56" s="210">
        <f t="shared" si="12"/>
        <v>0</v>
      </c>
    </row>
    <row r="57" spans="2:30" hidden="1" x14ac:dyDescent="0.25">
      <c r="B57" s="11" t="str">
        <f t="shared" si="5"/>
        <v/>
      </c>
      <c r="C57" s="8"/>
      <c r="D57" s="8"/>
      <c r="E57" s="8"/>
      <c r="F57" s="248" t="str">
        <f>IF('תנאי סף'!AO57&lt;&gt;1,"",'תנאי סף'!F57)</f>
        <v/>
      </c>
      <c r="G57" s="10"/>
      <c r="H57" s="9"/>
      <c r="I57" s="10"/>
      <c r="J57" s="9"/>
      <c r="K57" s="10"/>
      <c r="L57" s="9"/>
      <c r="M57" s="10"/>
      <c r="N57" s="10"/>
      <c r="O57" s="173"/>
      <c r="P57" s="194"/>
      <c r="Q57" s="12"/>
      <c r="R57" s="12"/>
      <c r="S57" s="12"/>
      <c r="T57" s="12"/>
      <c r="U57" s="174" t="str">
        <f t="shared" si="6"/>
        <v/>
      </c>
      <c r="V57" s="12">
        <v>1</v>
      </c>
      <c r="W57" s="12" t="str">
        <f t="shared" si="7"/>
        <v/>
      </c>
      <c r="X57" s="174">
        <v>1</v>
      </c>
      <c r="Y57" s="12" t="str">
        <f t="shared" si="8"/>
        <v/>
      </c>
      <c r="Z57" s="138" t="str">
        <f t="shared" si="9"/>
        <v/>
      </c>
      <c r="AA57" s="210">
        <f t="shared" si="10"/>
        <v>0</v>
      </c>
      <c r="AB57" s="210" t="str">
        <f t="shared" si="11"/>
        <v/>
      </c>
      <c r="AC57" s="210" t="str">
        <f t="shared" si="11"/>
        <v/>
      </c>
      <c r="AD57" s="210">
        <f t="shared" si="12"/>
        <v>0</v>
      </c>
    </row>
    <row r="58" spans="2:30" hidden="1" x14ac:dyDescent="0.25">
      <c r="B58" s="11" t="str">
        <f t="shared" si="5"/>
        <v/>
      </c>
      <c r="C58" s="8"/>
      <c r="D58" s="8"/>
      <c r="E58" s="8"/>
      <c r="F58" s="248" t="str">
        <f>IF('תנאי סף'!AO58&lt;&gt;1,"",'תנאי סף'!F58)</f>
        <v/>
      </c>
      <c r="G58" s="10"/>
      <c r="H58" s="9"/>
      <c r="I58" s="10"/>
      <c r="J58" s="9"/>
      <c r="K58" s="10"/>
      <c r="L58" s="9"/>
      <c r="M58" s="10"/>
      <c r="N58" s="10"/>
      <c r="O58" s="173"/>
      <c r="P58" s="194"/>
      <c r="Q58" s="12"/>
      <c r="R58" s="12"/>
      <c r="S58" s="12"/>
      <c r="T58" s="12"/>
      <c r="U58" s="174" t="str">
        <f t="shared" si="6"/>
        <v/>
      </c>
      <c r="V58" s="12">
        <v>1</v>
      </c>
      <c r="W58" s="12" t="str">
        <f t="shared" si="7"/>
        <v/>
      </c>
      <c r="X58" s="174">
        <v>1</v>
      </c>
      <c r="Y58" s="12" t="str">
        <f t="shared" si="8"/>
        <v/>
      </c>
      <c r="Z58" s="138" t="str">
        <f t="shared" si="9"/>
        <v/>
      </c>
      <c r="AA58" s="210">
        <f t="shared" si="10"/>
        <v>0</v>
      </c>
      <c r="AB58" s="210" t="str">
        <f t="shared" si="11"/>
        <v/>
      </c>
      <c r="AC58" s="210" t="str">
        <f t="shared" si="11"/>
        <v/>
      </c>
      <c r="AD58" s="210">
        <f t="shared" si="12"/>
        <v>0</v>
      </c>
    </row>
    <row r="59" spans="2:30" hidden="1" x14ac:dyDescent="0.25">
      <c r="B59" s="11" t="str">
        <f t="shared" si="5"/>
        <v/>
      </c>
      <c r="C59" s="8"/>
      <c r="D59" s="8"/>
      <c r="E59" s="8"/>
      <c r="F59" s="248" t="str">
        <f>IF('תנאי סף'!AO59&lt;&gt;1,"",'תנאי סף'!F59)</f>
        <v/>
      </c>
      <c r="G59" s="10"/>
      <c r="H59" s="9"/>
      <c r="I59" s="10"/>
      <c r="J59" s="9"/>
      <c r="K59" s="10"/>
      <c r="L59" s="9"/>
      <c r="M59" s="10"/>
      <c r="N59" s="10"/>
      <c r="O59" s="173"/>
      <c r="P59" s="194"/>
      <c r="Q59" s="12"/>
      <c r="R59" s="12"/>
      <c r="S59" s="12"/>
      <c r="T59" s="12"/>
      <c r="U59" s="174" t="str">
        <f t="shared" si="6"/>
        <v/>
      </c>
      <c r="V59" s="12">
        <v>1</v>
      </c>
      <c r="W59" s="12" t="str">
        <f t="shared" si="7"/>
        <v/>
      </c>
      <c r="X59" s="174">
        <v>1</v>
      </c>
      <c r="Y59" s="12" t="str">
        <f t="shared" si="8"/>
        <v/>
      </c>
      <c r="Z59" s="138" t="str">
        <f t="shared" si="9"/>
        <v/>
      </c>
      <c r="AA59" s="210">
        <f t="shared" si="10"/>
        <v>0</v>
      </c>
      <c r="AB59" s="210" t="str">
        <f t="shared" si="11"/>
        <v/>
      </c>
      <c r="AC59" s="210" t="str">
        <f t="shared" si="11"/>
        <v/>
      </c>
      <c r="AD59" s="210">
        <f t="shared" si="12"/>
        <v>0</v>
      </c>
    </row>
    <row r="60" spans="2:30" hidden="1" x14ac:dyDescent="0.25">
      <c r="B60" s="11" t="str">
        <f t="shared" si="5"/>
        <v/>
      </c>
      <c r="C60" s="8"/>
      <c r="D60" s="8"/>
      <c r="E60" s="8"/>
      <c r="F60" s="248" t="str">
        <f>IF('תנאי סף'!AO60&lt;&gt;1,"",'תנאי סף'!F60)</f>
        <v/>
      </c>
      <c r="G60" s="10"/>
      <c r="H60" s="9"/>
      <c r="I60" s="10"/>
      <c r="J60" s="9"/>
      <c r="K60" s="10"/>
      <c r="L60" s="9"/>
      <c r="M60" s="10"/>
      <c r="N60" s="10"/>
      <c r="O60" s="173"/>
      <c r="P60" s="194"/>
      <c r="Q60" s="12"/>
      <c r="R60" s="12"/>
      <c r="S60" s="12"/>
      <c r="T60" s="12"/>
      <c r="U60" s="174" t="str">
        <f t="shared" si="6"/>
        <v/>
      </c>
      <c r="V60" s="12">
        <v>1</v>
      </c>
      <c r="W60" s="12" t="str">
        <f t="shared" si="7"/>
        <v/>
      </c>
      <c r="X60" s="174">
        <v>1</v>
      </c>
      <c r="Y60" s="12" t="str">
        <f t="shared" si="8"/>
        <v/>
      </c>
      <c r="Z60" s="138" t="str">
        <f t="shared" si="9"/>
        <v/>
      </c>
      <c r="AA60" s="210">
        <f t="shared" si="10"/>
        <v>0</v>
      </c>
      <c r="AB60" s="210" t="str">
        <f t="shared" si="11"/>
        <v/>
      </c>
      <c r="AC60" s="210" t="str">
        <f t="shared" si="11"/>
        <v/>
      </c>
      <c r="AD60" s="210">
        <f t="shared" si="12"/>
        <v>0</v>
      </c>
    </row>
    <row r="61" spans="2:30" hidden="1" x14ac:dyDescent="0.25">
      <c r="B61" s="11" t="str">
        <f t="shared" si="5"/>
        <v/>
      </c>
      <c r="C61" s="8"/>
      <c r="D61" s="8"/>
      <c r="E61" s="8"/>
      <c r="F61" s="248" t="str">
        <f>IF('תנאי סף'!AO61&lt;&gt;1,"",'תנאי סף'!F61)</f>
        <v/>
      </c>
      <c r="G61" s="10"/>
      <c r="H61" s="9"/>
      <c r="I61" s="10"/>
      <c r="J61" s="9"/>
      <c r="K61" s="10"/>
      <c r="L61" s="9"/>
      <c r="M61" s="10"/>
      <c r="N61" s="10"/>
      <c r="O61" s="173"/>
      <c r="P61" s="194"/>
      <c r="Q61" s="12"/>
      <c r="R61" s="12"/>
      <c r="S61" s="12"/>
      <c r="T61" s="12"/>
      <c r="U61" s="174" t="str">
        <f t="shared" si="6"/>
        <v/>
      </c>
      <c r="V61" s="12">
        <v>1</v>
      </c>
      <c r="W61" s="12" t="str">
        <f t="shared" si="7"/>
        <v/>
      </c>
      <c r="X61" s="174">
        <v>1</v>
      </c>
      <c r="Y61" s="12" t="str">
        <f t="shared" si="8"/>
        <v/>
      </c>
      <c r="Z61" s="138" t="str">
        <f t="shared" si="9"/>
        <v/>
      </c>
      <c r="AA61" s="210">
        <f t="shared" si="10"/>
        <v>0</v>
      </c>
      <c r="AB61" s="210" t="str">
        <f t="shared" si="11"/>
        <v/>
      </c>
      <c r="AC61" s="210" t="str">
        <f t="shared" si="11"/>
        <v/>
      </c>
      <c r="AD61" s="210">
        <f t="shared" si="12"/>
        <v>0</v>
      </c>
    </row>
    <row r="62" spans="2:30" hidden="1" x14ac:dyDescent="0.25">
      <c r="B62" s="11" t="str">
        <f t="shared" si="5"/>
        <v/>
      </c>
      <c r="C62" s="8"/>
      <c r="D62" s="8"/>
      <c r="E62" s="8"/>
      <c r="F62" s="248" t="str">
        <f>IF('תנאי סף'!AO62&lt;&gt;1,"",'תנאי סף'!F62)</f>
        <v/>
      </c>
      <c r="G62" s="10"/>
      <c r="H62" s="9"/>
      <c r="I62" s="10"/>
      <c r="J62" s="9"/>
      <c r="K62" s="10"/>
      <c r="L62" s="9"/>
      <c r="M62" s="10"/>
      <c r="N62" s="10"/>
      <c r="O62" s="173"/>
      <c r="P62" s="194"/>
      <c r="Q62" s="12"/>
      <c r="R62" s="12"/>
      <c r="S62" s="12"/>
      <c r="T62" s="12"/>
      <c r="U62" s="174" t="str">
        <f t="shared" si="6"/>
        <v/>
      </c>
      <c r="V62" s="12">
        <v>1</v>
      </c>
      <c r="W62" s="12" t="str">
        <f t="shared" si="7"/>
        <v/>
      </c>
      <c r="X62" s="174">
        <v>1</v>
      </c>
      <c r="Y62" s="12" t="str">
        <f t="shared" si="8"/>
        <v/>
      </c>
      <c r="Z62" s="138" t="str">
        <f t="shared" si="9"/>
        <v/>
      </c>
      <c r="AA62" s="210">
        <f t="shared" si="10"/>
        <v>0</v>
      </c>
      <c r="AB62" s="210" t="str">
        <f t="shared" si="11"/>
        <v/>
      </c>
      <c r="AC62" s="210" t="str">
        <f t="shared" si="11"/>
        <v/>
      </c>
      <c r="AD62" s="210">
        <f t="shared" si="12"/>
        <v>0</v>
      </c>
    </row>
    <row r="63" spans="2:30" hidden="1" x14ac:dyDescent="0.25">
      <c r="B63" s="11" t="str">
        <f t="shared" si="5"/>
        <v/>
      </c>
      <c r="C63" s="8"/>
      <c r="D63" s="8"/>
      <c r="E63" s="8"/>
      <c r="F63" s="248" t="str">
        <f>IF('תנאי סף'!AO63&lt;&gt;1,"",'תנאי סף'!F63)</f>
        <v/>
      </c>
      <c r="G63" s="10"/>
      <c r="H63" s="9"/>
      <c r="I63" s="10"/>
      <c r="J63" s="9"/>
      <c r="K63" s="10"/>
      <c r="L63" s="9"/>
      <c r="M63" s="10"/>
      <c r="N63" s="10"/>
      <c r="O63" s="173"/>
      <c r="P63" s="194"/>
      <c r="Q63" s="12"/>
      <c r="R63" s="12"/>
      <c r="S63" s="12"/>
      <c r="T63" s="12"/>
      <c r="U63" s="174" t="str">
        <f t="shared" si="6"/>
        <v/>
      </c>
      <c r="V63" s="12">
        <v>1</v>
      </c>
      <c r="W63" s="12" t="str">
        <f t="shared" si="7"/>
        <v/>
      </c>
      <c r="X63" s="174">
        <v>1</v>
      </c>
      <c r="Y63" s="12" t="str">
        <f t="shared" si="8"/>
        <v/>
      </c>
      <c r="Z63" s="138" t="str">
        <f t="shared" si="9"/>
        <v/>
      </c>
      <c r="AA63" s="210">
        <f t="shared" si="10"/>
        <v>0</v>
      </c>
      <c r="AB63" s="210" t="str">
        <f t="shared" si="11"/>
        <v/>
      </c>
      <c r="AC63" s="210" t="str">
        <f t="shared" si="11"/>
        <v/>
      </c>
      <c r="AD63" s="210">
        <f t="shared" si="12"/>
        <v>0</v>
      </c>
    </row>
    <row r="64" spans="2:30" hidden="1" x14ac:dyDescent="0.25">
      <c r="B64" s="11" t="str">
        <f t="shared" si="5"/>
        <v/>
      </c>
      <c r="C64" s="8"/>
      <c r="D64" s="8"/>
      <c r="E64" s="8"/>
      <c r="F64" s="248" t="str">
        <f>IF('תנאי סף'!AO64&lt;&gt;1,"",'תנאי סף'!F64)</f>
        <v/>
      </c>
      <c r="G64" s="10"/>
      <c r="H64" s="9"/>
      <c r="I64" s="10"/>
      <c r="J64" s="9"/>
      <c r="K64" s="10"/>
      <c r="L64" s="9"/>
      <c r="M64" s="10"/>
      <c r="N64" s="10"/>
      <c r="O64" s="173"/>
      <c r="P64" s="194"/>
      <c r="Q64" s="12"/>
      <c r="R64" s="12"/>
      <c r="S64" s="12"/>
      <c r="T64" s="12"/>
      <c r="U64" s="174" t="str">
        <f t="shared" si="6"/>
        <v/>
      </c>
      <c r="V64" s="12">
        <v>1</v>
      </c>
      <c r="W64" s="12" t="str">
        <f t="shared" si="7"/>
        <v/>
      </c>
      <c r="X64" s="174">
        <v>1</v>
      </c>
      <c r="Y64" s="12" t="str">
        <f t="shared" si="8"/>
        <v/>
      </c>
      <c r="Z64" s="138" t="str">
        <f t="shared" si="9"/>
        <v/>
      </c>
      <c r="AA64" s="210">
        <f t="shared" si="10"/>
        <v>0</v>
      </c>
      <c r="AB64" s="210" t="str">
        <f t="shared" ref="AB64:AC91" si="13">IF($F64="","",AB$30)</f>
        <v/>
      </c>
      <c r="AC64" s="210" t="str">
        <f t="shared" si="13"/>
        <v/>
      </c>
      <c r="AD64" s="210">
        <f t="shared" si="12"/>
        <v>0</v>
      </c>
    </row>
    <row r="65" spans="2:30" hidden="1" x14ac:dyDescent="0.25">
      <c r="B65" s="11" t="str">
        <f t="shared" si="5"/>
        <v/>
      </c>
      <c r="C65" s="8"/>
      <c r="D65" s="8"/>
      <c r="E65" s="8"/>
      <c r="F65" s="248" t="str">
        <f>IF('תנאי סף'!AO65&lt;&gt;1,"",'תנאי סף'!F65)</f>
        <v/>
      </c>
      <c r="G65" s="10"/>
      <c r="H65" s="9"/>
      <c r="I65" s="10"/>
      <c r="J65" s="9"/>
      <c r="K65" s="10"/>
      <c r="L65" s="9"/>
      <c r="M65" s="10"/>
      <c r="N65" s="10"/>
      <c r="O65" s="173"/>
      <c r="P65" s="194"/>
      <c r="Q65" s="12"/>
      <c r="R65" s="12"/>
      <c r="S65" s="12"/>
      <c r="T65" s="12"/>
      <c r="U65" s="174" t="str">
        <f t="shared" si="6"/>
        <v/>
      </c>
      <c r="V65" s="12">
        <v>1</v>
      </c>
      <c r="W65" s="12" t="str">
        <f t="shared" si="7"/>
        <v/>
      </c>
      <c r="X65" s="174">
        <v>1</v>
      </c>
      <c r="Y65" s="12" t="str">
        <f t="shared" si="8"/>
        <v/>
      </c>
      <c r="Z65" s="138" t="str">
        <f t="shared" si="9"/>
        <v/>
      </c>
      <c r="AA65" s="210">
        <f t="shared" si="10"/>
        <v>0</v>
      </c>
      <c r="AB65" s="210" t="str">
        <f t="shared" si="13"/>
        <v/>
      </c>
      <c r="AC65" s="210" t="str">
        <f t="shared" si="13"/>
        <v/>
      </c>
      <c r="AD65" s="210">
        <f t="shared" si="12"/>
        <v>0</v>
      </c>
    </row>
    <row r="66" spans="2:30" hidden="1" x14ac:dyDescent="0.25">
      <c r="B66" s="11" t="str">
        <f t="shared" si="5"/>
        <v/>
      </c>
      <c r="C66" s="8"/>
      <c r="D66" s="8"/>
      <c r="E66" s="8"/>
      <c r="F66" s="248" t="str">
        <f>IF('תנאי סף'!AO66&lt;&gt;1,"",'תנאי סף'!F66)</f>
        <v/>
      </c>
      <c r="G66" s="10"/>
      <c r="H66" s="9"/>
      <c r="I66" s="10"/>
      <c r="J66" s="9"/>
      <c r="K66" s="10"/>
      <c r="L66" s="9"/>
      <c r="M66" s="10"/>
      <c r="N66" s="10"/>
      <c r="O66" s="173"/>
      <c r="P66" s="194"/>
      <c r="Q66" s="12"/>
      <c r="R66" s="12"/>
      <c r="S66" s="12"/>
      <c r="T66" s="12"/>
      <c r="U66" s="174" t="str">
        <f t="shared" si="6"/>
        <v/>
      </c>
      <c r="V66" s="12">
        <v>1</v>
      </c>
      <c r="W66" s="12" t="str">
        <f t="shared" si="7"/>
        <v/>
      </c>
      <c r="X66" s="174">
        <v>1</v>
      </c>
      <c r="Y66" s="12" t="str">
        <f t="shared" si="8"/>
        <v/>
      </c>
      <c r="Z66" s="138" t="str">
        <f t="shared" si="9"/>
        <v/>
      </c>
      <c r="AA66" s="210">
        <f t="shared" si="10"/>
        <v>0</v>
      </c>
      <c r="AB66" s="210" t="str">
        <f t="shared" si="13"/>
        <v/>
      </c>
      <c r="AC66" s="210" t="str">
        <f t="shared" si="13"/>
        <v/>
      </c>
      <c r="AD66" s="210">
        <f t="shared" si="12"/>
        <v>0</v>
      </c>
    </row>
    <row r="67" spans="2:30" hidden="1" x14ac:dyDescent="0.25">
      <c r="B67" s="11" t="str">
        <f t="shared" si="5"/>
        <v/>
      </c>
      <c r="C67" s="8"/>
      <c r="D67" s="8"/>
      <c r="E67" s="8"/>
      <c r="F67" s="248" t="str">
        <f>IF('תנאי סף'!AO67&lt;&gt;1,"",'תנאי סף'!F67)</f>
        <v/>
      </c>
      <c r="G67" s="10"/>
      <c r="H67" s="9"/>
      <c r="I67" s="10"/>
      <c r="J67" s="9"/>
      <c r="K67" s="10"/>
      <c r="L67" s="9"/>
      <c r="M67" s="10"/>
      <c r="N67" s="10"/>
      <c r="O67" s="173"/>
      <c r="P67" s="194"/>
      <c r="Q67" s="12"/>
      <c r="R67" s="12"/>
      <c r="S67" s="12"/>
      <c r="T67" s="12"/>
      <c r="U67" s="174" t="str">
        <f t="shared" si="6"/>
        <v/>
      </c>
      <c r="V67" s="12">
        <v>1</v>
      </c>
      <c r="W67" s="12" t="str">
        <f t="shared" si="7"/>
        <v/>
      </c>
      <c r="X67" s="174">
        <v>1</v>
      </c>
      <c r="Y67" s="12" t="str">
        <f t="shared" si="8"/>
        <v/>
      </c>
      <c r="Z67" s="138" t="str">
        <f t="shared" si="9"/>
        <v/>
      </c>
      <c r="AA67" s="210">
        <f t="shared" si="10"/>
        <v>0</v>
      </c>
      <c r="AB67" s="210" t="str">
        <f t="shared" si="13"/>
        <v/>
      </c>
      <c r="AC67" s="210" t="str">
        <f t="shared" si="13"/>
        <v/>
      </c>
      <c r="AD67" s="210">
        <f t="shared" si="12"/>
        <v>0</v>
      </c>
    </row>
    <row r="68" spans="2:30" hidden="1" x14ac:dyDescent="0.25">
      <c r="B68" s="11" t="str">
        <f t="shared" si="5"/>
        <v/>
      </c>
      <c r="C68" s="8"/>
      <c r="D68" s="8"/>
      <c r="E68" s="8"/>
      <c r="F68" s="248" t="str">
        <f>IF('תנאי סף'!AO68&lt;&gt;1,"",'תנאי סף'!F68)</f>
        <v/>
      </c>
      <c r="G68" s="10"/>
      <c r="H68" s="9"/>
      <c r="I68" s="10"/>
      <c r="J68" s="9"/>
      <c r="K68" s="10"/>
      <c r="L68" s="9"/>
      <c r="M68" s="10"/>
      <c r="N68" s="10"/>
      <c r="O68" s="173"/>
      <c r="P68" s="194"/>
      <c r="Q68" s="12"/>
      <c r="R68" s="12"/>
      <c r="S68" s="12"/>
      <c r="T68" s="12"/>
      <c r="U68" s="174" t="str">
        <f t="shared" si="6"/>
        <v/>
      </c>
      <c r="V68" s="12">
        <v>1</v>
      </c>
      <c r="W68" s="12" t="str">
        <f t="shared" si="7"/>
        <v/>
      </c>
      <c r="X68" s="174">
        <v>1</v>
      </c>
      <c r="Y68" s="12" t="str">
        <f t="shared" si="8"/>
        <v/>
      </c>
      <c r="Z68" s="138" t="str">
        <f t="shared" si="9"/>
        <v/>
      </c>
      <c r="AA68" s="210">
        <f t="shared" si="10"/>
        <v>0</v>
      </c>
      <c r="AB68" s="210" t="str">
        <f t="shared" si="13"/>
        <v/>
      </c>
      <c r="AC68" s="210" t="str">
        <f t="shared" si="13"/>
        <v/>
      </c>
      <c r="AD68" s="210">
        <f t="shared" si="12"/>
        <v>0</v>
      </c>
    </row>
    <row r="69" spans="2:30" hidden="1" x14ac:dyDescent="0.25">
      <c r="B69" s="11" t="str">
        <f t="shared" si="5"/>
        <v/>
      </c>
      <c r="C69" s="8"/>
      <c r="D69" s="8"/>
      <c r="E69" s="8"/>
      <c r="F69" s="248" t="str">
        <f>IF('תנאי סף'!AO69&lt;&gt;1,"",'תנאי סף'!F69)</f>
        <v/>
      </c>
      <c r="G69" s="10"/>
      <c r="H69" s="9"/>
      <c r="I69" s="10"/>
      <c r="J69" s="9"/>
      <c r="K69" s="10"/>
      <c r="L69" s="9"/>
      <c r="M69" s="10"/>
      <c r="N69" s="10"/>
      <c r="O69" s="173"/>
      <c r="P69" s="194"/>
      <c r="Q69" s="12"/>
      <c r="R69" s="12"/>
      <c r="S69" s="12"/>
      <c r="T69" s="12"/>
      <c r="U69" s="174" t="str">
        <f t="shared" si="6"/>
        <v/>
      </c>
      <c r="V69" s="12">
        <v>1</v>
      </c>
      <c r="W69" s="12" t="str">
        <f t="shared" si="7"/>
        <v/>
      </c>
      <c r="X69" s="174">
        <v>1</v>
      </c>
      <c r="Y69" s="12" t="str">
        <f t="shared" si="8"/>
        <v/>
      </c>
      <c r="Z69" s="138" t="str">
        <f t="shared" si="9"/>
        <v/>
      </c>
      <c r="AA69" s="210">
        <f t="shared" si="10"/>
        <v>0</v>
      </c>
      <c r="AB69" s="210" t="str">
        <f t="shared" si="13"/>
        <v/>
      </c>
      <c r="AC69" s="210" t="str">
        <f t="shared" si="13"/>
        <v/>
      </c>
      <c r="AD69" s="210">
        <f t="shared" si="12"/>
        <v>0</v>
      </c>
    </row>
    <row r="70" spans="2:30" hidden="1" x14ac:dyDescent="0.25">
      <c r="B70" s="11" t="str">
        <f t="shared" si="5"/>
        <v/>
      </c>
      <c r="C70" s="8"/>
      <c r="D70" s="8"/>
      <c r="E70" s="8"/>
      <c r="F70" s="248" t="str">
        <f>IF('תנאי סף'!AO70&lt;&gt;1,"",'תנאי סף'!F70)</f>
        <v/>
      </c>
      <c r="G70" s="10"/>
      <c r="H70" s="9"/>
      <c r="I70" s="10"/>
      <c r="J70" s="9"/>
      <c r="K70" s="10"/>
      <c r="L70" s="9"/>
      <c r="M70" s="10"/>
      <c r="N70" s="10"/>
      <c r="O70" s="173"/>
      <c r="P70" s="194"/>
      <c r="Q70" s="12"/>
      <c r="R70" s="12"/>
      <c r="S70" s="12"/>
      <c r="T70" s="12"/>
      <c r="U70" s="174" t="str">
        <f t="shared" si="6"/>
        <v/>
      </c>
      <c r="V70" s="12">
        <v>1</v>
      </c>
      <c r="W70" s="12" t="str">
        <f t="shared" si="7"/>
        <v/>
      </c>
      <c r="X70" s="174">
        <v>1</v>
      </c>
      <c r="Y70" s="12" t="str">
        <f t="shared" si="8"/>
        <v/>
      </c>
      <c r="Z70" s="138" t="str">
        <f t="shared" si="9"/>
        <v/>
      </c>
      <c r="AA70" s="210">
        <f t="shared" si="10"/>
        <v>0</v>
      </c>
      <c r="AB70" s="210" t="str">
        <f t="shared" si="13"/>
        <v/>
      </c>
      <c r="AC70" s="210" t="str">
        <f t="shared" si="13"/>
        <v/>
      </c>
      <c r="AD70" s="210">
        <f t="shared" si="12"/>
        <v>0</v>
      </c>
    </row>
    <row r="71" spans="2:30" hidden="1" x14ac:dyDescent="0.25">
      <c r="B71" s="11" t="str">
        <f t="shared" si="5"/>
        <v/>
      </c>
      <c r="C71" s="8"/>
      <c r="D71" s="8"/>
      <c r="E71" s="8"/>
      <c r="F71" s="248" t="str">
        <f>IF('תנאי סף'!AO71&lt;&gt;1,"",'תנאי סף'!F71)</f>
        <v/>
      </c>
      <c r="G71" s="10"/>
      <c r="H71" s="9"/>
      <c r="I71" s="10"/>
      <c r="J71" s="9"/>
      <c r="K71" s="10"/>
      <c r="L71" s="9"/>
      <c r="M71" s="10"/>
      <c r="N71" s="10"/>
      <c r="O71" s="173"/>
      <c r="P71" s="194"/>
      <c r="Q71" s="12"/>
      <c r="R71" s="12"/>
      <c r="S71" s="12"/>
      <c r="T71" s="12"/>
      <c r="U71" s="174" t="str">
        <f t="shared" si="6"/>
        <v/>
      </c>
      <c r="V71" s="12">
        <v>1</v>
      </c>
      <c r="W71" s="12" t="str">
        <f t="shared" si="7"/>
        <v/>
      </c>
      <c r="X71" s="174">
        <v>1</v>
      </c>
      <c r="Y71" s="12" t="str">
        <f t="shared" si="8"/>
        <v/>
      </c>
      <c r="Z71" s="138" t="str">
        <f t="shared" si="9"/>
        <v/>
      </c>
      <c r="AA71" s="210">
        <f t="shared" si="10"/>
        <v>0</v>
      </c>
      <c r="AB71" s="210" t="str">
        <f t="shared" si="13"/>
        <v/>
      </c>
      <c r="AC71" s="210" t="str">
        <f t="shared" si="13"/>
        <v/>
      </c>
      <c r="AD71" s="210">
        <f t="shared" si="12"/>
        <v>0</v>
      </c>
    </row>
    <row r="72" spans="2:30" hidden="1" x14ac:dyDescent="0.25">
      <c r="B72" s="11" t="str">
        <f t="shared" si="5"/>
        <v/>
      </c>
      <c r="C72" s="8"/>
      <c r="D72" s="8"/>
      <c r="E72" s="8"/>
      <c r="F72" s="248" t="str">
        <f>IF('תנאי סף'!AO72&lt;&gt;1,"",'תנאי סף'!F72)</f>
        <v/>
      </c>
      <c r="G72" s="10"/>
      <c r="H72" s="9"/>
      <c r="I72" s="10"/>
      <c r="J72" s="9"/>
      <c r="K72" s="10"/>
      <c r="L72" s="9"/>
      <c r="M72" s="10"/>
      <c r="N72" s="10"/>
      <c r="O72" s="173"/>
      <c r="P72" s="194"/>
      <c r="Q72" s="12"/>
      <c r="R72" s="12"/>
      <c r="S72" s="12"/>
      <c r="T72" s="12"/>
      <c r="U72" s="174" t="str">
        <f t="shared" si="6"/>
        <v/>
      </c>
      <c r="V72" s="12">
        <v>1</v>
      </c>
      <c r="W72" s="12" t="str">
        <f t="shared" si="7"/>
        <v/>
      </c>
      <c r="X72" s="174">
        <v>1</v>
      </c>
      <c r="Y72" s="12" t="str">
        <f t="shared" si="8"/>
        <v/>
      </c>
      <c r="Z72" s="138" t="str">
        <f t="shared" si="9"/>
        <v/>
      </c>
      <c r="AA72" s="210">
        <f t="shared" si="10"/>
        <v>0</v>
      </c>
      <c r="AB72" s="210" t="str">
        <f t="shared" si="13"/>
        <v/>
      </c>
      <c r="AC72" s="210" t="str">
        <f t="shared" si="13"/>
        <v/>
      </c>
      <c r="AD72" s="210">
        <f t="shared" si="12"/>
        <v>0</v>
      </c>
    </row>
    <row r="73" spans="2:30" hidden="1" x14ac:dyDescent="0.25">
      <c r="B73" s="11" t="str">
        <f t="shared" si="5"/>
        <v/>
      </c>
      <c r="C73" s="8"/>
      <c r="D73" s="8"/>
      <c r="E73" s="8"/>
      <c r="F73" s="248" t="str">
        <f>IF('תנאי סף'!AO73&lt;&gt;1,"",'תנאי סף'!F73)</f>
        <v/>
      </c>
      <c r="G73" s="10"/>
      <c r="H73" s="9"/>
      <c r="I73" s="10"/>
      <c r="J73" s="9"/>
      <c r="K73" s="10"/>
      <c r="L73" s="9"/>
      <c r="M73" s="10"/>
      <c r="N73" s="10"/>
      <c r="O73" s="173"/>
      <c r="P73" s="194"/>
      <c r="Q73" s="12"/>
      <c r="R73" s="12"/>
      <c r="S73" s="12"/>
      <c r="T73" s="12"/>
      <c r="U73" s="174" t="str">
        <f t="shared" si="6"/>
        <v/>
      </c>
      <c r="V73" s="12">
        <v>1</v>
      </c>
      <c r="W73" s="12" t="str">
        <f t="shared" si="7"/>
        <v/>
      </c>
      <c r="X73" s="174">
        <v>1</v>
      </c>
      <c r="Y73" s="12" t="str">
        <f t="shared" si="8"/>
        <v/>
      </c>
      <c r="Z73" s="138" t="str">
        <f t="shared" si="9"/>
        <v/>
      </c>
      <c r="AA73" s="210">
        <f t="shared" si="10"/>
        <v>0</v>
      </c>
      <c r="AB73" s="210" t="str">
        <f t="shared" si="13"/>
        <v/>
      </c>
      <c r="AC73" s="210" t="str">
        <f t="shared" si="13"/>
        <v/>
      </c>
      <c r="AD73" s="210">
        <f t="shared" si="12"/>
        <v>0</v>
      </c>
    </row>
    <row r="74" spans="2:30" hidden="1" x14ac:dyDescent="0.25">
      <c r="B74" s="11" t="str">
        <f t="shared" si="5"/>
        <v/>
      </c>
      <c r="C74" s="8"/>
      <c r="D74" s="8"/>
      <c r="E74" s="8"/>
      <c r="F74" s="248" t="str">
        <f>IF('תנאי סף'!AO74&lt;&gt;1,"",'תנאי סף'!F74)</f>
        <v/>
      </c>
      <c r="G74" s="10"/>
      <c r="H74" s="9"/>
      <c r="I74" s="10"/>
      <c r="J74" s="9"/>
      <c r="K74" s="10"/>
      <c r="L74" s="9"/>
      <c r="M74" s="10"/>
      <c r="N74" s="10"/>
      <c r="O74" s="173"/>
      <c r="P74" s="194"/>
      <c r="Q74" s="12"/>
      <c r="R74" s="12"/>
      <c r="S74" s="12"/>
      <c r="T74" s="12"/>
      <c r="U74" s="174" t="str">
        <f t="shared" si="6"/>
        <v/>
      </c>
      <c r="V74" s="12">
        <v>1</v>
      </c>
      <c r="W74" s="12" t="str">
        <f t="shared" si="7"/>
        <v/>
      </c>
      <c r="X74" s="174">
        <v>1</v>
      </c>
      <c r="Y74" s="12" t="str">
        <f t="shared" si="8"/>
        <v/>
      </c>
      <c r="Z74" s="138" t="str">
        <f t="shared" si="9"/>
        <v/>
      </c>
      <c r="AA74" s="210">
        <f t="shared" si="10"/>
        <v>0</v>
      </c>
      <c r="AB74" s="210" t="str">
        <f t="shared" si="13"/>
        <v/>
      </c>
      <c r="AC74" s="210" t="str">
        <f t="shared" si="13"/>
        <v/>
      </c>
      <c r="AD74" s="210">
        <f t="shared" si="12"/>
        <v>0</v>
      </c>
    </row>
    <row r="75" spans="2:30" hidden="1" x14ac:dyDescent="0.25">
      <c r="B75" s="11" t="str">
        <f t="shared" si="5"/>
        <v/>
      </c>
      <c r="C75" s="8"/>
      <c r="D75" s="8"/>
      <c r="E75" s="8"/>
      <c r="F75" s="248" t="str">
        <f>IF('תנאי סף'!AO75&lt;&gt;1,"",'תנאי סף'!F75)</f>
        <v/>
      </c>
      <c r="G75" s="10"/>
      <c r="H75" s="9"/>
      <c r="I75" s="10"/>
      <c r="J75" s="9"/>
      <c r="K75" s="10"/>
      <c r="L75" s="9"/>
      <c r="M75" s="10"/>
      <c r="N75" s="10"/>
      <c r="O75" s="173"/>
      <c r="P75" s="194"/>
      <c r="Q75" s="12"/>
      <c r="R75" s="12"/>
      <c r="S75" s="12"/>
      <c r="T75" s="12"/>
      <c r="U75" s="174" t="str">
        <f t="shared" si="6"/>
        <v/>
      </c>
      <c r="V75" s="12">
        <v>1</v>
      </c>
      <c r="W75" s="12" t="str">
        <f t="shared" si="7"/>
        <v/>
      </c>
      <c r="X75" s="174">
        <v>1</v>
      </c>
      <c r="Y75" s="12" t="str">
        <f t="shared" si="8"/>
        <v/>
      </c>
      <c r="Z75" s="138" t="str">
        <f t="shared" si="9"/>
        <v/>
      </c>
      <c r="AA75" s="210">
        <f t="shared" si="10"/>
        <v>0</v>
      </c>
      <c r="AB75" s="210" t="str">
        <f t="shared" si="13"/>
        <v/>
      </c>
      <c r="AC75" s="210" t="str">
        <f t="shared" si="13"/>
        <v/>
      </c>
      <c r="AD75" s="210">
        <f t="shared" si="12"/>
        <v>0</v>
      </c>
    </row>
    <row r="76" spans="2:30" hidden="1" x14ac:dyDescent="0.25">
      <c r="B76" s="11" t="str">
        <f t="shared" si="5"/>
        <v/>
      </c>
      <c r="C76" s="8"/>
      <c r="D76" s="8"/>
      <c r="E76" s="8"/>
      <c r="F76" s="248" t="str">
        <f>IF('תנאי סף'!AO76&lt;&gt;1,"",'תנאי סף'!F76)</f>
        <v/>
      </c>
      <c r="G76" s="10"/>
      <c r="H76" s="9"/>
      <c r="I76" s="10"/>
      <c r="J76" s="9"/>
      <c r="K76" s="10"/>
      <c r="L76" s="9"/>
      <c r="M76" s="10"/>
      <c r="N76" s="10"/>
      <c r="O76" s="173"/>
      <c r="P76" s="194"/>
      <c r="Q76" s="12"/>
      <c r="R76" s="12"/>
      <c r="S76" s="12"/>
      <c r="T76" s="12"/>
      <c r="U76" s="174" t="str">
        <f t="shared" si="6"/>
        <v/>
      </c>
      <c r="V76" s="12">
        <v>1</v>
      </c>
      <c r="W76" s="12" t="str">
        <f t="shared" si="7"/>
        <v/>
      </c>
      <c r="X76" s="174">
        <v>1</v>
      </c>
      <c r="Y76" s="12" t="str">
        <f t="shared" si="8"/>
        <v/>
      </c>
      <c r="Z76" s="138" t="str">
        <f t="shared" si="9"/>
        <v/>
      </c>
      <c r="AA76" s="210">
        <f t="shared" si="10"/>
        <v>0</v>
      </c>
      <c r="AB76" s="210" t="str">
        <f t="shared" si="13"/>
        <v/>
      </c>
      <c r="AC76" s="210" t="str">
        <f t="shared" si="13"/>
        <v/>
      </c>
      <c r="AD76" s="210">
        <f t="shared" si="12"/>
        <v>0</v>
      </c>
    </row>
    <row r="77" spans="2:30" hidden="1" x14ac:dyDescent="0.25">
      <c r="B77" s="11" t="str">
        <f t="shared" si="5"/>
        <v/>
      </c>
      <c r="C77" s="8"/>
      <c r="D77" s="8"/>
      <c r="E77" s="8"/>
      <c r="F77" s="248" t="str">
        <f>IF('תנאי סף'!AO77&lt;&gt;1,"",'תנאי סף'!F77)</f>
        <v/>
      </c>
      <c r="G77" s="10"/>
      <c r="H77" s="9"/>
      <c r="I77" s="10"/>
      <c r="J77" s="9"/>
      <c r="K77" s="10"/>
      <c r="L77" s="9"/>
      <c r="M77" s="10"/>
      <c r="N77" s="10"/>
      <c r="O77" s="173"/>
      <c r="P77" s="194"/>
      <c r="Q77" s="12"/>
      <c r="R77" s="12"/>
      <c r="S77" s="12"/>
      <c r="T77" s="12"/>
      <c r="U77" s="174" t="str">
        <f t="shared" si="6"/>
        <v/>
      </c>
      <c r="V77" s="12">
        <v>1</v>
      </c>
      <c r="W77" s="12" t="str">
        <f t="shared" si="7"/>
        <v/>
      </c>
      <c r="X77" s="174">
        <v>1</v>
      </c>
      <c r="Y77" s="12" t="str">
        <f t="shared" si="8"/>
        <v/>
      </c>
      <c r="Z77" s="138" t="str">
        <f t="shared" si="9"/>
        <v/>
      </c>
      <c r="AA77" s="210">
        <f t="shared" si="10"/>
        <v>0</v>
      </c>
      <c r="AB77" s="210" t="str">
        <f t="shared" si="13"/>
        <v/>
      </c>
      <c r="AC77" s="210" t="str">
        <f t="shared" si="13"/>
        <v/>
      </c>
      <c r="AD77" s="210">
        <f t="shared" si="12"/>
        <v>0</v>
      </c>
    </row>
    <row r="78" spans="2:30" hidden="1" x14ac:dyDescent="0.25">
      <c r="B78" s="11" t="str">
        <f t="shared" si="5"/>
        <v/>
      </c>
      <c r="C78" s="8"/>
      <c r="D78" s="8"/>
      <c r="E78" s="8"/>
      <c r="F78" s="248" t="str">
        <f>IF('תנאי סף'!AO78&lt;&gt;1,"",'תנאי סף'!F78)</f>
        <v/>
      </c>
      <c r="G78" s="10"/>
      <c r="H78" s="9"/>
      <c r="I78" s="10"/>
      <c r="J78" s="9"/>
      <c r="K78" s="10"/>
      <c r="L78" s="9"/>
      <c r="M78" s="10"/>
      <c r="N78" s="10"/>
      <c r="O78" s="173"/>
      <c r="P78" s="194"/>
      <c r="Q78" s="12"/>
      <c r="R78" s="12"/>
      <c r="S78" s="12"/>
      <c r="T78" s="12"/>
      <c r="U78" s="174" t="str">
        <f t="shared" si="6"/>
        <v/>
      </c>
      <c r="V78" s="12">
        <v>1</v>
      </c>
      <c r="W78" s="12" t="str">
        <f t="shared" si="7"/>
        <v/>
      </c>
      <c r="X78" s="174">
        <v>1</v>
      </c>
      <c r="Y78" s="12" t="str">
        <f t="shared" si="8"/>
        <v/>
      </c>
      <c r="Z78" s="138" t="str">
        <f t="shared" si="9"/>
        <v/>
      </c>
      <c r="AA78" s="210">
        <f t="shared" si="10"/>
        <v>0</v>
      </c>
      <c r="AB78" s="210" t="str">
        <f t="shared" si="13"/>
        <v/>
      </c>
      <c r="AC78" s="210" t="str">
        <f t="shared" si="13"/>
        <v/>
      </c>
      <c r="AD78" s="210">
        <f t="shared" si="12"/>
        <v>0</v>
      </c>
    </row>
    <row r="79" spans="2:30" hidden="1" x14ac:dyDescent="0.25">
      <c r="B79" s="11" t="str">
        <f t="shared" si="5"/>
        <v/>
      </c>
      <c r="C79" s="8"/>
      <c r="D79" s="8"/>
      <c r="E79" s="8"/>
      <c r="F79" s="248" t="str">
        <f>IF('תנאי סף'!AO79&lt;&gt;1,"",'תנאי סף'!F79)</f>
        <v/>
      </c>
      <c r="G79" s="10"/>
      <c r="H79" s="9"/>
      <c r="I79" s="10"/>
      <c r="J79" s="9"/>
      <c r="K79" s="10"/>
      <c r="L79" s="9"/>
      <c r="M79" s="10"/>
      <c r="N79" s="10"/>
      <c r="O79" s="173"/>
      <c r="P79" s="194"/>
      <c r="Q79" s="12"/>
      <c r="R79" s="12"/>
      <c r="S79" s="12"/>
      <c r="T79" s="12"/>
      <c r="U79" s="174" t="str">
        <f t="shared" si="6"/>
        <v/>
      </c>
      <c r="V79" s="12">
        <v>1</v>
      </c>
      <c r="W79" s="12" t="str">
        <f t="shared" si="7"/>
        <v/>
      </c>
      <c r="X79" s="174">
        <v>1</v>
      </c>
      <c r="Y79" s="12" t="str">
        <f t="shared" si="8"/>
        <v/>
      </c>
      <c r="Z79" s="138" t="str">
        <f t="shared" si="9"/>
        <v/>
      </c>
      <c r="AA79" s="210">
        <f t="shared" si="10"/>
        <v>0</v>
      </c>
      <c r="AB79" s="210" t="str">
        <f t="shared" si="13"/>
        <v/>
      </c>
      <c r="AC79" s="210" t="str">
        <f t="shared" si="13"/>
        <v/>
      </c>
      <c r="AD79" s="210">
        <f t="shared" si="12"/>
        <v>0</v>
      </c>
    </row>
    <row r="80" spans="2:30" hidden="1" x14ac:dyDescent="0.25">
      <c r="B80" s="11" t="str">
        <f t="shared" si="5"/>
        <v/>
      </c>
      <c r="C80" s="8"/>
      <c r="D80" s="8"/>
      <c r="E80" s="8"/>
      <c r="F80" s="248" t="str">
        <f>IF('תנאי סף'!AO80&lt;&gt;1,"",'תנאי סף'!F80)</f>
        <v/>
      </c>
      <c r="G80" s="10"/>
      <c r="H80" s="9"/>
      <c r="I80" s="10"/>
      <c r="J80" s="9"/>
      <c r="K80" s="10"/>
      <c r="L80" s="9"/>
      <c r="M80" s="10"/>
      <c r="N80" s="10"/>
      <c r="O80" s="173"/>
      <c r="P80" s="194"/>
      <c r="Q80" s="12"/>
      <c r="R80" s="12"/>
      <c r="S80" s="12"/>
      <c r="T80" s="12"/>
      <c r="U80" s="174" t="str">
        <f t="shared" si="6"/>
        <v/>
      </c>
      <c r="V80" s="12">
        <v>1</v>
      </c>
      <c r="W80" s="12" t="str">
        <f t="shared" si="7"/>
        <v/>
      </c>
      <c r="X80" s="174">
        <v>1</v>
      </c>
      <c r="Y80" s="12" t="str">
        <f t="shared" si="8"/>
        <v/>
      </c>
      <c r="Z80" s="138" t="str">
        <f t="shared" si="9"/>
        <v/>
      </c>
      <c r="AA80" s="210">
        <f t="shared" si="10"/>
        <v>0</v>
      </c>
      <c r="AB80" s="210" t="str">
        <f t="shared" si="13"/>
        <v/>
      </c>
      <c r="AC80" s="210" t="str">
        <f t="shared" si="13"/>
        <v/>
      </c>
      <c r="AD80" s="210">
        <f t="shared" si="12"/>
        <v>0</v>
      </c>
    </row>
    <row r="81" spans="2:30" hidden="1" x14ac:dyDescent="0.25">
      <c r="B81" s="11" t="str">
        <f t="shared" si="5"/>
        <v/>
      </c>
      <c r="C81" s="8"/>
      <c r="D81" s="8"/>
      <c r="E81" s="8"/>
      <c r="F81" s="248" t="str">
        <f>IF('תנאי סף'!AO81&lt;&gt;1,"",'תנאי סף'!F81)</f>
        <v/>
      </c>
      <c r="G81" s="10"/>
      <c r="H81" s="9"/>
      <c r="I81" s="10"/>
      <c r="J81" s="9"/>
      <c r="K81" s="10"/>
      <c r="L81" s="9"/>
      <c r="M81" s="10"/>
      <c r="N81" s="10"/>
      <c r="O81" s="173"/>
      <c r="P81" s="194"/>
      <c r="Q81" s="12"/>
      <c r="R81" s="12"/>
      <c r="S81" s="12"/>
      <c r="T81" s="12"/>
      <c r="U81" s="174" t="str">
        <f t="shared" si="6"/>
        <v/>
      </c>
      <c r="V81" s="12">
        <v>1</v>
      </c>
      <c r="W81" s="12" t="str">
        <f t="shared" si="7"/>
        <v/>
      </c>
      <c r="X81" s="174">
        <v>1</v>
      </c>
      <c r="Y81" s="12" t="str">
        <f t="shared" si="8"/>
        <v/>
      </c>
      <c r="Z81" s="138" t="str">
        <f t="shared" si="9"/>
        <v/>
      </c>
      <c r="AA81" s="210">
        <f t="shared" si="10"/>
        <v>0</v>
      </c>
      <c r="AB81" s="210" t="str">
        <f t="shared" si="13"/>
        <v/>
      </c>
      <c r="AC81" s="210" t="str">
        <f t="shared" si="13"/>
        <v/>
      </c>
      <c r="AD81" s="210">
        <f t="shared" si="12"/>
        <v>0</v>
      </c>
    </row>
    <row r="82" spans="2:30" hidden="1" x14ac:dyDescent="0.25">
      <c r="B82" s="11" t="str">
        <f t="shared" si="5"/>
        <v/>
      </c>
      <c r="C82" s="8"/>
      <c r="D82" s="8"/>
      <c r="E82" s="8"/>
      <c r="F82" s="248" t="str">
        <f>IF('תנאי סף'!AO82&lt;&gt;1,"",'תנאי סף'!F82)</f>
        <v/>
      </c>
      <c r="G82" s="10"/>
      <c r="H82" s="9"/>
      <c r="I82" s="10"/>
      <c r="J82" s="9"/>
      <c r="K82" s="10"/>
      <c r="L82" s="9"/>
      <c r="M82" s="10"/>
      <c r="N82" s="10"/>
      <c r="O82" s="173"/>
      <c r="P82" s="194"/>
      <c r="Q82" s="12"/>
      <c r="R82" s="12"/>
      <c r="S82" s="12"/>
      <c r="T82" s="12"/>
      <c r="U82" s="174" t="str">
        <f t="shared" si="6"/>
        <v/>
      </c>
      <c r="V82" s="12">
        <v>1</v>
      </c>
      <c r="W82" s="12" t="str">
        <f t="shared" si="7"/>
        <v/>
      </c>
      <c r="X82" s="174">
        <v>1</v>
      </c>
      <c r="Y82" s="12" t="str">
        <f t="shared" si="8"/>
        <v/>
      </c>
      <c r="Z82" s="138" t="str">
        <f t="shared" si="9"/>
        <v/>
      </c>
      <c r="AA82" s="210">
        <f t="shared" si="10"/>
        <v>0</v>
      </c>
      <c r="AB82" s="210" t="str">
        <f t="shared" si="13"/>
        <v/>
      </c>
      <c r="AC82" s="210" t="str">
        <f t="shared" si="13"/>
        <v/>
      </c>
      <c r="AD82" s="210">
        <f t="shared" si="12"/>
        <v>0</v>
      </c>
    </row>
    <row r="83" spans="2:30" hidden="1" x14ac:dyDescent="0.25">
      <c r="B83" s="11" t="str">
        <f t="shared" si="5"/>
        <v/>
      </c>
      <c r="C83" s="8"/>
      <c r="D83" s="8"/>
      <c r="E83" s="8"/>
      <c r="F83" s="248" t="str">
        <f>IF('תנאי סף'!AO83&lt;&gt;1,"",'תנאי סף'!F83)</f>
        <v/>
      </c>
      <c r="G83" s="10"/>
      <c r="H83" s="9"/>
      <c r="I83" s="10"/>
      <c r="J83" s="9"/>
      <c r="K83" s="10"/>
      <c r="L83" s="9"/>
      <c r="M83" s="10"/>
      <c r="N83" s="10"/>
      <c r="O83" s="173"/>
      <c r="P83" s="194"/>
      <c r="Q83" s="12"/>
      <c r="R83" s="12"/>
      <c r="S83" s="12"/>
      <c r="T83" s="12"/>
      <c r="U83" s="174" t="str">
        <f t="shared" si="6"/>
        <v/>
      </c>
      <c r="V83" s="12">
        <v>1</v>
      </c>
      <c r="W83" s="12" t="str">
        <f t="shared" si="7"/>
        <v/>
      </c>
      <c r="X83" s="174">
        <v>1</v>
      </c>
      <c r="Y83" s="12" t="str">
        <f t="shared" si="8"/>
        <v/>
      </c>
      <c r="Z83" s="138" t="str">
        <f t="shared" si="9"/>
        <v/>
      </c>
      <c r="AA83" s="210">
        <f t="shared" si="10"/>
        <v>0</v>
      </c>
      <c r="AB83" s="210" t="str">
        <f t="shared" si="13"/>
        <v/>
      </c>
      <c r="AC83" s="210" t="str">
        <f t="shared" si="13"/>
        <v/>
      </c>
      <c r="AD83" s="210">
        <f t="shared" si="12"/>
        <v>0</v>
      </c>
    </row>
    <row r="84" spans="2:30" hidden="1" x14ac:dyDescent="0.25">
      <c r="B84" s="11" t="str">
        <f t="shared" si="5"/>
        <v/>
      </c>
      <c r="C84" s="8"/>
      <c r="D84" s="8"/>
      <c r="E84" s="8"/>
      <c r="F84" s="248" t="str">
        <f>IF('תנאי סף'!AO84&lt;&gt;1,"",'תנאי סף'!F84)</f>
        <v/>
      </c>
      <c r="G84" s="10"/>
      <c r="H84" s="9"/>
      <c r="I84" s="10"/>
      <c r="J84" s="9"/>
      <c r="K84" s="10"/>
      <c r="L84" s="9"/>
      <c r="M84" s="10"/>
      <c r="N84" s="10"/>
      <c r="O84" s="173"/>
      <c r="P84" s="194"/>
      <c r="Q84" s="12"/>
      <c r="R84" s="12"/>
      <c r="S84" s="12"/>
      <c r="T84" s="12"/>
      <c r="U84" s="174" t="str">
        <f t="shared" si="6"/>
        <v/>
      </c>
      <c r="V84" s="12">
        <v>1</v>
      </c>
      <c r="W84" s="12" t="str">
        <f t="shared" si="7"/>
        <v/>
      </c>
      <c r="X84" s="174">
        <v>1</v>
      </c>
      <c r="Y84" s="12" t="str">
        <f t="shared" si="8"/>
        <v/>
      </c>
      <c r="Z84" s="138" t="str">
        <f t="shared" si="9"/>
        <v/>
      </c>
      <c r="AA84" s="210">
        <f t="shared" si="10"/>
        <v>0</v>
      </c>
      <c r="AB84" s="210" t="str">
        <f t="shared" si="13"/>
        <v/>
      </c>
      <c r="AC84" s="210" t="str">
        <f t="shared" si="13"/>
        <v/>
      </c>
      <c r="AD84" s="210">
        <f t="shared" si="12"/>
        <v>0</v>
      </c>
    </row>
    <row r="85" spans="2:30" hidden="1" x14ac:dyDescent="0.25">
      <c r="B85" s="11" t="str">
        <f t="shared" si="5"/>
        <v/>
      </c>
      <c r="C85" s="8"/>
      <c r="D85" s="8"/>
      <c r="E85" s="8"/>
      <c r="F85" s="248" t="str">
        <f>IF('תנאי סף'!AO85&lt;&gt;1,"",'תנאי סף'!F85)</f>
        <v/>
      </c>
      <c r="G85" s="10"/>
      <c r="H85" s="9"/>
      <c r="I85" s="10"/>
      <c r="J85" s="9"/>
      <c r="K85" s="10"/>
      <c r="L85" s="9"/>
      <c r="M85" s="10"/>
      <c r="N85" s="10"/>
      <c r="O85" s="173"/>
      <c r="P85" s="194"/>
      <c r="Q85" s="12"/>
      <c r="R85" s="12"/>
      <c r="S85" s="12"/>
      <c r="T85" s="12"/>
      <c r="U85" s="174" t="str">
        <f t="shared" si="6"/>
        <v/>
      </c>
      <c r="V85" s="12">
        <v>1</v>
      </c>
      <c r="W85" s="12" t="str">
        <f t="shared" si="7"/>
        <v/>
      </c>
      <c r="X85" s="174">
        <v>1</v>
      </c>
      <c r="Y85" s="12" t="str">
        <f t="shared" si="8"/>
        <v/>
      </c>
      <c r="Z85" s="138" t="str">
        <f t="shared" si="9"/>
        <v/>
      </c>
      <c r="AA85" s="210">
        <f t="shared" si="10"/>
        <v>0</v>
      </c>
      <c r="AB85" s="210" t="str">
        <f t="shared" si="13"/>
        <v/>
      </c>
      <c r="AC85" s="210" t="str">
        <f t="shared" si="13"/>
        <v/>
      </c>
      <c r="AD85" s="210">
        <f t="shared" si="12"/>
        <v>0</v>
      </c>
    </row>
    <row r="86" spans="2:30" hidden="1" x14ac:dyDescent="0.25">
      <c r="B86" s="11" t="str">
        <f t="shared" si="5"/>
        <v/>
      </c>
      <c r="C86" s="8"/>
      <c r="D86" s="8"/>
      <c r="E86" s="8"/>
      <c r="F86" s="248" t="str">
        <f>IF('תנאי סף'!AO86&lt;&gt;1,"",'תנאי סף'!F86)</f>
        <v/>
      </c>
      <c r="G86" s="10"/>
      <c r="H86" s="9"/>
      <c r="I86" s="10"/>
      <c r="J86" s="9"/>
      <c r="K86" s="10"/>
      <c r="L86" s="9"/>
      <c r="M86" s="10"/>
      <c r="N86" s="10"/>
      <c r="O86" s="173"/>
      <c r="P86" s="194"/>
      <c r="Q86" s="12"/>
      <c r="R86" s="12"/>
      <c r="S86" s="12"/>
      <c r="T86" s="12"/>
      <c r="U86" s="174" t="str">
        <f t="shared" si="6"/>
        <v/>
      </c>
      <c r="V86" s="12">
        <v>1</v>
      </c>
      <c r="W86" s="12" t="str">
        <f t="shared" si="7"/>
        <v/>
      </c>
      <c r="X86" s="174">
        <v>1</v>
      </c>
      <c r="Y86" s="12" t="str">
        <f t="shared" si="8"/>
        <v/>
      </c>
      <c r="Z86" s="138" t="str">
        <f t="shared" si="9"/>
        <v/>
      </c>
      <c r="AA86" s="210">
        <f t="shared" si="10"/>
        <v>0</v>
      </c>
      <c r="AB86" s="210" t="str">
        <f t="shared" si="13"/>
        <v/>
      </c>
      <c r="AC86" s="210" t="str">
        <f t="shared" si="13"/>
        <v/>
      </c>
      <c r="AD86" s="210">
        <f t="shared" si="12"/>
        <v>0</v>
      </c>
    </row>
    <row r="87" spans="2:30" hidden="1" x14ac:dyDescent="0.25">
      <c r="B87" s="11" t="str">
        <f t="shared" si="5"/>
        <v/>
      </c>
      <c r="C87" s="8"/>
      <c r="D87" s="8"/>
      <c r="E87" s="8"/>
      <c r="F87" s="248" t="str">
        <f>IF('תנאי סף'!AO87&lt;&gt;1,"",'תנאי סף'!F87)</f>
        <v/>
      </c>
      <c r="G87" s="10"/>
      <c r="H87" s="9"/>
      <c r="I87" s="10"/>
      <c r="J87" s="9"/>
      <c r="K87" s="10"/>
      <c r="L87" s="9"/>
      <c r="M87" s="10"/>
      <c r="N87" s="10"/>
      <c r="O87" s="173"/>
      <c r="P87" s="194"/>
      <c r="Q87" s="12"/>
      <c r="R87" s="12"/>
      <c r="S87" s="12"/>
      <c r="T87" s="12"/>
      <c r="U87" s="174" t="str">
        <f t="shared" si="6"/>
        <v/>
      </c>
      <c r="V87" s="12">
        <v>1</v>
      </c>
      <c r="W87" s="12" t="str">
        <f t="shared" si="7"/>
        <v/>
      </c>
      <c r="X87" s="174">
        <v>1</v>
      </c>
      <c r="Y87" s="12" t="str">
        <f t="shared" si="8"/>
        <v/>
      </c>
      <c r="Z87" s="138" t="str">
        <f t="shared" si="9"/>
        <v/>
      </c>
      <c r="AA87" s="210">
        <f t="shared" si="10"/>
        <v>0</v>
      </c>
      <c r="AB87" s="210" t="str">
        <f t="shared" si="13"/>
        <v/>
      </c>
      <c r="AC87" s="210" t="str">
        <f t="shared" si="13"/>
        <v/>
      </c>
      <c r="AD87" s="210">
        <f t="shared" si="12"/>
        <v>0</v>
      </c>
    </row>
    <row r="88" spans="2:30" hidden="1" x14ac:dyDescent="0.25">
      <c r="B88" s="11" t="str">
        <f t="shared" si="5"/>
        <v/>
      </c>
      <c r="C88" s="8"/>
      <c r="D88" s="8"/>
      <c r="E88" s="8"/>
      <c r="F88" s="248" t="str">
        <f>IF('תנאי סף'!AO88&lt;&gt;1,"",'תנאי סף'!F88)</f>
        <v/>
      </c>
      <c r="G88" s="10"/>
      <c r="H88" s="9"/>
      <c r="I88" s="10"/>
      <c r="J88" s="9"/>
      <c r="K88" s="10"/>
      <c r="L88" s="9"/>
      <c r="M88" s="10"/>
      <c r="N88" s="10"/>
      <c r="O88" s="173"/>
      <c r="P88" s="194"/>
      <c r="Q88" s="12"/>
      <c r="R88" s="12"/>
      <c r="S88" s="12"/>
      <c r="T88" s="12"/>
      <c r="U88" s="174" t="str">
        <f t="shared" si="6"/>
        <v/>
      </c>
      <c r="V88" s="12">
        <v>1</v>
      </c>
      <c r="W88" s="12" t="str">
        <f t="shared" si="7"/>
        <v/>
      </c>
      <c r="X88" s="174">
        <v>1</v>
      </c>
      <c r="Y88" s="12" t="str">
        <f t="shared" si="8"/>
        <v/>
      </c>
      <c r="Z88" s="138" t="str">
        <f t="shared" si="9"/>
        <v/>
      </c>
      <c r="AA88" s="210">
        <f t="shared" si="10"/>
        <v>0</v>
      </c>
      <c r="AB88" s="210" t="str">
        <f t="shared" si="13"/>
        <v/>
      </c>
      <c r="AC88" s="210" t="str">
        <f t="shared" si="13"/>
        <v/>
      </c>
      <c r="AD88" s="210">
        <f t="shared" si="12"/>
        <v>0</v>
      </c>
    </row>
    <row r="89" spans="2:30" hidden="1" x14ac:dyDescent="0.25">
      <c r="B89" s="11" t="str">
        <f t="shared" si="5"/>
        <v/>
      </c>
      <c r="C89" s="8"/>
      <c r="D89" s="8"/>
      <c r="E89" s="8"/>
      <c r="F89" s="248" t="str">
        <f>IF('תנאי סף'!AO89&lt;&gt;1,"",'תנאי סף'!F89)</f>
        <v/>
      </c>
      <c r="G89" s="10"/>
      <c r="H89" s="9"/>
      <c r="I89" s="10"/>
      <c r="J89" s="9"/>
      <c r="K89" s="10"/>
      <c r="L89" s="9"/>
      <c r="M89" s="10"/>
      <c r="N89" s="10"/>
      <c r="O89" s="173"/>
      <c r="P89" s="194"/>
      <c r="Q89" s="12"/>
      <c r="R89" s="12"/>
      <c r="S89" s="12"/>
      <c r="T89" s="12"/>
      <c r="U89" s="174" t="str">
        <f t="shared" si="6"/>
        <v/>
      </c>
      <c r="V89" s="12">
        <v>1</v>
      </c>
      <c r="W89" s="12" t="str">
        <f t="shared" si="7"/>
        <v/>
      </c>
      <c r="X89" s="174">
        <v>1</v>
      </c>
      <c r="Y89" s="12" t="str">
        <f t="shared" si="8"/>
        <v/>
      </c>
      <c r="Z89" s="138" t="str">
        <f t="shared" si="9"/>
        <v/>
      </c>
      <c r="AA89" s="210">
        <f t="shared" si="10"/>
        <v>0</v>
      </c>
      <c r="AB89" s="210" t="str">
        <f t="shared" si="13"/>
        <v/>
      </c>
      <c r="AC89" s="210" t="str">
        <f t="shared" si="13"/>
        <v/>
      </c>
      <c r="AD89" s="210">
        <f t="shared" si="12"/>
        <v>0</v>
      </c>
    </row>
    <row r="90" spans="2:30" hidden="1" x14ac:dyDescent="0.25">
      <c r="B90" s="11" t="str">
        <f t="shared" si="5"/>
        <v/>
      </c>
      <c r="C90" s="8"/>
      <c r="D90" s="8"/>
      <c r="E90" s="8"/>
      <c r="F90" s="248" t="str">
        <f>IF('תנאי סף'!AO90&lt;&gt;1,"",'תנאי סף'!F90)</f>
        <v/>
      </c>
      <c r="G90" s="10"/>
      <c r="H90" s="9"/>
      <c r="I90" s="10"/>
      <c r="J90" s="9"/>
      <c r="K90" s="10"/>
      <c r="L90" s="9"/>
      <c r="M90" s="10"/>
      <c r="N90" s="10"/>
      <c r="O90" s="173"/>
      <c r="P90" s="194"/>
      <c r="Q90" s="12"/>
      <c r="R90" s="12"/>
      <c r="S90" s="12"/>
      <c r="T90" s="12"/>
      <c r="U90" s="174" t="str">
        <f t="shared" si="6"/>
        <v/>
      </c>
      <c r="V90" s="12">
        <v>1</v>
      </c>
      <c r="W90" s="12" t="str">
        <f t="shared" si="7"/>
        <v/>
      </c>
      <c r="X90" s="174">
        <v>1</v>
      </c>
      <c r="Y90" s="12" t="str">
        <f t="shared" si="8"/>
        <v/>
      </c>
      <c r="Z90" s="138" t="str">
        <f t="shared" si="9"/>
        <v/>
      </c>
      <c r="AA90" s="210">
        <f t="shared" si="10"/>
        <v>0</v>
      </c>
      <c r="AB90" s="210" t="str">
        <f t="shared" si="13"/>
        <v/>
      </c>
      <c r="AC90" s="210" t="str">
        <f t="shared" si="13"/>
        <v/>
      </c>
      <c r="AD90" s="210">
        <f t="shared" si="12"/>
        <v>0</v>
      </c>
    </row>
    <row r="91" spans="2:30" hidden="1" x14ac:dyDescent="0.25">
      <c r="B91" s="11" t="str">
        <f t="shared" si="5"/>
        <v/>
      </c>
      <c r="C91" s="8"/>
      <c r="D91" s="8"/>
      <c r="E91" s="8"/>
      <c r="F91" s="248" t="str">
        <f>IF('תנאי סף'!AO91&lt;&gt;1,"",'תנאי סף'!F91)</f>
        <v/>
      </c>
      <c r="G91" s="10"/>
      <c r="H91" s="9"/>
      <c r="I91" s="10"/>
      <c r="J91" s="9"/>
      <c r="K91" s="10"/>
      <c r="L91" s="9"/>
      <c r="M91" s="10"/>
      <c r="N91" s="10"/>
      <c r="O91" s="173"/>
      <c r="P91" s="194"/>
      <c r="Q91" s="12"/>
      <c r="R91" s="12"/>
      <c r="S91" s="12"/>
      <c r="T91" s="12"/>
      <c r="U91" s="174" t="str">
        <f t="shared" si="6"/>
        <v/>
      </c>
      <c r="V91" s="12">
        <v>1</v>
      </c>
      <c r="W91" s="12" t="str">
        <f t="shared" si="7"/>
        <v/>
      </c>
      <c r="X91" s="174">
        <v>1</v>
      </c>
      <c r="Y91" s="12" t="str">
        <f t="shared" si="8"/>
        <v/>
      </c>
      <c r="Z91" s="138" t="str">
        <f t="shared" si="9"/>
        <v/>
      </c>
      <c r="AA91" s="210">
        <f t="shared" si="10"/>
        <v>0</v>
      </c>
      <c r="AB91" s="210" t="str">
        <f t="shared" si="13"/>
        <v/>
      </c>
      <c r="AC91" s="210" t="str">
        <f t="shared" si="13"/>
        <v/>
      </c>
      <c r="AD91" s="210">
        <f t="shared" si="12"/>
        <v>0</v>
      </c>
    </row>
    <row r="92" spans="2:30" hidden="1" x14ac:dyDescent="0.25">
      <c r="B92" s="11" t="str">
        <f t="shared" si="5"/>
        <v/>
      </c>
      <c r="C92" s="8"/>
      <c r="D92" s="8"/>
      <c r="E92" s="8"/>
      <c r="F92" s="248" t="str">
        <f>IF('תנאי סף'!AO92&lt;&gt;1,"",'תנאי סף'!F92)</f>
        <v/>
      </c>
      <c r="G92" s="10"/>
      <c r="H92" s="9"/>
      <c r="I92" s="10"/>
      <c r="J92" s="9"/>
      <c r="K92" s="10"/>
      <c r="L92" s="9"/>
      <c r="M92" s="10"/>
      <c r="N92" s="10"/>
      <c r="O92" s="173"/>
      <c r="P92" s="194"/>
      <c r="Q92" s="12"/>
      <c r="R92" s="12"/>
      <c r="S92" s="12"/>
      <c r="T92" s="12"/>
      <c r="U92" s="174" t="str">
        <f t="shared" si="6"/>
        <v/>
      </c>
      <c r="V92" s="12">
        <v>1</v>
      </c>
      <c r="W92" s="12" t="str">
        <f t="shared" si="7"/>
        <v/>
      </c>
      <c r="X92" s="174">
        <v>1</v>
      </c>
      <c r="Y92" s="12" t="str">
        <f t="shared" si="8"/>
        <v/>
      </c>
      <c r="Z92" s="138" t="str">
        <f t="shared" si="9"/>
        <v/>
      </c>
      <c r="AA92" s="210">
        <f t="shared" si="10"/>
        <v>0</v>
      </c>
      <c r="AB92" s="210" t="str">
        <f t="shared" ref="AB92:AC130" si="14">IF($F92="","",AB$30)</f>
        <v/>
      </c>
      <c r="AC92" s="210" t="str">
        <f t="shared" si="14"/>
        <v/>
      </c>
      <c r="AD92" s="210">
        <f t="shared" si="12"/>
        <v>0</v>
      </c>
    </row>
    <row r="93" spans="2:30" hidden="1" x14ac:dyDescent="0.25">
      <c r="B93" s="11" t="str">
        <f t="shared" si="5"/>
        <v/>
      </c>
      <c r="C93" s="8"/>
      <c r="D93" s="8"/>
      <c r="E93" s="8"/>
      <c r="F93" s="248" t="str">
        <f>IF('תנאי סף'!AO93&lt;&gt;1,"",'תנאי סף'!F93)</f>
        <v/>
      </c>
      <c r="G93" s="10"/>
      <c r="H93" s="9"/>
      <c r="I93" s="10"/>
      <c r="J93" s="9"/>
      <c r="K93" s="10"/>
      <c r="L93" s="9"/>
      <c r="M93" s="10"/>
      <c r="N93" s="10"/>
      <c r="O93" s="173"/>
      <c r="P93" s="194"/>
      <c r="Q93" s="12"/>
      <c r="R93" s="12"/>
      <c r="S93" s="12"/>
      <c r="T93" s="12"/>
      <c r="U93" s="174" t="str">
        <f t="shared" si="6"/>
        <v/>
      </c>
      <c r="V93" s="12">
        <v>1</v>
      </c>
      <c r="W93" s="12" t="str">
        <f t="shared" si="7"/>
        <v/>
      </c>
      <c r="X93" s="174">
        <v>1</v>
      </c>
      <c r="Y93" s="12" t="str">
        <f t="shared" si="8"/>
        <v/>
      </c>
      <c r="Z93" s="138" t="str">
        <f t="shared" si="9"/>
        <v/>
      </c>
      <c r="AA93" s="210">
        <f t="shared" si="10"/>
        <v>0</v>
      </c>
      <c r="AB93" s="210" t="str">
        <f t="shared" si="14"/>
        <v/>
      </c>
      <c r="AC93" s="210" t="str">
        <f t="shared" si="14"/>
        <v/>
      </c>
      <c r="AD93" s="210">
        <f t="shared" si="12"/>
        <v>0</v>
      </c>
    </row>
    <row r="94" spans="2:30" hidden="1" x14ac:dyDescent="0.25">
      <c r="B94" s="11" t="str">
        <f t="shared" si="5"/>
        <v/>
      </c>
      <c r="C94" s="8"/>
      <c r="D94" s="8"/>
      <c r="E94" s="8"/>
      <c r="F94" s="248" t="str">
        <f>IF('תנאי סף'!AO94&lt;&gt;1,"",'תנאי סף'!F94)</f>
        <v/>
      </c>
      <c r="G94" s="10"/>
      <c r="H94" s="9"/>
      <c r="I94" s="10"/>
      <c r="J94" s="9"/>
      <c r="K94" s="10"/>
      <c r="L94" s="9"/>
      <c r="M94" s="10"/>
      <c r="N94" s="10"/>
      <c r="O94" s="173"/>
      <c r="P94" s="194"/>
      <c r="Q94" s="12"/>
      <c r="R94" s="12"/>
      <c r="S94" s="12"/>
      <c r="T94" s="12"/>
      <c r="U94" s="174" t="str">
        <f t="shared" si="6"/>
        <v/>
      </c>
      <c r="V94" s="12">
        <v>1</v>
      </c>
      <c r="W94" s="12" t="str">
        <f t="shared" si="7"/>
        <v/>
      </c>
      <c r="X94" s="174">
        <v>1</v>
      </c>
      <c r="Y94" s="12" t="str">
        <f t="shared" si="8"/>
        <v/>
      </c>
      <c r="Z94" s="138" t="str">
        <f t="shared" si="9"/>
        <v/>
      </c>
      <c r="AA94" s="210">
        <f t="shared" si="10"/>
        <v>0</v>
      </c>
      <c r="AB94" s="210" t="str">
        <f t="shared" si="14"/>
        <v/>
      </c>
      <c r="AC94" s="210" t="str">
        <f t="shared" si="14"/>
        <v/>
      </c>
      <c r="AD94" s="210">
        <f t="shared" si="12"/>
        <v>0</v>
      </c>
    </row>
    <row r="95" spans="2:30" hidden="1" x14ac:dyDescent="0.25">
      <c r="B95" s="11" t="str">
        <f t="shared" si="5"/>
        <v/>
      </c>
      <c r="C95" s="8"/>
      <c r="D95" s="8"/>
      <c r="E95" s="8"/>
      <c r="F95" s="248" t="str">
        <f>IF('תנאי סף'!AO95&lt;&gt;1,"",'תנאי סף'!F95)</f>
        <v/>
      </c>
      <c r="G95" s="10"/>
      <c r="H95" s="9"/>
      <c r="I95" s="10"/>
      <c r="J95" s="9"/>
      <c r="K95" s="10"/>
      <c r="L95" s="9"/>
      <c r="M95" s="10"/>
      <c r="N95" s="10"/>
      <c r="O95" s="173"/>
      <c r="P95" s="194"/>
      <c r="Q95" s="12"/>
      <c r="R95" s="12"/>
      <c r="S95" s="12"/>
      <c r="T95" s="12"/>
      <c r="U95" s="174" t="str">
        <f t="shared" si="6"/>
        <v/>
      </c>
      <c r="V95" s="12">
        <v>1</v>
      </c>
      <c r="W95" s="12" t="str">
        <f t="shared" si="7"/>
        <v/>
      </c>
      <c r="X95" s="174">
        <v>1</v>
      </c>
      <c r="Y95" s="12" t="str">
        <f t="shared" si="8"/>
        <v/>
      </c>
      <c r="Z95" s="138" t="str">
        <f t="shared" si="9"/>
        <v/>
      </c>
      <c r="AA95" s="210">
        <f t="shared" si="10"/>
        <v>0</v>
      </c>
      <c r="AB95" s="210" t="str">
        <f t="shared" si="14"/>
        <v/>
      </c>
      <c r="AC95" s="210" t="str">
        <f t="shared" si="14"/>
        <v/>
      </c>
      <c r="AD95" s="210">
        <f t="shared" si="12"/>
        <v>0</v>
      </c>
    </row>
    <row r="96" spans="2:30" hidden="1" x14ac:dyDescent="0.25">
      <c r="B96" s="11" t="str">
        <f t="shared" ref="B96:B130" si="15">IF(F96="","",ROW()-30)</f>
        <v/>
      </c>
      <c r="C96" s="8"/>
      <c r="D96" s="8"/>
      <c r="E96" s="8"/>
      <c r="F96" s="248" t="str">
        <f>IF('תנאי סף'!AO96&lt;&gt;1,"",'תנאי סף'!F96)</f>
        <v/>
      </c>
      <c r="G96" s="10"/>
      <c r="H96" s="9"/>
      <c r="I96" s="10"/>
      <c r="J96" s="9"/>
      <c r="K96" s="10"/>
      <c r="L96" s="9"/>
      <c r="M96" s="10"/>
      <c r="N96" s="10"/>
      <c r="O96" s="173"/>
      <c r="P96" s="194"/>
      <c r="Q96" s="12"/>
      <c r="R96" s="12"/>
      <c r="S96" s="12"/>
      <c r="T96" s="12"/>
      <c r="U96" s="174" t="str">
        <f t="shared" ref="U96:U130" si="16">IF($F96="","",IF($AA96&lt;&gt;1,$AB$1,G96*$G$5))</f>
        <v/>
      </c>
      <c r="V96" s="12">
        <v>1</v>
      </c>
      <c r="W96" s="12" t="str">
        <f t="shared" ref="W96:W130" si="17">IF($F96="","",IF($AA96&lt;&gt;1,$AB$1,IFERROR(U96*V96,$AB$1)))</f>
        <v/>
      </c>
      <c r="X96" s="174">
        <v>1</v>
      </c>
      <c r="Y96" s="12" t="str">
        <f t="shared" ref="Y96:Y130" si="18">IF($F96="","",IF($AA96&lt;&gt;1,$AB$1,IFERROR(W96*X96,$AB$1)))</f>
        <v/>
      </c>
      <c r="Z96" s="138" t="str">
        <f t="shared" ref="Z96:Z130" si="19">IF($F96="","",IF(OR($AA96&lt;&gt;1,Y96=$AB$1),$AB$1,IFERROR(Y96/SUM($Y$31:$Y$130),0)))</f>
        <v/>
      </c>
      <c r="AA96" s="210">
        <f t="shared" ref="AA96:AA130" si="20">IF(SUM(AD96:AV96)=COUNT(AD96:AV96),1,0)</f>
        <v>0</v>
      </c>
      <c r="AB96" s="210" t="str">
        <f t="shared" si="14"/>
        <v/>
      </c>
      <c r="AC96" s="210" t="str">
        <f t="shared" si="14"/>
        <v/>
      </c>
      <c r="AD96" s="210">
        <f t="shared" ref="AD96:AD130" si="21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</row>
    <row r="97" spans="2:30" hidden="1" x14ac:dyDescent="0.25">
      <c r="B97" s="11" t="str">
        <f t="shared" si="15"/>
        <v/>
      </c>
      <c r="C97" s="8"/>
      <c r="D97" s="8"/>
      <c r="E97" s="8"/>
      <c r="F97" s="248" t="str">
        <f>IF('תנאי סף'!AO97&lt;&gt;1,"",'תנאי סף'!F97)</f>
        <v/>
      </c>
      <c r="G97" s="10"/>
      <c r="H97" s="9"/>
      <c r="I97" s="10"/>
      <c r="J97" s="9"/>
      <c r="K97" s="10"/>
      <c r="L97" s="9"/>
      <c r="M97" s="10"/>
      <c r="N97" s="10"/>
      <c r="O97" s="173"/>
      <c r="P97" s="194"/>
      <c r="Q97" s="12"/>
      <c r="R97" s="12"/>
      <c r="S97" s="12"/>
      <c r="T97" s="12"/>
      <c r="U97" s="174" t="str">
        <f t="shared" si="16"/>
        <v/>
      </c>
      <c r="V97" s="12">
        <v>1</v>
      </c>
      <c r="W97" s="12" t="str">
        <f t="shared" si="17"/>
        <v/>
      </c>
      <c r="X97" s="174">
        <v>1</v>
      </c>
      <c r="Y97" s="12" t="str">
        <f t="shared" si="18"/>
        <v/>
      </c>
      <c r="Z97" s="138" t="str">
        <f t="shared" si="19"/>
        <v/>
      </c>
      <c r="AA97" s="210">
        <f t="shared" si="20"/>
        <v>0</v>
      </c>
      <c r="AB97" s="210" t="str">
        <f t="shared" si="14"/>
        <v/>
      </c>
      <c r="AC97" s="210" t="str">
        <f t="shared" si="14"/>
        <v/>
      </c>
      <c r="AD97" s="210">
        <f t="shared" si="21"/>
        <v>0</v>
      </c>
    </row>
    <row r="98" spans="2:30" hidden="1" x14ac:dyDescent="0.25">
      <c r="B98" s="11" t="str">
        <f t="shared" si="15"/>
        <v/>
      </c>
      <c r="C98" s="8"/>
      <c r="D98" s="8"/>
      <c r="E98" s="8"/>
      <c r="F98" s="248" t="str">
        <f>IF('תנאי סף'!AO98&lt;&gt;1,"",'תנאי סף'!F98)</f>
        <v/>
      </c>
      <c r="G98" s="10"/>
      <c r="H98" s="9"/>
      <c r="I98" s="10"/>
      <c r="J98" s="9"/>
      <c r="K98" s="10"/>
      <c r="L98" s="9"/>
      <c r="M98" s="10"/>
      <c r="N98" s="10"/>
      <c r="O98" s="173"/>
      <c r="P98" s="194"/>
      <c r="Q98" s="12"/>
      <c r="R98" s="12"/>
      <c r="S98" s="12"/>
      <c r="T98" s="12"/>
      <c r="U98" s="174" t="str">
        <f t="shared" si="16"/>
        <v/>
      </c>
      <c r="V98" s="12">
        <v>1</v>
      </c>
      <c r="W98" s="12" t="str">
        <f t="shared" si="17"/>
        <v/>
      </c>
      <c r="X98" s="174">
        <v>1</v>
      </c>
      <c r="Y98" s="12" t="str">
        <f t="shared" si="18"/>
        <v/>
      </c>
      <c r="Z98" s="138" t="str">
        <f t="shared" si="19"/>
        <v/>
      </c>
      <c r="AA98" s="210">
        <f t="shared" si="20"/>
        <v>0</v>
      </c>
      <c r="AB98" s="210" t="str">
        <f t="shared" si="14"/>
        <v/>
      </c>
      <c r="AC98" s="210" t="str">
        <f t="shared" si="14"/>
        <v/>
      </c>
      <c r="AD98" s="210">
        <f t="shared" si="21"/>
        <v>0</v>
      </c>
    </row>
    <row r="99" spans="2:30" hidden="1" x14ac:dyDescent="0.25">
      <c r="B99" s="11" t="str">
        <f t="shared" si="15"/>
        <v/>
      </c>
      <c r="C99" s="8"/>
      <c r="D99" s="8"/>
      <c r="E99" s="8"/>
      <c r="F99" s="248" t="str">
        <f>IF('תנאי סף'!AO99&lt;&gt;1,"",'תנאי סף'!F99)</f>
        <v/>
      </c>
      <c r="G99" s="10"/>
      <c r="H99" s="9"/>
      <c r="I99" s="10"/>
      <c r="J99" s="9"/>
      <c r="K99" s="10"/>
      <c r="L99" s="9"/>
      <c r="M99" s="10"/>
      <c r="N99" s="10"/>
      <c r="O99" s="173"/>
      <c r="P99" s="194"/>
      <c r="Q99" s="12"/>
      <c r="R99" s="12"/>
      <c r="S99" s="12"/>
      <c r="T99" s="12"/>
      <c r="U99" s="174" t="str">
        <f t="shared" si="16"/>
        <v/>
      </c>
      <c r="V99" s="12">
        <v>1</v>
      </c>
      <c r="W99" s="12" t="str">
        <f t="shared" si="17"/>
        <v/>
      </c>
      <c r="X99" s="174">
        <v>1</v>
      </c>
      <c r="Y99" s="12" t="str">
        <f t="shared" si="18"/>
        <v/>
      </c>
      <c r="Z99" s="138" t="str">
        <f t="shared" si="19"/>
        <v/>
      </c>
      <c r="AA99" s="210">
        <f t="shared" si="20"/>
        <v>0</v>
      </c>
      <c r="AB99" s="210" t="str">
        <f t="shared" si="14"/>
        <v/>
      </c>
      <c r="AC99" s="210" t="str">
        <f t="shared" si="14"/>
        <v/>
      </c>
      <c r="AD99" s="210">
        <f t="shared" si="21"/>
        <v>0</v>
      </c>
    </row>
    <row r="100" spans="2:30" hidden="1" x14ac:dyDescent="0.25">
      <c r="B100" s="11" t="str">
        <f t="shared" si="15"/>
        <v/>
      </c>
      <c r="C100" s="8"/>
      <c r="D100" s="8"/>
      <c r="E100" s="8"/>
      <c r="F100" s="248" t="str">
        <f>IF('תנאי סף'!AO100&lt;&gt;1,"",'תנאי סף'!F100)</f>
        <v/>
      </c>
      <c r="G100" s="10"/>
      <c r="H100" s="9"/>
      <c r="I100" s="10"/>
      <c r="J100" s="9"/>
      <c r="K100" s="10"/>
      <c r="L100" s="9"/>
      <c r="M100" s="10"/>
      <c r="N100" s="10"/>
      <c r="O100" s="173"/>
      <c r="P100" s="194"/>
      <c r="Q100" s="12"/>
      <c r="R100" s="12"/>
      <c r="S100" s="12"/>
      <c r="T100" s="12"/>
      <c r="U100" s="174" t="str">
        <f t="shared" si="16"/>
        <v/>
      </c>
      <c r="V100" s="12">
        <v>1</v>
      </c>
      <c r="W100" s="12" t="str">
        <f t="shared" si="17"/>
        <v/>
      </c>
      <c r="X100" s="174">
        <v>1</v>
      </c>
      <c r="Y100" s="12" t="str">
        <f t="shared" si="18"/>
        <v/>
      </c>
      <c r="Z100" s="138" t="str">
        <f t="shared" si="19"/>
        <v/>
      </c>
      <c r="AA100" s="210">
        <f t="shared" si="20"/>
        <v>0</v>
      </c>
      <c r="AB100" s="210" t="str">
        <f t="shared" si="14"/>
        <v/>
      </c>
      <c r="AC100" s="210" t="str">
        <f t="shared" si="14"/>
        <v/>
      </c>
      <c r="AD100" s="210">
        <f t="shared" si="21"/>
        <v>0</v>
      </c>
    </row>
    <row r="101" spans="2:30" hidden="1" x14ac:dyDescent="0.25">
      <c r="B101" s="11" t="str">
        <f t="shared" si="15"/>
        <v/>
      </c>
      <c r="C101" s="8"/>
      <c r="D101" s="8"/>
      <c r="E101" s="8"/>
      <c r="F101" s="248" t="str">
        <f>IF('תנאי סף'!AO101&lt;&gt;1,"",'תנאי סף'!F101)</f>
        <v/>
      </c>
      <c r="G101" s="10"/>
      <c r="H101" s="9"/>
      <c r="I101" s="10"/>
      <c r="J101" s="9"/>
      <c r="K101" s="10"/>
      <c r="L101" s="9"/>
      <c r="M101" s="10"/>
      <c r="N101" s="10"/>
      <c r="O101" s="173"/>
      <c r="P101" s="194"/>
      <c r="Q101" s="12"/>
      <c r="R101" s="12"/>
      <c r="S101" s="12"/>
      <c r="T101" s="12"/>
      <c r="U101" s="174" t="str">
        <f t="shared" si="16"/>
        <v/>
      </c>
      <c r="V101" s="12">
        <v>1</v>
      </c>
      <c r="W101" s="12" t="str">
        <f t="shared" si="17"/>
        <v/>
      </c>
      <c r="X101" s="174">
        <v>1</v>
      </c>
      <c r="Y101" s="12" t="str">
        <f t="shared" si="18"/>
        <v/>
      </c>
      <c r="Z101" s="138" t="str">
        <f t="shared" si="19"/>
        <v/>
      </c>
      <c r="AA101" s="210">
        <f t="shared" si="20"/>
        <v>0</v>
      </c>
      <c r="AB101" s="210" t="str">
        <f t="shared" si="14"/>
        <v/>
      </c>
      <c r="AC101" s="210" t="str">
        <f t="shared" si="14"/>
        <v/>
      </c>
      <c r="AD101" s="210">
        <f t="shared" si="21"/>
        <v>0</v>
      </c>
    </row>
    <row r="102" spans="2:30" hidden="1" x14ac:dyDescent="0.25">
      <c r="B102" s="11" t="str">
        <f t="shared" si="15"/>
        <v/>
      </c>
      <c r="C102" s="8"/>
      <c r="D102" s="8"/>
      <c r="E102" s="8"/>
      <c r="F102" s="248" t="str">
        <f>IF('תנאי סף'!AO102&lt;&gt;1,"",'תנאי סף'!F102)</f>
        <v/>
      </c>
      <c r="G102" s="10"/>
      <c r="H102" s="9"/>
      <c r="I102" s="10"/>
      <c r="J102" s="9"/>
      <c r="K102" s="10"/>
      <c r="L102" s="9"/>
      <c r="M102" s="10"/>
      <c r="N102" s="10"/>
      <c r="O102" s="173"/>
      <c r="P102" s="194"/>
      <c r="Q102" s="12"/>
      <c r="R102" s="12"/>
      <c r="S102" s="12"/>
      <c r="T102" s="12"/>
      <c r="U102" s="174" t="str">
        <f t="shared" si="16"/>
        <v/>
      </c>
      <c r="V102" s="12">
        <v>1</v>
      </c>
      <c r="W102" s="12" t="str">
        <f t="shared" si="17"/>
        <v/>
      </c>
      <c r="X102" s="174">
        <v>1</v>
      </c>
      <c r="Y102" s="12" t="str">
        <f t="shared" si="18"/>
        <v/>
      </c>
      <c r="Z102" s="138" t="str">
        <f t="shared" si="19"/>
        <v/>
      </c>
      <c r="AA102" s="210">
        <f t="shared" si="20"/>
        <v>0</v>
      </c>
      <c r="AB102" s="210" t="str">
        <f t="shared" si="14"/>
        <v/>
      </c>
      <c r="AC102" s="210" t="str">
        <f t="shared" si="14"/>
        <v/>
      </c>
      <c r="AD102" s="210">
        <f t="shared" si="21"/>
        <v>0</v>
      </c>
    </row>
    <row r="103" spans="2:30" hidden="1" x14ac:dyDescent="0.25">
      <c r="B103" s="11" t="str">
        <f t="shared" si="15"/>
        <v/>
      </c>
      <c r="C103" s="8"/>
      <c r="D103" s="8"/>
      <c r="E103" s="8"/>
      <c r="F103" s="248" t="str">
        <f>IF('תנאי סף'!AO103&lt;&gt;1,"",'תנאי סף'!F103)</f>
        <v/>
      </c>
      <c r="G103" s="10"/>
      <c r="H103" s="9"/>
      <c r="I103" s="10"/>
      <c r="J103" s="9"/>
      <c r="K103" s="10"/>
      <c r="L103" s="9"/>
      <c r="M103" s="10"/>
      <c r="N103" s="10"/>
      <c r="O103" s="173"/>
      <c r="P103" s="194"/>
      <c r="Q103" s="12"/>
      <c r="R103" s="12"/>
      <c r="S103" s="12"/>
      <c r="T103" s="12"/>
      <c r="U103" s="174" t="str">
        <f t="shared" si="16"/>
        <v/>
      </c>
      <c r="V103" s="12">
        <v>1</v>
      </c>
      <c r="W103" s="12" t="str">
        <f t="shared" si="17"/>
        <v/>
      </c>
      <c r="X103" s="174">
        <v>1</v>
      </c>
      <c r="Y103" s="12" t="str">
        <f t="shared" si="18"/>
        <v/>
      </c>
      <c r="Z103" s="138" t="str">
        <f t="shared" si="19"/>
        <v/>
      </c>
      <c r="AA103" s="210">
        <f t="shared" si="20"/>
        <v>0</v>
      </c>
      <c r="AB103" s="210" t="str">
        <f t="shared" si="14"/>
        <v/>
      </c>
      <c r="AC103" s="210" t="str">
        <f t="shared" si="14"/>
        <v/>
      </c>
      <c r="AD103" s="210">
        <f t="shared" si="21"/>
        <v>0</v>
      </c>
    </row>
    <row r="104" spans="2:30" hidden="1" x14ac:dyDescent="0.25">
      <c r="B104" s="11" t="str">
        <f t="shared" si="15"/>
        <v/>
      </c>
      <c r="C104" s="8"/>
      <c r="D104" s="8"/>
      <c r="E104" s="8"/>
      <c r="F104" s="248" t="str">
        <f>IF('תנאי סף'!AO104&lt;&gt;1,"",'תנאי סף'!F104)</f>
        <v/>
      </c>
      <c r="G104" s="10"/>
      <c r="H104" s="9"/>
      <c r="I104" s="10"/>
      <c r="J104" s="9"/>
      <c r="K104" s="10"/>
      <c r="L104" s="9"/>
      <c r="M104" s="10"/>
      <c r="N104" s="10"/>
      <c r="O104" s="173"/>
      <c r="P104" s="194"/>
      <c r="Q104" s="12"/>
      <c r="R104" s="12"/>
      <c r="S104" s="12"/>
      <c r="T104" s="12"/>
      <c r="U104" s="174" t="str">
        <f t="shared" si="16"/>
        <v/>
      </c>
      <c r="V104" s="12">
        <v>1</v>
      </c>
      <c r="W104" s="12" t="str">
        <f t="shared" si="17"/>
        <v/>
      </c>
      <c r="X104" s="174">
        <v>1</v>
      </c>
      <c r="Y104" s="12" t="str">
        <f t="shared" si="18"/>
        <v/>
      </c>
      <c r="Z104" s="138" t="str">
        <f t="shared" si="19"/>
        <v/>
      </c>
      <c r="AA104" s="210">
        <f t="shared" si="20"/>
        <v>0</v>
      </c>
      <c r="AB104" s="210" t="str">
        <f t="shared" si="14"/>
        <v/>
      </c>
      <c r="AC104" s="210" t="str">
        <f t="shared" si="14"/>
        <v/>
      </c>
      <c r="AD104" s="210">
        <f t="shared" si="21"/>
        <v>0</v>
      </c>
    </row>
    <row r="105" spans="2:30" hidden="1" x14ac:dyDescent="0.25">
      <c r="B105" s="11" t="str">
        <f t="shared" si="15"/>
        <v/>
      </c>
      <c r="C105" s="8"/>
      <c r="D105" s="8"/>
      <c r="E105" s="8"/>
      <c r="F105" s="248" t="str">
        <f>IF('תנאי סף'!AO105&lt;&gt;1,"",'תנאי סף'!F105)</f>
        <v/>
      </c>
      <c r="G105" s="10"/>
      <c r="H105" s="9"/>
      <c r="I105" s="10"/>
      <c r="J105" s="9"/>
      <c r="K105" s="10"/>
      <c r="L105" s="9"/>
      <c r="M105" s="10"/>
      <c r="N105" s="10"/>
      <c r="O105" s="173"/>
      <c r="P105" s="194"/>
      <c r="Q105" s="12"/>
      <c r="R105" s="12"/>
      <c r="S105" s="12"/>
      <c r="T105" s="12"/>
      <c r="U105" s="174" t="str">
        <f t="shared" si="16"/>
        <v/>
      </c>
      <c r="V105" s="12">
        <v>1</v>
      </c>
      <c r="W105" s="12" t="str">
        <f t="shared" si="17"/>
        <v/>
      </c>
      <c r="X105" s="174">
        <v>1</v>
      </c>
      <c r="Y105" s="12" t="str">
        <f t="shared" si="18"/>
        <v/>
      </c>
      <c r="Z105" s="138" t="str">
        <f t="shared" si="19"/>
        <v/>
      </c>
      <c r="AA105" s="210">
        <f t="shared" si="20"/>
        <v>0</v>
      </c>
      <c r="AB105" s="210" t="str">
        <f t="shared" si="14"/>
        <v/>
      </c>
      <c r="AC105" s="210" t="str">
        <f t="shared" si="14"/>
        <v/>
      </c>
      <c r="AD105" s="210">
        <f t="shared" si="21"/>
        <v>0</v>
      </c>
    </row>
    <row r="106" spans="2:30" hidden="1" x14ac:dyDescent="0.25">
      <c r="B106" s="11" t="str">
        <f t="shared" si="15"/>
        <v/>
      </c>
      <c r="C106" s="8"/>
      <c r="D106" s="8"/>
      <c r="E106" s="8"/>
      <c r="F106" s="248" t="str">
        <f>IF('תנאי סף'!AO106&lt;&gt;1,"",'תנאי סף'!F106)</f>
        <v/>
      </c>
      <c r="G106" s="10"/>
      <c r="H106" s="9"/>
      <c r="I106" s="10"/>
      <c r="J106" s="9"/>
      <c r="K106" s="10"/>
      <c r="L106" s="9"/>
      <c r="M106" s="10"/>
      <c r="N106" s="10"/>
      <c r="O106" s="173"/>
      <c r="P106" s="194"/>
      <c r="Q106" s="12"/>
      <c r="R106" s="12"/>
      <c r="S106" s="12"/>
      <c r="T106" s="12"/>
      <c r="U106" s="174" t="str">
        <f t="shared" si="16"/>
        <v/>
      </c>
      <c r="V106" s="12">
        <v>1</v>
      </c>
      <c r="W106" s="12" t="str">
        <f t="shared" si="17"/>
        <v/>
      </c>
      <c r="X106" s="174">
        <v>1</v>
      </c>
      <c r="Y106" s="12" t="str">
        <f t="shared" si="18"/>
        <v/>
      </c>
      <c r="Z106" s="138" t="str">
        <f t="shared" si="19"/>
        <v/>
      </c>
      <c r="AA106" s="210">
        <f t="shared" si="20"/>
        <v>0</v>
      </c>
      <c r="AB106" s="210" t="str">
        <f t="shared" si="14"/>
        <v/>
      </c>
      <c r="AC106" s="210" t="str">
        <f t="shared" si="14"/>
        <v/>
      </c>
      <c r="AD106" s="210">
        <f t="shared" si="21"/>
        <v>0</v>
      </c>
    </row>
    <row r="107" spans="2:30" hidden="1" x14ac:dyDescent="0.25">
      <c r="B107" s="11" t="str">
        <f t="shared" si="15"/>
        <v/>
      </c>
      <c r="C107" s="8"/>
      <c r="D107" s="8"/>
      <c r="E107" s="8"/>
      <c r="F107" s="248" t="str">
        <f>IF('תנאי סף'!AO107&lt;&gt;1,"",'תנאי סף'!F107)</f>
        <v/>
      </c>
      <c r="G107" s="10"/>
      <c r="H107" s="9"/>
      <c r="I107" s="10"/>
      <c r="J107" s="9"/>
      <c r="K107" s="10"/>
      <c r="L107" s="9"/>
      <c r="M107" s="10"/>
      <c r="N107" s="10"/>
      <c r="O107" s="173"/>
      <c r="P107" s="194"/>
      <c r="Q107" s="12"/>
      <c r="R107" s="12"/>
      <c r="S107" s="12"/>
      <c r="T107" s="12"/>
      <c r="U107" s="174" t="str">
        <f t="shared" si="16"/>
        <v/>
      </c>
      <c r="V107" s="12">
        <v>1</v>
      </c>
      <c r="W107" s="12" t="str">
        <f t="shared" si="17"/>
        <v/>
      </c>
      <c r="X107" s="174">
        <v>1</v>
      </c>
      <c r="Y107" s="12" t="str">
        <f t="shared" si="18"/>
        <v/>
      </c>
      <c r="Z107" s="138" t="str">
        <f t="shared" si="19"/>
        <v/>
      </c>
      <c r="AA107" s="210">
        <f t="shared" si="20"/>
        <v>0</v>
      </c>
      <c r="AB107" s="210" t="str">
        <f t="shared" si="14"/>
        <v/>
      </c>
      <c r="AC107" s="210" t="str">
        <f t="shared" si="14"/>
        <v/>
      </c>
      <c r="AD107" s="210">
        <f t="shared" si="21"/>
        <v>0</v>
      </c>
    </row>
    <row r="108" spans="2:30" hidden="1" x14ac:dyDescent="0.25">
      <c r="B108" s="11" t="str">
        <f t="shared" si="15"/>
        <v/>
      </c>
      <c r="C108" s="8"/>
      <c r="D108" s="8"/>
      <c r="E108" s="8"/>
      <c r="F108" s="248" t="str">
        <f>IF('תנאי סף'!AO108&lt;&gt;1,"",'תנאי סף'!F108)</f>
        <v/>
      </c>
      <c r="G108" s="10"/>
      <c r="H108" s="9"/>
      <c r="I108" s="10"/>
      <c r="J108" s="9"/>
      <c r="K108" s="10"/>
      <c r="L108" s="9"/>
      <c r="M108" s="10"/>
      <c r="N108" s="10"/>
      <c r="O108" s="173"/>
      <c r="P108" s="194"/>
      <c r="Q108" s="12"/>
      <c r="R108" s="12"/>
      <c r="S108" s="12"/>
      <c r="T108" s="12"/>
      <c r="U108" s="174" t="str">
        <f t="shared" si="16"/>
        <v/>
      </c>
      <c r="V108" s="12">
        <v>1</v>
      </c>
      <c r="W108" s="12" t="str">
        <f t="shared" si="17"/>
        <v/>
      </c>
      <c r="X108" s="174">
        <v>1</v>
      </c>
      <c r="Y108" s="12" t="str">
        <f t="shared" si="18"/>
        <v/>
      </c>
      <c r="Z108" s="138" t="str">
        <f t="shared" si="19"/>
        <v/>
      </c>
      <c r="AA108" s="210">
        <f t="shared" si="20"/>
        <v>0</v>
      </c>
      <c r="AB108" s="210" t="str">
        <f t="shared" si="14"/>
        <v/>
      </c>
      <c r="AC108" s="210" t="str">
        <f t="shared" si="14"/>
        <v/>
      </c>
      <c r="AD108" s="210">
        <f t="shared" si="21"/>
        <v>0</v>
      </c>
    </row>
    <row r="109" spans="2:30" hidden="1" x14ac:dyDescent="0.25">
      <c r="B109" s="11" t="str">
        <f t="shared" si="15"/>
        <v/>
      </c>
      <c r="C109" s="8"/>
      <c r="D109" s="8"/>
      <c r="E109" s="8"/>
      <c r="F109" s="248" t="str">
        <f>IF('תנאי סף'!AO109&lt;&gt;1,"",'תנאי סף'!F109)</f>
        <v/>
      </c>
      <c r="G109" s="10"/>
      <c r="H109" s="9"/>
      <c r="I109" s="10"/>
      <c r="J109" s="9"/>
      <c r="K109" s="10"/>
      <c r="L109" s="9"/>
      <c r="M109" s="10"/>
      <c r="N109" s="10"/>
      <c r="O109" s="173"/>
      <c r="P109" s="194"/>
      <c r="Q109" s="12"/>
      <c r="R109" s="12"/>
      <c r="S109" s="12"/>
      <c r="T109" s="12"/>
      <c r="U109" s="174" t="str">
        <f t="shared" si="16"/>
        <v/>
      </c>
      <c r="V109" s="12">
        <v>1</v>
      </c>
      <c r="W109" s="12" t="str">
        <f t="shared" si="17"/>
        <v/>
      </c>
      <c r="X109" s="174">
        <v>1</v>
      </c>
      <c r="Y109" s="12" t="str">
        <f t="shared" si="18"/>
        <v/>
      </c>
      <c r="Z109" s="138" t="str">
        <f t="shared" si="19"/>
        <v/>
      </c>
      <c r="AA109" s="210">
        <f t="shared" si="20"/>
        <v>0</v>
      </c>
      <c r="AB109" s="210" t="str">
        <f t="shared" si="14"/>
        <v/>
      </c>
      <c r="AC109" s="210" t="str">
        <f t="shared" si="14"/>
        <v/>
      </c>
      <c r="AD109" s="210">
        <f t="shared" si="21"/>
        <v>0</v>
      </c>
    </row>
    <row r="110" spans="2:30" hidden="1" x14ac:dyDescent="0.25">
      <c r="B110" s="11" t="str">
        <f t="shared" si="15"/>
        <v/>
      </c>
      <c r="C110" s="8"/>
      <c r="D110" s="8"/>
      <c r="E110" s="8"/>
      <c r="F110" s="248" t="str">
        <f>IF('תנאי סף'!AO110&lt;&gt;1,"",'תנאי סף'!F110)</f>
        <v/>
      </c>
      <c r="G110" s="10"/>
      <c r="H110" s="9"/>
      <c r="I110" s="10"/>
      <c r="J110" s="9"/>
      <c r="K110" s="10"/>
      <c r="L110" s="9"/>
      <c r="M110" s="10"/>
      <c r="N110" s="10"/>
      <c r="O110" s="173"/>
      <c r="P110" s="194"/>
      <c r="Q110" s="12"/>
      <c r="R110" s="12"/>
      <c r="S110" s="12"/>
      <c r="T110" s="12"/>
      <c r="U110" s="174" t="str">
        <f t="shared" si="16"/>
        <v/>
      </c>
      <c r="V110" s="12">
        <v>1</v>
      </c>
      <c r="W110" s="12" t="str">
        <f t="shared" si="17"/>
        <v/>
      </c>
      <c r="X110" s="174">
        <v>1</v>
      </c>
      <c r="Y110" s="12" t="str">
        <f t="shared" si="18"/>
        <v/>
      </c>
      <c r="Z110" s="138" t="str">
        <f t="shared" si="19"/>
        <v/>
      </c>
      <c r="AA110" s="210">
        <f t="shared" si="20"/>
        <v>0</v>
      </c>
      <c r="AB110" s="210" t="str">
        <f t="shared" si="14"/>
        <v/>
      </c>
      <c r="AC110" s="210" t="str">
        <f t="shared" si="14"/>
        <v/>
      </c>
      <c r="AD110" s="210">
        <f t="shared" si="21"/>
        <v>0</v>
      </c>
    </row>
    <row r="111" spans="2:30" hidden="1" x14ac:dyDescent="0.25">
      <c r="B111" s="11" t="str">
        <f t="shared" si="15"/>
        <v/>
      </c>
      <c r="C111" s="8"/>
      <c r="D111" s="8"/>
      <c r="E111" s="8"/>
      <c r="F111" s="248" t="str">
        <f>IF('תנאי סף'!AO111&lt;&gt;1,"",'תנאי סף'!F111)</f>
        <v/>
      </c>
      <c r="G111" s="10"/>
      <c r="H111" s="9"/>
      <c r="I111" s="10"/>
      <c r="J111" s="9"/>
      <c r="K111" s="10"/>
      <c r="L111" s="9"/>
      <c r="M111" s="10"/>
      <c r="N111" s="10"/>
      <c r="O111" s="173"/>
      <c r="P111" s="194"/>
      <c r="Q111" s="12"/>
      <c r="R111" s="12"/>
      <c r="S111" s="12"/>
      <c r="T111" s="12"/>
      <c r="U111" s="174" t="str">
        <f t="shared" si="16"/>
        <v/>
      </c>
      <c r="V111" s="12">
        <v>1</v>
      </c>
      <c r="W111" s="12" t="str">
        <f t="shared" si="17"/>
        <v/>
      </c>
      <c r="X111" s="174">
        <v>1</v>
      </c>
      <c r="Y111" s="12" t="str">
        <f t="shared" si="18"/>
        <v/>
      </c>
      <c r="Z111" s="138" t="str">
        <f t="shared" si="19"/>
        <v/>
      </c>
      <c r="AA111" s="210">
        <f t="shared" si="20"/>
        <v>0</v>
      </c>
      <c r="AB111" s="210" t="str">
        <f t="shared" si="14"/>
        <v/>
      </c>
      <c r="AC111" s="210" t="str">
        <f t="shared" si="14"/>
        <v/>
      </c>
      <c r="AD111" s="210">
        <f t="shared" si="21"/>
        <v>0</v>
      </c>
    </row>
    <row r="112" spans="2:30" hidden="1" x14ac:dyDescent="0.25">
      <c r="B112" s="11" t="str">
        <f t="shared" si="15"/>
        <v/>
      </c>
      <c r="C112" s="8"/>
      <c r="D112" s="8"/>
      <c r="E112" s="8"/>
      <c r="F112" s="248" t="str">
        <f>IF('תנאי סף'!AO112&lt;&gt;1,"",'תנאי סף'!F112)</f>
        <v/>
      </c>
      <c r="G112" s="10"/>
      <c r="H112" s="9"/>
      <c r="I112" s="10"/>
      <c r="J112" s="9"/>
      <c r="K112" s="10"/>
      <c r="L112" s="9"/>
      <c r="M112" s="10"/>
      <c r="N112" s="10"/>
      <c r="O112" s="173"/>
      <c r="P112" s="194"/>
      <c r="Q112" s="12"/>
      <c r="R112" s="12"/>
      <c r="S112" s="12"/>
      <c r="T112" s="12"/>
      <c r="U112" s="174" t="str">
        <f t="shared" si="16"/>
        <v/>
      </c>
      <c r="V112" s="12">
        <v>1</v>
      </c>
      <c r="W112" s="12" t="str">
        <f t="shared" si="17"/>
        <v/>
      </c>
      <c r="X112" s="174">
        <v>1</v>
      </c>
      <c r="Y112" s="12" t="str">
        <f t="shared" si="18"/>
        <v/>
      </c>
      <c r="Z112" s="138" t="str">
        <f t="shared" si="19"/>
        <v/>
      </c>
      <c r="AA112" s="210">
        <f t="shared" si="20"/>
        <v>0</v>
      </c>
      <c r="AB112" s="210" t="str">
        <f t="shared" si="14"/>
        <v/>
      </c>
      <c r="AC112" s="210" t="str">
        <f t="shared" si="14"/>
        <v/>
      </c>
      <c r="AD112" s="210">
        <f t="shared" si="21"/>
        <v>0</v>
      </c>
    </row>
    <row r="113" spans="2:30" hidden="1" x14ac:dyDescent="0.25">
      <c r="B113" s="11" t="str">
        <f t="shared" si="15"/>
        <v/>
      </c>
      <c r="C113" s="8"/>
      <c r="D113" s="8"/>
      <c r="E113" s="8"/>
      <c r="F113" s="248" t="str">
        <f>IF('תנאי סף'!AO113&lt;&gt;1,"",'תנאי סף'!F113)</f>
        <v/>
      </c>
      <c r="G113" s="10"/>
      <c r="H113" s="9"/>
      <c r="I113" s="10"/>
      <c r="J113" s="9"/>
      <c r="K113" s="10"/>
      <c r="L113" s="9"/>
      <c r="M113" s="10"/>
      <c r="N113" s="10"/>
      <c r="O113" s="173"/>
      <c r="P113" s="194"/>
      <c r="Q113" s="12"/>
      <c r="R113" s="12"/>
      <c r="S113" s="12"/>
      <c r="T113" s="12"/>
      <c r="U113" s="174" t="str">
        <f t="shared" si="16"/>
        <v/>
      </c>
      <c r="V113" s="12">
        <v>1</v>
      </c>
      <c r="W113" s="12" t="str">
        <f t="shared" si="17"/>
        <v/>
      </c>
      <c r="X113" s="174">
        <v>1</v>
      </c>
      <c r="Y113" s="12" t="str">
        <f t="shared" si="18"/>
        <v/>
      </c>
      <c r="Z113" s="138" t="str">
        <f t="shared" si="19"/>
        <v/>
      </c>
      <c r="AA113" s="210">
        <f t="shared" si="20"/>
        <v>0</v>
      </c>
      <c r="AB113" s="210" t="str">
        <f t="shared" si="14"/>
        <v/>
      </c>
      <c r="AC113" s="210" t="str">
        <f t="shared" si="14"/>
        <v/>
      </c>
      <c r="AD113" s="210">
        <f t="shared" si="21"/>
        <v>0</v>
      </c>
    </row>
    <row r="114" spans="2:30" hidden="1" x14ac:dyDescent="0.25">
      <c r="B114" s="11" t="str">
        <f t="shared" si="15"/>
        <v/>
      </c>
      <c r="C114" s="8"/>
      <c r="D114" s="8"/>
      <c r="E114" s="8"/>
      <c r="F114" s="248" t="str">
        <f>IF('תנאי סף'!AO114&lt;&gt;1,"",'תנאי סף'!F114)</f>
        <v/>
      </c>
      <c r="G114" s="10"/>
      <c r="H114" s="9"/>
      <c r="I114" s="10"/>
      <c r="J114" s="9"/>
      <c r="K114" s="10"/>
      <c r="L114" s="9"/>
      <c r="M114" s="10"/>
      <c r="N114" s="10"/>
      <c r="O114" s="173"/>
      <c r="P114" s="194"/>
      <c r="Q114" s="12"/>
      <c r="R114" s="12"/>
      <c r="S114" s="12"/>
      <c r="T114" s="12"/>
      <c r="U114" s="174" t="str">
        <f t="shared" si="16"/>
        <v/>
      </c>
      <c r="V114" s="12">
        <v>1</v>
      </c>
      <c r="W114" s="12" t="str">
        <f t="shared" si="17"/>
        <v/>
      </c>
      <c r="X114" s="174">
        <v>1</v>
      </c>
      <c r="Y114" s="12" t="str">
        <f t="shared" si="18"/>
        <v/>
      </c>
      <c r="Z114" s="138" t="str">
        <f t="shared" si="19"/>
        <v/>
      </c>
      <c r="AA114" s="210">
        <f t="shared" si="20"/>
        <v>0</v>
      </c>
      <c r="AB114" s="210" t="str">
        <f t="shared" si="14"/>
        <v/>
      </c>
      <c r="AC114" s="210" t="str">
        <f t="shared" si="14"/>
        <v/>
      </c>
      <c r="AD114" s="210">
        <f t="shared" si="21"/>
        <v>0</v>
      </c>
    </row>
    <row r="115" spans="2:30" hidden="1" x14ac:dyDescent="0.25">
      <c r="B115" s="11" t="str">
        <f t="shared" si="15"/>
        <v/>
      </c>
      <c r="C115" s="8"/>
      <c r="D115" s="8"/>
      <c r="E115" s="8"/>
      <c r="F115" s="248" t="str">
        <f>IF('תנאי סף'!AO115&lt;&gt;1,"",'תנאי סף'!F115)</f>
        <v/>
      </c>
      <c r="G115" s="10"/>
      <c r="H115" s="9"/>
      <c r="I115" s="10"/>
      <c r="J115" s="9"/>
      <c r="K115" s="10"/>
      <c r="L115" s="9"/>
      <c r="M115" s="10"/>
      <c r="N115" s="10"/>
      <c r="O115" s="173"/>
      <c r="P115" s="194"/>
      <c r="Q115" s="12"/>
      <c r="R115" s="12"/>
      <c r="S115" s="12"/>
      <c r="T115" s="12"/>
      <c r="U115" s="174" t="str">
        <f t="shared" si="16"/>
        <v/>
      </c>
      <c r="V115" s="12">
        <v>1</v>
      </c>
      <c r="W115" s="12" t="str">
        <f t="shared" si="17"/>
        <v/>
      </c>
      <c r="X115" s="174">
        <v>1</v>
      </c>
      <c r="Y115" s="12" t="str">
        <f t="shared" si="18"/>
        <v/>
      </c>
      <c r="Z115" s="138" t="str">
        <f t="shared" si="19"/>
        <v/>
      </c>
      <c r="AA115" s="210">
        <f t="shared" si="20"/>
        <v>0</v>
      </c>
      <c r="AB115" s="210" t="str">
        <f t="shared" si="14"/>
        <v/>
      </c>
      <c r="AC115" s="210" t="str">
        <f t="shared" si="14"/>
        <v/>
      </c>
      <c r="AD115" s="210">
        <f t="shared" si="21"/>
        <v>0</v>
      </c>
    </row>
    <row r="116" spans="2:30" hidden="1" x14ac:dyDescent="0.25">
      <c r="B116" s="11" t="str">
        <f t="shared" si="15"/>
        <v/>
      </c>
      <c r="C116" s="8"/>
      <c r="D116" s="8"/>
      <c r="E116" s="8"/>
      <c r="F116" s="248" t="str">
        <f>IF('תנאי סף'!AO116&lt;&gt;1,"",'תנאי סף'!F116)</f>
        <v/>
      </c>
      <c r="G116" s="10"/>
      <c r="H116" s="9"/>
      <c r="I116" s="10"/>
      <c r="J116" s="9"/>
      <c r="K116" s="10"/>
      <c r="L116" s="9"/>
      <c r="M116" s="10"/>
      <c r="N116" s="10"/>
      <c r="O116" s="173"/>
      <c r="P116" s="194"/>
      <c r="Q116" s="12"/>
      <c r="R116" s="12"/>
      <c r="S116" s="12"/>
      <c r="T116" s="12"/>
      <c r="U116" s="174" t="str">
        <f t="shared" si="16"/>
        <v/>
      </c>
      <c r="V116" s="12">
        <v>1</v>
      </c>
      <c r="W116" s="12" t="str">
        <f t="shared" si="17"/>
        <v/>
      </c>
      <c r="X116" s="174">
        <v>1</v>
      </c>
      <c r="Y116" s="12" t="str">
        <f t="shared" si="18"/>
        <v/>
      </c>
      <c r="Z116" s="138" t="str">
        <f t="shared" si="19"/>
        <v/>
      </c>
      <c r="AA116" s="210">
        <f t="shared" si="20"/>
        <v>0</v>
      </c>
      <c r="AB116" s="210" t="str">
        <f t="shared" si="14"/>
        <v/>
      </c>
      <c r="AC116" s="210" t="str">
        <f t="shared" si="14"/>
        <v/>
      </c>
      <c r="AD116" s="210">
        <f t="shared" si="21"/>
        <v>0</v>
      </c>
    </row>
    <row r="117" spans="2:30" hidden="1" x14ac:dyDescent="0.25">
      <c r="B117" s="11" t="str">
        <f t="shared" si="15"/>
        <v/>
      </c>
      <c r="C117" s="8"/>
      <c r="D117" s="8"/>
      <c r="E117" s="8"/>
      <c r="F117" s="248" t="str">
        <f>IF('תנאי סף'!AO117&lt;&gt;1,"",'תנאי סף'!F117)</f>
        <v/>
      </c>
      <c r="G117" s="10"/>
      <c r="H117" s="9"/>
      <c r="I117" s="10"/>
      <c r="J117" s="9"/>
      <c r="K117" s="10"/>
      <c r="L117" s="9"/>
      <c r="M117" s="10"/>
      <c r="N117" s="10"/>
      <c r="O117" s="173"/>
      <c r="P117" s="194"/>
      <c r="Q117" s="12"/>
      <c r="R117" s="12"/>
      <c r="S117" s="12"/>
      <c r="T117" s="12"/>
      <c r="U117" s="174" t="str">
        <f t="shared" si="16"/>
        <v/>
      </c>
      <c r="V117" s="12">
        <v>1</v>
      </c>
      <c r="W117" s="12" t="str">
        <f t="shared" si="17"/>
        <v/>
      </c>
      <c r="X117" s="174">
        <v>1</v>
      </c>
      <c r="Y117" s="12" t="str">
        <f t="shared" si="18"/>
        <v/>
      </c>
      <c r="Z117" s="138" t="str">
        <f t="shared" si="19"/>
        <v/>
      </c>
      <c r="AA117" s="210">
        <f t="shared" si="20"/>
        <v>0</v>
      </c>
      <c r="AB117" s="210" t="str">
        <f t="shared" si="14"/>
        <v/>
      </c>
      <c r="AC117" s="210" t="str">
        <f t="shared" si="14"/>
        <v/>
      </c>
      <c r="AD117" s="210">
        <f t="shared" si="21"/>
        <v>0</v>
      </c>
    </row>
    <row r="118" spans="2:30" hidden="1" x14ac:dyDescent="0.25">
      <c r="B118" s="11" t="str">
        <f t="shared" si="15"/>
        <v/>
      </c>
      <c r="C118" s="8"/>
      <c r="D118" s="8"/>
      <c r="E118" s="8"/>
      <c r="F118" s="248" t="str">
        <f>IF('תנאי סף'!AO118&lt;&gt;1,"",'תנאי סף'!F118)</f>
        <v/>
      </c>
      <c r="G118" s="10"/>
      <c r="H118" s="9"/>
      <c r="I118" s="10"/>
      <c r="J118" s="9"/>
      <c r="K118" s="10"/>
      <c r="L118" s="9"/>
      <c r="M118" s="10"/>
      <c r="N118" s="10"/>
      <c r="O118" s="173"/>
      <c r="P118" s="194"/>
      <c r="Q118" s="12"/>
      <c r="R118" s="12"/>
      <c r="S118" s="12"/>
      <c r="T118" s="12"/>
      <c r="U118" s="174" t="str">
        <f t="shared" si="16"/>
        <v/>
      </c>
      <c r="V118" s="12">
        <v>1</v>
      </c>
      <c r="W118" s="12" t="str">
        <f t="shared" si="17"/>
        <v/>
      </c>
      <c r="X118" s="174">
        <v>1</v>
      </c>
      <c r="Y118" s="12" t="str">
        <f t="shared" si="18"/>
        <v/>
      </c>
      <c r="Z118" s="138" t="str">
        <f t="shared" si="19"/>
        <v/>
      </c>
      <c r="AA118" s="210">
        <f t="shared" si="20"/>
        <v>0</v>
      </c>
      <c r="AB118" s="210" t="str">
        <f t="shared" si="14"/>
        <v/>
      </c>
      <c r="AC118" s="210" t="str">
        <f t="shared" si="14"/>
        <v/>
      </c>
      <c r="AD118" s="210">
        <f t="shared" si="21"/>
        <v>0</v>
      </c>
    </row>
    <row r="119" spans="2:30" hidden="1" x14ac:dyDescent="0.25">
      <c r="B119" s="11" t="str">
        <f t="shared" si="15"/>
        <v/>
      </c>
      <c r="C119" s="8"/>
      <c r="D119" s="8"/>
      <c r="E119" s="8"/>
      <c r="F119" s="248" t="str">
        <f>IF('תנאי סף'!AO119&lt;&gt;1,"",'תנאי סף'!F119)</f>
        <v/>
      </c>
      <c r="G119" s="10"/>
      <c r="H119" s="9"/>
      <c r="I119" s="10"/>
      <c r="J119" s="9"/>
      <c r="K119" s="10"/>
      <c r="L119" s="9"/>
      <c r="M119" s="10"/>
      <c r="N119" s="10"/>
      <c r="O119" s="173"/>
      <c r="P119" s="194"/>
      <c r="Q119" s="12"/>
      <c r="R119" s="12"/>
      <c r="S119" s="12"/>
      <c r="T119" s="12"/>
      <c r="U119" s="174" t="str">
        <f t="shared" si="16"/>
        <v/>
      </c>
      <c r="V119" s="12">
        <v>1</v>
      </c>
      <c r="W119" s="12" t="str">
        <f t="shared" si="17"/>
        <v/>
      </c>
      <c r="X119" s="174">
        <v>1</v>
      </c>
      <c r="Y119" s="12" t="str">
        <f t="shared" si="18"/>
        <v/>
      </c>
      <c r="Z119" s="138" t="str">
        <f t="shared" si="19"/>
        <v/>
      </c>
      <c r="AA119" s="210">
        <f t="shared" si="20"/>
        <v>0</v>
      </c>
      <c r="AB119" s="210" t="str">
        <f t="shared" si="14"/>
        <v/>
      </c>
      <c r="AC119" s="210" t="str">
        <f t="shared" si="14"/>
        <v/>
      </c>
      <c r="AD119" s="210">
        <f t="shared" si="21"/>
        <v>0</v>
      </c>
    </row>
    <row r="120" spans="2:30" hidden="1" x14ac:dyDescent="0.25">
      <c r="B120" s="11" t="str">
        <f t="shared" si="15"/>
        <v/>
      </c>
      <c r="C120" s="8"/>
      <c r="D120" s="8"/>
      <c r="E120" s="8"/>
      <c r="F120" s="248" t="str">
        <f>IF('תנאי סף'!AO120&lt;&gt;1,"",'תנאי סף'!F120)</f>
        <v/>
      </c>
      <c r="G120" s="10"/>
      <c r="H120" s="9"/>
      <c r="I120" s="10"/>
      <c r="J120" s="9"/>
      <c r="K120" s="10"/>
      <c r="L120" s="9"/>
      <c r="M120" s="10"/>
      <c r="N120" s="10"/>
      <c r="O120" s="173"/>
      <c r="P120" s="194"/>
      <c r="Q120" s="12"/>
      <c r="R120" s="12"/>
      <c r="S120" s="12"/>
      <c r="T120" s="12"/>
      <c r="U120" s="174" t="str">
        <f t="shared" si="16"/>
        <v/>
      </c>
      <c r="V120" s="12">
        <v>1</v>
      </c>
      <c r="W120" s="12" t="str">
        <f t="shared" si="17"/>
        <v/>
      </c>
      <c r="X120" s="174">
        <v>1</v>
      </c>
      <c r="Y120" s="12" t="str">
        <f t="shared" si="18"/>
        <v/>
      </c>
      <c r="Z120" s="138" t="str">
        <f t="shared" si="19"/>
        <v/>
      </c>
      <c r="AA120" s="210">
        <f t="shared" si="20"/>
        <v>0</v>
      </c>
      <c r="AB120" s="210" t="str">
        <f t="shared" si="14"/>
        <v/>
      </c>
      <c r="AC120" s="210" t="str">
        <f t="shared" si="14"/>
        <v/>
      </c>
      <c r="AD120" s="210">
        <f t="shared" si="21"/>
        <v>0</v>
      </c>
    </row>
    <row r="121" spans="2:30" hidden="1" x14ac:dyDescent="0.25">
      <c r="B121" s="11" t="str">
        <f t="shared" si="15"/>
        <v/>
      </c>
      <c r="C121" s="8"/>
      <c r="D121" s="8"/>
      <c r="E121" s="8"/>
      <c r="F121" s="248" t="str">
        <f>IF('תנאי סף'!AO121&lt;&gt;1,"",'תנאי סף'!F121)</f>
        <v/>
      </c>
      <c r="G121" s="10"/>
      <c r="H121" s="9"/>
      <c r="I121" s="10"/>
      <c r="J121" s="9"/>
      <c r="K121" s="10"/>
      <c r="L121" s="9"/>
      <c r="M121" s="10"/>
      <c r="N121" s="10"/>
      <c r="O121" s="173"/>
      <c r="P121" s="194"/>
      <c r="Q121" s="12"/>
      <c r="R121" s="12"/>
      <c r="S121" s="12"/>
      <c r="T121" s="12"/>
      <c r="U121" s="174" t="str">
        <f t="shared" si="16"/>
        <v/>
      </c>
      <c r="V121" s="12">
        <v>1</v>
      </c>
      <c r="W121" s="12" t="str">
        <f t="shared" si="17"/>
        <v/>
      </c>
      <c r="X121" s="174">
        <v>1</v>
      </c>
      <c r="Y121" s="12" t="str">
        <f t="shared" si="18"/>
        <v/>
      </c>
      <c r="Z121" s="138" t="str">
        <f t="shared" si="19"/>
        <v/>
      </c>
      <c r="AA121" s="210">
        <f t="shared" si="20"/>
        <v>0</v>
      </c>
      <c r="AB121" s="210" t="str">
        <f t="shared" si="14"/>
        <v/>
      </c>
      <c r="AC121" s="210" t="str">
        <f t="shared" si="14"/>
        <v/>
      </c>
      <c r="AD121" s="210">
        <f t="shared" si="21"/>
        <v>0</v>
      </c>
    </row>
    <row r="122" spans="2:30" hidden="1" x14ac:dyDescent="0.25">
      <c r="B122" s="11" t="str">
        <f t="shared" si="15"/>
        <v/>
      </c>
      <c r="C122" s="8"/>
      <c r="D122" s="8"/>
      <c r="E122" s="8"/>
      <c r="F122" s="248" t="str">
        <f>IF('תנאי סף'!AO122&lt;&gt;1,"",'תנאי סף'!F122)</f>
        <v/>
      </c>
      <c r="G122" s="10"/>
      <c r="H122" s="9"/>
      <c r="I122" s="10"/>
      <c r="J122" s="9"/>
      <c r="K122" s="10"/>
      <c r="L122" s="9"/>
      <c r="M122" s="10"/>
      <c r="N122" s="10"/>
      <c r="O122" s="173"/>
      <c r="P122" s="194"/>
      <c r="Q122" s="12"/>
      <c r="R122" s="12"/>
      <c r="S122" s="12"/>
      <c r="T122" s="12"/>
      <c r="U122" s="174" t="str">
        <f t="shared" si="16"/>
        <v/>
      </c>
      <c r="V122" s="12">
        <v>1</v>
      </c>
      <c r="W122" s="12" t="str">
        <f t="shared" si="17"/>
        <v/>
      </c>
      <c r="X122" s="174">
        <v>1</v>
      </c>
      <c r="Y122" s="12" t="str">
        <f t="shared" si="18"/>
        <v/>
      </c>
      <c r="Z122" s="138" t="str">
        <f t="shared" si="19"/>
        <v/>
      </c>
      <c r="AA122" s="210">
        <f t="shared" si="20"/>
        <v>0</v>
      </c>
      <c r="AB122" s="210" t="str">
        <f t="shared" si="14"/>
        <v/>
      </c>
      <c r="AC122" s="210" t="str">
        <f t="shared" si="14"/>
        <v/>
      </c>
      <c r="AD122" s="210">
        <f t="shared" si="21"/>
        <v>0</v>
      </c>
    </row>
    <row r="123" spans="2:30" hidden="1" x14ac:dyDescent="0.25">
      <c r="B123" s="11" t="str">
        <f t="shared" si="15"/>
        <v/>
      </c>
      <c r="C123" s="8"/>
      <c r="D123" s="8"/>
      <c r="E123" s="8"/>
      <c r="F123" s="248" t="str">
        <f>IF('תנאי סף'!AO123&lt;&gt;1,"",'תנאי סף'!F123)</f>
        <v/>
      </c>
      <c r="G123" s="10"/>
      <c r="H123" s="9"/>
      <c r="I123" s="10"/>
      <c r="J123" s="9"/>
      <c r="K123" s="10"/>
      <c r="L123" s="9"/>
      <c r="M123" s="10"/>
      <c r="N123" s="10"/>
      <c r="O123" s="173"/>
      <c r="P123" s="194"/>
      <c r="Q123" s="12"/>
      <c r="R123" s="12"/>
      <c r="S123" s="12"/>
      <c r="T123" s="12"/>
      <c r="U123" s="174" t="str">
        <f t="shared" si="16"/>
        <v/>
      </c>
      <c r="V123" s="12">
        <v>1</v>
      </c>
      <c r="W123" s="12" t="str">
        <f t="shared" si="17"/>
        <v/>
      </c>
      <c r="X123" s="174">
        <v>1</v>
      </c>
      <c r="Y123" s="12" t="str">
        <f t="shared" si="18"/>
        <v/>
      </c>
      <c r="Z123" s="138" t="str">
        <f t="shared" si="19"/>
        <v/>
      </c>
      <c r="AA123" s="210">
        <f t="shared" si="20"/>
        <v>0</v>
      </c>
      <c r="AB123" s="210" t="str">
        <f t="shared" si="14"/>
        <v/>
      </c>
      <c r="AC123" s="210" t="str">
        <f t="shared" si="14"/>
        <v/>
      </c>
      <c r="AD123" s="210">
        <f t="shared" si="21"/>
        <v>0</v>
      </c>
    </row>
    <row r="124" spans="2:30" hidden="1" x14ac:dyDescent="0.25">
      <c r="B124" s="11" t="str">
        <f t="shared" si="15"/>
        <v/>
      </c>
      <c r="C124" s="8"/>
      <c r="D124" s="8"/>
      <c r="E124" s="8"/>
      <c r="F124" s="248" t="str">
        <f>IF('תנאי סף'!AO124&lt;&gt;1,"",'תנאי סף'!F124)</f>
        <v/>
      </c>
      <c r="G124" s="10"/>
      <c r="H124" s="9"/>
      <c r="I124" s="10"/>
      <c r="J124" s="9"/>
      <c r="K124" s="10"/>
      <c r="L124" s="9"/>
      <c r="M124" s="10"/>
      <c r="N124" s="10"/>
      <c r="O124" s="173"/>
      <c r="P124" s="194"/>
      <c r="Q124" s="12"/>
      <c r="R124" s="12"/>
      <c r="S124" s="12"/>
      <c r="T124" s="12"/>
      <c r="U124" s="174" t="str">
        <f t="shared" si="16"/>
        <v/>
      </c>
      <c r="V124" s="12">
        <v>1</v>
      </c>
      <c r="W124" s="12" t="str">
        <f t="shared" si="17"/>
        <v/>
      </c>
      <c r="X124" s="174">
        <v>1</v>
      </c>
      <c r="Y124" s="12" t="str">
        <f t="shared" si="18"/>
        <v/>
      </c>
      <c r="Z124" s="138" t="str">
        <f t="shared" si="19"/>
        <v/>
      </c>
      <c r="AA124" s="210">
        <f t="shared" si="20"/>
        <v>0</v>
      </c>
      <c r="AB124" s="210" t="str">
        <f t="shared" si="14"/>
        <v/>
      </c>
      <c r="AC124" s="210" t="str">
        <f t="shared" si="14"/>
        <v/>
      </c>
      <c r="AD124" s="210">
        <f t="shared" si="21"/>
        <v>0</v>
      </c>
    </row>
    <row r="125" spans="2:30" hidden="1" x14ac:dyDescent="0.25">
      <c r="B125" s="11" t="str">
        <f t="shared" si="15"/>
        <v/>
      </c>
      <c r="C125" s="8"/>
      <c r="D125" s="8"/>
      <c r="E125" s="8"/>
      <c r="F125" s="248" t="str">
        <f>IF('תנאי סף'!AO125&lt;&gt;1,"",'תנאי סף'!F125)</f>
        <v/>
      </c>
      <c r="G125" s="10"/>
      <c r="H125" s="9"/>
      <c r="I125" s="10"/>
      <c r="J125" s="9"/>
      <c r="K125" s="10"/>
      <c r="L125" s="9"/>
      <c r="M125" s="10"/>
      <c r="N125" s="10"/>
      <c r="O125" s="173"/>
      <c r="P125" s="194"/>
      <c r="Q125" s="12"/>
      <c r="R125" s="12"/>
      <c r="S125" s="12"/>
      <c r="T125" s="12"/>
      <c r="U125" s="174" t="str">
        <f t="shared" si="16"/>
        <v/>
      </c>
      <c r="V125" s="12">
        <v>1</v>
      </c>
      <c r="W125" s="12" t="str">
        <f t="shared" si="17"/>
        <v/>
      </c>
      <c r="X125" s="174">
        <v>1</v>
      </c>
      <c r="Y125" s="12" t="str">
        <f t="shared" si="18"/>
        <v/>
      </c>
      <c r="Z125" s="138" t="str">
        <f t="shared" si="19"/>
        <v/>
      </c>
      <c r="AA125" s="210">
        <f t="shared" si="20"/>
        <v>0</v>
      </c>
      <c r="AB125" s="210" t="str">
        <f t="shared" si="14"/>
        <v/>
      </c>
      <c r="AC125" s="210" t="str">
        <f t="shared" si="14"/>
        <v/>
      </c>
      <c r="AD125" s="210">
        <f t="shared" si="21"/>
        <v>0</v>
      </c>
    </row>
    <row r="126" spans="2:30" hidden="1" x14ac:dyDescent="0.25">
      <c r="B126" s="11" t="str">
        <f t="shared" si="15"/>
        <v/>
      </c>
      <c r="C126" s="8"/>
      <c r="D126" s="8"/>
      <c r="E126" s="8"/>
      <c r="F126" s="248" t="str">
        <f>IF('תנאי סף'!AO126&lt;&gt;1,"",'תנאי סף'!F126)</f>
        <v/>
      </c>
      <c r="G126" s="10"/>
      <c r="H126" s="9"/>
      <c r="I126" s="10"/>
      <c r="J126" s="9"/>
      <c r="K126" s="10"/>
      <c r="L126" s="9"/>
      <c r="M126" s="10"/>
      <c r="N126" s="10"/>
      <c r="O126" s="173"/>
      <c r="P126" s="194"/>
      <c r="Q126" s="12"/>
      <c r="R126" s="12"/>
      <c r="S126" s="12"/>
      <c r="T126" s="12"/>
      <c r="U126" s="174" t="str">
        <f t="shared" si="16"/>
        <v/>
      </c>
      <c r="V126" s="12">
        <v>1</v>
      </c>
      <c r="W126" s="12" t="str">
        <f t="shared" si="17"/>
        <v/>
      </c>
      <c r="X126" s="174">
        <v>1</v>
      </c>
      <c r="Y126" s="12" t="str">
        <f t="shared" si="18"/>
        <v/>
      </c>
      <c r="Z126" s="138" t="str">
        <f t="shared" si="19"/>
        <v/>
      </c>
      <c r="AA126" s="210">
        <f t="shared" si="20"/>
        <v>0</v>
      </c>
      <c r="AB126" s="210" t="str">
        <f t="shared" si="14"/>
        <v/>
      </c>
      <c r="AC126" s="210" t="str">
        <f t="shared" si="14"/>
        <v/>
      </c>
      <c r="AD126" s="210">
        <f t="shared" si="21"/>
        <v>0</v>
      </c>
    </row>
    <row r="127" spans="2:30" hidden="1" x14ac:dyDescent="0.25">
      <c r="B127" s="11" t="str">
        <f t="shared" si="15"/>
        <v/>
      </c>
      <c r="C127" s="8"/>
      <c r="D127" s="8"/>
      <c r="E127" s="8"/>
      <c r="F127" s="248" t="str">
        <f>IF('תנאי סף'!AO127&lt;&gt;1,"",'תנאי סף'!F127)</f>
        <v/>
      </c>
      <c r="G127" s="10"/>
      <c r="H127" s="9"/>
      <c r="I127" s="10"/>
      <c r="J127" s="9"/>
      <c r="K127" s="10"/>
      <c r="L127" s="9"/>
      <c r="M127" s="10"/>
      <c r="N127" s="10"/>
      <c r="O127" s="173"/>
      <c r="P127" s="194"/>
      <c r="Q127" s="12"/>
      <c r="R127" s="12"/>
      <c r="S127" s="12"/>
      <c r="T127" s="12"/>
      <c r="U127" s="174" t="str">
        <f t="shared" si="16"/>
        <v/>
      </c>
      <c r="V127" s="12">
        <v>1</v>
      </c>
      <c r="W127" s="12" t="str">
        <f t="shared" si="17"/>
        <v/>
      </c>
      <c r="X127" s="174">
        <v>1</v>
      </c>
      <c r="Y127" s="12" t="str">
        <f t="shared" si="18"/>
        <v/>
      </c>
      <c r="Z127" s="138" t="str">
        <f t="shared" si="19"/>
        <v/>
      </c>
      <c r="AA127" s="210">
        <f t="shared" si="20"/>
        <v>0</v>
      </c>
      <c r="AB127" s="210" t="str">
        <f t="shared" si="14"/>
        <v/>
      </c>
      <c r="AC127" s="210" t="str">
        <f t="shared" si="14"/>
        <v/>
      </c>
      <c r="AD127" s="210">
        <f t="shared" si="21"/>
        <v>0</v>
      </c>
    </row>
    <row r="128" spans="2:30" hidden="1" x14ac:dyDescent="0.25">
      <c r="B128" s="11" t="str">
        <f t="shared" si="15"/>
        <v/>
      </c>
      <c r="C128" s="8"/>
      <c r="D128" s="8"/>
      <c r="E128" s="8"/>
      <c r="F128" s="248" t="str">
        <f>IF('תנאי סף'!AO128&lt;&gt;1,"",'תנאי סף'!F128)</f>
        <v/>
      </c>
      <c r="G128" s="10"/>
      <c r="H128" s="9"/>
      <c r="I128" s="10"/>
      <c r="J128" s="9"/>
      <c r="K128" s="10"/>
      <c r="L128" s="9"/>
      <c r="M128" s="10"/>
      <c r="N128" s="10"/>
      <c r="O128" s="173"/>
      <c r="P128" s="194"/>
      <c r="Q128" s="12"/>
      <c r="R128" s="12"/>
      <c r="S128" s="12"/>
      <c r="T128" s="12"/>
      <c r="U128" s="174" t="str">
        <f t="shared" si="16"/>
        <v/>
      </c>
      <c r="V128" s="12">
        <v>1</v>
      </c>
      <c r="W128" s="12" t="str">
        <f t="shared" si="17"/>
        <v/>
      </c>
      <c r="X128" s="174">
        <v>1</v>
      </c>
      <c r="Y128" s="12" t="str">
        <f t="shared" si="18"/>
        <v/>
      </c>
      <c r="Z128" s="138" t="str">
        <f t="shared" si="19"/>
        <v/>
      </c>
      <c r="AA128" s="210">
        <f t="shared" si="20"/>
        <v>0</v>
      </c>
      <c r="AB128" s="210" t="str">
        <f t="shared" si="14"/>
        <v/>
      </c>
      <c r="AC128" s="210" t="str">
        <f t="shared" si="14"/>
        <v/>
      </c>
      <c r="AD128" s="210">
        <f t="shared" si="21"/>
        <v>0</v>
      </c>
    </row>
    <row r="129" spans="2:31" hidden="1" x14ac:dyDescent="0.25">
      <c r="B129" s="11" t="str">
        <f t="shared" si="15"/>
        <v/>
      </c>
      <c r="C129" s="8"/>
      <c r="D129" s="8"/>
      <c r="E129" s="8"/>
      <c r="F129" s="248" t="str">
        <f>IF('תנאי סף'!AO129&lt;&gt;1,"",'תנאי סף'!F129)</f>
        <v/>
      </c>
      <c r="G129" s="10"/>
      <c r="H129" s="9"/>
      <c r="I129" s="10"/>
      <c r="J129" s="9"/>
      <c r="K129" s="10"/>
      <c r="L129" s="9"/>
      <c r="M129" s="10"/>
      <c r="N129" s="10"/>
      <c r="O129" s="173"/>
      <c r="P129" s="194"/>
      <c r="Q129" s="12"/>
      <c r="R129" s="12"/>
      <c r="S129" s="12"/>
      <c r="T129" s="12"/>
      <c r="U129" s="174" t="str">
        <f t="shared" si="16"/>
        <v/>
      </c>
      <c r="V129" s="12">
        <v>1</v>
      </c>
      <c r="W129" s="12" t="str">
        <f t="shared" si="17"/>
        <v/>
      </c>
      <c r="X129" s="174">
        <v>1</v>
      </c>
      <c r="Y129" s="12" t="str">
        <f t="shared" si="18"/>
        <v/>
      </c>
      <c r="Z129" s="138" t="str">
        <f t="shared" si="19"/>
        <v/>
      </c>
      <c r="AA129" s="210">
        <f t="shared" si="20"/>
        <v>0</v>
      </c>
      <c r="AB129" s="210" t="str">
        <f t="shared" si="14"/>
        <v/>
      </c>
      <c r="AC129" s="210" t="str">
        <f t="shared" si="14"/>
        <v/>
      </c>
      <c r="AD129" s="210">
        <f t="shared" si="21"/>
        <v>0</v>
      </c>
    </row>
    <row r="130" spans="2:31" ht="16.5" hidden="1" thickBot="1" x14ac:dyDescent="0.3">
      <c r="B130" s="11" t="str">
        <f t="shared" si="15"/>
        <v/>
      </c>
      <c r="C130" s="8"/>
      <c r="D130" s="8"/>
      <c r="E130" s="8"/>
      <c r="F130" s="248" t="str">
        <f>IF('תנאי סף'!AO130&lt;&gt;1,"",'תנאי סף'!F130)</f>
        <v/>
      </c>
      <c r="G130" s="10"/>
      <c r="H130" s="9"/>
      <c r="I130" s="10"/>
      <c r="J130" s="9"/>
      <c r="K130" s="10"/>
      <c r="L130" s="9"/>
      <c r="M130" s="10"/>
      <c r="N130" s="10"/>
      <c r="O130" s="173"/>
      <c r="P130" s="194"/>
      <c r="Q130" s="12"/>
      <c r="R130" s="12"/>
      <c r="S130" s="12"/>
      <c r="T130" s="12"/>
      <c r="U130" s="174" t="str">
        <f t="shared" si="16"/>
        <v/>
      </c>
      <c r="V130" s="12">
        <v>1</v>
      </c>
      <c r="W130" s="12" t="str">
        <f t="shared" si="17"/>
        <v/>
      </c>
      <c r="X130" s="174">
        <v>1</v>
      </c>
      <c r="Y130" s="12" t="str">
        <f t="shared" si="18"/>
        <v/>
      </c>
      <c r="Z130" s="138" t="str">
        <f t="shared" si="19"/>
        <v/>
      </c>
      <c r="AA130" s="210">
        <f t="shared" si="20"/>
        <v>0</v>
      </c>
      <c r="AB130" s="210" t="str">
        <f t="shared" si="14"/>
        <v/>
      </c>
      <c r="AC130" s="210" t="str">
        <f t="shared" si="14"/>
        <v/>
      </c>
      <c r="AD130" s="210">
        <f t="shared" si="21"/>
        <v>0</v>
      </c>
    </row>
    <row r="131" spans="2:31" ht="19.5" thickBot="1" x14ac:dyDescent="0.35">
      <c r="B131" s="506" t="s">
        <v>47</v>
      </c>
      <c r="C131" s="507"/>
      <c r="D131" s="507"/>
      <c r="E131" s="507"/>
      <c r="F131" s="508"/>
      <c r="G131" s="13">
        <f t="shared" ref="G131" si="22">SUM(G31:G130)</f>
        <v>10</v>
      </c>
      <c r="H131" s="13">
        <f t="shared" ref="H131:Y131" si="23">SUM(H31:H130)</f>
        <v>0</v>
      </c>
      <c r="I131" s="13">
        <f t="shared" si="23"/>
        <v>0</v>
      </c>
      <c r="J131" s="13">
        <f t="shared" si="23"/>
        <v>0</v>
      </c>
      <c r="K131" s="13">
        <f t="shared" si="23"/>
        <v>0</v>
      </c>
      <c r="L131" s="13">
        <f t="shared" si="23"/>
        <v>0</v>
      </c>
      <c r="M131" s="13">
        <f t="shared" si="23"/>
        <v>0</v>
      </c>
      <c r="N131" s="13">
        <f t="shared" si="23"/>
        <v>0</v>
      </c>
      <c r="O131" s="13">
        <f t="shared" si="23"/>
        <v>0</v>
      </c>
      <c r="P131" s="13">
        <f t="shared" si="23"/>
        <v>0</v>
      </c>
      <c r="Q131" s="13">
        <f t="shared" si="23"/>
        <v>0</v>
      </c>
      <c r="R131" s="13">
        <f t="shared" si="23"/>
        <v>0</v>
      </c>
      <c r="S131" s="13">
        <f t="shared" si="23"/>
        <v>0</v>
      </c>
      <c r="T131" s="13">
        <f t="shared" si="23"/>
        <v>0</v>
      </c>
      <c r="U131" s="13">
        <f t="shared" ca="1" si="23"/>
        <v>10</v>
      </c>
      <c r="V131" s="13">
        <f t="shared" si="23"/>
        <v>100</v>
      </c>
      <c r="W131" s="13">
        <f t="shared" ca="1" si="23"/>
        <v>10</v>
      </c>
      <c r="X131" s="13">
        <f t="shared" si="23"/>
        <v>100</v>
      </c>
      <c r="Y131" s="13">
        <f t="shared" ca="1" si="23"/>
        <v>10</v>
      </c>
      <c r="Z131" s="139">
        <f t="shared" ref="Z131" ca="1" si="24">SUM(Z31:Z130)</f>
        <v>1</v>
      </c>
      <c r="AD131" s="211"/>
      <c r="AE131" s="211"/>
    </row>
    <row r="132" spans="2:31" x14ac:dyDescent="0.25">
      <c r="AD132" s="211"/>
      <c r="AE132" s="211"/>
    </row>
    <row r="133" spans="2:31" x14ac:dyDescent="0.25">
      <c r="AD133" s="211"/>
      <c r="AE133" s="211"/>
    </row>
    <row r="134" spans="2:31" x14ac:dyDescent="0.25">
      <c r="AD134" s="211"/>
      <c r="AE134" s="211"/>
    </row>
    <row r="135" spans="2:31" x14ac:dyDescent="0.25">
      <c r="AD135" s="211"/>
      <c r="AE135" s="211"/>
    </row>
    <row r="136" spans="2:31" x14ac:dyDescent="0.25">
      <c r="AD136" s="211"/>
      <c r="AE136" s="211"/>
    </row>
    <row r="137" spans="2:31" x14ac:dyDescent="0.25">
      <c r="AD137" s="211"/>
      <c r="AE137" s="211"/>
    </row>
    <row r="138" spans="2:31" x14ac:dyDescent="0.25">
      <c r="AD138" s="211"/>
      <c r="AE138" s="211"/>
    </row>
    <row r="139" spans="2:31" x14ac:dyDescent="0.25">
      <c r="AD139" s="211"/>
      <c r="AE139" s="211"/>
    </row>
    <row r="140" spans="2:31" x14ac:dyDescent="0.25">
      <c r="AD140" s="211"/>
      <c r="AE140" s="211"/>
    </row>
    <row r="141" spans="2:31" x14ac:dyDescent="0.25">
      <c r="AD141" s="211"/>
      <c r="AE141" s="211"/>
    </row>
    <row r="142" spans="2:31" x14ac:dyDescent="0.25">
      <c r="AD142" s="211"/>
      <c r="AE142" s="211"/>
    </row>
    <row r="143" spans="2:31" x14ac:dyDescent="0.25">
      <c r="AD143" s="211"/>
      <c r="AE143" s="211"/>
    </row>
    <row r="144" spans="2:31" x14ac:dyDescent="0.25">
      <c r="AD144" s="211"/>
      <c r="AE144" s="211"/>
    </row>
    <row r="145" spans="30:31" x14ac:dyDescent="0.25">
      <c r="AD145" s="211"/>
      <c r="AE145" s="211"/>
    </row>
    <row r="146" spans="30:31" x14ac:dyDescent="0.25">
      <c r="AD146" s="211"/>
      <c r="AE146" s="211"/>
    </row>
    <row r="147" spans="30:31" x14ac:dyDescent="0.25">
      <c r="AD147" s="211"/>
      <c r="AE147" s="211"/>
    </row>
    <row r="148" spans="30:31" x14ac:dyDescent="0.25">
      <c r="AD148" s="211"/>
      <c r="AE148" s="211"/>
    </row>
    <row r="149" spans="30:31" x14ac:dyDescent="0.25">
      <c r="AD149" s="211"/>
      <c r="AE149" s="211"/>
    </row>
    <row r="150" spans="30:31" x14ac:dyDescent="0.25">
      <c r="AD150" s="211"/>
      <c r="AE150" s="211"/>
    </row>
    <row r="151" spans="30:31" x14ac:dyDescent="0.25">
      <c r="AD151" s="211"/>
      <c r="AE151" s="211"/>
    </row>
    <row r="152" spans="30:31" x14ac:dyDescent="0.25">
      <c r="AD152" s="211"/>
      <c r="AE152" s="211"/>
    </row>
    <row r="153" spans="30:31" x14ac:dyDescent="0.25">
      <c r="AD153" s="211"/>
      <c r="AE153" s="211"/>
    </row>
    <row r="154" spans="30:31" x14ac:dyDescent="0.25">
      <c r="AD154" s="211"/>
      <c r="AE154" s="211"/>
    </row>
    <row r="155" spans="30:31" x14ac:dyDescent="0.25">
      <c r="AD155" s="211"/>
      <c r="AE155" s="211"/>
    </row>
    <row r="156" spans="30:31" x14ac:dyDescent="0.25">
      <c r="AD156" s="211"/>
      <c r="AE156" s="211"/>
    </row>
    <row r="157" spans="30:31" x14ac:dyDescent="0.25">
      <c r="AD157" s="211"/>
      <c r="AE157" s="211"/>
    </row>
    <row r="158" spans="30:31" x14ac:dyDescent="0.25">
      <c r="AD158" s="211"/>
      <c r="AE158" s="211"/>
    </row>
    <row r="159" spans="30:31" x14ac:dyDescent="0.25">
      <c r="AD159" s="211"/>
      <c r="AE159" s="211"/>
    </row>
    <row r="160" spans="30:31" x14ac:dyDescent="0.25">
      <c r="AD160" s="211"/>
      <c r="AE160" s="211"/>
    </row>
    <row r="161" spans="30:31" x14ac:dyDescent="0.25">
      <c r="AD161" s="211"/>
      <c r="AE161" s="211"/>
    </row>
    <row r="162" spans="30:31" x14ac:dyDescent="0.25">
      <c r="AD162" s="211"/>
      <c r="AE162" s="211"/>
    </row>
    <row r="163" spans="30:31" x14ac:dyDescent="0.25">
      <c r="AD163" s="211"/>
      <c r="AE163" s="211"/>
    </row>
    <row r="164" spans="30:31" x14ac:dyDescent="0.25">
      <c r="AD164" s="211"/>
      <c r="AE164" s="211"/>
    </row>
    <row r="165" spans="30:31" x14ac:dyDescent="0.25">
      <c r="AD165" s="211"/>
      <c r="AE165" s="211"/>
    </row>
    <row r="166" spans="30:31" x14ac:dyDescent="0.25">
      <c r="AD166" s="211"/>
      <c r="AE166" s="211"/>
    </row>
    <row r="167" spans="30:31" x14ac:dyDescent="0.25">
      <c r="AD167" s="211"/>
      <c r="AE167" s="211"/>
    </row>
    <row r="168" spans="30:31" x14ac:dyDescent="0.25">
      <c r="AD168" s="211"/>
      <c r="AE168" s="211"/>
    </row>
    <row r="169" spans="30:31" x14ac:dyDescent="0.25">
      <c r="AD169" s="211"/>
      <c r="AE169" s="211"/>
    </row>
    <row r="170" spans="30:31" x14ac:dyDescent="0.25">
      <c r="AD170" s="211"/>
      <c r="AE170" s="211"/>
    </row>
    <row r="171" spans="30:31" x14ac:dyDescent="0.25">
      <c r="AD171" s="211"/>
      <c r="AE171" s="211"/>
    </row>
    <row r="172" spans="30:31" x14ac:dyDescent="0.25">
      <c r="AD172" s="211"/>
      <c r="AE172" s="211"/>
    </row>
    <row r="173" spans="30:31" x14ac:dyDescent="0.25">
      <c r="AD173" s="211"/>
      <c r="AE173" s="211"/>
    </row>
    <row r="174" spans="30:31" x14ac:dyDescent="0.25">
      <c r="AD174" s="211"/>
      <c r="AE174" s="211"/>
    </row>
    <row r="175" spans="30:31" x14ac:dyDescent="0.25">
      <c r="AD175" s="211"/>
      <c r="AE175" s="211"/>
    </row>
    <row r="176" spans="30:31" x14ac:dyDescent="0.25">
      <c r="AD176" s="211"/>
      <c r="AE176" s="211"/>
    </row>
    <row r="177" spans="30:31" x14ac:dyDescent="0.25">
      <c r="AD177" s="211"/>
      <c r="AE177" s="211"/>
    </row>
    <row r="178" spans="30:31" x14ac:dyDescent="0.25">
      <c r="AD178" s="211"/>
      <c r="AE178" s="211"/>
    </row>
    <row r="179" spans="30:31" x14ac:dyDescent="0.25">
      <c r="AD179" s="211"/>
      <c r="AE179" s="211"/>
    </row>
    <row r="180" spans="30:31" x14ac:dyDescent="0.25">
      <c r="AD180" s="211"/>
      <c r="AE180" s="211"/>
    </row>
  </sheetData>
  <sheetProtection algorithmName="SHA-512" hashValue="sBTMnhvIZn3K4QdlPSHUFEXK7MqM0XNeW/yGf1gG4Uy6WGKardqRECecN/3CQAyMDhB/S+NRuu2dNHmK9yPSHw==" saltValue="se7uPspfqgJ4q31oklvZNQ==" spinCount="100000" sheet="1" scenarios="1" formatColumns="0" formatRows="0"/>
  <mergeCells count="17">
    <mergeCell ref="B1:Z1"/>
    <mergeCell ref="C29:C30"/>
    <mergeCell ref="D29:D30"/>
    <mergeCell ref="E29:E30"/>
    <mergeCell ref="V29:V30"/>
    <mergeCell ref="W29:W30"/>
    <mergeCell ref="X29:X30"/>
    <mergeCell ref="Y29:Y30"/>
    <mergeCell ref="S29:S30"/>
    <mergeCell ref="T29:T30"/>
    <mergeCell ref="U29:U30"/>
    <mergeCell ref="Z29:Z30"/>
    <mergeCell ref="B29:B30"/>
    <mergeCell ref="F29:F30"/>
    <mergeCell ref="Q29:Q30"/>
    <mergeCell ref="R29:R30"/>
    <mergeCell ref="B131:F131"/>
  </mergeCells>
  <conditionalFormatting sqref="B31:Z130">
    <cfRule type="expression" dxfId="284" priority="1" stopIfTrue="1">
      <formula>AND($F31="",B31&lt;&gt;"")</formula>
    </cfRule>
    <cfRule type="expression" dxfId="283" priority="2">
      <formula>$F31=""</formula>
    </cfRule>
    <cfRule type="expression" dxfId="282" priority="3">
      <formula>B$30&lt;&gt;""</formula>
    </cfRule>
  </conditionalFormatting>
  <dataValidations count="10">
    <dataValidation type="whole" operator="notBetween" allowBlank="1" showInputMessage="1" showErrorMessage="1" errorTitle="נתון שגוי." error="ניתן להזין רק מספר שלם" sqref="I31:I130" xr:uid="{00000000-0002-0000-0800-000000000000}">
      <formula1>-999999999</formula1>
      <formula2>-999999998</formula2>
    </dataValidation>
    <dataValidation type="list" allowBlank="1" showInputMessage="1" showErrorMessage="1" sqref="G30" xr:uid="{00000000-0002-0000-0800-000001000000}">
      <formula1>$AE$1:$AZ$1</formula1>
    </dataValidation>
    <dataValidation type="decimal" operator="notBetween" allowBlank="1" showInputMessage="1" showErrorMessage="1" errorTitle="נתון שגוי." error="ניתן להזין רק מספר" sqref="H31" xr:uid="{00000000-0002-0000-0800-000002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3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 G31:G130" xr:uid="{00000000-0002-0000-0800-000004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5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6000000}">
      <formula1>0</formula1>
    </dataValidation>
    <dataValidation type="list" allowBlank="1" showInputMessage="1" showErrorMessage="1" sqref="H30:P30" xr:uid="{00000000-0002-0000-0800-000007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800-000008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800-000009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74EA84C2-8FB3-4BBE-8BC9-BC47B795A743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9">
    <tabColor theme="4" tint="-0.249977111117893"/>
  </sheetPr>
  <dimension ref="A1:BJ180"/>
  <sheetViews>
    <sheetView rightToLeft="1" view="pageBreakPreview" zoomScaleNormal="100" zoomScaleSheetLayoutView="80" workbookViewId="0">
      <pane xSplit="6" ySplit="30" topLeftCell="G31" activePane="bottomRight" state="frozen"/>
      <selection pane="topRight" activeCell="V2" sqref="V1:Y1048576"/>
      <selection pane="bottomLeft" activeCell="V2" sqref="V1:Y1048576"/>
      <selection pane="bottomRight" activeCell="G38" sqref="G38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31.140625" style="211" customWidth="1"/>
    <col min="8" max="8" width="23" style="211" hidden="1" customWidth="1"/>
    <col min="9" max="9" width="25.85546875" style="211" hidden="1" customWidth="1"/>
    <col min="10" max="15" width="21.42578125" style="211" hidden="1" customWidth="1"/>
    <col min="16" max="16" width="14.5703125" style="211" hidden="1" customWidth="1"/>
    <col min="17" max="19" width="21.42578125" style="211" hidden="1" customWidth="1"/>
    <col min="20" max="20" width="17.5703125" style="211" hidden="1" customWidth="1"/>
    <col min="21" max="21" width="14.85546875" style="211" customWidth="1"/>
    <col min="22" max="25" width="21.42578125" style="211" hidden="1" customWidth="1"/>
    <col min="26" max="26" width="14.140625" style="211" customWidth="1"/>
    <col min="27" max="29" width="9.140625" style="210" hidden="1" customWidth="1"/>
    <col min="30" max="30" width="11.85546875" style="210" hidden="1" customWidth="1"/>
    <col min="31" max="32" width="9.140625" style="210" hidden="1" customWidth="1"/>
    <col min="33" max="33" width="10.140625" style="210" hidden="1" customWidth="1"/>
    <col min="34" max="34" width="16.85546875" style="210" hidden="1" customWidth="1"/>
    <col min="35" max="35" width="8.85546875" style="210" hidden="1" customWidth="1"/>
    <col min="36" max="36" width="11.85546875" style="210" hidden="1" customWidth="1"/>
    <col min="37" max="37" width="17.85546875" style="210" hidden="1" customWidth="1"/>
    <col min="38" max="48" width="9.140625" style="210" hidden="1" customWidth="1"/>
    <col min="49" max="49" width="10.85546875" style="210" hidden="1" customWidth="1"/>
    <col min="50" max="62" width="9.140625" style="210" hidden="1" customWidth="1"/>
    <col min="63" max="200" width="0" style="211" hidden="1" customWidth="1"/>
    <col min="201" max="16384" width="9.140625" style="211"/>
  </cols>
  <sheetData>
    <row r="1" spans="2:52" ht="21" customHeight="1" thickBot="1" x14ac:dyDescent="0.3">
      <c r="B1" s="489" t="str">
        <f ca="1">MID(CELL("filename",AC2),FIND("]",CELL("filename",AC2),1)+1,99)</f>
        <v>מלחינים בראשית דרכם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B1" s="210" t="s">
        <v>70</v>
      </c>
      <c r="AD1" s="252" t="s">
        <v>71</v>
      </c>
      <c r="AE1" s="253" t="s">
        <v>72</v>
      </c>
      <c r="AF1" s="253" t="s">
        <v>73</v>
      </c>
      <c r="AG1" s="253" t="s">
        <v>74</v>
      </c>
      <c r="AH1" s="253" t="s">
        <v>75</v>
      </c>
      <c r="AI1" s="253" t="s">
        <v>76</v>
      </c>
      <c r="AJ1" s="253" t="s">
        <v>77</v>
      </c>
      <c r="AK1" s="254" t="s">
        <v>78</v>
      </c>
      <c r="AL1" s="253" t="s">
        <v>79</v>
      </c>
      <c r="AM1" s="254" t="s">
        <v>80</v>
      </c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4"/>
    </row>
    <row r="2" spans="2:52" ht="20.25" customHeight="1" x14ac:dyDescent="0.25">
      <c r="U2" s="216" t="str">
        <f>'פרמטרים לקריטריונים'!$B$4</f>
        <v>שנת תקציב</v>
      </c>
      <c r="Y2" s="216" t="str">
        <f>'פרמטרים לקריטריונים'!$B$4</f>
        <v>שנת תקציב</v>
      </c>
      <c r="Z2" s="2">
        <f>'פרמטרים לקריטריונים'!$C$4</f>
        <v>2025</v>
      </c>
      <c r="AE2" s="210">
        <f>IF(ISNA(MATCH(G31,$AB$30:$AC$30,0)),0,1)</f>
        <v>0</v>
      </c>
      <c r="AF2" s="210">
        <f>IF(IFERROR(G31*1,"bad")="bad",0,1)</f>
        <v>1</v>
      </c>
      <c r="AG2" s="210">
        <f>IF(IFERROR(IF(G31=TRUNC(G31),1,"bad"),"bad")="bad",0,1)</f>
        <v>1</v>
      </c>
      <c r="AH2" s="210">
        <f>IF(AND(IF(IFERROR(G31*1,"bad")="bad",0,1)=1,G31&gt;=0),1,0)</f>
        <v>1</v>
      </c>
      <c r="AI2" s="210">
        <f>IF(AND(IF(IFERROR(IF(G31=TRUNC(G31),1,"bad"),"bad")="bad",0,1)=1,G31&gt;=0),1,0)</f>
        <v>1</v>
      </c>
      <c r="AJ2" s="210">
        <f>IF(AND(IF(IFERROR(G31*1,"bad")="bad",0,1)=1,G31&gt;0),1,0)</f>
        <v>1</v>
      </c>
      <c r="AK2" s="210">
        <f>IF(AND(IF(IFERROR(IF(G31=TRUNC(G31),1,"bad"),"bad")="bad",0,1)=1,G31&gt;0),1,0)</f>
        <v>1</v>
      </c>
      <c r="AL2" s="210">
        <v>1</v>
      </c>
      <c r="AM2" s="210">
        <f>IF(IFERROR(HLOOKUP(G31,$BA$30:$BK$30,1,0),"bad")="bad",0,1)</f>
        <v>0</v>
      </c>
    </row>
    <row r="3" spans="2:52" ht="38.25" thickBot="1" x14ac:dyDescent="0.3">
      <c r="U3" s="217" t="str">
        <f>'פרמטרים לקריטריונים'!$B$5</f>
        <v>תקציב התמיכה</v>
      </c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0" t="s">
        <v>81</v>
      </c>
      <c r="AE3" s="210">
        <v>1</v>
      </c>
      <c r="AF3" s="210">
        <v>2</v>
      </c>
      <c r="AG3" s="210">
        <v>3</v>
      </c>
      <c r="AH3" s="210">
        <v>4</v>
      </c>
      <c r="AI3" s="210">
        <v>5</v>
      </c>
      <c r="AJ3" s="210">
        <v>6</v>
      </c>
      <c r="AK3" s="210">
        <v>7</v>
      </c>
      <c r="AL3" s="210">
        <v>8</v>
      </c>
      <c r="AM3" s="210">
        <v>9</v>
      </c>
    </row>
    <row r="4" spans="2:52" ht="16.5" thickBot="1" x14ac:dyDescent="0.3">
      <c r="F4" s="420" t="str">
        <f>'פרמטרים לקריטריונים'!B161</f>
        <v>סעיף</v>
      </c>
      <c r="G4" s="420" t="str">
        <f>'פרמטרים לקריטריונים'!C161</f>
        <v>ניקוד</v>
      </c>
      <c r="AD4" s="210" t="s">
        <v>83</v>
      </c>
      <c r="AE4" s="253"/>
      <c r="AF4" s="254"/>
      <c r="AG4" s="253"/>
      <c r="AH4" s="253"/>
      <c r="AI4" s="253"/>
      <c r="AJ4" s="253"/>
      <c r="AK4" s="253"/>
      <c r="AL4" s="253"/>
      <c r="AM4" s="253"/>
      <c r="AN4" s="254"/>
    </row>
    <row r="5" spans="2:52" ht="63" x14ac:dyDescent="0.25">
      <c r="F5" s="427" t="str">
        <f>'פרמטרים לקריטריונים'!B162</f>
        <v>בעד כל מלחין בראשית דרכו שהמוסד הוציא לאור יצירה מוסיקלית שלו או ערך אירוע לקידום פעילותו</v>
      </c>
      <c r="G5" s="424">
        <f>'פרמטרים לקריטריונים'!C162</f>
        <v>1</v>
      </c>
    </row>
    <row r="6" spans="2:52" hidden="1" x14ac:dyDescent="0.25"/>
    <row r="7" spans="2:52" hidden="1" x14ac:dyDescent="0.25"/>
    <row r="8" spans="2:52" hidden="1" x14ac:dyDescent="0.25"/>
    <row r="9" spans="2:52" hidden="1" x14ac:dyDescent="0.25"/>
    <row r="10" spans="2:52" hidden="1" x14ac:dyDescent="0.25"/>
    <row r="11" spans="2:52" hidden="1" x14ac:dyDescent="0.25"/>
    <row r="12" spans="2:52" hidden="1" x14ac:dyDescent="0.25"/>
    <row r="13" spans="2:52" hidden="1" x14ac:dyDescent="0.25"/>
    <row r="14" spans="2:52" hidden="1" x14ac:dyDescent="0.25"/>
    <row r="15" spans="2:52" hidden="1" x14ac:dyDescent="0.25"/>
    <row r="16" spans="2:52" hidden="1" x14ac:dyDescent="0.25"/>
    <row r="17" spans="1:54" hidden="1" x14ac:dyDescent="0.25"/>
    <row r="18" spans="1:54" hidden="1" x14ac:dyDescent="0.25"/>
    <row r="19" spans="1:54" hidden="1" x14ac:dyDescent="0.25"/>
    <row r="20" spans="1:54" hidden="1" x14ac:dyDescent="0.25"/>
    <row r="21" spans="1:54" ht="9.75" hidden="1" customHeight="1" x14ac:dyDescent="0.25"/>
    <row r="22" spans="1:54" hidden="1" x14ac:dyDescent="0.25"/>
    <row r="23" spans="1:54" hidden="1" x14ac:dyDescent="0.25">
      <c r="F23" s="423">
        <f>'פרמטרים לקריטריונים'!$D$31</f>
        <v>0</v>
      </c>
      <c r="G23" s="424">
        <f ca="1">VLOOKUP(B1,'פרמטרים לקריטריונים'!$B$32:$D$46,3,0)</f>
        <v>0</v>
      </c>
    </row>
    <row r="24" spans="1:54" hidden="1" x14ac:dyDescent="0.25"/>
    <row r="25" spans="1:54" hidden="1" x14ac:dyDescent="0.25"/>
    <row r="26" spans="1:54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4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4" ht="16.5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83"/>
      <c r="AD28" s="210">
        <f>MATCH(G$30,$AE$1:$AM$1,0)</f>
        <v>5</v>
      </c>
      <c r="AE28" s="210" t="e">
        <f t="shared" ref="AE28:AV28" si="0">MATCH(H$30,$AE$1:$AM$1,0)</f>
        <v>#N/A</v>
      </c>
      <c r="AF28" s="210" t="e">
        <f t="shared" si="0"/>
        <v>#N/A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 t="shared" si="0"/>
        <v>#N/A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 t="shared" si="0"/>
        <v>#N/A</v>
      </c>
    </row>
    <row r="29" spans="1:54" ht="95.25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257" t="s">
        <v>147</v>
      </c>
      <c r="H29" s="257"/>
      <c r="I29" s="257"/>
      <c r="J29" s="257"/>
      <c r="K29" s="250" t="s">
        <v>136</v>
      </c>
      <c r="L29" s="250" t="s">
        <v>137</v>
      </c>
      <c r="M29" s="250" t="s">
        <v>138</v>
      </c>
      <c r="N29" s="250" t="s">
        <v>139</v>
      </c>
      <c r="O29" s="250" t="s">
        <v>140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5"/>
      <c r="U29" s="495" t="s">
        <v>129</v>
      </c>
      <c r="V29" s="499" t="s">
        <v>130</v>
      </c>
      <c r="W29" s="499" t="s">
        <v>131</v>
      </c>
      <c r="X29" s="499" t="s">
        <v>130</v>
      </c>
      <c r="Y29" s="499" t="s">
        <v>131</v>
      </c>
      <c r="Z29" s="504" t="s">
        <v>132</v>
      </c>
      <c r="AA29" s="241" t="s">
        <v>116</v>
      </c>
      <c r="AD29" s="210" t="str">
        <f>"בקרת "&amp;G29</f>
        <v>בקרת מספר מלחינים בראשית דרכם שהמוסד הוציא לאור יצירה מוסיקלית שלהם או ערך אירוע לקידום פעילותם (אירוע באורך 50 דקות לפחות או 30 דקות לאירוע ילדים)</v>
      </c>
      <c r="AE29" s="210" t="str">
        <f>"בקרת "&amp;H29</f>
        <v xml:space="preserve">בקרת </v>
      </c>
      <c r="AF29" s="210" t="str">
        <f t="shared" ref="AF29:AV29" si="1">"בקרת "&amp;I29</f>
        <v xml:space="preserve">בקרת </v>
      </c>
      <c r="AG29" s="210" t="str">
        <f t="shared" si="1"/>
        <v xml:space="preserve">בקרת </v>
      </c>
      <c r="AH29" s="210" t="str">
        <f t="shared" si="1"/>
        <v>בקרת טור הזנת  מספר שלם שאינו שלילי</v>
      </c>
      <c r="AI29" s="210" t="str">
        <f t="shared" si="1"/>
        <v>בקרת טור הזנת מספר חיובי</v>
      </c>
      <c r="AJ29" s="210" t="str">
        <f t="shared" si="1"/>
        <v>בקרת טור הזנת מספר שלם חיובי</v>
      </c>
      <c r="AK29" s="210" t="str">
        <f t="shared" si="1"/>
        <v>בקרת טור הזנת טקסט</v>
      </c>
      <c r="AL29" s="210" t="str">
        <f t="shared" si="1"/>
        <v>בקרת טור הזנת טקסט מרשימה סגורה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 xml:space="preserve">בקרת </v>
      </c>
      <c r="AR29" s="210" t="str">
        <f t="shared" si="1"/>
        <v>בקרת סה"כ ניקוד</v>
      </c>
      <c r="AS29" s="210" t="str">
        <f t="shared" si="1"/>
        <v>בקרת נתון למכפיל1</v>
      </c>
      <c r="AT29" s="210" t="str">
        <f t="shared" si="1"/>
        <v>בקרת ניקוד לאחר מכפיל1</v>
      </c>
      <c r="AU29" s="210" t="str">
        <f t="shared" si="1"/>
        <v>בקרת נתון למכפיל1</v>
      </c>
      <c r="AV29" s="210" t="str">
        <f t="shared" si="1"/>
        <v>בקרת ניקוד לאחר מכפיל1</v>
      </c>
      <c r="BA29" s="210" t="s">
        <v>83</v>
      </c>
    </row>
    <row r="30" spans="1:54" ht="23.25" customHeight="1" thickBot="1" x14ac:dyDescent="0.3">
      <c r="A30" s="242"/>
      <c r="B30" s="498"/>
      <c r="C30" s="500"/>
      <c r="D30" s="500"/>
      <c r="E30" s="500"/>
      <c r="F30" s="496"/>
      <c r="G30" s="258" t="s">
        <v>76</v>
      </c>
      <c r="H30" s="258"/>
      <c r="I30" s="258"/>
      <c r="J30" s="258"/>
      <c r="K30" s="251"/>
      <c r="L30" s="251"/>
      <c r="M30" s="251"/>
      <c r="N30" s="251"/>
      <c r="O30" s="251"/>
      <c r="P30" s="251"/>
      <c r="Q30" s="500"/>
      <c r="R30" s="500"/>
      <c r="S30" s="500"/>
      <c r="T30" s="503"/>
      <c r="U30" s="496"/>
      <c r="V30" s="500"/>
      <c r="W30" s="500"/>
      <c r="X30" s="500"/>
      <c r="Y30" s="500"/>
      <c r="Z30" s="505"/>
      <c r="AB30" s="210">
        <v>0</v>
      </c>
      <c r="AC30" s="210">
        <v>1</v>
      </c>
      <c r="AD30" s="210" t="str">
        <f>G30</f>
        <v>מספר שלם שאינו שלילי</v>
      </c>
      <c r="AE30" s="210">
        <f>H30</f>
        <v>0</v>
      </c>
      <c r="AF30" s="210">
        <f t="shared" ref="AF30:AV30" si="2">I30</f>
        <v>0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>
        <f t="shared" si="2"/>
        <v>0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 t="shared" si="2"/>
        <v>0</v>
      </c>
      <c r="BA30" s="210">
        <f>AE$4</f>
        <v>0</v>
      </c>
      <c r="BB30" s="210">
        <f>AF$4</f>
        <v>0</v>
      </c>
    </row>
    <row r="31" spans="1:54" x14ac:dyDescent="0.25">
      <c r="B31" s="175">
        <f ca="1">IF(F31="","",ROW()-30)</f>
        <v>1</v>
      </c>
      <c r="C31" s="172"/>
      <c r="D31" s="172"/>
      <c r="E31" s="172"/>
      <c r="F31" s="259" t="str">
        <f ca="1">IF('תנאי סף'!AO31&lt;&gt;1,"",'תנאי סף'!F31)</f>
        <v>איגוד הקומפוזיטורים</v>
      </c>
      <c r="G31" s="173">
        <v>4</v>
      </c>
      <c r="H31" s="173"/>
      <c r="I31" s="173"/>
      <c r="J31" s="173"/>
      <c r="K31" s="173"/>
      <c r="L31" s="193"/>
      <c r="M31" s="173"/>
      <c r="N31" s="173"/>
      <c r="O31" s="173"/>
      <c r="P31" s="194"/>
      <c r="Q31" s="174"/>
      <c r="R31" s="174"/>
      <c r="S31" s="174"/>
      <c r="T31" s="361"/>
      <c r="U31" s="174">
        <f ca="1">IF($F31="","",IF($AA31&lt;&gt;1,$AB$1,G31*$G$5))</f>
        <v>4</v>
      </c>
      <c r="V31" s="174">
        <v>1</v>
      </c>
      <c r="W31" s="174">
        <f ca="1">IF($F31="","",IF($AA31&lt;&gt;1,$AB$1,IFERROR(U31*V31,$AB$1)))</f>
        <v>4</v>
      </c>
      <c r="X31" s="174">
        <v>1</v>
      </c>
      <c r="Y31" s="174">
        <f ca="1">IF($F31="","",IF($AA31&lt;&gt;1,$AB$1,IFERROR(W31*X31,$AB$1)))</f>
        <v>4</v>
      </c>
      <c r="Z31" s="176">
        <f ca="1">IF($F31="","",IF(OR($AA31&lt;&gt;1,Y31=$AB$1),$AB$1,IFERROR(Y31/SUM($Y$31:$Y$130),0)))</f>
        <v>0.18181818181818182</v>
      </c>
      <c r="AA31" s="210">
        <f>IF(SUM(AD31:AV31)=COUNT(AD31:AV31),1,0)</f>
        <v>1</v>
      </c>
      <c r="AB31" s="210">
        <f ca="1">IF($F31="","",AB$30)</f>
        <v>0</v>
      </c>
      <c r="AC31" s="210">
        <f ca="1">IF($F31="","",AC$30)</f>
        <v>1</v>
      </c>
      <c r="AD31" s="210">
        <f t="shared" ref="AD31:AD45" si="3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210">
        <f t="shared" ref="BA31:BB50" ca="1" si="4">IF($F31="","",BA$30)</f>
        <v>0</v>
      </c>
      <c r="BB31" s="210">
        <f t="shared" ca="1" si="4"/>
        <v>0</v>
      </c>
    </row>
    <row r="32" spans="1:54" x14ac:dyDescent="0.25">
      <c r="B32" s="260">
        <f t="shared" ref="B32:B95" ca="1" si="5">IF(F32="","",ROW()-30)</f>
        <v>2</v>
      </c>
      <c r="C32" s="8"/>
      <c r="D32" s="8"/>
      <c r="E32" s="8"/>
      <c r="F32" s="248" t="str">
        <f ca="1">IF('תנאי סף'!AO32&lt;&gt;1,"",'תנאי סף'!F32)</f>
        <v>המכון למוסיקה ישראלית</v>
      </c>
      <c r="G32" s="173">
        <v>18</v>
      </c>
      <c r="H32" s="173"/>
      <c r="I32" s="173"/>
      <c r="J32" s="173"/>
      <c r="K32" s="10"/>
      <c r="L32" s="9"/>
      <c r="M32" s="10"/>
      <c r="N32" s="10"/>
      <c r="O32" s="173"/>
      <c r="P32" s="194"/>
      <c r="Q32" s="12"/>
      <c r="R32" s="12"/>
      <c r="S32" s="12"/>
      <c r="T32" s="361"/>
      <c r="U32" s="174">
        <f t="shared" ref="U32:U95" ca="1" si="6">IF($F32="","",IF($AA32&lt;&gt;1,$AB$1,G32*$G$5))</f>
        <v>18</v>
      </c>
      <c r="V32" s="12">
        <v>1</v>
      </c>
      <c r="W32" s="12">
        <f t="shared" ref="W32:W95" ca="1" si="7">IF($F32="","",IF($AA32&lt;&gt;1,$AB$1,IFERROR(U32*V32,$AB$1)))</f>
        <v>18</v>
      </c>
      <c r="X32" s="174">
        <v>1</v>
      </c>
      <c r="Y32" s="12">
        <f t="shared" ref="Y32:Y95" ca="1" si="8">IF($F32="","",IF($AA32&lt;&gt;1,$AB$1,IFERROR(W32*X32,$AB$1)))</f>
        <v>18</v>
      </c>
      <c r="Z32" s="140">
        <f t="shared" ref="Z32:Z95" ca="1" si="9">IF($F32="","",IF(OR($AA32&lt;&gt;1,Y32=$AB$1),$AB$1,IFERROR(Y32/SUM($Y$31:$Y$130),0)))</f>
        <v>0.81818181818181823</v>
      </c>
      <c r="AA32" s="210">
        <f t="shared" ref="AA32:AA95" si="10">IF(SUM(AD32:AV32)=COUNT(AD32:AV32),1,0)</f>
        <v>1</v>
      </c>
      <c r="AB32" s="210">
        <f t="shared" ref="AB32:AC63" ca="1" si="11">IF($F32="","",AB$30)</f>
        <v>0</v>
      </c>
      <c r="AC32" s="210">
        <f t="shared" ca="1" si="11"/>
        <v>1</v>
      </c>
      <c r="AD32" s="210">
        <f t="shared" si="3"/>
        <v>1</v>
      </c>
      <c r="BA32" s="210">
        <f t="shared" ca="1" si="4"/>
        <v>0</v>
      </c>
      <c r="BB32" s="210">
        <f t="shared" ca="1" si="4"/>
        <v>0</v>
      </c>
    </row>
    <row r="33" spans="2:54" x14ac:dyDescent="0.25">
      <c r="B33" s="260" t="str">
        <f t="shared" ca="1" si="5"/>
        <v/>
      </c>
      <c r="C33" s="8"/>
      <c r="D33" s="8"/>
      <c r="E33" s="8"/>
      <c r="F33" s="248" t="str">
        <f ca="1">IF('תנאי סף'!AO33&lt;&gt;1,"",'תנאי סף'!F33)</f>
        <v/>
      </c>
      <c r="G33" s="173"/>
      <c r="H33" s="173"/>
      <c r="I33" s="173"/>
      <c r="J33" s="173"/>
      <c r="K33" s="10"/>
      <c r="L33" s="9"/>
      <c r="M33" s="10"/>
      <c r="N33" s="10"/>
      <c r="O33" s="173"/>
      <c r="P33" s="194"/>
      <c r="Q33" s="12"/>
      <c r="R33" s="12"/>
      <c r="S33" s="12"/>
      <c r="T33" s="361"/>
      <c r="U33" s="174" t="str">
        <f t="shared" ca="1" si="6"/>
        <v/>
      </c>
      <c r="V33" s="12">
        <v>1</v>
      </c>
      <c r="W33" s="12" t="str">
        <f t="shared" ca="1" si="7"/>
        <v/>
      </c>
      <c r="X33" s="174">
        <v>1</v>
      </c>
      <c r="Y33" s="12" t="str">
        <f t="shared" ca="1" si="8"/>
        <v/>
      </c>
      <c r="Z33" s="140" t="str">
        <f t="shared" ca="1" si="9"/>
        <v/>
      </c>
      <c r="AA33" s="210">
        <f t="shared" si="10"/>
        <v>0</v>
      </c>
      <c r="AB33" s="210" t="str">
        <f t="shared" ca="1" si="11"/>
        <v/>
      </c>
      <c r="AC33" s="210" t="str">
        <f t="shared" ca="1" si="11"/>
        <v/>
      </c>
      <c r="AD33" s="210">
        <f t="shared" si="3"/>
        <v>0</v>
      </c>
      <c r="BA33" s="210" t="str">
        <f t="shared" ca="1" si="4"/>
        <v/>
      </c>
      <c r="BB33" s="210" t="str">
        <f t="shared" ca="1" si="4"/>
        <v/>
      </c>
    </row>
    <row r="34" spans="2:54" x14ac:dyDescent="0.25">
      <c r="B34" s="260" t="str">
        <f t="shared" ca="1" si="5"/>
        <v/>
      </c>
      <c r="C34" s="8"/>
      <c r="D34" s="8"/>
      <c r="E34" s="8"/>
      <c r="F34" s="248" t="str">
        <f ca="1">IF('תנאי סף'!AO34&lt;&gt;1,"",'תנאי סף'!F34)</f>
        <v/>
      </c>
      <c r="G34" s="173"/>
      <c r="H34" s="173"/>
      <c r="I34" s="173"/>
      <c r="J34" s="173"/>
      <c r="K34" s="10"/>
      <c r="L34" s="9"/>
      <c r="M34" s="10"/>
      <c r="N34" s="10"/>
      <c r="O34" s="173"/>
      <c r="P34" s="194"/>
      <c r="Q34" s="12"/>
      <c r="R34" s="12"/>
      <c r="S34" s="12"/>
      <c r="T34" s="361"/>
      <c r="U34" s="174" t="str">
        <f t="shared" ca="1" si="6"/>
        <v/>
      </c>
      <c r="V34" s="12">
        <v>1</v>
      </c>
      <c r="W34" s="12" t="str">
        <f t="shared" ca="1" si="7"/>
        <v/>
      </c>
      <c r="X34" s="174">
        <v>1</v>
      </c>
      <c r="Y34" s="12" t="str">
        <f t="shared" ca="1" si="8"/>
        <v/>
      </c>
      <c r="Z34" s="140" t="str">
        <f t="shared" ca="1" si="9"/>
        <v/>
      </c>
      <c r="AA34" s="210">
        <f t="shared" si="10"/>
        <v>0</v>
      </c>
      <c r="AB34" s="210" t="str">
        <f t="shared" ca="1" si="11"/>
        <v/>
      </c>
      <c r="AC34" s="210" t="str">
        <f t="shared" ca="1" si="11"/>
        <v/>
      </c>
      <c r="AD34" s="210">
        <f t="shared" si="3"/>
        <v>0</v>
      </c>
      <c r="BA34" s="210" t="str">
        <f t="shared" ca="1" si="4"/>
        <v/>
      </c>
      <c r="BB34" s="210" t="str">
        <f t="shared" ca="1" si="4"/>
        <v/>
      </c>
    </row>
    <row r="35" spans="2:54" x14ac:dyDescent="0.25">
      <c r="B35" s="260" t="str">
        <f t="shared" ca="1" si="5"/>
        <v/>
      </c>
      <c r="C35" s="8"/>
      <c r="D35" s="8"/>
      <c r="E35" s="8"/>
      <c r="F35" s="248" t="str">
        <f ca="1">IF('תנאי סף'!AO35&lt;&gt;1,"",'תנאי סף'!F35)</f>
        <v/>
      </c>
      <c r="G35" s="173"/>
      <c r="H35" s="173"/>
      <c r="I35" s="173"/>
      <c r="J35" s="173"/>
      <c r="K35" s="10"/>
      <c r="L35" s="9"/>
      <c r="M35" s="10"/>
      <c r="N35" s="10"/>
      <c r="O35" s="173"/>
      <c r="P35" s="194"/>
      <c r="Q35" s="12"/>
      <c r="R35" s="12"/>
      <c r="S35" s="12"/>
      <c r="T35" s="361"/>
      <c r="U35" s="174" t="str">
        <f t="shared" ca="1" si="6"/>
        <v/>
      </c>
      <c r="V35" s="12">
        <v>1</v>
      </c>
      <c r="W35" s="12" t="str">
        <f t="shared" ca="1" si="7"/>
        <v/>
      </c>
      <c r="X35" s="174">
        <v>1</v>
      </c>
      <c r="Y35" s="12" t="str">
        <f t="shared" ca="1" si="8"/>
        <v/>
      </c>
      <c r="Z35" s="140" t="str">
        <f t="shared" ca="1" si="9"/>
        <v/>
      </c>
      <c r="AA35" s="210">
        <f t="shared" si="10"/>
        <v>0</v>
      </c>
      <c r="AB35" s="210" t="str">
        <f t="shared" ca="1" si="11"/>
        <v/>
      </c>
      <c r="AC35" s="210" t="str">
        <f t="shared" ca="1" si="11"/>
        <v/>
      </c>
      <c r="AD35" s="210">
        <f t="shared" si="3"/>
        <v>0</v>
      </c>
      <c r="BA35" s="210" t="str">
        <f t="shared" ca="1" si="4"/>
        <v/>
      </c>
      <c r="BB35" s="210" t="str">
        <f t="shared" ca="1" si="4"/>
        <v/>
      </c>
    </row>
    <row r="36" spans="2:54" x14ac:dyDescent="0.25">
      <c r="B36" s="260" t="str">
        <f t="shared" ca="1" si="5"/>
        <v/>
      </c>
      <c r="C36" s="8"/>
      <c r="D36" s="8"/>
      <c r="E36" s="8"/>
      <c r="F36" s="248" t="str">
        <f ca="1">IF('תנאי סף'!AO36&lt;&gt;1,"",'תנאי סף'!F36)</f>
        <v/>
      </c>
      <c r="G36" s="173"/>
      <c r="H36" s="173"/>
      <c r="I36" s="173"/>
      <c r="J36" s="173"/>
      <c r="K36" s="10"/>
      <c r="L36" s="9"/>
      <c r="M36" s="10"/>
      <c r="N36" s="10"/>
      <c r="O36" s="173"/>
      <c r="P36" s="194"/>
      <c r="Q36" s="12"/>
      <c r="R36" s="12"/>
      <c r="S36" s="12"/>
      <c r="T36" s="361"/>
      <c r="U36" s="174" t="str">
        <f t="shared" ca="1" si="6"/>
        <v/>
      </c>
      <c r="V36" s="12">
        <v>1</v>
      </c>
      <c r="W36" s="12" t="str">
        <f t="shared" ca="1" si="7"/>
        <v/>
      </c>
      <c r="X36" s="174">
        <v>1</v>
      </c>
      <c r="Y36" s="12" t="str">
        <f t="shared" ca="1" si="8"/>
        <v/>
      </c>
      <c r="Z36" s="140" t="str">
        <f t="shared" ca="1" si="9"/>
        <v/>
      </c>
      <c r="AA36" s="210">
        <f t="shared" si="10"/>
        <v>0</v>
      </c>
      <c r="AB36" s="210" t="str">
        <f t="shared" ca="1" si="11"/>
        <v/>
      </c>
      <c r="AC36" s="210" t="str">
        <f t="shared" ca="1" si="11"/>
        <v/>
      </c>
      <c r="AD36" s="210">
        <f t="shared" si="3"/>
        <v>0</v>
      </c>
      <c r="BA36" s="210" t="str">
        <f t="shared" ca="1" si="4"/>
        <v/>
      </c>
      <c r="BB36" s="210" t="str">
        <f t="shared" ca="1" si="4"/>
        <v/>
      </c>
    </row>
    <row r="37" spans="2:54" x14ac:dyDescent="0.25">
      <c r="B37" s="260" t="str">
        <f t="shared" ca="1" si="5"/>
        <v/>
      </c>
      <c r="C37" s="8"/>
      <c r="D37" s="8"/>
      <c r="E37" s="8"/>
      <c r="F37" s="248" t="str">
        <f ca="1">IF('תנאי סף'!AO37&lt;&gt;1,"",'תנאי סף'!F37)</f>
        <v/>
      </c>
      <c r="G37" s="173"/>
      <c r="H37" s="173"/>
      <c r="I37" s="173"/>
      <c r="J37" s="173"/>
      <c r="K37" s="10"/>
      <c r="L37" s="9"/>
      <c r="M37" s="10"/>
      <c r="N37" s="10"/>
      <c r="O37" s="173"/>
      <c r="P37" s="194"/>
      <c r="Q37" s="12"/>
      <c r="R37" s="12"/>
      <c r="S37" s="12"/>
      <c r="T37" s="361"/>
      <c r="U37" s="174" t="str">
        <f t="shared" ca="1" si="6"/>
        <v/>
      </c>
      <c r="V37" s="12">
        <v>1</v>
      </c>
      <c r="W37" s="12" t="str">
        <f t="shared" ca="1" si="7"/>
        <v/>
      </c>
      <c r="X37" s="174">
        <v>1</v>
      </c>
      <c r="Y37" s="12" t="str">
        <f t="shared" ca="1" si="8"/>
        <v/>
      </c>
      <c r="Z37" s="140" t="str">
        <f t="shared" ca="1" si="9"/>
        <v/>
      </c>
      <c r="AA37" s="210">
        <f t="shared" si="10"/>
        <v>0</v>
      </c>
      <c r="AB37" s="210" t="str">
        <f t="shared" ca="1" si="11"/>
        <v/>
      </c>
      <c r="AC37" s="210" t="str">
        <f t="shared" ca="1" si="11"/>
        <v/>
      </c>
      <c r="AD37" s="210">
        <f t="shared" si="3"/>
        <v>0</v>
      </c>
      <c r="BA37" s="210" t="str">
        <f t="shared" ca="1" si="4"/>
        <v/>
      </c>
      <c r="BB37" s="210" t="str">
        <f t="shared" ca="1" si="4"/>
        <v/>
      </c>
    </row>
    <row r="38" spans="2:54" x14ac:dyDescent="0.25">
      <c r="B38" s="260" t="str">
        <f t="shared" ca="1" si="5"/>
        <v/>
      </c>
      <c r="C38" s="8"/>
      <c r="D38" s="8"/>
      <c r="E38" s="8"/>
      <c r="F38" s="248" t="str">
        <f ca="1">IF('תנאי סף'!AO38&lt;&gt;1,"",'תנאי סף'!F38)</f>
        <v/>
      </c>
      <c r="G38" s="173"/>
      <c r="H38" s="173"/>
      <c r="I38" s="173"/>
      <c r="J38" s="173"/>
      <c r="K38" s="10"/>
      <c r="L38" s="9"/>
      <c r="M38" s="10"/>
      <c r="N38" s="10"/>
      <c r="O38" s="173"/>
      <c r="P38" s="194"/>
      <c r="Q38" s="12"/>
      <c r="R38" s="12"/>
      <c r="S38" s="12"/>
      <c r="T38" s="361"/>
      <c r="U38" s="174" t="str">
        <f t="shared" ca="1" si="6"/>
        <v/>
      </c>
      <c r="V38" s="12">
        <v>1</v>
      </c>
      <c r="W38" s="12" t="str">
        <f t="shared" ca="1" si="7"/>
        <v/>
      </c>
      <c r="X38" s="174">
        <v>1</v>
      </c>
      <c r="Y38" s="12" t="str">
        <f t="shared" ca="1" si="8"/>
        <v/>
      </c>
      <c r="Z38" s="140" t="str">
        <f t="shared" ca="1" si="9"/>
        <v/>
      </c>
      <c r="AA38" s="210">
        <f t="shared" si="10"/>
        <v>0</v>
      </c>
      <c r="AB38" s="210" t="str">
        <f t="shared" ca="1" si="11"/>
        <v/>
      </c>
      <c r="AC38" s="210" t="str">
        <f t="shared" ca="1" si="11"/>
        <v/>
      </c>
      <c r="AD38" s="210">
        <f t="shared" si="3"/>
        <v>0</v>
      </c>
      <c r="BA38" s="210" t="str">
        <f t="shared" ca="1" si="4"/>
        <v/>
      </c>
      <c r="BB38" s="210" t="str">
        <f t="shared" ca="1" si="4"/>
        <v/>
      </c>
    </row>
    <row r="39" spans="2:54" x14ac:dyDescent="0.25">
      <c r="B39" s="260" t="str">
        <f t="shared" ca="1" si="5"/>
        <v/>
      </c>
      <c r="C39" s="8"/>
      <c r="D39" s="8"/>
      <c r="E39" s="8"/>
      <c r="F39" s="248" t="str">
        <f ca="1">IF('תנאי סף'!AO39&lt;&gt;1,"",'תנאי סף'!F39)</f>
        <v/>
      </c>
      <c r="G39" s="173"/>
      <c r="H39" s="173"/>
      <c r="I39" s="173"/>
      <c r="J39" s="173"/>
      <c r="K39" s="10"/>
      <c r="L39" s="9"/>
      <c r="M39" s="10"/>
      <c r="N39" s="10"/>
      <c r="O39" s="173"/>
      <c r="P39" s="194"/>
      <c r="Q39" s="12"/>
      <c r="R39" s="12"/>
      <c r="S39" s="12"/>
      <c r="T39" s="361"/>
      <c r="U39" s="174" t="str">
        <f t="shared" ca="1" si="6"/>
        <v/>
      </c>
      <c r="V39" s="12">
        <v>1</v>
      </c>
      <c r="W39" s="12" t="str">
        <f t="shared" ca="1" si="7"/>
        <v/>
      </c>
      <c r="X39" s="174">
        <v>1</v>
      </c>
      <c r="Y39" s="12" t="str">
        <f t="shared" ca="1" si="8"/>
        <v/>
      </c>
      <c r="Z39" s="140" t="str">
        <f t="shared" ca="1" si="9"/>
        <v/>
      </c>
      <c r="AA39" s="210">
        <f t="shared" si="10"/>
        <v>0</v>
      </c>
      <c r="AB39" s="210" t="str">
        <f t="shared" ca="1" si="11"/>
        <v/>
      </c>
      <c r="AC39" s="210" t="str">
        <f t="shared" ca="1" si="11"/>
        <v/>
      </c>
      <c r="AD39" s="210">
        <f t="shared" si="3"/>
        <v>0</v>
      </c>
      <c r="BA39" s="210" t="str">
        <f t="shared" ca="1" si="4"/>
        <v/>
      </c>
      <c r="BB39" s="210" t="str">
        <f t="shared" ca="1" si="4"/>
        <v/>
      </c>
    </row>
    <row r="40" spans="2:54" ht="16.5" thickBot="1" x14ac:dyDescent="0.3">
      <c r="B40" s="261" t="str">
        <f t="shared" ca="1" si="5"/>
        <v/>
      </c>
      <c r="C40" s="391"/>
      <c r="D40" s="391"/>
      <c r="E40" s="391"/>
      <c r="F40" s="392" t="str">
        <f ca="1">IF('תנאי סף'!AO40&lt;&gt;1,"",'תנאי סף'!F40)</f>
        <v/>
      </c>
      <c r="G40" s="173"/>
      <c r="H40" s="173"/>
      <c r="I40" s="173"/>
      <c r="J40" s="173"/>
      <c r="K40" s="393"/>
      <c r="L40" s="394"/>
      <c r="M40" s="393"/>
      <c r="N40" s="393"/>
      <c r="O40" s="425"/>
      <c r="P40" s="426"/>
      <c r="Q40" s="395"/>
      <c r="R40" s="395"/>
      <c r="S40" s="395"/>
      <c r="T40" s="361"/>
      <c r="U40" s="174" t="str">
        <f t="shared" ca="1" si="6"/>
        <v/>
      </c>
      <c r="V40" s="395">
        <v>1</v>
      </c>
      <c r="W40" s="395" t="str">
        <f t="shared" ca="1" si="7"/>
        <v/>
      </c>
      <c r="X40" s="174">
        <v>1</v>
      </c>
      <c r="Y40" s="395" t="str">
        <f t="shared" ca="1" si="8"/>
        <v/>
      </c>
      <c r="Z40" s="396" t="str">
        <f t="shared" ca="1" si="9"/>
        <v/>
      </c>
      <c r="AA40" s="210">
        <f t="shared" si="10"/>
        <v>0</v>
      </c>
      <c r="AB40" s="210" t="str">
        <f t="shared" ca="1" si="11"/>
        <v/>
      </c>
      <c r="AC40" s="210" t="str">
        <f t="shared" ca="1" si="11"/>
        <v/>
      </c>
      <c r="AD40" s="210">
        <f t="shared" si="3"/>
        <v>0</v>
      </c>
      <c r="BA40" s="210" t="str">
        <f t="shared" ca="1" si="4"/>
        <v/>
      </c>
      <c r="BB40" s="210" t="str">
        <f t="shared" ca="1" si="4"/>
        <v/>
      </c>
    </row>
    <row r="41" spans="2:54" hidden="1" x14ac:dyDescent="0.25">
      <c r="B41" s="11" t="str">
        <f t="shared" si="5"/>
        <v/>
      </c>
      <c r="C41" s="8"/>
      <c r="D41" s="8"/>
      <c r="E41" s="8"/>
      <c r="F41" s="248" t="str">
        <f>IF('תנאי סף'!AO41&lt;&gt;1,"",'תנאי סף'!F41)</f>
        <v/>
      </c>
      <c r="G41" s="173"/>
      <c r="H41" s="173"/>
      <c r="I41" s="173"/>
      <c r="J41" s="173"/>
      <c r="K41" s="10"/>
      <c r="L41" s="9"/>
      <c r="M41" s="10"/>
      <c r="N41" s="10"/>
      <c r="O41" s="173"/>
      <c r="P41" s="194"/>
      <c r="Q41" s="12"/>
      <c r="R41" s="12"/>
      <c r="S41" s="12"/>
      <c r="T41" s="361"/>
      <c r="U41" s="174" t="str">
        <f t="shared" si="6"/>
        <v/>
      </c>
      <c r="V41" s="12">
        <v>1</v>
      </c>
      <c r="W41" s="12" t="str">
        <f t="shared" si="7"/>
        <v/>
      </c>
      <c r="X41" s="174">
        <v>1</v>
      </c>
      <c r="Y41" s="12" t="str">
        <f t="shared" si="8"/>
        <v/>
      </c>
      <c r="Z41" s="138" t="str">
        <f t="shared" si="9"/>
        <v/>
      </c>
      <c r="AA41" s="210">
        <f t="shared" si="10"/>
        <v>0</v>
      </c>
      <c r="AB41" s="210" t="str">
        <f t="shared" si="11"/>
        <v/>
      </c>
      <c r="AC41" s="210" t="str">
        <f t="shared" si="11"/>
        <v/>
      </c>
      <c r="AD41" s="210">
        <f t="shared" si="3"/>
        <v>0</v>
      </c>
      <c r="BA41" s="210" t="str">
        <f t="shared" si="4"/>
        <v/>
      </c>
      <c r="BB41" s="210" t="str">
        <f t="shared" si="4"/>
        <v/>
      </c>
    </row>
    <row r="42" spans="2:54" hidden="1" x14ac:dyDescent="0.25">
      <c r="B42" s="11" t="str">
        <f t="shared" si="5"/>
        <v/>
      </c>
      <c r="C42" s="8"/>
      <c r="D42" s="8"/>
      <c r="E42" s="8"/>
      <c r="F42" s="248" t="str">
        <f>IF('תנאי סף'!AO42&lt;&gt;1,"",'תנאי סף'!F42)</f>
        <v/>
      </c>
      <c r="G42" s="173"/>
      <c r="H42" s="173"/>
      <c r="I42" s="173"/>
      <c r="J42" s="173"/>
      <c r="K42" s="10"/>
      <c r="L42" s="9"/>
      <c r="M42" s="10"/>
      <c r="N42" s="10"/>
      <c r="O42" s="173"/>
      <c r="P42" s="194"/>
      <c r="Q42" s="12"/>
      <c r="R42" s="12"/>
      <c r="S42" s="12"/>
      <c r="T42" s="361"/>
      <c r="U42" s="174" t="str">
        <f t="shared" si="6"/>
        <v/>
      </c>
      <c r="V42" s="12">
        <v>1</v>
      </c>
      <c r="W42" s="12" t="str">
        <f t="shared" si="7"/>
        <v/>
      </c>
      <c r="X42" s="174">
        <v>1</v>
      </c>
      <c r="Y42" s="12" t="str">
        <f t="shared" si="8"/>
        <v/>
      </c>
      <c r="Z42" s="138" t="str">
        <f t="shared" si="9"/>
        <v/>
      </c>
      <c r="AA42" s="210">
        <f t="shared" si="10"/>
        <v>0</v>
      </c>
      <c r="AB42" s="210" t="str">
        <f t="shared" si="11"/>
        <v/>
      </c>
      <c r="AC42" s="210" t="str">
        <f t="shared" si="11"/>
        <v/>
      </c>
      <c r="AD42" s="210">
        <f t="shared" si="3"/>
        <v>0</v>
      </c>
      <c r="BA42" s="210" t="str">
        <f t="shared" si="4"/>
        <v/>
      </c>
      <c r="BB42" s="210" t="str">
        <f t="shared" si="4"/>
        <v/>
      </c>
    </row>
    <row r="43" spans="2:54" hidden="1" x14ac:dyDescent="0.25">
      <c r="B43" s="11" t="str">
        <f t="shared" si="5"/>
        <v/>
      </c>
      <c r="C43" s="8"/>
      <c r="D43" s="8"/>
      <c r="E43" s="8"/>
      <c r="F43" s="248" t="str">
        <f>IF('תנאי סף'!AO43&lt;&gt;1,"",'תנאי סף'!F43)</f>
        <v/>
      </c>
      <c r="G43" s="173"/>
      <c r="H43" s="173"/>
      <c r="I43" s="173"/>
      <c r="J43" s="173"/>
      <c r="K43" s="10"/>
      <c r="L43" s="9"/>
      <c r="M43" s="10"/>
      <c r="N43" s="10"/>
      <c r="O43" s="173"/>
      <c r="P43" s="194"/>
      <c r="Q43" s="12"/>
      <c r="R43" s="12"/>
      <c r="S43" s="12"/>
      <c r="T43" s="361"/>
      <c r="U43" s="174" t="str">
        <f t="shared" si="6"/>
        <v/>
      </c>
      <c r="V43" s="12">
        <v>1</v>
      </c>
      <c r="W43" s="12" t="str">
        <f t="shared" si="7"/>
        <v/>
      </c>
      <c r="X43" s="174">
        <v>1</v>
      </c>
      <c r="Y43" s="12" t="str">
        <f t="shared" si="8"/>
        <v/>
      </c>
      <c r="Z43" s="138" t="str">
        <f t="shared" si="9"/>
        <v/>
      </c>
      <c r="AA43" s="210">
        <f t="shared" si="10"/>
        <v>0</v>
      </c>
      <c r="AB43" s="210" t="str">
        <f t="shared" si="11"/>
        <v/>
      </c>
      <c r="AC43" s="210" t="str">
        <f t="shared" si="11"/>
        <v/>
      </c>
      <c r="AD43" s="210">
        <f t="shared" si="3"/>
        <v>0</v>
      </c>
      <c r="BA43" s="210" t="str">
        <f t="shared" si="4"/>
        <v/>
      </c>
      <c r="BB43" s="210" t="str">
        <f t="shared" si="4"/>
        <v/>
      </c>
    </row>
    <row r="44" spans="2:54" hidden="1" x14ac:dyDescent="0.25">
      <c r="B44" s="11" t="str">
        <f t="shared" si="5"/>
        <v/>
      </c>
      <c r="C44" s="8"/>
      <c r="D44" s="8"/>
      <c r="E44" s="8"/>
      <c r="F44" s="248" t="str">
        <f>IF('תנאי סף'!AO44&lt;&gt;1,"",'תנאי סף'!F44)</f>
        <v/>
      </c>
      <c r="G44" s="173"/>
      <c r="H44" s="173"/>
      <c r="I44" s="173"/>
      <c r="J44" s="173"/>
      <c r="K44" s="10"/>
      <c r="L44" s="9"/>
      <c r="M44" s="10"/>
      <c r="N44" s="10"/>
      <c r="O44" s="173"/>
      <c r="P44" s="194"/>
      <c r="Q44" s="12"/>
      <c r="R44" s="12"/>
      <c r="S44" s="12"/>
      <c r="T44" s="361"/>
      <c r="U44" s="174" t="str">
        <f t="shared" si="6"/>
        <v/>
      </c>
      <c r="V44" s="12">
        <v>1</v>
      </c>
      <c r="W44" s="12" t="str">
        <f t="shared" si="7"/>
        <v/>
      </c>
      <c r="X44" s="174">
        <v>1</v>
      </c>
      <c r="Y44" s="12" t="str">
        <f t="shared" si="8"/>
        <v/>
      </c>
      <c r="Z44" s="138" t="str">
        <f t="shared" si="9"/>
        <v/>
      </c>
      <c r="AA44" s="210">
        <f t="shared" si="10"/>
        <v>0</v>
      </c>
      <c r="AB44" s="210" t="str">
        <f t="shared" si="11"/>
        <v/>
      </c>
      <c r="AC44" s="210" t="str">
        <f t="shared" si="11"/>
        <v/>
      </c>
      <c r="AD44" s="210">
        <f t="shared" si="3"/>
        <v>0</v>
      </c>
      <c r="BA44" s="210" t="str">
        <f t="shared" si="4"/>
        <v/>
      </c>
      <c r="BB44" s="210" t="str">
        <f t="shared" si="4"/>
        <v/>
      </c>
    </row>
    <row r="45" spans="2:54" hidden="1" x14ac:dyDescent="0.25">
      <c r="B45" s="11" t="str">
        <f t="shared" si="5"/>
        <v/>
      </c>
      <c r="C45" s="8"/>
      <c r="D45" s="8"/>
      <c r="E45" s="8"/>
      <c r="F45" s="248" t="str">
        <f>IF('תנאי סף'!AO45&lt;&gt;1,"",'תנאי סף'!F45)</f>
        <v/>
      </c>
      <c r="G45" s="173"/>
      <c r="H45" s="173"/>
      <c r="I45" s="173"/>
      <c r="J45" s="173"/>
      <c r="K45" s="10"/>
      <c r="L45" s="9"/>
      <c r="M45" s="10"/>
      <c r="N45" s="10"/>
      <c r="O45" s="173"/>
      <c r="P45" s="194"/>
      <c r="Q45" s="12"/>
      <c r="R45" s="12"/>
      <c r="S45" s="12"/>
      <c r="T45" s="361"/>
      <c r="U45" s="174" t="str">
        <f t="shared" si="6"/>
        <v/>
      </c>
      <c r="V45" s="12">
        <v>1</v>
      </c>
      <c r="W45" s="12" t="str">
        <f t="shared" si="7"/>
        <v/>
      </c>
      <c r="X45" s="174">
        <v>1</v>
      </c>
      <c r="Y45" s="12" t="str">
        <f t="shared" si="8"/>
        <v/>
      </c>
      <c r="Z45" s="138" t="str">
        <f t="shared" si="9"/>
        <v/>
      </c>
      <c r="AA45" s="210">
        <f t="shared" si="10"/>
        <v>0</v>
      </c>
      <c r="AB45" s="210" t="str">
        <f t="shared" si="11"/>
        <v/>
      </c>
      <c r="AC45" s="210" t="str">
        <f t="shared" si="11"/>
        <v/>
      </c>
      <c r="AD45" s="210">
        <f t="shared" si="3"/>
        <v>0</v>
      </c>
      <c r="BA45" s="210" t="str">
        <f t="shared" si="4"/>
        <v/>
      </c>
      <c r="BB45" s="210" t="str">
        <f t="shared" si="4"/>
        <v/>
      </c>
    </row>
    <row r="46" spans="2:54" hidden="1" x14ac:dyDescent="0.25">
      <c r="B46" s="11" t="str">
        <f t="shared" si="5"/>
        <v/>
      </c>
      <c r="C46" s="8"/>
      <c r="D46" s="8"/>
      <c r="E46" s="8"/>
      <c r="F46" s="248" t="str">
        <f>IF('תנאי סף'!AO46&lt;&gt;1,"",'תנאי סף'!F46)</f>
        <v/>
      </c>
      <c r="G46" s="173"/>
      <c r="H46" s="173"/>
      <c r="I46" s="173"/>
      <c r="J46" s="173"/>
      <c r="K46" s="10"/>
      <c r="L46" s="9"/>
      <c r="M46" s="10"/>
      <c r="N46" s="10"/>
      <c r="O46" s="173"/>
      <c r="P46" s="194"/>
      <c r="Q46" s="12"/>
      <c r="R46" s="12"/>
      <c r="S46" s="12"/>
      <c r="T46" s="361"/>
      <c r="U46" s="174" t="str">
        <f t="shared" si="6"/>
        <v/>
      </c>
      <c r="V46" s="12">
        <v>1</v>
      </c>
      <c r="W46" s="12" t="str">
        <f t="shared" si="7"/>
        <v/>
      </c>
      <c r="X46" s="174">
        <v>1</v>
      </c>
      <c r="Y46" s="12" t="str">
        <f t="shared" si="8"/>
        <v/>
      </c>
      <c r="Z46" s="138" t="str">
        <f t="shared" si="9"/>
        <v/>
      </c>
      <c r="AA46" s="210">
        <f t="shared" si="10"/>
        <v>0</v>
      </c>
      <c r="AB46" s="210" t="str">
        <f t="shared" si="11"/>
        <v/>
      </c>
      <c r="AC46" s="210" t="str">
        <f t="shared" si="11"/>
        <v/>
      </c>
      <c r="AD46" s="210">
        <f t="shared" ref="AD46:AD109" si="12">IF(G$30="",1,IF(G46="",0,IFERROR(CHOOSE(AD$28,IF(ISNA(MATCH(G46,$AB$30:$AC$30,0)),0,1),IF(ISNUMBER(G46),1,0),IF(G46=TRUNC(G46),1,0),IF(AND(G46*1=G46,G46&gt;=0),1,0),IF(AND(G46=TRUNC(G46),G46&gt;=0),1,0),IF(AND(G46*1=G46,G46&gt;0),1,0),IF(AND(G46=TRUNC(G46),G46&gt;0),1,0),1,IF(ISNA(HLOOKUP(G46,$AE$4:$AN$4,1,0)),0,1)),0)))</f>
        <v>0</v>
      </c>
      <c r="BA46" s="210" t="str">
        <f t="shared" si="4"/>
        <v/>
      </c>
      <c r="BB46" s="210" t="str">
        <f t="shared" si="4"/>
        <v/>
      </c>
    </row>
    <row r="47" spans="2:54" hidden="1" x14ac:dyDescent="0.25">
      <c r="B47" s="11" t="str">
        <f t="shared" si="5"/>
        <v/>
      </c>
      <c r="C47" s="8"/>
      <c r="D47" s="8"/>
      <c r="E47" s="8"/>
      <c r="F47" s="248" t="str">
        <f>IF('תנאי סף'!AO47&lt;&gt;1,"",'תנאי סף'!F47)</f>
        <v/>
      </c>
      <c r="G47" s="173"/>
      <c r="H47" s="173"/>
      <c r="I47" s="173"/>
      <c r="J47" s="173"/>
      <c r="K47" s="10"/>
      <c r="L47" s="9"/>
      <c r="M47" s="10"/>
      <c r="N47" s="10"/>
      <c r="O47" s="173"/>
      <c r="P47" s="194"/>
      <c r="Q47" s="12"/>
      <c r="R47" s="12"/>
      <c r="S47" s="12"/>
      <c r="T47" s="361"/>
      <c r="U47" s="174" t="str">
        <f t="shared" si="6"/>
        <v/>
      </c>
      <c r="V47" s="12">
        <v>1</v>
      </c>
      <c r="W47" s="12" t="str">
        <f t="shared" si="7"/>
        <v/>
      </c>
      <c r="X47" s="174">
        <v>1</v>
      </c>
      <c r="Y47" s="12" t="str">
        <f t="shared" si="8"/>
        <v/>
      </c>
      <c r="Z47" s="138" t="str">
        <f t="shared" si="9"/>
        <v/>
      </c>
      <c r="AA47" s="210">
        <f t="shared" si="10"/>
        <v>0</v>
      </c>
      <c r="AB47" s="210" t="str">
        <f t="shared" si="11"/>
        <v/>
      </c>
      <c r="AC47" s="210" t="str">
        <f t="shared" si="11"/>
        <v/>
      </c>
      <c r="AD47" s="210">
        <f t="shared" si="12"/>
        <v>0</v>
      </c>
      <c r="BA47" s="210" t="str">
        <f t="shared" si="4"/>
        <v/>
      </c>
      <c r="BB47" s="210" t="str">
        <f t="shared" si="4"/>
        <v/>
      </c>
    </row>
    <row r="48" spans="2:54" hidden="1" x14ac:dyDescent="0.25">
      <c r="B48" s="11" t="str">
        <f t="shared" si="5"/>
        <v/>
      </c>
      <c r="C48" s="8"/>
      <c r="D48" s="8"/>
      <c r="E48" s="8"/>
      <c r="F48" s="248" t="str">
        <f>IF('תנאי סף'!AO48&lt;&gt;1,"",'תנאי סף'!F48)</f>
        <v/>
      </c>
      <c r="G48" s="173"/>
      <c r="H48" s="173"/>
      <c r="I48" s="173"/>
      <c r="J48" s="173"/>
      <c r="K48" s="10"/>
      <c r="L48" s="9"/>
      <c r="M48" s="10"/>
      <c r="N48" s="10"/>
      <c r="O48" s="173"/>
      <c r="P48" s="194"/>
      <c r="Q48" s="12"/>
      <c r="R48" s="12"/>
      <c r="S48" s="12"/>
      <c r="T48" s="361"/>
      <c r="U48" s="174" t="str">
        <f t="shared" si="6"/>
        <v/>
      </c>
      <c r="V48" s="12">
        <v>1</v>
      </c>
      <c r="W48" s="12" t="str">
        <f t="shared" si="7"/>
        <v/>
      </c>
      <c r="X48" s="174">
        <v>1</v>
      </c>
      <c r="Y48" s="12" t="str">
        <f t="shared" si="8"/>
        <v/>
      </c>
      <c r="Z48" s="138" t="str">
        <f t="shared" si="9"/>
        <v/>
      </c>
      <c r="AA48" s="210">
        <f t="shared" si="10"/>
        <v>0</v>
      </c>
      <c r="AB48" s="210" t="str">
        <f t="shared" si="11"/>
        <v/>
      </c>
      <c r="AC48" s="210" t="str">
        <f t="shared" si="11"/>
        <v/>
      </c>
      <c r="AD48" s="210">
        <f t="shared" si="12"/>
        <v>0</v>
      </c>
      <c r="BA48" s="210" t="str">
        <f t="shared" si="4"/>
        <v/>
      </c>
      <c r="BB48" s="210" t="str">
        <f t="shared" si="4"/>
        <v/>
      </c>
    </row>
    <row r="49" spans="2:54" hidden="1" x14ac:dyDescent="0.25">
      <c r="B49" s="11" t="str">
        <f t="shared" si="5"/>
        <v/>
      </c>
      <c r="C49" s="8"/>
      <c r="D49" s="8"/>
      <c r="E49" s="8"/>
      <c r="F49" s="248" t="str">
        <f>IF('תנאי סף'!AO49&lt;&gt;1,"",'תנאי סף'!F49)</f>
        <v/>
      </c>
      <c r="G49" s="173"/>
      <c r="H49" s="173"/>
      <c r="I49" s="173"/>
      <c r="J49" s="173"/>
      <c r="K49" s="10"/>
      <c r="L49" s="9"/>
      <c r="M49" s="10"/>
      <c r="N49" s="10"/>
      <c r="O49" s="173"/>
      <c r="P49" s="194"/>
      <c r="Q49" s="12"/>
      <c r="R49" s="12"/>
      <c r="S49" s="12"/>
      <c r="T49" s="361"/>
      <c r="U49" s="174" t="str">
        <f t="shared" si="6"/>
        <v/>
      </c>
      <c r="V49" s="12">
        <v>1</v>
      </c>
      <c r="W49" s="12" t="str">
        <f t="shared" si="7"/>
        <v/>
      </c>
      <c r="X49" s="174">
        <v>1</v>
      </c>
      <c r="Y49" s="12" t="str">
        <f t="shared" si="8"/>
        <v/>
      </c>
      <c r="Z49" s="138" t="str">
        <f t="shared" si="9"/>
        <v/>
      </c>
      <c r="AA49" s="210">
        <f t="shared" si="10"/>
        <v>0</v>
      </c>
      <c r="AB49" s="210" t="str">
        <f t="shared" si="11"/>
        <v/>
      </c>
      <c r="AC49" s="210" t="str">
        <f t="shared" si="11"/>
        <v/>
      </c>
      <c r="AD49" s="210">
        <f t="shared" si="12"/>
        <v>0</v>
      </c>
      <c r="BA49" s="210" t="str">
        <f t="shared" si="4"/>
        <v/>
      </c>
      <c r="BB49" s="210" t="str">
        <f t="shared" si="4"/>
        <v/>
      </c>
    </row>
    <row r="50" spans="2:54" hidden="1" x14ac:dyDescent="0.25">
      <c r="B50" s="11" t="str">
        <f t="shared" si="5"/>
        <v/>
      </c>
      <c r="C50" s="8"/>
      <c r="D50" s="8"/>
      <c r="E50" s="8"/>
      <c r="F50" s="248" t="str">
        <f>IF('תנאי סף'!AO50&lt;&gt;1,"",'תנאי סף'!F50)</f>
        <v/>
      </c>
      <c r="G50" s="173"/>
      <c r="H50" s="173"/>
      <c r="I50" s="173"/>
      <c r="J50" s="173"/>
      <c r="K50" s="10"/>
      <c r="L50" s="9"/>
      <c r="M50" s="10"/>
      <c r="N50" s="10"/>
      <c r="O50" s="173"/>
      <c r="P50" s="194"/>
      <c r="Q50" s="12"/>
      <c r="R50" s="12"/>
      <c r="S50" s="12"/>
      <c r="T50" s="361"/>
      <c r="U50" s="174" t="str">
        <f t="shared" si="6"/>
        <v/>
      </c>
      <c r="V50" s="12">
        <v>1</v>
      </c>
      <c r="W50" s="12" t="str">
        <f t="shared" si="7"/>
        <v/>
      </c>
      <c r="X50" s="174">
        <v>1</v>
      </c>
      <c r="Y50" s="12" t="str">
        <f t="shared" si="8"/>
        <v/>
      </c>
      <c r="Z50" s="138" t="str">
        <f t="shared" si="9"/>
        <v/>
      </c>
      <c r="AA50" s="210">
        <f t="shared" si="10"/>
        <v>0</v>
      </c>
      <c r="AB50" s="210" t="str">
        <f t="shared" si="11"/>
        <v/>
      </c>
      <c r="AC50" s="210" t="str">
        <f t="shared" si="11"/>
        <v/>
      </c>
      <c r="AD50" s="210">
        <f t="shared" si="12"/>
        <v>0</v>
      </c>
      <c r="BA50" s="210" t="str">
        <f t="shared" si="4"/>
        <v/>
      </c>
      <c r="BB50" s="210" t="str">
        <f t="shared" si="4"/>
        <v/>
      </c>
    </row>
    <row r="51" spans="2:54" hidden="1" x14ac:dyDescent="0.25">
      <c r="B51" s="11" t="str">
        <f t="shared" si="5"/>
        <v/>
      </c>
      <c r="C51" s="8"/>
      <c r="D51" s="8"/>
      <c r="E51" s="8"/>
      <c r="F51" s="248" t="str">
        <f>IF('תנאי סף'!AO51&lt;&gt;1,"",'תנאי סף'!F51)</f>
        <v/>
      </c>
      <c r="G51" s="173"/>
      <c r="H51" s="173"/>
      <c r="I51" s="173"/>
      <c r="J51" s="173"/>
      <c r="K51" s="10"/>
      <c r="L51" s="9"/>
      <c r="M51" s="10"/>
      <c r="N51" s="10"/>
      <c r="O51" s="173"/>
      <c r="P51" s="194"/>
      <c r="Q51" s="12"/>
      <c r="R51" s="12"/>
      <c r="S51" s="12"/>
      <c r="T51" s="361"/>
      <c r="U51" s="174" t="str">
        <f t="shared" si="6"/>
        <v/>
      </c>
      <c r="V51" s="12">
        <v>1</v>
      </c>
      <c r="W51" s="12" t="str">
        <f t="shared" si="7"/>
        <v/>
      </c>
      <c r="X51" s="174">
        <v>1</v>
      </c>
      <c r="Y51" s="12" t="str">
        <f t="shared" si="8"/>
        <v/>
      </c>
      <c r="Z51" s="138" t="str">
        <f t="shared" si="9"/>
        <v/>
      </c>
      <c r="AA51" s="210">
        <f t="shared" si="10"/>
        <v>0</v>
      </c>
      <c r="AB51" s="210" t="str">
        <f t="shared" si="11"/>
        <v/>
      </c>
      <c r="AC51" s="210" t="str">
        <f t="shared" si="11"/>
        <v/>
      </c>
      <c r="AD51" s="210">
        <f t="shared" si="12"/>
        <v>0</v>
      </c>
      <c r="BA51" s="210" t="str">
        <f t="shared" ref="BA51:BB70" si="13">IF($F51="","",BA$30)</f>
        <v/>
      </c>
      <c r="BB51" s="210" t="str">
        <f t="shared" si="13"/>
        <v/>
      </c>
    </row>
    <row r="52" spans="2:54" hidden="1" x14ac:dyDescent="0.25">
      <c r="B52" s="11" t="str">
        <f t="shared" si="5"/>
        <v/>
      </c>
      <c r="C52" s="8"/>
      <c r="D52" s="8"/>
      <c r="E52" s="8"/>
      <c r="F52" s="248" t="str">
        <f>IF('תנאי סף'!AO52&lt;&gt;1,"",'תנאי סף'!F52)</f>
        <v/>
      </c>
      <c r="G52" s="173"/>
      <c r="H52" s="173"/>
      <c r="I52" s="173"/>
      <c r="J52" s="173"/>
      <c r="K52" s="10"/>
      <c r="L52" s="9"/>
      <c r="M52" s="10"/>
      <c r="N52" s="10"/>
      <c r="O52" s="173"/>
      <c r="P52" s="194"/>
      <c r="Q52" s="12"/>
      <c r="R52" s="12"/>
      <c r="S52" s="12"/>
      <c r="T52" s="361"/>
      <c r="U52" s="174" t="str">
        <f t="shared" si="6"/>
        <v/>
      </c>
      <c r="V52" s="12">
        <v>1</v>
      </c>
      <c r="W52" s="12" t="str">
        <f t="shared" si="7"/>
        <v/>
      </c>
      <c r="X52" s="174">
        <v>1</v>
      </c>
      <c r="Y52" s="12" t="str">
        <f t="shared" si="8"/>
        <v/>
      </c>
      <c r="Z52" s="138" t="str">
        <f t="shared" si="9"/>
        <v/>
      </c>
      <c r="AA52" s="210">
        <f t="shared" si="10"/>
        <v>0</v>
      </c>
      <c r="AB52" s="210" t="str">
        <f t="shared" si="11"/>
        <v/>
      </c>
      <c r="AC52" s="210" t="str">
        <f t="shared" si="11"/>
        <v/>
      </c>
      <c r="AD52" s="210">
        <f t="shared" si="12"/>
        <v>0</v>
      </c>
      <c r="BA52" s="210" t="str">
        <f t="shared" si="13"/>
        <v/>
      </c>
      <c r="BB52" s="210" t="str">
        <f t="shared" si="13"/>
        <v/>
      </c>
    </row>
    <row r="53" spans="2:54" hidden="1" x14ac:dyDescent="0.25">
      <c r="B53" s="11" t="str">
        <f t="shared" si="5"/>
        <v/>
      </c>
      <c r="C53" s="8"/>
      <c r="D53" s="8"/>
      <c r="E53" s="8"/>
      <c r="F53" s="248" t="str">
        <f>IF('תנאי סף'!AO53&lt;&gt;1,"",'תנאי סף'!F53)</f>
        <v/>
      </c>
      <c r="G53" s="173"/>
      <c r="H53" s="173"/>
      <c r="I53" s="173"/>
      <c r="J53" s="173"/>
      <c r="K53" s="10"/>
      <c r="L53" s="9"/>
      <c r="M53" s="10"/>
      <c r="N53" s="10"/>
      <c r="O53" s="173"/>
      <c r="P53" s="194"/>
      <c r="Q53" s="12"/>
      <c r="R53" s="12"/>
      <c r="S53" s="12"/>
      <c r="T53" s="361"/>
      <c r="U53" s="174" t="str">
        <f t="shared" si="6"/>
        <v/>
      </c>
      <c r="V53" s="12">
        <v>1</v>
      </c>
      <c r="W53" s="12" t="str">
        <f t="shared" si="7"/>
        <v/>
      </c>
      <c r="X53" s="174">
        <v>1</v>
      </c>
      <c r="Y53" s="12" t="str">
        <f t="shared" si="8"/>
        <v/>
      </c>
      <c r="Z53" s="138" t="str">
        <f t="shared" si="9"/>
        <v/>
      </c>
      <c r="AA53" s="210">
        <f t="shared" si="10"/>
        <v>0</v>
      </c>
      <c r="AB53" s="210" t="str">
        <f t="shared" si="11"/>
        <v/>
      </c>
      <c r="AC53" s="210" t="str">
        <f t="shared" si="11"/>
        <v/>
      </c>
      <c r="AD53" s="210">
        <f t="shared" si="12"/>
        <v>0</v>
      </c>
      <c r="BA53" s="210" t="str">
        <f t="shared" si="13"/>
        <v/>
      </c>
      <c r="BB53" s="210" t="str">
        <f t="shared" si="13"/>
        <v/>
      </c>
    </row>
    <row r="54" spans="2:54" hidden="1" x14ac:dyDescent="0.25">
      <c r="B54" s="11" t="str">
        <f t="shared" si="5"/>
        <v/>
      </c>
      <c r="C54" s="8"/>
      <c r="D54" s="8"/>
      <c r="E54" s="8"/>
      <c r="F54" s="248" t="str">
        <f>IF('תנאי סף'!AO54&lt;&gt;1,"",'תנאי סף'!F54)</f>
        <v/>
      </c>
      <c r="G54" s="173"/>
      <c r="H54" s="173"/>
      <c r="I54" s="173"/>
      <c r="J54" s="173"/>
      <c r="K54" s="10"/>
      <c r="L54" s="9"/>
      <c r="M54" s="10"/>
      <c r="N54" s="10"/>
      <c r="O54" s="173"/>
      <c r="P54" s="194"/>
      <c r="Q54" s="12"/>
      <c r="R54" s="12"/>
      <c r="S54" s="12"/>
      <c r="T54" s="361"/>
      <c r="U54" s="174" t="str">
        <f t="shared" si="6"/>
        <v/>
      </c>
      <c r="V54" s="12">
        <v>1</v>
      </c>
      <c r="W54" s="12" t="str">
        <f t="shared" si="7"/>
        <v/>
      </c>
      <c r="X54" s="174">
        <v>1</v>
      </c>
      <c r="Y54" s="12" t="str">
        <f t="shared" si="8"/>
        <v/>
      </c>
      <c r="Z54" s="138" t="str">
        <f t="shared" si="9"/>
        <v/>
      </c>
      <c r="AA54" s="210">
        <f t="shared" si="10"/>
        <v>0</v>
      </c>
      <c r="AB54" s="210" t="str">
        <f t="shared" si="11"/>
        <v/>
      </c>
      <c r="AC54" s="210" t="str">
        <f t="shared" si="11"/>
        <v/>
      </c>
      <c r="AD54" s="210">
        <f t="shared" si="12"/>
        <v>0</v>
      </c>
      <c r="BA54" s="210" t="str">
        <f t="shared" si="13"/>
        <v/>
      </c>
      <c r="BB54" s="210" t="str">
        <f t="shared" si="13"/>
        <v/>
      </c>
    </row>
    <row r="55" spans="2:54" hidden="1" x14ac:dyDescent="0.25">
      <c r="B55" s="11" t="str">
        <f t="shared" si="5"/>
        <v/>
      </c>
      <c r="C55" s="8"/>
      <c r="D55" s="8"/>
      <c r="E55" s="8"/>
      <c r="F55" s="248" t="str">
        <f>IF('תנאי סף'!AO55&lt;&gt;1,"",'תנאי סף'!F55)</f>
        <v/>
      </c>
      <c r="G55" s="173"/>
      <c r="H55" s="173"/>
      <c r="I55" s="173"/>
      <c r="J55" s="173"/>
      <c r="K55" s="10"/>
      <c r="L55" s="9"/>
      <c r="M55" s="10"/>
      <c r="N55" s="10"/>
      <c r="O55" s="173"/>
      <c r="P55" s="194"/>
      <c r="Q55" s="12"/>
      <c r="R55" s="12"/>
      <c r="S55" s="12"/>
      <c r="T55" s="361"/>
      <c r="U55" s="174" t="str">
        <f t="shared" si="6"/>
        <v/>
      </c>
      <c r="V55" s="12">
        <v>1</v>
      </c>
      <c r="W55" s="12" t="str">
        <f t="shared" si="7"/>
        <v/>
      </c>
      <c r="X55" s="174">
        <v>1</v>
      </c>
      <c r="Y55" s="12" t="str">
        <f t="shared" si="8"/>
        <v/>
      </c>
      <c r="Z55" s="138" t="str">
        <f t="shared" si="9"/>
        <v/>
      </c>
      <c r="AA55" s="210">
        <f t="shared" si="10"/>
        <v>0</v>
      </c>
      <c r="AB55" s="210" t="str">
        <f t="shared" si="11"/>
        <v/>
      </c>
      <c r="AC55" s="210" t="str">
        <f t="shared" si="11"/>
        <v/>
      </c>
      <c r="AD55" s="210">
        <f t="shared" si="12"/>
        <v>0</v>
      </c>
      <c r="BA55" s="210" t="str">
        <f t="shared" si="13"/>
        <v/>
      </c>
      <c r="BB55" s="210" t="str">
        <f t="shared" si="13"/>
        <v/>
      </c>
    </row>
    <row r="56" spans="2:54" hidden="1" x14ac:dyDescent="0.25">
      <c r="B56" s="11" t="str">
        <f t="shared" si="5"/>
        <v/>
      </c>
      <c r="C56" s="8"/>
      <c r="D56" s="8"/>
      <c r="E56" s="8"/>
      <c r="F56" s="248" t="str">
        <f>IF('תנאי סף'!AO56&lt;&gt;1,"",'תנאי סף'!F56)</f>
        <v/>
      </c>
      <c r="G56" s="173"/>
      <c r="H56" s="173"/>
      <c r="I56" s="173"/>
      <c r="J56" s="173"/>
      <c r="K56" s="10"/>
      <c r="L56" s="9"/>
      <c r="M56" s="10"/>
      <c r="N56" s="10"/>
      <c r="O56" s="173"/>
      <c r="P56" s="194"/>
      <c r="Q56" s="12"/>
      <c r="R56" s="12"/>
      <c r="S56" s="12"/>
      <c r="T56" s="361"/>
      <c r="U56" s="174" t="str">
        <f t="shared" si="6"/>
        <v/>
      </c>
      <c r="V56" s="12">
        <v>1</v>
      </c>
      <c r="W56" s="12" t="str">
        <f t="shared" si="7"/>
        <v/>
      </c>
      <c r="X56" s="174">
        <v>1</v>
      </c>
      <c r="Y56" s="12" t="str">
        <f t="shared" si="8"/>
        <v/>
      </c>
      <c r="Z56" s="138" t="str">
        <f t="shared" si="9"/>
        <v/>
      </c>
      <c r="AA56" s="210">
        <f t="shared" si="10"/>
        <v>0</v>
      </c>
      <c r="AB56" s="210" t="str">
        <f t="shared" si="11"/>
        <v/>
      </c>
      <c r="AC56" s="210" t="str">
        <f t="shared" si="11"/>
        <v/>
      </c>
      <c r="AD56" s="210">
        <f t="shared" si="12"/>
        <v>0</v>
      </c>
      <c r="BA56" s="210" t="str">
        <f t="shared" si="13"/>
        <v/>
      </c>
      <c r="BB56" s="210" t="str">
        <f t="shared" si="13"/>
        <v/>
      </c>
    </row>
    <row r="57" spans="2:54" hidden="1" x14ac:dyDescent="0.25">
      <c r="B57" s="11" t="str">
        <f t="shared" si="5"/>
        <v/>
      </c>
      <c r="C57" s="8"/>
      <c r="D57" s="8"/>
      <c r="E57" s="8"/>
      <c r="F57" s="248" t="str">
        <f>IF('תנאי סף'!AO57&lt;&gt;1,"",'תנאי סף'!F57)</f>
        <v/>
      </c>
      <c r="G57" s="173"/>
      <c r="H57" s="173"/>
      <c r="I57" s="173"/>
      <c r="J57" s="173"/>
      <c r="K57" s="10"/>
      <c r="L57" s="9"/>
      <c r="M57" s="10"/>
      <c r="N57" s="10"/>
      <c r="O57" s="173"/>
      <c r="P57" s="194"/>
      <c r="Q57" s="12"/>
      <c r="R57" s="12"/>
      <c r="S57" s="12"/>
      <c r="T57" s="361"/>
      <c r="U57" s="174" t="str">
        <f t="shared" si="6"/>
        <v/>
      </c>
      <c r="V57" s="12">
        <v>1</v>
      </c>
      <c r="W57" s="12" t="str">
        <f t="shared" si="7"/>
        <v/>
      </c>
      <c r="X57" s="174">
        <v>1</v>
      </c>
      <c r="Y57" s="12" t="str">
        <f t="shared" si="8"/>
        <v/>
      </c>
      <c r="Z57" s="138" t="str">
        <f t="shared" si="9"/>
        <v/>
      </c>
      <c r="AA57" s="210">
        <f t="shared" si="10"/>
        <v>0</v>
      </c>
      <c r="AB57" s="210" t="str">
        <f t="shared" si="11"/>
        <v/>
      </c>
      <c r="AC57" s="210" t="str">
        <f t="shared" si="11"/>
        <v/>
      </c>
      <c r="AD57" s="210">
        <f t="shared" si="12"/>
        <v>0</v>
      </c>
      <c r="BA57" s="210" t="str">
        <f t="shared" si="13"/>
        <v/>
      </c>
      <c r="BB57" s="210" t="str">
        <f t="shared" si="13"/>
        <v/>
      </c>
    </row>
    <row r="58" spans="2:54" hidden="1" x14ac:dyDescent="0.25">
      <c r="B58" s="11" t="str">
        <f t="shared" si="5"/>
        <v/>
      </c>
      <c r="C58" s="8"/>
      <c r="D58" s="8"/>
      <c r="E58" s="8"/>
      <c r="F58" s="248" t="str">
        <f>IF('תנאי סף'!AO58&lt;&gt;1,"",'תנאי סף'!F58)</f>
        <v/>
      </c>
      <c r="G58" s="173"/>
      <c r="H58" s="173"/>
      <c r="I58" s="173"/>
      <c r="J58" s="173"/>
      <c r="K58" s="10"/>
      <c r="L58" s="9"/>
      <c r="M58" s="10"/>
      <c r="N58" s="10"/>
      <c r="O58" s="173"/>
      <c r="P58" s="194"/>
      <c r="Q58" s="12"/>
      <c r="R58" s="12"/>
      <c r="S58" s="12"/>
      <c r="T58" s="361"/>
      <c r="U58" s="174" t="str">
        <f t="shared" si="6"/>
        <v/>
      </c>
      <c r="V58" s="12">
        <v>1</v>
      </c>
      <c r="W58" s="12" t="str">
        <f t="shared" si="7"/>
        <v/>
      </c>
      <c r="X58" s="174">
        <v>1</v>
      </c>
      <c r="Y58" s="12" t="str">
        <f t="shared" si="8"/>
        <v/>
      </c>
      <c r="Z58" s="138" t="str">
        <f t="shared" si="9"/>
        <v/>
      </c>
      <c r="AA58" s="210">
        <f t="shared" si="10"/>
        <v>0</v>
      </c>
      <c r="AB58" s="210" t="str">
        <f t="shared" si="11"/>
        <v/>
      </c>
      <c r="AC58" s="210" t="str">
        <f t="shared" si="11"/>
        <v/>
      </c>
      <c r="AD58" s="210">
        <f t="shared" si="12"/>
        <v>0</v>
      </c>
      <c r="BA58" s="210" t="str">
        <f t="shared" si="13"/>
        <v/>
      </c>
      <c r="BB58" s="210" t="str">
        <f t="shared" si="13"/>
        <v/>
      </c>
    </row>
    <row r="59" spans="2:54" hidden="1" x14ac:dyDescent="0.25">
      <c r="B59" s="11" t="str">
        <f t="shared" si="5"/>
        <v/>
      </c>
      <c r="C59" s="8"/>
      <c r="D59" s="8"/>
      <c r="E59" s="8"/>
      <c r="F59" s="248" t="str">
        <f>IF('תנאי סף'!AO59&lt;&gt;1,"",'תנאי סף'!F59)</f>
        <v/>
      </c>
      <c r="G59" s="173"/>
      <c r="H59" s="173"/>
      <c r="I59" s="173"/>
      <c r="J59" s="173"/>
      <c r="K59" s="10"/>
      <c r="L59" s="9"/>
      <c r="M59" s="10"/>
      <c r="N59" s="10"/>
      <c r="O59" s="173"/>
      <c r="P59" s="194"/>
      <c r="Q59" s="12"/>
      <c r="R59" s="12"/>
      <c r="S59" s="12"/>
      <c r="T59" s="361"/>
      <c r="U59" s="174" t="str">
        <f t="shared" si="6"/>
        <v/>
      </c>
      <c r="V59" s="12">
        <v>1</v>
      </c>
      <c r="W59" s="12" t="str">
        <f t="shared" si="7"/>
        <v/>
      </c>
      <c r="X59" s="174">
        <v>1</v>
      </c>
      <c r="Y59" s="12" t="str">
        <f t="shared" si="8"/>
        <v/>
      </c>
      <c r="Z59" s="138" t="str">
        <f t="shared" si="9"/>
        <v/>
      </c>
      <c r="AA59" s="210">
        <f t="shared" si="10"/>
        <v>0</v>
      </c>
      <c r="AB59" s="210" t="str">
        <f t="shared" si="11"/>
        <v/>
      </c>
      <c r="AC59" s="210" t="str">
        <f t="shared" si="11"/>
        <v/>
      </c>
      <c r="AD59" s="210">
        <f t="shared" si="12"/>
        <v>0</v>
      </c>
      <c r="BA59" s="210" t="str">
        <f t="shared" si="13"/>
        <v/>
      </c>
      <c r="BB59" s="210" t="str">
        <f t="shared" si="13"/>
        <v/>
      </c>
    </row>
    <row r="60" spans="2:54" hidden="1" x14ac:dyDescent="0.25">
      <c r="B60" s="11" t="str">
        <f t="shared" si="5"/>
        <v/>
      </c>
      <c r="C60" s="8"/>
      <c r="D60" s="8"/>
      <c r="E60" s="8"/>
      <c r="F60" s="248" t="str">
        <f>IF('תנאי סף'!AO60&lt;&gt;1,"",'תנאי סף'!F60)</f>
        <v/>
      </c>
      <c r="G60" s="173"/>
      <c r="H60" s="173"/>
      <c r="I60" s="173"/>
      <c r="J60" s="173"/>
      <c r="K60" s="10"/>
      <c r="L60" s="9"/>
      <c r="M60" s="10"/>
      <c r="N60" s="10"/>
      <c r="O60" s="173"/>
      <c r="P60" s="194"/>
      <c r="Q60" s="12"/>
      <c r="R60" s="12"/>
      <c r="S60" s="12"/>
      <c r="T60" s="361"/>
      <c r="U60" s="174" t="str">
        <f t="shared" si="6"/>
        <v/>
      </c>
      <c r="V60" s="12">
        <v>1</v>
      </c>
      <c r="W60" s="12" t="str">
        <f t="shared" si="7"/>
        <v/>
      </c>
      <c r="X60" s="174">
        <v>1</v>
      </c>
      <c r="Y60" s="12" t="str">
        <f t="shared" si="8"/>
        <v/>
      </c>
      <c r="Z60" s="138" t="str">
        <f t="shared" si="9"/>
        <v/>
      </c>
      <c r="AA60" s="210">
        <f t="shared" si="10"/>
        <v>0</v>
      </c>
      <c r="AB60" s="210" t="str">
        <f t="shared" si="11"/>
        <v/>
      </c>
      <c r="AC60" s="210" t="str">
        <f t="shared" si="11"/>
        <v/>
      </c>
      <c r="AD60" s="210">
        <f t="shared" si="12"/>
        <v>0</v>
      </c>
      <c r="BA60" s="210" t="str">
        <f t="shared" si="13"/>
        <v/>
      </c>
      <c r="BB60" s="210" t="str">
        <f t="shared" si="13"/>
        <v/>
      </c>
    </row>
    <row r="61" spans="2:54" hidden="1" x14ac:dyDescent="0.25">
      <c r="B61" s="11" t="str">
        <f t="shared" si="5"/>
        <v/>
      </c>
      <c r="C61" s="8"/>
      <c r="D61" s="8"/>
      <c r="E61" s="8"/>
      <c r="F61" s="248" t="str">
        <f>IF('תנאי סף'!AO61&lt;&gt;1,"",'תנאי סף'!F61)</f>
        <v/>
      </c>
      <c r="G61" s="173"/>
      <c r="H61" s="173"/>
      <c r="I61" s="173"/>
      <c r="J61" s="173"/>
      <c r="K61" s="10"/>
      <c r="L61" s="9"/>
      <c r="M61" s="10"/>
      <c r="N61" s="10"/>
      <c r="O61" s="173"/>
      <c r="P61" s="194"/>
      <c r="Q61" s="12"/>
      <c r="R61" s="12"/>
      <c r="S61" s="12"/>
      <c r="T61" s="361"/>
      <c r="U61" s="174" t="str">
        <f t="shared" si="6"/>
        <v/>
      </c>
      <c r="V61" s="12">
        <v>1</v>
      </c>
      <c r="W61" s="12" t="str">
        <f t="shared" si="7"/>
        <v/>
      </c>
      <c r="X61" s="174">
        <v>1</v>
      </c>
      <c r="Y61" s="12" t="str">
        <f t="shared" si="8"/>
        <v/>
      </c>
      <c r="Z61" s="138" t="str">
        <f t="shared" si="9"/>
        <v/>
      </c>
      <c r="AA61" s="210">
        <f t="shared" si="10"/>
        <v>0</v>
      </c>
      <c r="AB61" s="210" t="str">
        <f t="shared" si="11"/>
        <v/>
      </c>
      <c r="AC61" s="210" t="str">
        <f t="shared" si="11"/>
        <v/>
      </c>
      <c r="AD61" s="210">
        <f t="shared" si="12"/>
        <v>0</v>
      </c>
      <c r="BA61" s="210" t="str">
        <f t="shared" si="13"/>
        <v/>
      </c>
      <c r="BB61" s="210" t="str">
        <f t="shared" si="13"/>
        <v/>
      </c>
    </row>
    <row r="62" spans="2:54" hidden="1" x14ac:dyDescent="0.25">
      <c r="B62" s="11" t="str">
        <f t="shared" si="5"/>
        <v/>
      </c>
      <c r="C62" s="8"/>
      <c r="D62" s="8"/>
      <c r="E62" s="8"/>
      <c r="F62" s="248" t="str">
        <f>IF('תנאי סף'!AO62&lt;&gt;1,"",'תנאי סף'!F62)</f>
        <v/>
      </c>
      <c r="G62" s="173"/>
      <c r="H62" s="173"/>
      <c r="I62" s="173"/>
      <c r="J62" s="173"/>
      <c r="K62" s="10"/>
      <c r="L62" s="9"/>
      <c r="M62" s="10"/>
      <c r="N62" s="10"/>
      <c r="O62" s="173"/>
      <c r="P62" s="194"/>
      <c r="Q62" s="12"/>
      <c r="R62" s="12"/>
      <c r="S62" s="12"/>
      <c r="T62" s="361"/>
      <c r="U62" s="174" t="str">
        <f t="shared" si="6"/>
        <v/>
      </c>
      <c r="V62" s="12">
        <v>1</v>
      </c>
      <c r="W62" s="12" t="str">
        <f t="shared" si="7"/>
        <v/>
      </c>
      <c r="X62" s="174">
        <v>1</v>
      </c>
      <c r="Y62" s="12" t="str">
        <f t="shared" si="8"/>
        <v/>
      </c>
      <c r="Z62" s="138" t="str">
        <f t="shared" si="9"/>
        <v/>
      </c>
      <c r="AA62" s="210">
        <f t="shared" si="10"/>
        <v>0</v>
      </c>
      <c r="AB62" s="210" t="str">
        <f t="shared" si="11"/>
        <v/>
      </c>
      <c r="AC62" s="210" t="str">
        <f t="shared" si="11"/>
        <v/>
      </c>
      <c r="AD62" s="210">
        <f t="shared" si="12"/>
        <v>0</v>
      </c>
      <c r="BA62" s="210" t="str">
        <f t="shared" si="13"/>
        <v/>
      </c>
      <c r="BB62" s="210" t="str">
        <f t="shared" si="13"/>
        <v/>
      </c>
    </row>
    <row r="63" spans="2:54" hidden="1" x14ac:dyDescent="0.25">
      <c r="B63" s="11" t="str">
        <f t="shared" si="5"/>
        <v/>
      </c>
      <c r="C63" s="8"/>
      <c r="D63" s="8"/>
      <c r="E63" s="8"/>
      <c r="F63" s="248" t="str">
        <f>IF('תנאי סף'!AO63&lt;&gt;1,"",'תנאי סף'!F63)</f>
        <v/>
      </c>
      <c r="G63" s="173"/>
      <c r="H63" s="173"/>
      <c r="I63" s="173"/>
      <c r="J63" s="173"/>
      <c r="K63" s="10"/>
      <c r="L63" s="9"/>
      <c r="M63" s="10"/>
      <c r="N63" s="10"/>
      <c r="O63" s="173"/>
      <c r="P63" s="194"/>
      <c r="Q63" s="12"/>
      <c r="R63" s="12"/>
      <c r="S63" s="12"/>
      <c r="T63" s="361"/>
      <c r="U63" s="174" t="str">
        <f t="shared" si="6"/>
        <v/>
      </c>
      <c r="V63" s="12">
        <v>1</v>
      </c>
      <c r="W63" s="12" t="str">
        <f t="shared" si="7"/>
        <v/>
      </c>
      <c r="X63" s="174">
        <v>1</v>
      </c>
      <c r="Y63" s="12" t="str">
        <f t="shared" si="8"/>
        <v/>
      </c>
      <c r="Z63" s="138" t="str">
        <f t="shared" si="9"/>
        <v/>
      </c>
      <c r="AA63" s="210">
        <f t="shared" si="10"/>
        <v>0</v>
      </c>
      <c r="AB63" s="210" t="str">
        <f t="shared" si="11"/>
        <v/>
      </c>
      <c r="AC63" s="210" t="str">
        <f t="shared" si="11"/>
        <v/>
      </c>
      <c r="AD63" s="210">
        <f t="shared" si="12"/>
        <v>0</v>
      </c>
      <c r="BA63" s="210" t="str">
        <f t="shared" si="13"/>
        <v/>
      </c>
      <c r="BB63" s="210" t="str">
        <f t="shared" si="13"/>
        <v/>
      </c>
    </row>
    <row r="64" spans="2:54" hidden="1" x14ac:dyDescent="0.25">
      <c r="B64" s="11" t="str">
        <f t="shared" si="5"/>
        <v/>
      </c>
      <c r="C64" s="8"/>
      <c r="D64" s="8"/>
      <c r="E64" s="8"/>
      <c r="F64" s="248" t="str">
        <f>IF('תנאי סף'!AO64&lt;&gt;1,"",'תנאי סף'!F64)</f>
        <v/>
      </c>
      <c r="G64" s="173"/>
      <c r="H64" s="173"/>
      <c r="I64" s="173"/>
      <c r="J64" s="173"/>
      <c r="K64" s="10"/>
      <c r="L64" s="9"/>
      <c r="M64" s="10"/>
      <c r="N64" s="10"/>
      <c r="O64" s="173"/>
      <c r="P64" s="194"/>
      <c r="Q64" s="12"/>
      <c r="R64" s="12"/>
      <c r="S64" s="12"/>
      <c r="T64" s="361"/>
      <c r="U64" s="174" t="str">
        <f t="shared" si="6"/>
        <v/>
      </c>
      <c r="V64" s="12">
        <v>1</v>
      </c>
      <c r="W64" s="12" t="str">
        <f t="shared" si="7"/>
        <v/>
      </c>
      <c r="X64" s="174">
        <v>1</v>
      </c>
      <c r="Y64" s="12" t="str">
        <f t="shared" si="8"/>
        <v/>
      </c>
      <c r="Z64" s="138" t="str">
        <f t="shared" si="9"/>
        <v/>
      </c>
      <c r="AA64" s="210">
        <f t="shared" si="10"/>
        <v>0</v>
      </c>
      <c r="AB64" s="210" t="str">
        <f t="shared" ref="AB64:AC91" si="14">IF($F64="","",AB$30)</f>
        <v/>
      </c>
      <c r="AC64" s="210" t="str">
        <f t="shared" si="14"/>
        <v/>
      </c>
      <c r="AD64" s="210">
        <f t="shared" si="12"/>
        <v>0</v>
      </c>
      <c r="BA64" s="210" t="str">
        <f t="shared" si="13"/>
        <v/>
      </c>
      <c r="BB64" s="210" t="str">
        <f t="shared" si="13"/>
        <v/>
      </c>
    </row>
    <row r="65" spans="2:54" hidden="1" x14ac:dyDescent="0.25">
      <c r="B65" s="11" t="str">
        <f t="shared" si="5"/>
        <v/>
      </c>
      <c r="C65" s="8"/>
      <c r="D65" s="8"/>
      <c r="E65" s="8"/>
      <c r="F65" s="248" t="str">
        <f>IF('תנאי סף'!AO65&lt;&gt;1,"",'תנאי סף'!F65)</f>
        <v/>
      </c>
      <c r="G65" s="173"/>
      <c r="H65" s="173"/>
      <c r="I65" s="173"/>
      <c r="J65" s="173"/>
      <c r="K65" s="10"/>
      <c r="L65" s="9"/>
      <c r="M65" s="10"/>
      <c r="N65" s="10"/>
      <c r="O65" s="173"/>
      <c r="P65" s="194"/>
      <c r="Q65" s="12"/>
      <c r="R65" s="12"/>
      <c r="S65" s="12"/>
      <c r="T65" s="361"/>
      <c r="U65" s="174" t="str">
        <f t="shared" si="6"/>
        <v/>
      </c>
      <c r="V65" s="12">
        <v>1</v>
      </c>
      <c r="W65" s="12" t="str">
        <f t="shared" si="7"/>
        <v/>
      </c>
      <c r="X65" s="174">
        <v>1</v>
      </c>
      <c r="Y65" s="12" t="str">
        <f t="shared" si="8"/>
        <v/>
      </c>
      <c r="Z65" s="138" t="str">
        <f t="shared" si="9"/>
        <v/>
      </c>
      <c r="AA65" s="210">
        <f t="shared" si="10"/>
        <v>0</v>
      </c>
      <c r="AB65" s="210" t="str">
        <f t="shared" si="14"/>
        <v/>
      </c>
      <c r="AC65" s="210" t="str">
        <f t="shared" si="14"/>
        <v/>
      </c>
      <c r="AD65" s="210">
        <f t="shared" si="12"/>
        <v>0</v>
      </c>
      <c r="BA65" s="210" t="str">
        <f t="shared" si="13"/>
        <v/>
      </c>
      <c r="BB65" s="210" t="str">
        <f t="shared" si="13"/>
        <v/>
      </c>
    </row>
    <row r="66" spans="2:54" hidden="1" x14ac:dyDescent="0.25">
      <c r="B66" s="11" t="str">
        <f t="shared" si="5"/>
        <v/>
      </c>
      <c r="C66" s="8"/>
      <c r="D66" s="8"/>
      <c r="E66" s="8"/>
      <c r="F66" s="248" t="str">
        <f>IF('תנאי סף'!AO66&lt;&gt;1,"",'תנאי סף'!F66)</f>
        <v/>
      </c>
      <c r="G66" s="173"/>
      <c r="H66" s="173"/>
      <c r="I66" s="173"/>
      <c r="J66" s="173"/>
      <c r="K66" s="10"/>
      <c r="L66" s="9"/>
      <c r="M66" s="10"/>
      <c r="N66" s="10"/>
      <c r="O66" s="173"/>
      <c r="P66" s="194"/>
      <c r="Q66" s="12"/>
      <c r="R66" s="12"/>
      <c r="S66" s="12"/>
      <c r="T66" s="361"/>
      <c r="U66" s="174" t="str">
        <f t="shared" si="6"/>
        <v/>
      </c>
      <c r="V66" s="12">
        <v>1</v>
      </c>
      <c r="W66" s="12" t="str">
        <f t="shared" si="7"/>
        <v/>
      </c>
      <c r="X66" s="174">
        <v>1</v>
      </c>
      <c r="Y66" s="12" t="str">
        <f t="shared" si="8"/>
        <v/>
      </c>
      <c r="Z66" s="138" t="str">
        <f t="shared" si="9"/>
        <v/>
      </c>
      <c r="AA66" s="210">
        <f t="shared" si="10"/>
        <v>0</v>
      </c>
      <c r="AB66" s="210" t="str">
        <f t="shared" si="14"/>
        <v/>
      </c>
      <c r="AC66" s="210" t="str">
        <f t="shared" si="14"/>
        <v/>
      </c>
      <c r="AD66" s="210">
        <f t="shared" si="12"/>
        <v>0</v>
      </c>
      <c r="BA66" s="210" t="str">
        <f t="shared" si="13"/>
        <v/>
      </c>
      <c r="BB66" s="210" t="str">
        <f t="shared" si="13"/>
        <v/>
      </c>
    </row>
    <row r="67" spans="2:54" hidden="1" x14ac:dyDescent="0.25">
      <c r="B67" s="11" t="str">
        <f t="shared" si="5"/>
        <v/>
      </c>
      <c r="C67" s="8"/>
      <c r="D67" s="8"/>
      <c r="E67" s="8"/>
      <c r="F67" s="248" t="str">
        <f>IF('תנאי סף'!AO67&lt;&gt;1,"",'תנאי סף'!F67)</f>
        <v/>
      </c>
      <c r="G67" s="173"/>
      <c r="H67" s="173"/>
      <c r="I67" s="173"/>
      <c r="J67" s="173"/>
      <c r="K67" s="10"/>
      <c r="L67" s="9"/>
      <c r="M67" s="10"/>
      <c r="N67" s="10"/>
      <c r="O67" s="173"/>
      <c r="P67" s="194"/>
      <c r="Q67" s="12"/>
      <c r="R67" s="12"/>
      <c r="S67" s="12"/>
      <c r="T67" s="361"/>
      <c r="U67" s="174" t="str">
        <f t="shared" si="6"/>
        <v/>
      </c>
      <c r="V67" s="12">
        <v>1</v>
      </c>
      <c r="W67" s="12" t="str">
        <f t="shared" si="7"/>
        <v/>
      </c>
      <c r="X67" s="174">
        <v>1</v>
      </c>
      <c r="Y67" s="12" t="str">
        <f t="shared" si="8"/>
        <v/>
      </c>
      <c r="Z67" s="138" t="str">
        <f t="shared" si="9"/>
        <v/>
      </c>
      <c r="AA67" s="210">
        <f t="shared" si="10"/>
        <v>0</v>
      </c>
      <c r="AB67" s="210" t="str">
        <f t="shared" si="14"/>
        <v/>
      </c>
      <c r="AC67" s="210" t="str">
        <f t="shared" si="14"/>
        <v/>
      </c>
      <c r="AD67" s="210">
        <f t="shared" si="12"/>
        <v>0</v>
      </c>
      <c r="BA67" s="210" t="str">
        <f t="shared" si="13"/>
        <v/>
      </c>
      <c r="BB67" s="210" t="str">
        <f t="shared" si="13"/>
        <v/>
      </c>
    </row>
    <row r="68" spans="2:54" hidden="1" x14ac:dyDescent="0.25">
      <c r="B68" s="11" t="str">
        <f t="shared" si="5"/>
        <v/>
      </c>
      <c r="C68" s="8"/>
      <c r="D68" s="8"/>
      <c r="E68" s="8"/>
      <c r="F68" s="248" t="str">
        <f>IF('תנאי סף'!AO68&lt;&gt;1,"",'תנאי סף'!F68)</f>
        <v/>
      </c>
      <c r="G68" s="173"/>
      <c r="H68" s="173"/>
      <c r="I68" s="173"/>
      <c r="J68" s="173"/>
      <c r="K68" s="10"/>
      <c r="L68" s="9"/>
      <c r="M68" s="10"/>
      <c r="N68" s="10"/>
      <c r="O68" s="173"/>
      <c r="P68" s="194"/>
      <c r="Q68" s="12"/>
      <c r="R68" s="12"/>
      <c r="S68" s="12"/>
      <c r="T68" s="361"/>
      <c r="U68" s="174" t="str">
        <f t="shared" si="6"/>
        <v/>
      </c>
      <c r="V68" s="12">
        <v>1</v>
      </c>
      <c r="W68" s="12" t="str">
        <f t="shared" si="7"/>
        <v/>
      </c>
      <c r="X68" s="174">
        <v>1</v>
      </c>
      <c r="Y68" s="12" t="str">
        <f t="shared" si="8"/>
        <v/>
      </c>
      <c r="Z68" s="138" t="str">
        <f t="shared" si="9"/>
        <v/>
      </c>
      <c r="AA68" s="210">
        <f t="shared" si="10"/>
        <v>0</v>
      </c>
      <c r="AB68" s="210" t="str">
        <f t="shared" si="14"/>
        <v/>
      </c>
      <c r="AC68" s="210" t="str">
        <f t="shared" si="14"/>
        <v/>
      </c>
      <c r="AD68" s="210">
        <f t="shared" si="12"/>
        <v>0</v>
      </c>
      <c r="BA68" s="210" t="str">
        <f t="shared" si="13"/>
        <v/>
      </c>
      <c r="BB68" s="210" t="str">
        <f t="shared" si="13"/>
        <v/>
      </c>
    </row>
    <row r="69" spans="2:54" hidden="1" x14ac:dyDescent="0.25">
      <c r="B69" s="11" t="str">
        <f t="shared" si="5"/>
        <v/>
      </c>
      <c r="C69" s="8"/>
      <c r="D69" s="8"/>
      <c r="E69" s="8"/>
      <c r="F69" s="248" t="str">
        <f>IF('תנאי סף'!AO69&lt;&gt;1,"",'תנאי סף'!F69)</f>
        <v/>
      </c>
      <c r="G69" s="173"/>
      <c r="H69" s="173"/>
      <c r="I69" s="173"/>
      <c r="J69" s="173"/>
      <c r="K69" s="10"/>
      <c r="L69" s="9"/>
      <c r="M69" s="10"/>
      <c r="N69" s="10"/>
      <c r="O69" s="173"/>
      <c r="P69" s="194"/>
      <c r="Q69" s="12"/>
      <c r="R69" s="12"/>
      <c r="S69" s="12"/>
      <c r="T69" s="361"/>
      <c r="U69" s="174" t="str">
        <f t="shared" si="6"/>
        <v/>
      </c>
      <c r="V69" s="12">
        <v>1</v>
      </c>
      <c r="W69" s="12" t="str">
        <f t="shared" si="7"/>
        <v/>
      </c>
      <c r="X69" s="174">
        <v>1</v>
      </c>
      <c r="Y69" s="12" t="str">
        <f t="shared" si="8"/>
        <v/>
      </c>
      <c r="Z69" s="138" t="str">
        <f t="shared" si="9"/>
        <v/>
      </c>
      <c r="AA69" s="210">
        <f t="shared" si="10"/>
        <v>0</v>
      </c>
      <c r="AB69" s="210" t="str">
        <f t="shared" si="14"/>
        <v/>
      </c>
      <c r="AC69" s="210" t="str">
        <f t="shared" si="14"/>
        <v/>
      </c>
      <c r="AD69" s="210">
        <f t="shared" si="12"/>
        <v>0</v>
      </c>
      <c r="BA69" s="210" t="str">
        <f t="shared" si="13"/>
        <v/>
      </c>
      <c r="BB69" s="210" t="str">
        <f t="shared" si="13"/>
        <v/>
      </c>
    </row>
    <row r="70" spans="2:54" hidden="1" x14ac:dyDescent="0.25">
      <c r="B70" s="11" t="str">
        <f t="shared" si="5"/>
        <v/>
      </c>
      <c r="C70" s="8"/>
      <c r="D70" s="8"/>
      <c r="E70" s="8"/>
      <c r="F70" s="248" t="str">
        <f>IF('תנאי סף'!AO70&lt;&gt;1,"",'תנאי סף'!F70)</f>
        <v/>
      </c>
      <c r="G70" s="173"/>
      <c r="H70" s="173"/>
      <c r="I70" s="173"/>
      <c r="J70" s="173"/>
      <c r="K70" s="10"/>
      <c r="L70" s="9"/>
      <c r="M70" s="10"/>
      <c r="N70" s="10"/>
      <c r="O70" s="173"/>
      <c r="P70" s="194"/>
      <c r="Q70" s="12"/>
      <c r="R70" s="12"/>
      <c r="S70" s="12"/>
      <c r="T70" s="361"/>
      <c r="U70" s="174" t="str">
        <f t="shared" si="6"/>
        <v/>
      </c>
      <c r="V70" s="12">
        <v>1</v>
      </c>
      <c r="W70" s="12" t="str">
        <f t="shared" si="7"/>
        <v/>
      </c>
      <c r="X70" s="174">
        <v>1</v>
      </c>
      <c r="Y70" s="12" t="str">
        <f t="shared" si="8"/>
        <v/>
      </c>
      <c r="Z70" s="138" t="str">
        <f t="shared" si="9"/>
        <v/>
      </c>
      <c r="AA70" s="210">
        <f t="shared" si="10"/>
        <v>0</v>
      </c>
      <c r="AB70" s="210" t="str">
        <f t="shared" si="14"/>
        <v/>
      </c>
      <c r="AC70" s="210" t="str">
        <f t="shared" si="14"/>
        <v/>
      </c>
      <c r="AD70" s="210">
        <f t="shared" si="12"/>
        <v>0</v>
      </c>
      <c r="BA70" s="210" t="str">
        <f t="shared" si="13"/>
        <v/>
      </c>
      <c r="BB70" s="210" t="str">
        <f t="shared" si="13"/>
        <v/>
      </c>
    </row>
    <row r="71" spans="2:54" hidden="1" x14ac:dyDescent="0.25">
      <c r="B71" s="11" t="str">
        <f t="shared" si="5"/>
        <v/>
      </c>
      <c r="C71" s="8"/>
      <c r="D71" s="8"/>
      <c r="E71" s="8"/>
      <c r="F71" s="248" t="str">
        <f>IF('תנאי סף'!AO71&lt;&gt;1,"",'תנאי סף'!F71)</f>
        <v/>
      </c>
      <c r="G71" s="173"/>
      <c r="H71" s="173"/>
      <c r="I71" s="173"/>
      <c r="J71" s="173"/>
      <c r="K71" s="10"/>
      <c r="L71" s="9"/>
      <c r="M71" s="10"/>
      <c r="N71" s="10"/>
      <c r="O71" s="173"/>
      <c r="P71" s="194"/>
      <c r="Q71" s="12"/>
      <c r="R71" s="12"/>
      <c r="S71" s="12"/>
      <c r="T71" s="361"/>
      <c r="U71" s="174" t="str">
        <f t="shared" si="6"/>
        <v/>
      </c>
      <c r="V71" s="12">
        <v>1</v>
      </c>
      <c r="W71" s="12" t="str">
        <f t="shared" si="7"/>
        <v/>
      </c>
      <c r="X71" s="174">
        <v>1</v>
      </c>
      <c r="Y71" s="12" t="str">
        <f t="shared" si="8"/>
        <v/>
      </c>
      <c r="Z71" s="138" t="str">
        <f t="shared" si="9"/>
        <v/>
      </c>
      <c r="AA71" s="210">
        <f t="shared" si="10"/>
        <v>0</v>
      </c>
      <c r="AB71" s="210" t="str">
        <f t="shared" si="14"/>
        <v/>
      </c>
      <c r="AC71" s="210" t="str">
        <f t="shared" si="14"/>
        <v/>
      </c>
      <c r="AD71" s="210">
        <f t="shared" si="12"/>
        <v>0</v>
      </c>
      <c r="BA71" s="210" t="str">
        <f t="shared" ref="BA71:BB90" si="15">IF($F71="","",BA$30)</f>
        <v/>
      </c>
      <c r="BB71" s="210" t="str">
        <f t="shared" si="15"/>
        <v/>
      </c>
    </row>
    <row r="72" spans="2:54" hidden="1" x14ac:dyDescent="0.25">
      <c r="B72" s="11" t="str">
        <f t="shared" si="5"/>
        <v/>
      </c>
      <c r="C72" s="8"/>
      <c r="D72" s="8"/>
      <c r="E72" s="8"/>
      <c r="F72" s="248" t="str">
        <f>IF('תנאי סף'!AO72&lt;&gt;1,"",'תנאי סף'!F72)</f>
        <v/>
      </c>
      <c r="G72" s="173"/>
      <c r="H72" s="173"/>
      <c r="I72" s="173"/>
      <c r="J72" s="173"/>
      <c r="K72" s="10"/>
      <c r="L72" s="9"/>
      <c r="M72" s="10"/>
      <c r="N72" s="10"/>
      <c r="O72" s="173"/>
      <c r="P72" s="194"/>
      <c r="Q72" s="12"/>
      <c r="R72" s="12"/>
      <c r="S72" s="12"/>
      <c r="T72" s="361"/>
      <c r="U72" s="174" t="str">
        <f t="shared" si="6"/>
        <v/>
      </c>
      <c r="V72" s="12">
        <v>1</v>
      </c>
      <c r="W72" s="12" t="str">
        <f t="shared" si="7"/>
        <v/>
      </c>
      <c r="X72" s="174">
        <v>1</v>
      </c>
      <c r="Y72" s="12" t="str">
        <f t="shared" si="8"/>
        <v/>
      </c>
      <c r="Z72" s="138" t="str">
        <f t="shared" si="9"/>
        <v/>
      </c>
      <c r="AA72" s="210">
        <f t="shared" si="10"/>
        <v>0</v>
      </c>
      <c r="AB72" s="210" t="str">
        <f t="shared" si="14"/>
        <v/>
      </c>
      <c r="AC72" s="210" t="str">
        <f t="shared" si="14"/>
        <v/>
      </c>
      <c r="AD72" s="210">
        <f t="shared" si="12"/>
        <v>0</v>
      </c>
      <c r="BA72" s="210" t="str">
        <f t="shared" si="15"/>
        <v/>
      </c>
      <c r="BB72" s="210" t="str">
        <f t="shared" si="15"/>
        <v/>
      </c>
    </row>
    <row r="73" spans="2:54" hidden="1" x14ac:dyDescent="0.25">
      <c r="B73" s="11" t="str">
        <f t="shared" si="5"/>
        <v/>
      </c>
      <c r="C73" s="8"/>
      <c r="D73" s="8"/>
      <c r="E73" s="8"/>
      <c r="F73" s="248" t="str">
        <f>IF('תנאי סף'!AO73&lt;&gt;1,"",'תנאי סף'!F73)</f>
        <v/>
      </c>
      <c r="G73" s="173"/>
      <c r="H73" s="173"/>
      <c r="I73" s="173"/>
      <c r="J73" s="173"/>
      <c r="K73" s="10"/>
      <c r="L73" s="9"/>
      <c r="M73" s="10"/>
      <c r="N73" s="10"/>
      <c r="O73" s="173"/>
      <c r="P73" s="194"/>
      <c r="Q73" s="12"/>
      <c r="R73" s="12"/>
      <c r="S73" s="12"/>
      <c r="T73" s="361"/>
      <c r="U73" s="174" t="str">
        <f t="shared" si="6"/>
        <v/>
      </c>
      <c r="V73" s="12">
        <v>1</v>
      </c>
      <c r="W73" s="12" t="str">
        <f t="shared" si="7"/>
        <v/>
      </c>
      <c r="X73" s="174">
        <v>1</v>
      </c>
      <c r="Y73" s="12" t="str">
        <f t="shared" si="8"/>
        <v/>
      </c>
      <c r="Z73" s="138" t="str">
        <f t="shared" si="9"/>
        <v/>
      </c>
      <c r="AA73" s="210">
        <f t="shared" si="10"/>
        <v>0</v>
      </c>
      <c r="AB73" s="210" t="str">
        <f t="shared" si="14"/>
        <v/>
      </c>
      <c r="AC73" s="210" t="str">
        <f t="shared" si="14"/>
        <v/>
      </c>
      <c r="AD73" s="210">
        <f t="shared" si="12"/>
        <v>0</v>
      </c>
      <c r="BA73" s="210" t="str">
        <f t="shared" si="15"/>
        <v/>
      </c>
      <c r="BB73" s="210" t="str">
        <f t="shared" si="15"/>
        <v/>
      </c>
    </row>
    <row r="74" spans="2:54" hidden="1" x14ac:dyDescent="0.25">
      <c r="B74" s="11" t="str">
        <f t="shared" si="5"/>
        <v/>
      </c>
      <c r="C74" s="8"/>
      <c r="D74" s="8"/>
      <c r="E74" s="8"/>
      <c r="F74" s="248" t="str">
        <f>IF('תנאי סף'!AO74&lt;&gt;1,"",'תנאי סף'!F74)</f>
        <v/>
      </c>
      <c r="G74" s="173"/>
      <c r="H74" s="173"/>
      <c r="I74" s="173"/>
      <c r="J74" s="173"/>
      <c r="K74" s="10"/>
      <c r="L74" s="9"/>
      <c r="M74" s="10"/>
      <c r="N74" s="10"/>
      <c r="O74" s="173"/>
      <c r="P74" s="194"/>
      <c r="Q74" s="12"/>
      <c r="R74" s="12"/>
      <c r="S74" s="12"/>
      <c r="T74" s="361"/>
      <c r="U74" s="174" t="str">
        <f t="shared" si="6"/>
        <v/>
      </c>
      <c r="V74" s="12">
        <v>1</v>
      </c>
      <c r="W74" s="12" t="str">
        <f t="shared" si="7"/>
        <v/>
      </c>
      <c r="X74" s="174">
        <v>1</v>
      </c>
      <c r="Y74" s="12" t="str">
        <f t="shared" si="8"/>
        <v/>
      </c>
      <c r="Z74" s="138" t="str">
        <f t="shared" si="9"/>
        <v/>
      </c>
      <c r="AA74" s="210">
        <f t="shared" si="10"/>
        <v>0</v>
      </c>
      <c r="AB74" s="210" t="str">
        <f t="shared" si="14"/>
        <v/>
      </c>
      <c r="AC74" s="210" t="str">
        <f t="shared" si="14"/>
        <v/>
      </c>
      <c r="AD74" s="210">
        <f t="shared" si="12"/>
        <v>0</v>
      </c>
      <c r="BA74" s="210" t="str">
        <f t="shared" si="15"/>
        <v/>
      </c>
      <c r="BB74" s="210" t="str">
        <f t="shared" si="15"/>
        <v/>
      </c>
    </row>
    <row r="75" spans="2:54" hidden="1" x14ac:dyDescent="0.25">
      <c r="B75" s="11" t="str">
        <f t="shared" si="5"/>
        <v/>
      </c>
      <c r="C75" s="8"/>
      <c r="D75" s="8"/>
      <c r="E75" s="8"/>
      <c r="F75" s="248" t="str">
        <f>IF('תנאי סף'!AO75&lt;&gt;1,"",'תנאי סף'!F75)</f>
        <v/>
      </c>
      <c r="G75" s="173"/>
      <c r="H75" s="173"/>
      <c r="I75" s="173"/>
      <c r="J75" s="173"/>
      <c r="K75" s="10"/>
      <c r="L75" s="9"/>
      <c r="M75" s="10"/>
      <c r="N75" s="10"/>
      <c r="O75" s="173"/>
      <c r="P75" s="194"/>
      <c r="Q75" s="12"/>
      <c r="R75" s="12"/>
      <c r="S75" s="12"/>
      <c r="T75" s="361"/>
      <c r="U75" s="174" t="str">
        <f t="shared" si="6"/>
        <v/>
      </c>
      <c r="V75" s="12">
        <v>1</v>
      </c>
      <c r="W75" s="12" t="str">
        <f t="shared" si="7"/>
        <v/>
      </c>
      <c r="X75" s="174">
        <v>1</v>
      </c>
      <c r="Y75" s="12" t="str">
        <f t="shared" si="8"/>
        <v/>
      </c>
      <c r="Z75" s="138" t="str">
        <f t="shared" si="9"/>
        <v/>
      </c>
      <c r="AA75" s="210">
        <f t="shared" si="10"/>
        <v>0</v>
      </c>
      <c r="AB75" s="210" t="str">
        <f t="shared" si="14"/>
        <v/>
      </c>
      <c r="AC75" s="210" t="str">
        <f t="shared" si="14"/>
        <v/>
      </c>
      <c r="AD75" s="210">
        <f t="shared" si="12"/>
        <v>0</v>
      </c>
      <c r="BA75" s="210" t="str">
        <f t="shared" si="15"/>
        <v/>
      </c>
      <c r="BB75" s="210" t="str">
        <f t="shared" si="15"/>
        <v/>
      </c>
    </row>
    <row r="76" spans="2:54" hidden="1" x14ac:dyDescent="0.25">
      <c r="B76" s="11" t="str">
        <f t="shared" si="5"/>
        <v/>
      </c>
      <c r="C76" s="8"/>
      <c r="D76" s="8"/>
      <c r="E76" s="8"/>
      <c r="F76" s="248" t="str">
        <f>IF('תנאי סף'!AO76&lt;&gt;1,"",'תנאי סף'!F76)</f>
        <v/>
      </c>
      <c r="G76" s="173"/>
      <c r="H76" s="173"/>
      <c r="I76" s="173"/>
      <c r="J76" s="173"/>
      <c r="K76" s="10"/>
      <c r="L76" s="9"/>
      <c r="M76" s="10"/>
      <c r="N76" s="10"/>
      <c r="O76" s="173"/>
      <c r="P76" s="194"/>
      <c r="Q76" s="12"/>
      <c r="R76" s="12"/>
      <c r="S76" s="12"/>
      <c r="T76" s="361"/>
      <c r="U76" s="174" t="str">
        <f t="shared" si="6"/>
        <v/>
      </c>
      <c r="V76" s="12">
        <v>1</v>
      </c>
      <c r="W76" s="12" t="str">
        <f t="shared" si="7"/>
        <v/>
      </c>
      <c r="X76" s="174">
        <v>1</v>
      </c>
      <c r="Y76" s="12" t="str">
        <f t="shared" si="8"/>
        <v/>
      </c>
      <c r="Z76" s="138" t="str">
        <f t="shared" si="9"/>
        <v/>
      </c>
      <c r="AA76" s="210">
        <f t="shared" si="10"/>
        <v>0</v>
      </c>
      <c r="AB76" s="210" t="str">
        <f t="shared" si="14"/>
        <v/>
      </c>
      <c r="AC76" s="210" t="str">
        <f t="shared" si="14"/>
        <v/>
      </c>
      <c r="AD76" s="210">
        <f t="shared" si="12"/>
        <v>0</v>
      </c>
      <c r="BA76" s="210" t="str">
        <f t="shared" si="15"/>
        <v/>
      </c>
      <c r="BB76" s="210" t="str">
        <f t="shared" si="15"/>
        <v/>
      </c>
    </row>
    <row r="77" spans="2:54" hidden="1" x14ac:dyDescent="0.25">
      <c r="B77" s="11" t="str">
        <f t="shared" si="5"/>
        <v/>
      </c>
      <c r="C77" s="8"/>
      <c r="D77" s="8"/>
      <c r="E77" s="8"/>
      <c r="F77" s="248" t="str">
        <f>IF('תנאי סף'!AO77&lt;&gt;1,"",'תנאי סף'!F77)</f>
        <v/>
      </c>
      <c r="G77" s="173"/>
      <c r="H77" s="173"/>
      <c r="I77" s="173"/>
      <c r="J77" s="173"/>
      <c r="K77" s="10"/>
      <c r="L77" s="9"/>
      <c r="M77" s="10"/>
      <c r="N77" s="10"/>
      <c r="O77" s="173"/>
      <c r="P77" s="194"/>
      <c r="Q77" s="12"/>
      <c r="R77" s="12"/>
      <c r="S77" s="12"/>
      <c r="T77" s="361"/>
      <c r="U77" s="174" t="str">
        <f t="shared" si="6"/>
        <v/>
      </c>
      <c r="V77" s="12">
        <v>1</v>
      </c>
      <c r="W77" s="12" t="str">
        <f t="shared" si="7"/>
        <v/>
      </c>
      <c r="X77" s="174">
        <v>1</v>
      </c>
      <c r="Y77" s="12" t="str">
        <f t="shared" si="8"/>
        <v/>
      </c>
      <c r="Z77" s="138" t="str">
        <f t="shared" si="9"/>
        <v/>
      </c>
      <c r="AA77" s="210">
        <f t="shared" si="10"/>
        <v>0</v>
      </c>
      <c r="AB77" s="210" t="str">
        <f t="shared" si="14"/>
        <v/>
      </c>
      <c r="AC77" s="210" t="str">
        <f t="shared" si="14"/>
        <v/>
      </c>
      <c r="AD77" s="210">
        <f t="shared" si="12"/>
        <v>0</v>
      </c>
      <c r="BA77" s="210" t="str">
        <f t="shared" si="15"/>
        <v/>
      </c>
      <c r="BB77" s="210" t="str">
        <f t="shared" si="15"/>
        <v/>
      </c>
    </row>
    <row r="78" spans="2:54" hidden="1" x14ac:dyDescent="0.25">
      <c r="B78" s="11" t="str">
        <f t="shared" si="5"/>
        <v/>
      </c>
      <c r="C78" s="8"/>
      <c r="D78" s="8"/>
      <c r="E78" s="8"/>
      <c r="F78" s="248" t="str">
        <f>IF('תנאי סף'!AO78&lt;&gt;1,"",'תנאי סף'!F78)</f>
        <v/>
      </c>
      <c r="G78" s="173"/>
      <c r="H78" s="173"/>
      <c r="I78" s="173"/>
      <c r="J78" s="173"/>
      <c r="K78" s="10"/>
      <c r="L78" s="9"/>
      <c r="M78" s="10"/>
      <c r="N78" s="10"/>
      <c r="O78" s="173"/>
      <c r="P78" s="194"/>
      <c r="Q78" s="12"/>
      <c r="R78" s="12"/>
      <c r="S78" s="12"/>
      <c r="T78" s="361"/>
      <c r="U78" s="174" t="str">
        <f t="shared" si="6"/>
        <v/>
      </c>
      <c r="V78" s="12">
        <v>1</v>
      </c>
      <c r="W78" s="12" t="str">
        <f t="shared" si="7"/>
        <v/>
      </c>
      <c r="X78" s="174">
        <v>1</v>
      </c>
      <c r="Y78" s="12" t="str">
        <f t="shared" si="8"/>
        <v/>
      </c>
      <c r="Z78" s="138" t="str">
        <f t="shared" si="9"/>
        <v/>
      </c>
      <c r="AA78" s="210">
        <f t="shared" si="10"/>
        <v>0</v>
      </c>
      <c r="AB78" s="210" t="str">
        <f t="shared" si="14"/>
        <v/>
      </c>
      <c r="AC78" s="210" t="str">
        <f t="shared" si="14"/>
        <v/>
      </c>
      <c r="AD78" s="210">
        <f t="shared" si="12"/>
        <v>0</v>
      </c>
      <c r="BA78" s="210" t="str">
        <f t="shared" si="15"/>
        <v/>
      </c>
      <c r="BB78" s="210" t="str">
        <f t="shared" si="15"/>
        <v/>
      </c>
    </row>
    <row r="79" spans="2:54" hidden="1" x14ac:dyDescent="0.25">
      <c r="B79" s="11" t="str">
        <f t="shared" si="5"/>
        <v/>
      </c>
      <c r="C79" s="8"/>
      <c r="D79" s="8"/>
      <c r="E79" s="8"/>
      <c r="F79" s="248" t="str">
        <f>IF('תנאי סף'!AO79&lt;&gt;1,"",'תנאי סף'!F79)</f>
        <v/>
      </c>
      <c r="G79" s="173"/>
      <c r="H79" s="173"/>
      <c r="I79" s="173"/>
      <c r="J79" s="173"/>
      <c r="K79" s="10"/>
      <c r="L79" s="9"/>
      <c r="M79" s="10"/>
      <c r="N79" s="10"/>
      <c r="O79" s="173"/>
      <c r="P79" s="194"/>
      <c r="Q79" s="12"/>
      <c r="R79" s="12"/>
      <c r="S79" s="12"/>
      <c r="T79" s="361"/>
      <c r="U79" s="174" t="str">
        <f t="shared" si="6"/>
        <v/>
      </c>
      <c r="V79" s="12">
        <v>1</v>
      </c>
      <c r="W79" s="12" t="str">
        <f t="shared" si="7"/>
        <v/>
      </c>
      <c r="X79" s="174">
        <v>1</v>
      </c>
      <c r="Y79" s="12" t="str">
        <f t="shared" si="8"/>
        <v/>
      </c>
      <c r="Z79" s="138" t="str">
        <f t="shared" si="9"/>
        <v/>
      </c>
      <c r="AA79" s="210">
        <f t="shared" si="10"/>
        <v>0</v>
      </c>
      <c r="AB79" s="210" t="str">
        <f t="shared" si="14"/>
        <v/>
      </c>
      <c r="AC79" s="210" t="str">
        <f t="shared" si="14"/>
        <v/>
      </c>
      <c r="AD79" s="210">
        <f t="shared" si="12"/>
        <v>0</v>
      </c>
      <c r="BA79" s="210" t="str">
        <f t="shared" si="15"/>
        <v/>
      </c>
      <c r="BB79" s="210" t="str">
        <f t="shared" si="15"/>
        <v/>
      </c>
    </row>
    <row r="80" spans="2:54" hidden="1" x14ac:dyDescent="0.25">
      <c r="B80" s="11" t="str">
        <f t="shared" si="5"/>
        <v/>
      </c>
      <c r="C80" s="8"/>
      <c r="D80" s="8"/>
      <c r="E80" s="8"/>
      <c r="F80" s="248" t="str">
        <f>IF('תנאי סף'!AO80&lt;&gt;1,"",'תנאי סף'!F80)</f>
        <v/>
      </c>
      <c r="G80" s="173"/>
      <c r="H80" s="173"/>
      <c r="I80" s="173"/>
      <c r="J80" s="173"/>
      <c r="K80" s="10"/>
      <c r="L80" s="9"/>
      <c r="M80" s="10"/>
      <c r="N80" s="10"/>
      <c r="O80" s="173"/>
      <c r="P80" s="194"/>
      <c r="Q80" s="12"/>
      <c r="R80" s="12"/>
      <c r="S80" s="12"/>
      <c r="T80" s="361"/>
      <c r="U80" s="174" t="str">
        <f t="shared" si="6"/>
        <v/>
      </c>
      <c r="V80" s="12">
        <v>1</v>
      </c>
      <c r="W80" s="12" t="str">
        <f t="shared" si="7"/>
        <v/>
      </c>
      <c r="X80" s="174">
        <v>1</v>
      </c>
      <c r="Y80" s="12" t="str">
        <f t="shared" si="8"/>
        <v/>
      </c>
      <c r="Z80" s="138" t="str">
        <f t="shared" si="9"/>
        <v/>
      </c>
      <c r="AA80" s="210">
        <f t="shared" si="10"/>
        <v>0</v>
      </c>
      <c r="AB80" s="210" t="str">
        <f t="shared" si="14"/>
        <v/>
      </c>
      <c r="AC80" s="210" t="str">
        <f t="shared" si="14"/>
        <v/>
      </c>
      <c r="AD80" s="210">
        <f t="shared" si="12"/>
        <v>0</v>
      </c>
      <c r="BA80" s="210" t="str">
        <f t="shared" si="15"/>
        <v/>
      </c>
      <c r="BB80" s="210" t="str">
        <f t="shared" si="15"/>
        <v/>
      </c>
    </row>
    <row r="81" spans="2:54" hidden="1" x14ac:dyDescent="0.25">
      <c r="B81" s="11" t="str">
        <f t="shared" si="5"/>
        <v/>
      </c>
      <c r="C81" s="8"/>
      <c r="D81" s="8"/>
      <c r="E81" s="8"/>
      <c r="F81" s="248" t="str">
        <f>IF('תנאי סף'!AO81&lt;&gt;1,"",'תנאי סף'!F81)</f>
        <v/>
      </c>
      <c r="G81" s="173"/>
      <c r="H81" s="173"/>
      <c r="I81" s="173"/>
      <c r="J81" s="173"/>
      <c r="K81" s="10"/>
      <c r="L81" s="9"/>
      <c r="M81" s="10"/>
      <c r="N81" s="10"/>
      <c r="O81" s="173"/>
      <c r="P81" s="194"/>
      <c r="Q81" s="12"/>
      <c r="R81" s="12"/>
      <c r="S81" s="12"/>
      <c r="T81" s="361"/>
      <c r="U81" s="174" t="str">
        <f t="shared" si="6"/>
        <v/>
      </c>
      <c r="V81" s="12">
        <v>1</v>
      </c>
      <c r="W81" s="12" t="str">
        <f t="shared" si="7"/>
        <v/>
      </c>
      <c r="X81" s="174">
        <v>1</v>
      </c>
      <c r="Y81" s="12" t="str">
        <f t="shared" si="8"/>
        <v/>
      </c>
      <c r="Z81" s="138" t="str">
        <f t="shared" si="9"/>
        <v/>
      </c>
      <c r="AA81" s="210">
        <f t="shared" si="10"/>
        <v>0</v>
      </c>
      <c r="AB81" s="210" t="str">
        <f t="shared" si="14"/>
        <v/>
      </c>
      <c r="AC81" s="210" t="str">
        <f t="shared" si="14"/>
        <v/>
      </c>
      <c r="AD81" s="210">
        <f t="shared" si="12"/>
        <v>0</v>
      </c>
      <c r="BA81" s="210" t="str">
        <f t="shared" si="15"/>
        <v/>
      </c>
      <c r="BB81" s="210" t="str">
        <f t="shared" si="15"/>
        <v/>
      </c>
    </row>
    <row r="82" spans="2:54" hidden="1" x14ac:dyDescent="0.25">
      <c r="B82" s="11" t="str">
        <f t="shared" si="5"/>
        <v/>
      </c>
      <c r="C82" s="8"/>
      <c r="D82" s="8"/>
      <c r="E82" s="8"/>
      <c r="F82" s="248" t="str">
        <f>IF('תנאי סף'!AO82&lt;&gt;1,"",'תנאי סף'!F82)</f>
        <v/>
      </c>
      <c r="G82" s="173"/>
      <c r="H82" s="173"/>
      <c r="I82" s="173"/>
      <c r="J82" s="173"/>
      <c r="K82" s="10"/>
      <c r="L82" s="9"/>
      <c r="M82" s="10"/>
      <c r="N82" s="10"/>
      <c r="O82" s="173"/>
      <c r="P82" s="194"/>
      <c r="Q82" s="12"/>
      <c r="R82" s="12"/>
      <c r="S82" s="12"/>
      <c r="T82" s="361"/>
      <c r="U82" s="174" t="str">
        <f t="shared" si="6"/>
        <v/>
      </c>
      <c r="V82" s="12">
        <v>1</v>
      </c>
      <c r="W82" s="12" t="str">
        <f t="shared" si="7"/>
        <v/>
      </c>
      <c r="X82" s="174">
        <v>1</v>
      </c>
      <c r="Y82" s="12" t="str">
        <f t="shared" si="8"/>
        <v/>
      </c>
      <c r="Z82" s="138" t="str">
        <f t="shared" si="9"/>
        <v/>
      </c>
      <c r="AA82" s="210">
        <f t="shared" si="10"/>
        <v>0</v>
      </c>
      <c r="AB82" s="210" t="str">
        <f t="shared" si="14"/>
        <v/>
      </c>
      <c r="AC82" s="210" t="str">
        <f t="shared" si="14"/>
        <v/>
      </c>
      <c r="AD82" s="210">
        <f t="shared" si="12"/>
        <v>0</v>
      </c>
      <c r="BA82" s="210" t="str">
        <f t="shared" si="15"/>
        <v/>
      </c>
      <c r="BB82" s="210" t="str">
        <f t="shared" si="15"/>
        <v/>
      </c>
    </row>
    <row r="83" spans="2:54" hidden="1" x14ac:dyDescent="0.25">
      <c r="B83" s="11" t="str">
        <f t="shared" si="5"/>
        <v/>
      </c>
      <c r="C83" s="8"/>
      <c r="D83" s="8"/>
      <c r="E83" s="8"/>
      <c r="F83" s="248" t="str">
        <f>IF('תנאי סף'!AO83&lt;&gt;1,"",'תנאי סף'!F83)</f>
        <v/>
      </c>
      <c r="G83" s="173"/>
      <c r="H83" s="173"/>
      <c r="I83" s="173"/>
      <c r="J83" s="173"/>
      <c r="K83" s="10"/>
      <c r="L83" s="9"/>
      <c r="M83" s="10"/>
      <c r="N83" s="10"/>
      <c r="O83" s="173"/>
      <c r="P83" s="194"/>
      <c r="Q83" s="12"/>
      <c r="R83" s="12"/>
      <c r="S83" s="12"/>
      <c r="T83" s="361"/>
      <c r="U83" s="174" t="str">
        <f t="shared" si="6"/>
        <v/>
      </c>
      <c r="V83" s="12">
        <v>1</v>
      </c>
      <c r="W83" s="12" t="str">
        <f t="shared" si="7"/>
        <v/>
      </c>
      <c r="X83" s="174">
        <v>1</v>
      </c>
      <c r="Y83" s="12" t="str">
        <f t="shared" si="8"/>
        <v/>
      </c>
      <c r="Z83" s="138" t="str">
        <f t="shared" si="9"/>
        <v/>
      </c>
      <c r="AA83" s="210">
        <f t="shared" si="10"/>
        <v>0</v>
      </c>
      <c r="AB83" s="210" t="str">
        <f t="shared" si="14"/>
        <v/>
      </c>
      <c r="AC83" s="210" t="str">
        <f t="shared" si="14"/>
        <v/>
      </c>
      <c r="AD83" s="210">
        <f t="shared" si="12"/>
        <v>0</v>
      </c>
      <c r="BA83" s="210" t="str">
        <f t="shared" si="15"/>
        <v/>
      </c>
      <c r="BB83" s="210" t="str">
        <f t="shared" si="15"/>
        <v/>
      </c>
    </row>
    <row r="84" spans="2:54" hidden="1" x14ac:dyDescent="0.25">
      <c r="B84" s="11" t="str">
        <f t="shared" si="5"/>
        <v/>
      </c>
      <c r="C84" s="8"/>
      <c r="D84" s="8"/>
      <c r="E84" s="8"/>
      <c r="F84" s="248" t="str">
        <f>IF('תנאי סף'!AO84&lt;&gt;1,"",'תנאי סף'!F84)</f>
        <v/>
      </c>
      <c r="G84" s="173"/>
      <c r="H84" s="173"/>
      <c r="I84" s="173"/>
      <c r="J84" s="173"/>
      <c r="K84" s="10"/>
      <c r="L84" s="9"/>
      <c r="M84" s="10"/>
      <c r="N84" s="10"/>
      <c r="O84" s="173"/>
      <c r="P84" s="194"/>
      <c r="Q84" s="12"/>
      <c r="R84" s="12"/>
      <c r="S84" s="12"/>
      <c r="T84" s="361"/>
      <c r="U84" s="174" t="str">
        <f t="shared" si="6"/>
        <v/>
      </c>
      <c r="V84" s="12">
        <v>1</v>
      </c>
      <c r="W84" s="12" t="str">
        <f t="shared" si="7"/>
        <v/>
      </c>
      <c r="X84" s="174">
        <v>1</v>
      </c>
      <c r="Y84" s="12" t="str">
        <f t="shared" si="8"/>
        <v/>
      </c>
      <c r="Z84" s="138" t="str">
        <f t="shared" si="9"/>
        <v/>
      </c>
      <c r="AA84" s="210">
        <f t="shared" si="10"/>
        <v>0</v>
      </c>
      <c r="AB84" s="210" t="str">
        <f t="shared" si="14"/>
        <v/>
      </c>
      <c r="AC84" s="210" t="str">
        <f t="shared" si="14"/>
        <v/>
      </c>
      <c r="AD84" s="210">
        <f t="shared" si="12"/>
        <v>0</v>
      </c>
      <c r="BA84" s="210" t="str">
        <f t="shared" si="15"/>
        <v/>
      </c>
      <c r="BB84" s="210" t="str">
        <f t="shared" si="15"/>
        <v/>
      </c>
    </row>
    <row r="85" spans="2:54" hidden="1" x14ac:dyDescent="0.25">
      <c r="B85" s="11" t="str">
        <f t="shared" si="5"/>
        <v/>
      </c>
      <c r="C85" s="8"/>
      <c r="D85" s="8"/>
      <c r="E85" s="8"/>
      <c r="F85" s="248" t="str">
        <f>IF('תנאי סף'!AO85&lt;&gt;1,"",'תנאי סף'!F85)</f>
        <v/>
      </c>
      <c r="G85" s="173"/>
      <c r="H85" s="173"/>
      <c r="I85" s="173"/>
      <c r="J85" s="173"/>
      <c r="K85" s="10"/>
      <c r="L85" s="9"/>
      <c r="M85" s="10"/>
      <c r="N85" s="10"/>
      <c r="O85" s="173"/>
      <c r="P85" s="194"/>
      <c r="Q85" s="12"/>
      <c r="R85" s="12"/>
      <c r="S85" s="12"/>
      <c r="T85" s="361"/>
      <c r="U85" s="174" t="str">
        <f t="shared" si="6"/>
        <v/>
      </c>
      <c r="V85" s="12">
        <v>1</v>
      </c>
      <c r="W85" s="12" t="str">
        <f t="shared" si="7"/>
        <v/>
      </c>
      <c r="X85" s="174">
        <v>1</v>
      </c>
      <c r="Y85" s="12" t="str">
        <f t="shared" si="8"/>
        <v/>
      </c>
      <c r="Z85" s="138" t="str">
        <f t="shared" si="9"/>
        <v/>
      </c>
      <c r="AA85" s="210">
        <f t="shared" si="10"/>
        <v>0</v>
      </c>
      <c r="AB85" s="210" t="str">
        <f t="shared" si="14"/>
        <v/>
      </c>
      <c r="AC85" s="210" t="str">
        <f t="shared" si="14"/>
        <v/>
      </c>
      <c r="AD85" s="210">
        <f t="shared" si="12"/>
        <v>0</v>
      </c>
      <c r="BA85" s="210" t="str">
        <f t="shared" si="15"/>
        <v/>
      </c>
      <c r="BB85" s="210" t="str">
        <f t="shared" si="15"/>
        <v/>
      </c>
    </row>
    <row r="86" spans="2:54" hidden="1" x14ac:dyDescent="0.25">
      <c r="B86" s="11" t="str">
        <f t="shared" si="5"/>
        <v/>
      </c>
      <c r="C86" s="8"/>
      <c r="D86" s="8"/>
      <c r="E86" s="8"/>
      <c r="F86" s="248" t="str">
        <f>IF('תנאי סף'!AO86&lt;&gt;1,"",'תנאי סף'!F86)</f>
        <v/>
      </c>
      <c r="G86" s="173"/>
      <c r="H86" s="173"/>
      <c r="I86" s="173"/>
      <c r="J86" s="173"/>
      <c r="K86" s="10"/>
      <c r="L86" s="9"/>
      <c r="M86" s="10"/>
      <c r="N86" s="10"/>
      <c r="O86" s="173"/>
      <c r="P86" s="194"/>
      <c r="Q86" s="12"/>
      <c r="R86" s="12"/>
      <c r="S86" s="12"/>
      <c r="T86" s="361"/>
      <c r="U86" s="174" t="str">
        <f t="shared" si="6"/>
        <v/>
      </c>
      <c r="V86" s="12">
        <v>1</v>
      </c>
      <c r="W86" s="12" t="str">
        <f t="shared" si="7"/>
        <v/>
      </c>
      <c r="X86" s="174">
        <v>1</v>
      </c>
      <c r="Y86" s="12" t="str">
        <f t="shared" si="8"/>
        <v/>
      </c>
      <c r="Z86" s="138" t="str">
        <f t="shared" si="9"/>
        <v/>
      </c>
      <c r="AA86" s="210">
        <f t="shared" si="10"/>
        <v>0</v>
      </c>
      <c r="AB86" s="210" t="str">
        <f t="shared" si="14"/>
        <v/>
      </c>
      <c r="AC86" s="210" t="str">
        <f t="shared" si="14"/>
        <v/>
      </c>
      <c r="AD86" s="210">
        <f t="shared" si="12"/>
        <v>0</v>
      </c>
      <c r="BA86" s="210" t="str">
        <f t="shared" si="15"/>
        <v/>
      </c>
      <c r="BB86" s="210" t="str">
        <f t="shared" si="15"/>
        <v/>
      </c>
    </row>
    <row r="87" spans="2:54" hidden="1" x14ac:dyDescent="0.25">
      <c r="B87" s="11" t="str">
        <f t="shared" si="5"/>
        <v/>
      </c>
      <c r="C87" s="8"/>
      <c r="D87" s="8"/>
      <c r="E87" s="8"/>
      <c r="F87" s="248" t="str">
        <f>IF('תנאי סף'!AO87&lt;&gt;1,"",'תנאי סף'!F87)</f>
        <v/>
      </c>
      <c r="G87" s="173"/>
      <c r="H87" s="173"/>
      <c r="I87" s="173"/>
      <c r="J87" s="173"/>
      <c r="K87" s="10"/>
      <c r="L87" s="9"/>
      <c r="M87" s="10"/>
      <c r="N87" s="10"/>
      <c r="O87" s="173"/>
      <c r="P87" s="194"/>
      <c r="Q87" s="12"/>
      <c r="R87" s="12"/>
      <c r="S87" s="12"/>
      <c r="T87" s="361"/>
      <c r="U87" s="174" t="str">
        <f t="shared" si="6"/>
        <v/>
      </c>
      <c r="V87" s="12">
        <v>1</v>
      </c>
      <c r="W87" s="12" t="str">
        <f t="shared" si="7"/>
        <v/>
      </c>
      <c r="X87" s="174">
        <v>1</v>
      </c>
      <c r="Y87" s="12" t="str">
        <f t="shared" si="8"/>
        <v/>
      </c>
      <c r="Z87" s="138" t="str">
        <f t="shared" si="9"/>
        <v/>
      </c>
      <c r="AA87" s="210">
        <f t="shared" si="10"/>
        <v>0</v>
      </c>
      <c r="AB87" s="210" t="str">
        <f t="shared" si="14"/>
        <v/>
      </c>
      <c r="AC87" s="210" t="str">
        <f t="shared" si="14"/>
        <v/>
      </c>
      <c r="AD87" s="210">
        <f t="shared" si="12"/>
        <v>0</v>
      </c>
      <c r="BA87" s="210" t="str">
        <f t="shared" si="15"/>
        <v/>
      </c>
      <c r="BB87" s="210" t="str">
        <f t="shared" si="15"/>
        <v/>
      </c>
    </row>
    <row r="88" spans="2:54" hidden="1" x14ac:dyDescent="0.25">
      <c r="B88" s="11" t="str">
        <f t="shared" si="5"/>
        <v/>
      </c>
      <c r="C88" s="8"/>
      <c r="D88" s="8"/>
      <c r="E88" s="8"/>
      <c r="F88" s="248" t="str">
        <f>IF('תנאי סף'!AO88&lt;&gt;1,"",'תנאי סף'!F88)</f>
        <v/>
      </c>
      <c r="G88" s="173"/>
      <c r="H88" s="173"/>
      <c r="I88" s="173"/>
      <c r="J88" s="173"/>
      <c r="K88" s="10"/>
      <c r="L88" s="9"/>
      <c r="M88" s="10"/>
      <c r="N88" s="10"/>
      <c r="O88" s="173"/>
      <c r="P88" s="194"/>
      <c r="Q88" s="12"/>
      <c r="R88" s="12"/>
      <c r="S88" s="12"/>
      <c r="T88" s="361"/>
      <c r="U88" s="174" t="str">
        <f t="shared" si="6"/>
        <v/>
      </c>
      <c r="V88" s="12">
        <v>1</v>
      </c>
      <c r="W88" s="12" t="str">
        <f t="shared" si="7"/>
        <v/>
      </c>
      <c r="X88" s="174">
        <v>1</v>
      </c>
      <c r="Y88" s="12" t="str">
        <f t="shared" si="8"/>
        <v/>
      </c>
      <c r="Z88" s="138" t="str">
        <f t="shared" si="9"/>
        <v/>
      </c>
      <c r="AA88" s="210">
        <f t="shared" si="10"/>
        <v>0</v>
      </c>
      <c r="AB88" s="210" t="str">
        <f t="shared" si="14"/>
        <v/>
      </c>
      <c r="AC88" s="210" t="str">
        <f t="shared" si="14"/>
        <v/>
      </c>
      <c r="AD88" s="210">
        <f t="shared" si="12"/>
        <v>0</v>
      </c>
      <c r="BA88" s="210" t="str">
        <f t="shared" si="15"/>
        <v/>
      </c>
      <c r="BB88" s="210" t="str">
        <f t="shared" si="15"/>
        <v/>
      </c>
    </row>
    <row r="89" spans="2:54" hidden="1" x14ac:dyDescent="0.25">
      <c r="B89" s="11" t="str">
        <f t="shared" si="5"/>
        <v/>
      </c>
      <c r="C89" s="8"/>
      <c r="D89" s="8"/>
      <c r="E89" s="8"/>
      <c r="F89" s="248" t="str">
        <f>IF('תנאי סף'!AO89&lt;&gt;1,"",'תנאי סף'!F89)</f>
        <v/>
      </c>
      <c r="G89" s="173"/>
      <c r="H89" s="173"/>
      <c r="I89" s="173"/>
      <c r="J89" s="173"/>
      <c r="K89" s="10"/>
      <c r="L89" s="9"/>
      <c r="M89" s="10"/>
      <c r="N89" s="10"/>
      <c r="O89" s="173"/>
      <c r="P89" s="194"/>
      <c r="Q89" s="12"/>
      <c r="R89" s="12"/>
      <c r="S89" s="12"/>
      <c r="T89" s="361"/>
      <c r="U89" s="174" t="str">
        <f t="shared" si="6"/>
        <v/>
      </c>
      <c r="V89" s="12">
        <v>1</v>
      </c>
      <c r="W89" s="12" t="str">
        <f t="shared" si="7"/>
        <v/>
      </c>
      <c r="X89" s="174">
        <v>1</v>
      </c>
      <c r="Y89" s="12" t="str">
        <f t="shared" si="8"/>
        <v/>
      </c>
      <c r="Z89" s="138" t="str">
        <f t="shared" si="9"/>
        <v/>
      </c>
      <c r="AA89" s="210">
        <f t="shared" si="10"/>
        <v>0</v>
      </c>
      <c r="AB89" s="210" t="str">
        <f t="shared" si="14"/>
        <v/>
      </c>
      <c r="AC89" s="210" t="str">
        <f t="shared" si="14"/>
        <v/>
      </c>
      <c r="AD89" s="210">
        <f t="shared" si="12"/>
        <v>0</v>
      </c>
      <c r="BA89" s="210" t="str">
        <f t="shared" si="15"/>
        <v/>
      </c>
      <c r="BB89" s="210" t="str">
        <f t="shared" si="15"/>
        <v/>
      </c>
    </row>
    <row r="90" spans="2:54" hidden="1" x14ac:dyDescent="0.25">
      <c r="B90" s="11" t="str">
        <f t="shared" si="5"/>
        <v/>
      </c>
      <c r="C90" s="8"/>
      <c r="D90" s="8"/>
      <c r="E90" s="8"/>
      <c r="F90" s="248" t="str">
        <f>IF('תנאי סף'!AO90&lt;&gt;1,"",'תנאי סף'!F90)</f>
        <v/>
      </c>
      <c r="G90" s="173"/>
      <c r="H90" s="173"/>
      <c r="I90" s="173"/>
      <c r="J90" s="173"/>
      <c r="K90" s="10"/>
      <c r="L90" s="9"/>
      <c r="M90" s="10"/>
      <c r="N90" s="10"/>
      <c r="O90" s="173"/>
      <c r="P90" s="194"/>
      <c r="Q90" s="12"/>
      <c r="R90" s="12"/>
      <c r="S90" s="12"/>
      <c r="T90" s="361"/>
      <c r="U90" s="174" t="str">
        <f t="shared" si="6"/>
        <v/>
      </c>
      <c r="V90" s="12">
        <v>1</v>
      </c>
      <c r="W90" s="12" t="str">
        <f t="shared" si="7"/>
        <v/>
      </c>
      <c r="X90" s="174">
        <v>1</v>
      </c>
      <c r="Y90" s="12" t="str">
        <f t="shared" si="8"/>
        <v/>
      </c>
      <c r="Z90" s="138" t="str">
        <f t="shared" si="9"/>
        <v/>
      </c>
      <c r="AA90" s="210">
        <f t="shared" si="10"/>
        <v>0</v>
      </c>
      <c r="AB90" s="210" t="str">
        <f t="shared" si="14"/>
        <v/>
      </c>
      <c r="AC90" s="210" t="str">
        <f t="shared" si="14"/>
        <v/>
      </c>
      <c r="AD90" s="210">
        <f t="shared" si="12"/>
        <v>0</v>
      </c>
      <c r="BA90" s="210" t="str">
        <f t="shared" si="15"/>
        <v/>
      </c>
      <c r="BB90" s="210" t="str">
        <f t="shared" si="15"/>
        <v/>
      </c>
    </row>
    <row r="91" spans="2:54" hidden="1" x14ac:dyDescent="0.25">
      <c r="B91" s="11" t="str">
        <f t="shared" si="5"/>
        <v/>
      </c>
      <c r="C91" s="8"/>
      <c r="D91" s="8"/>
      <c r="E91" s="8"/>
      <c r="F91" s="248" t="str">
        <f>IF('תנאי סף'!AO91&lt;&gt;1,"",'תנאי סף'!F91)</f>
        <v/>
      </c>
      <c r="G91" s="173"/>
      <c r="H91" s="173"/>
      <c r="I91" s="173"/>
      <c r="J91" s="173"/>
      <c r="K91" s="10"/>
      <c r="L91" s="9"/>
      <c r="M91" s="10"/>
      <c r="N91" s="10"/>
      <c r="O91" s="173"/>
      <c r="P91" s="194"/>
      <c r="Q91" s="12"/>
      <c r="R91" s="12"/>
      <c r="S91" s="12"/>
      <c r="T91" s="361"/>
      <c r="U91" s="174" t="str">
        <f t="shared" si="6"/>
        <v/>
      </c>
      <c r="V91" s="12">
        <v>1</v>
      </c>
      <c r="W91" s="12" t="str">
        <f t="shared" si="7"/>
        <v/>
      </c>
      <c r="X91" s="174">
        <v>1</v>
      </c>
      <c r="Y91" s="12" t="str">
        <f t="shared" si="8"/>
        <v/>
      </c>
      <c r="Z91" s="138" t="str">
        <f t="shared" si="9"/>
        <v/>
      </c>
      <c r="AA91" s="210">
        <f t="shared" si="10"/>
        <v>0</v>
      </c>
      <c r="AB91" s="210" t="str">
        <f t="shared" si="14"/>
        <v/>
      </c>
      <c r="AC91" s="210" t="str">
        <f t="shared" si="14"/>
        <v/>
      </c>
      <c r="AD91" s="210">
        <f t="shared" si="12"/>
        <v>0</v>
      </c>
      <c r="BA91" s="210" t="str">
        <f t="shared" ref="BA91:BB110" si="16">IF($F91="","",BA$30)</f>
        <v/>
      </c>
      <c r="BB91" s="210" t="str">
        <f t="shared" si="16"/>
        <v/>
      </c>
    </row>
    <row r="92" spans="2:54" hidden="1" x14ac:dyDescent="0.25">
      <c r="B92" s="11" t="str">
        <f t="shared" si="5"/>
        <v/>
      </c>
      <c r="C92" s="8"/>
      <c r="D92" s="8"/>
      <c r="E92" s="8"/>
      <c r="F92" s="248" t="str">
        <f>IF('תנאי סף'!AO92&lt;&gt;1,"",'תנאי סף'!F92)</f>
        <v/>
      </c>
      <c r="G92" s="173"/>
      <c r="H92" s="173"/>
      <c r="I92" s="173"/>
      <c r="J92" s="173"/>
      <c r="K92" s="10"/>
      <c r="L92" s="9"/>
      <c r="M92" s="10"/>
      <c r="N92" s="10"/>
      <c r="O92" s="173"/>
      <c r="P92" s="194"/>
      <c r="Q92" s="12"/>
      <c r="R92" s="12"/>
      <c r="S92" s="12"/>
      <c r="T92" s="361"/>
      <c r="U92" s="174" t="str">
        <f t="shared" si="6"/>
        <v/>
      </c>
      <c r="V92" s="12">
        <v>1</v>
      </c>
      <c r="W92" s="12" t="str">
        <f t="shared" si="7"/>
        <v/>
      </c>
      <c r="X92" s="174">
        <v>1</v>
      </c>
      <c r="Y92" s="12" t="str">
        <f t="shared" si="8"/>
        <v/>
      </c>
      <c r="Z92" s="138" t="str">
        <f t="shared" si="9"/>
        <v/>
      </c>
      <c r="AA92" s="210">
        <f t="shared" si="10"/>
        <v>0</v>
      </c>
      <c r="AB92" s="210" t="str">
        <f t="shared" ref="AB92:AC130" si="17">IF($F92="","",AB$30)</f>
        <v/>
      </c>
      <c r="AC92" s="210" t="str">
        <f t="shared" si="17"/>
        <v/>
      </c>
      <c r="AD92" s="210">
        <f t="shared" si="12"/>
        <v>0</v>
      </c>
      <c r="BA92" s="210" t="str">
        <f t="shared" si="16"/>
        <v/>
      </c>
      <c r="BB92" s="210" t="str">
        <f t="shared" si="16"/>
        <v/>
      </c>
    </row>
    <row r="93" spans="2:54" hidden="1" x14ac:dyDescent="0.25">
      <c r="B93" s="11" t="str">
        <f t="shared" si="5"/>
        <v/>
      </c>
      <c r="C93" s="8"/>
      <c r="D93" s="8"/>
      <c r="E93" s="8"/>
      <c r="F93" s="248" t="str">
        <f>IF('תנאי סף'!AO93&lt;&gt;1,"",'תנאי סף'!F93)</f>
        <v/>
      </c>
      <c r="G93" s="173"/>
      <c r="H93" s="173"/>
      <c r="I93" s="173"/>
      <c r="J93" s="173"/>
      <c r="K93" s="10"/>
      <c r="L93" s="9"/>
      <c r="M93" s="10"/>
      <c r="N93" s="10"/>
      <c r="O93" s="173"/>
      <c r="P93" s="194"/>
      <c r="Q93" s="12"/>
      <c r="R93" s="12"/>
      <c r="S93" s="12"/>
      <c r="T93" s="361"/>
      <c r="U93" s="174" t="str">
        <f t="shared" si="6"/>
        <v/>
      </c>
      <c r="V93" s="12">
        <v>1</v>
      </c>
      <c r="W93" s="12" t="str">
        <f t="shared" si="7"/>
        <v/>
      </c>
      <c r="X93" s="174">
        <v>1</v>
      </c>
      <c r="Y93" s="12" t="str">
        <f t="shared" si="8"/>
        <v/>
      </c>
      <c r="Z93" s="138" t="str">
        <f t="shared" si="9"/>
        <v/>
      </c>
      <c r="AA93" s="210">
        <f t="shared" si="10"/>
        <v>0</v>
      </c>
      <c r="AB93" s="210" t="str">
        <f t="shared" si="17"/>
        <v/>
      </c>
      <c r="AC93" s="210" t="str">
        <f t="shared" si="17"/>
        <v/>
      </c>
      <c r="AD93" s="210">
        <f t="shared" si="12"/>
        <v>0</v>
      </c>
      <c r="BA93" s="210" t="str">
        <f t="shared" si="16"/>
        <v/>
      </c>
      <c r="BB93" s="210" t="str">
        <f t="shared" si="16"/>
        <v/>
      </c>
    </row>
    <row r="94" spans="2:54" hidden="1" x14ac:dyDescent="0.25">
      <c r="B94" s="11" t="str">
        <f t="shared" si="5"/>
        <v/>
      </c>
      <c r="C94" s="8"/>
      <c r="D94" s="8"/>
      <c r="E94" s="8"/>
      <c r="F94" s="248" t="str">
        <f>IF('תנאי סף'!AO94&lt;&gt;1,"",'תנאי סף'!F94)</f>
        <v/>
      </c>
      <c r="G94" s="173"/>
      <c r="H94" s="173"/>
      <c r="I94" s="173"/>
      <c r="J94" s="173"/>
      <c r="K94" s="10"/>
      <c r="L94" s="9"/>
      <c r="M94" s="10"/>
      <c r="N94" s="10"/>
      <c r="O94" s="173"/>
      <c r="P94" s="194"/>
      <c r="Q94" s="12"/>
      <c r="R94" s="12"/>
      <c r="S94" s="12"/>
      <c r="T94" s="361"/>
      <c r="U94" s="174" t="str">
        <f t="shared" si="6"/>
        <v/>
      </c>
      <c r="V94" s="12">
        <v>1</v>
      </c>
      <c r="W94" s="12" t="str">
        <f t="shared" si="7"/>
        <v/>
      </c>
      <c r="X94" s="174">
        <v>1</v>
      </c>
      <c r="Y94" s="12" t="str">
        <f t="shared" si="8"/>
        <v/>
      </c>
      <c r="Z94" s="138" t="str">
        <f t="shared" si="9"/>
        <v/>
      </c>
      <c r="AA94" s="210">
        <f t="shared" si="10"/>
        <v>0</v>
      </c>
      <c r="AB94" s="210" t="str">
        <f t="shared" si="17"/>
        <v/>
      </c>
      <c r="AC94" s="210" t="str">
        <f t="shared" si="17"/>
        <v/>
      </c>
      <c r="AD94" s="210">
        <f t="shared" si="12"/>
        <v>0</v>
      </c>
      <c r="BA94" s="210" t="str">
        <f t="shared" si="16"/>
        <v/>
      </c>
      <c r="BB94" s="210" t="str">
        <f t="shared" si="16"/>
        <v/>
      </c>
    </row>
    <row r="95" spans="2:54" hidden="1" x14ac:dyDescent="0.25">
      <c r="B95" s="11" t="str">
        <f t="shared" si="5"/>
        <v/>
      </c>
      <c r="C95" s="8"/>
      <c r="D95" s="8"/>
      <c r="E95" s="8"/>
      <c r="F95" s="248" t="str">
        <f>IF('תנאי סף'!AO95&lt;&gt;1,"",'תנאי סף'!F95)</f>
        <v/>
      </c>
      <c r="G95" s="173"/>
      <c r="H95" s="173"/>
      <c r="I95" s="173"/>
      <c r="J95" s="173"/>
      <c r="K95" s="10"/>
      <c r="L95" s="9"/>
      <c r="M95" s="10"/>
      <c r="N95" s="10"/>
      <c r="O95" s="173"/>
      <c r="P95" s="194"/>
      <c r="Q95" s="12"/>
      <c r="R95" s="12"/>
      <c r="S95" s="12"/>
      <c r="T95" s="361"/>
      <c r="U95" s="174" t="str">
        <f t="shared" si="6"/>
        <v/>
      </c>
      <c r="V95" s="12">
        <v>1</v>
      </c>
      <c r="W95" s="12" t="str">
        <f t="shared" si="7"/>
        <v/>
      </c>
      <c r="X95" s="174">
        <v>1</v>
      </c>
      <c r="Y95" s="12" t="str">
        <f t="shared" si="8"/>
        <v/>
      </c>
      <c r="Z95" s="138" t="str">
        <f t="shared" si="9"/>
        <v/>
      </c>
      <c r="AA95" s="210">
        <f t="shared" si="10"/>
        <v>0</v>
      </c>
      <c r="AB95" s="210" t="str">
        <f t="shared" si="17"/>
        <v/>
      </c>
      <c r="AC95" s="210" t="str">
        <f t="shared" si="17"/>
        <v/>
      </c>
      <c r="AD95" s="210">
        <f t="shared" si="12"/>
        <v>0</v>
      </c>
      <c r="BA95" s="210" t="str">
        <f t="shared" si="16"/>
        <v/>
      </c>
      <c r="BB95" s="210" t="str">
        <f t="shared" si="16"/>
        <v/>
      </c>
    </row>
    <row r="96" spans="2:54" hidden="1" x14ac:dyDescent="0.25">
      <c r="B96" s="11" t="str">
        <f t="shared" ref="B96:B130" si="18">IF(F96="","",ROW()-30)</f>
        <v/>
      </c>
      <c r="C96" s="8"/>
      <c r="D96" s="8"/>
      <c r="E96" s="8"/>
      <c r="F96" s="248" t="str">
        <f>IF('תנאי סף'!AO96&lt;&gt;1,"",'תנאי סף'!F96)</f>
        <v/>
      </c>
      <c r="G96" s="173"/>
      <c r="H96" s="173"/>
      <c r="I96" s="173"/>
      <c r="J96" s="173"/>
      <c r="K96" s="10"/>
      <c r="L96" s="9"/>
      <c r="M96" s="10"/>
      <c r="N96" s="10"/>
      <c r="O96" s="173"/>
      <c r="P96" s="194"/>
      <c r="Q96" s="12"/>
      <c r="R96" s="12"/>
      <c r="S96" s="12"/>
      <c r="T96" s="361"/>
      <c r="U96" s="174" t="str">
        <f t="shared" ref="U96:U130" si="19">IF($F96="","",IF($AA96&lt;&gt;1,$AB$1,G96*$G$5))</f>
        <v/>
      </c>
      <c r="V96" s="12">
        <v>1</v>
      </c>
      <c r="W96" s="12" t="str">
        <f t="shared" ref="W96:W130" si="20">IF($F96="","",IF($AA96&lt;&gt;1,$AB$1,IFERROR(U96*V96,$AB$1)))</f>
        <v/>
      </c>
      <c r="X96" s="174">
        <v>1</v>
      </c>
      <c r="Y96" s="12" t="str">
        <f t="shared" ref="Y96:Y130" si="21">IF($F96="","",IF($AA96&lt;&gt;1,$AB$1,IFERROR(W96*X96,$AB$1)))</f>
        <v/>
      </c>
      <c r="Z96" s="138" t="str">
        <f t="shared" ref="Z96:Z130" si="22">IF($F96="","",IF(OR($AA96&lt;&gt;1,Y96=$AB$1),$AB$1,IFERROR(Y96/SUM($Y$31:$Y$130),0)))</f>
        <v/>
      </c>
      <c r="AA96" s="210">
        <f t="shared" ref="AA96:AA130" si="23">IF(SUM(AD96:AV96)=COUNT(AD96:AV96),1,0)</f>
        <v>0</v>
      </c>
      <c r="AB96" s="210" t="str">
        <f t="shared" si="17"/>
        <v/>
      </c>
      <c r="AC96" s="210" t="str">
        <f t="shared" si="17"/>
        <v/>
      </c>
      <c r="AD96" s="210">
        <f t="shared" si="12"/>
        <v>0</v>
      </c>
      <c r="BA96" s="210" t="str">
        <f t="shared" si="16"/>
        <v/>
      </c>
      <c r="BB96" s="210" t="str">
        <f t="shared" si="16"/>
        <v/>
      </c>
    </row>
    <row r="97" spans="2:54" hidden="1" x14ac:dyDescent="0.25">
      <c r="B97" s="11" t="str">
        <f t="shared" si="18"/>
        <v/>
      </c>
      <c r="C97" s="8"/>
      <c r="D97" s="8"/>
      <c r="E97" s="8"/>
      <c r="F97" s="248" t="str">
        <f>IF('תנאי סף'!AO97&lt;&gt;1,"",'תנאי סף'!F97)</f>
        <v/>
      </c>
      <c r="G97" s="173"/>
      <c r="H97" s="173"/>
      <c r="I97" s="173"/>
      <c r="J97" s="173"/>
      <c r="K97" s="10"/>
      <c r="L97" s="9"/>
      <c r="M97" s="10"/>
      <c r="N97" s="10"/>
      <c r="O97" s="173"/>
      <c r="P97" s="194"/>
      <c r="Q97" s="12"/>
      <c r="R97" s="12"/>
      <c r="S97" s="12"/>
      <c r="T97" s="361"/>
      <c r="U97" s="174" t="str">
        <f t="shared" si="19"/>
        <v/>
      </c>
      <c r="V97" s="12">
        <v>1</v>
      </c>
      <c r="W97" s="12" t="str">
        <f t="shared" si="20"/>
        <v/>
      </c>
      <c r="X97" s="174">
        <v>1</v>
      </c>
      <c r="Y97" s="12" t="str">
        <f t="shared" si="21"/>
        <v/>
      </c>
      <c r="Z97" s="138" t="str">
        <f t="shared" si="22"/>
        <v/>
      </c>
      <c r="AA97" s="210">
        <f t="shared" si="23"/>
        <v>0</v>
      </c>
      <c r="AB97" s="210" t="str">
        <f t="shared" si="17"/>
        <v/>
      </c>
      <c r="AC97" s="210" t="str">
        <f t="shared" si="17"/>
        <v/>
      </c>
      <c r="AD97" s="210">
        <f t="shared" si="12"/>
        <v>0</v>
      </c>
      <c r="BA97" s="210" t="str">
        <f t="shared" si="16"/>
        <v/>
      </c>
      <c r="BB97" s="210" t="str">
        <f t="shared" si="16"/>
        <v/>
      </c>
    </row>
    <row r="98" spans="2:54" hidden="1" x14ac:dyDescent="0.25">
      <c r="B98" s="11" t="str">
        <f t="shared" si="18"/>
        <v/>
      </c>
      <c r="C98" s="8"/>
      <c r="D98" s="8"/>
      <c r="E98" s="8"/>
      <c r="F98" s="248" t="str">
        <f>IF('תנאי סף'!AO98&lt;&gt;1,"",'תנאי סף'!F98)</f>
        <v/>
      </c>
      <c r="G98" s="173"/>
      <c r="H98" s="173"/>
      <c r="I98" s="173"/>
      <c r="J98" s="173"/>
      <c r="K98" s="10"/>
      <c r="L98" s="9"/>
      <c r="M98" s="10"/>
      <c r="N98" s="10"/>
      <c r="O98" s="173"/>
      <c r="P98" s="194"/>
      <c r="Q98" s="12"/>
      <c r="R98" s="12"/>
      <c r="S98" s="12"/>
      <c r="T98" s="361"/>
      <c r="U98" s="174" t="str">
        <f t="shared" si="19"/>
        <v/>
      </c>
      <c r="V98" s="12">
        <v>1</v>
      </c>
      <c r="W98" s="12" t="str">
        <f t="shared" si="20"/>
        <v/>
      </c>
      <c r="X98" s="174">
        <v>1</v>
      </c>
      <c r="Y98" s="12" t="str">
        <f t="shared" si="21"/>
        <v/>
      </c>
      <c r="Z98" s="138" t="str">
        <f t="shared" si="22"/>
        <v/>
      </c>
      <c r="AA98" s="210">
        <f t="shared" si="23"/>
        <v>0</v>
      </c>
      <c r="AB98" s="210" t="str">
        <f t="shared" si="17"/>
        <v/>
      </c>
      <c r="AC98" s="210" t="str">
        <f t="shared" si="17"/>
        <v/>
      </c>
      <c r="AD98" s="210">
        <f t="shared" si="12"/>
        <v>0</v>
      </c>
      <c r="BA98" s="210" t="str">
        <f t="shared" si="16"/>
        <v/>
      </c>
      <c r="BB98" s="210" t="str">
        <f t="shared" si="16"/>
        <v/>
      </c>
    </row>
    <row r="99" spans="2:54" hidden="1" x14ac:dyDescent="0.25">
      <c r="B99" s="11" t="str">
        <f t="shared" si="18"/>
        <v/>
      </c>
      <c r="C99" s="8"/>
      <c r="D99" s="8"/>
      <c r="E99" s="8"/>
      <c r="F99" s="248" t="str">
        <f>IF('תנאי סף'!AO99&lt;&gt;1,"",'תנאי סף'!F99)</f>
        <v/>
      </c>
      <c r="G99" s="173"/>
      <c r="H99" s="173"/>
      <c r="I99" s="173"/>
      <c r="J99" s="173"/>
      <c r="K99" s="10"/>
      <c r="L99" s="9"/>
      <c r="M99" s="10"/>
      <c r="N99" s="10"/>
      <c r="O99" s="173"/>
      <c r="P99" s="194"/>
      <c r="Q99" s="12"/>
      <c r="R99" s="12"/>
      <c r="S99" s="12"/>
      <c r="T99" s="361"/>
      <c r="U99" s="174" t="str">
        <f t="shared" si="19"/>
        <v/>
      </c>
      <c r="V99" s="12">
        <v>1</v>
      </c>
      <c r="W99" s="12" t="str">
        <f t="shared" si="20"/>
        <v/>
      </c>
      <c r="X99" s="174">
        <v>1</v>
      </c>
      <c r="Y99" s="12" t="str">
        <f t="shared" si="21"/>
        <v/>
      </c>
      <c r="Z99" s="138" t="str">
        <f t="shared" si="22"/>
        <v/>
      </c>
      <c r="AA99" s="210">
        <f t="shared" si="23"/>
        <v>0</v>
      </c>
      <c r="AB99" s="210" t="str">
        <f t="shared" si="17"/>
        <v/>
      </c>
      <c r="AC99" s="210" t="str">
        <f t="shared" si="17"/>
        <v/>
      </c>
      <c r="AD99" s="210">
        <f t="shared" si="12"/>
        <v>0</v>
      </c>
      <c r="BA99" s="210" t="str">
        <f t="shared" si="16"/>
        <v/>
      </c>
      <c r="BB99" s="210" t="str">
        <f t="shared" si="16"/>
        <v/>
      </c>
    </row>
    <row r="100" spans="2:54" hidden="1" x14ac:dyDescent="0.25">
      <c r="B100" s="11" t="str">
        <f t="shared" si="18"/>
        <v/>
      </c>
      <c r="C100" s="8"/>
      <c r="D100" s="8"/>
      <c r="E100" s="8"/>
      <c r="F100" s="248" t="str">
        <f>IF('תנאי סף'!AO100&lt;&gt;1,"",'תנאי סף'!F100)</f>
        <v/>
      </c>
      <c r="G100" s="173"/>
      <c r="H100" s="173"/>
      <c r="I100" s="173"/>
      <c r="J100" s="173"/>
      <c r="K100" s="10"/>
      <c r="L100" s="9"/>
      <c r="M100" s="10"/>
      <c r="N100" s="10"/>
      <c r="O100" s="173"/>
      <c r="P100" s="194"/>
      <c r="Q100" s="12"/>
      <c r="R100" s="12"/>
      <c r="S100" s="12"/>
      <c r="T100" s="361"/>
      <c r="U100" s="174" t="str">
        <f t="shared" si="19"/>
        <v/>
      </c>
      <c r="V100" s="12">
        <v>1</v>
      </c>
      <c r="W100" s="12" t="str">
        <f t="shared" si="20"/>
        <v/>
      </c>
      <c r="X100" s="174">
        <v>1</v>
      </c>
      <c r="Y100" s="12" t="str">
        <f t="shared" si="21"/>
        <v/>
      </c>
      <c r="Z100" s="138" t="str">
        <f t="shared" si="22"/>
        <v/>
      </c>
      <c r="AA100" s="210">
        <f t="shared" si="23"/>
        <v>0</v>
      </c>
      <c r="AB100" s="210" t="str">
        <f t="shared" si="17"/>
        <v/>
      </c>
      <c r="AC100" s="210" t="str">
        <f t="shared" si="17"/>
        <v/>
      </c>
      <c r="AD100" s="210">
        <f t="shared" si="12"/>
        <v>0</v>
      </c>
      <c r="BA100" s="210" t="str">
        <f t="shared" si="16"/>
        <v/>
      </c>
      <c r="BB100" s="210" t="str">
        <f t="shared" si="16"/>
        <v/>
      </c>
    </row>
    <row r="101" spans="2:54" hidden="1" x14ac:dyDescent="0.25">
      <c r="B101" s="11" t="str">
        <f t="shared" si="18"/>
        <v/>
      </c>
      <c r="C101" s="8"/>
      <c r="D101" s="8"/>
      <c r="E101" s="8"/>
      <c r="F101" s="248" t="str">
        <f>IF('תנאי סף'!AO101&lt;&gt;1,"",'תנאי סף'!F101)</f>
        <v/>
      </c>
      <c r="G101" s="173"/>
      <c r="H101" s="173"/>
      <c r="I101" s="173"/>
      <c r="J101" s="173"/>
      <c r="K101" s="10"/>
      <c r="L101" s="9"/>
      <c r="M101" s="10"/>
      <c r="N101" s="10"/>
      <c r="O101" s="173"/>
      <c r="P101" s="194"/>
      <c r="Q101" s="12"/>
      <c r="R101" s="12"/>
      <c r="S101" s="12"/>
      <c r="T101" s="361"/>
      <c r="U101" s="174" t="str">
        <f t="shared" si="19"/>
        <v/>
      </c>
      <c r="V101" s="12">
        <v>1</v>
      </c>
      <c r="W101" s="12" t="str">
        <f t="shared" si="20"/>
        <v/>
      </c>
      <c r="X101" s="174">
        <v>1</v>
      </c>
      <c r="Y101" s="12" t="str">
        <f t="shared" si="21"/>
        <v/>
      </c>
      <c r="Z101" s="138" t="str">
        <f t="shared" si="22"/>
        <v/>
      </c>
      <c r="AA101" s="210">
        <f t="shared" si="23"/>
        <v>0</v>
      </c>
      <c r="AB101" s="210" t="str">
        <f t="shared" si="17"/>
        <v/>
      </c>
      <c r="AC101" s="210" t="str">
        <f t="shared" si="17"/>
        <v/>
      </c>
      <c r="AD101" s="210">
        <f t="shared" si="12"/>
        <v>0</v>
      </c>
      <c r="BA101" s="210" t="str">
        <f t="shared" si="16"/>
        <v/>
      </c>
      <c r="BB101" s="210" t="str">
        <f t="shared" si="16"/>
        <v/>
      </c>
    </row>
    <row r="102" spans="2:54" hidden="1" x14ac:dyDescent="0.25">
      <c r="B102" s="11" t="str">
        <f t="shared" si="18"/>
        <v/>
      </c>
      <c r="C102" s="8"/>
      <c r="D102" s="8"/>
      <c r="E102" s="8"/>
      <c r="F102" s="248" t="str">
        <f>IF('תנאי סף'!AO102&lt;&gt;1,"",'תנאי סף'!F102)</f>
        <v/>
      </c>
      <c r="G102" s="173"/>
      <c r="H102" s="173"/>
      <c r="I102" s="173"/>
      <c r="J102" s="173"/>
      <c r="K102" s="10"/>
      <c r="L102" s="9"/>
      <c r="M102" s="10"/>
      <c r="N102" s="10"/>
      <c r="O102" s="173"/>
      <c r="P102" s="194"/>
      <c r="Q102" s="12"/>
      <c r="R102" s="12"/>
      <c r="S102" s="12"/>
      <c r="T102" s="361"/>
      <c r="U102" s="174" t="str">
        <f t="shared" si="19"/>
        <v/>
      </c>
      <c r="V102" s="12">
        <v>1</v>
      </c>
      <c r="W102" s="12" t="str">
        <f t="shared" si="20"/>
        <v/>
      </c>
      <c r="X102" s="174">
        <v>1</v>
      </c>
      <c r="Y102" s="12" t="str">
        <f t="shared" si="21"/>
        <v/>
      </c>
      <c r="Z102" s="138" t="str">
        <f t="shared" si="22"/>
        <v/>
      </c>
      <c r="AA102" s="210">
        <f t="shared" si="23"/>
        <v>0</v>
      </c>
      <c r="AB102" s="210" t="str">
        <f t="shared" si="17"/>
        <v/>
      </c>
      <c r="AC102" s="210" t="str">
        <f t="shared" si="17"/>
        <v/>
      </c>
      <c r="AD102" s="210">
        <f t="shared" si="12"/>
        <v>0</v>
      </c>
      <c r="BA102" s="210" t="str">
        <f t="shared" si="16"/>
        <v/>
      </c>
      <c r="BB102" s="210" t="str">
        <f t="shared" si="16"/>
        <v/>
      </c>
    </row>
    <row r="103" spans="2:54" hidden="1" x14ac:dyDescent="0.25">
      <c r="B103" s="11" t="str">
        <f t="shared" si="18"/>
        <v/>
      </c>
      <c r="C103" s="8"/>
      <c r="D103" s="8"/>
      <c r="E103" s="8"/>
      <c r="F103" s="248" t="str">
        <f>IF('תנאי סף'!AO103&lt;&gt;1,"",'תנאי סף'!F103)</f>
        <v/>
      </c>
      <c r="G103" s="173"/>
      <c r="H103" s="173"/>
      <c r="I103" s="173"/>
      <c r="J103" s="173"/>
      <c r="K103" s="10"/>
      <c r="L103" s="9"/>
      <c r="M103" s="10"/>
      <c r="N103" s="10"/>
      <c r="O103" s="173"/>
      <c r="P103" s="194"/>
      <c r="Q103" s="12"/>
      <c r="R103" s="12"/>
      <c r="S103" s="12"/>
      <c r="T103" s="361"/>
      <c r="U103" s="174" t="str">
        <f t="shared" si="19"/>
        <v/>
      </c>
      <c r="V103" s="12">
        <v>1</v>
      </c>
      <c r="W103" s="12" t="str">
        <f t="shared" si="20"/>
        <v/>
      </c>
      <c r="X103" s="174">
        <v>1</v>
      </c>
      <c r="Y103" s="12" t="str">
        <f t="shared" si="21"/>
        <v/>
      </c>
      <c r="Z103" s="138" t="str">
        <f t="shared" si="22"/>
        <v/>
      </c>
      <c r="AA103" s="210">
        <f t="shared" si="23"/>
        <v>0</v>
      </c>
      <c r="AB103" s="210" t="str">
        <f t="shared" si="17"/>
        <v/>
      </c>
      <c r="AC103" s="210" t="str">
        <f t="shared" si="17"/>
        <v/>
      </c>
      <c r="AD103" s="210">
        <f t="shared" si="12"/>
        <v>0</v>
      </c>
      <c r="BA103" s="210" t="str">
        <f t="shared" si="16"/>
        <v/>
      </c>
      <c r="BB103" s="210" t="str">
        <f t="shared" si="16"/>
        <v/>
      </c>
    </row>
    <row r="104" spans="2:54" hidden="1" x14ac:dyDescent="0.25">
      <c r="B104" s="11" t="str">
        <f t="shared" si="18"/>
        <v/>
      </c>
      <c r="C104" s="8"/>
      <c r="D104" s="8"/>
      <c r="E104" s="8"/>
      <c r="F104" s="248" t="str">
        <f>IF('תנאי סף'!AO104&lt;&gt;1,"",'תנאי סף'!F104)</f>
        <v/>
      </c>
      <c r="G104" s="173"/>
      <c r="H104" s="173"/>
      <c r="I104" s="173"/>
      <c r="J104" s="173"/>
      <c r="K104" s="10"/>
      <c r="L104" s="9"/>
      <c r="M104" s="10"/>
      <c r="N104" s="10"/>
      <c r="O104" s="173"/>
      <c r="P104" s="194"/>
      <c r="Q104" s="12"/>
      <c r="R104" s="12"/>
      <c r="S104" s="12"/>
      <c r="T104" s="361"/>
      <c r="U104" s="174" t="str">
        <f t="shared" si="19"/>
        <v/>
      </c>
      <c r="V104" s="12">
        <v>1</v>
      </c>
      <c r="W104" s="12" t="str">
        <f t="shared" si="20"/>
        <v/>
      </c>
      <c r="X104" s="174">
        <v>1</v>
      </c>
      <c r="Y104" s="12" t="str">
        <f t="shared" si="21"/>
        <v/>
      </c>
      <c r="Z104" s="138" t="str">
        <f t="shared" si="22"/>
        <v/>
      </c>
      <c r="AA104" s="210">
        <f t="shared" si="23"/>
        <v>0</v>
      </c>
      <c r="AB104" s="210" t="str">
        <f t="shared" si="17"/>
        <v/>
      </c>
      <c r="AC104" s="210" t="str">
        <f t="shared" si="17"/>
        <v/>
      </c>
      <c r="AD104" s="210">
        <f t="shared" si="12"/>
        <v>0</v>
      </c>
      <c r="BA104" s="210" t="str">
        <f t="shared" si="16"/>
        <v/>
      </c>
      <c r="BB104" s="210" t="str">
        <f t="shared" si="16"/>
        <v/>
      </c>
    </row>
    <row r="105" spans="2:54" hidden="1" x14ac:dyDescent="0.25">
      <c r="B105" s="11" t="str">
        <f t="shared" si="18"/>
        <v/>
      </c>
      <c r="C105" s="8"/>
      <c r="D105" s="8"/>
      <c r="E105" s="8"/>
      <c r="F105" s="248" t="str">
        <f>IF('תנאי סף'!AO105&lt;&gt;1,"",'תנאי סף'!F105)</f>
        <v/>
      </c>
      <c r="G105" s="173"/>
      <c r="H105" s="173"/>
      <c r="I105" s="173"/>
      <c r="J105" s="173"/>
      <c r="K105" s="10"/>
      <c r="L105" s="9"/>
      <c r="M105" s="10"/>
      <c r="N105" s="10"/>
      <c r="O105" s="173"/>
      <c r="P105" s="194"/>
      <c r="Q105" s="12"/>
      <c r="R105" s="12"/>
      <c r="S105" s="12"/>
      <c r="T105" s="361"/>
      <c r="U105" s="174" t="str">
        <f t="shared" si="19"/>
        <v/>
      </c>
      <c r="V105" s="12">
        <v>1</v>
      </c>
      <c r="W105" s="12" t="str">
        <f t="shared" si="20"/>
        <v/>
      </c>
      <c r="X105" s="174">
        <v>1</v>
      </c>
      <c r="Y105" s="12" t="str">
        <f t="shared" si="21"/>
        <v/>
      </c>
      <c r="Z105" s="138" t="str">
        <f t="shared" si="22"/>
        <v/>
      </c>
      <c r="AA105" s="210">
        <f t="shared" si="23"/>
        <v>0</v>
      </c>
      <c r="AB105" s="210" t="str">
        <f t="shared" si="17"/>
        <v/>
      </c>
      <c r="AC105" s="210" t="str">
        <f t="shared" si="17"/>
        <v/>
      </c>
      <c r="AD105" s="210">
        <f t="shared" si="12"/>
        <v>0</v>
      </c>
      <c r="BA105" s="210" t="str">
        <f t="shared" si="16"/>
        <v/>
      </c>
      <c r="BB105" s="210" t="str">
        <f t="shared" si="16"/>
        <v/>
      </c>
    </row>
    <row r="106" spans="2:54" hidden="1" x14ac:dyDescent="0.25">
      <c r="B106" s="11" t="str">
        <f t="shared" si="18"/>
        <v/>
      </c>
      <c r="C106" s="8"/>
      <c r="D106" s="8"/>
      <c r="E106" s="8"/>
      <c r="F106" s="248" t="str">
        <f>IF('תנאי סף'!AO106&lt;&gt;1,"",'תנאי סף'!F106)</f>
        <v/>
      </c>
      <c r="G106" s="173"/>
      <c r="H106" s="173"/>
      <c r="I106" s="173"/>
      <c r="J106" s="173"/>
      <c r="K106" s="10"/>
      <c r="L106" s="9"/>
      <c r="M106" s="10"/>
      <c r="N106" s="10"/>
      <c r="O106" s="173"/>
      <c r="P106" s="194"/>
      <c r="Q106" s="12"/>
      <c r="R106" s="12"/>
      <c r="S106" s="12"/>
      <c r="T106" s="361"/>
      <c r="U106" s="174" t="str">
        <f t="shared" si="19"/>
        <v/>
      </c>
      <c r="V106" s="12">
        <v>1</v>
      </c>
      <c r="W106" s="12" t="str">
        <f t="shared" si="20"/>
        <v/>
      </c>
      <c r="X106" s="174">
        <v>1</v>
      </c>
      <c r="Y106" s="12" t="str">
        <f t="shared" si="21"/>
        <v/>
      </c>
      <c r="Z106" s="138" t="str">
        <f t="shared" si="22"/>
        <v/>
      </c>
      <c r="AA106" s="210">
        <f t="shared" si="23"/>
        <v>0</v>
      </c>
      <c r="AB106" s="210" t="str">
        <f t="shared" si="17"/>
        <v/>
      </c>
      <c r="AC106" s="210" t="str">
        <f t="shared" si="17"/>
        <v/>
      </c>
      <c r="AD106" s="210">
        <f t="shared" si="12"/>
        <v>0</v>
      </c>
      <c r="BA106" s="210" t="str">
        <f t="shared" si="16"/>
        <v/>
      </c>
      <c r="BB106" s="210" t="str">
        <f t="shared" si="16"/>
        <v/>
      </c>
    </row>
    <row r="107" spans="2:54" hidden="1" x14ac:dyDescent="0.25">
      <c r="B107" s="11" t="str">
        <f t="shared" si="18"/>
        <v/>
      </c>
      <c r="C107" s="8"/>
      <c r="D107" s="8"/>
      <c r="E107" s="8"/>
      <c r="F107" s="248" t="str">
        <f>IF('תנאי סף'!AO107&lt;&gt;1,"",'תנאי סף'!F107)</f>
        <v/>
      </c>
      <c r="G107" s="173"/>
      <c r="H107" s="173"/>
      <c r="I107" s="173"/>
      <c r="J107" s="173"/>
      <c r="K107" s="10"/>
      <c r="L107" s="9"/>
      <c r="M107" s="10"/>
      <c r="N107" s="10"/>
      <c r="O107" s="173"/>
      <c r="P107" s="194"/>
      <c r="Q107" s="12"/>
      <c r="R107" s="12"/>
      <c r="S107" s="12"/>
      <c r="T107" s="361"/>
      <c r="U107" s="174" t="str">
        <f t="shared" si="19"/>
        <v/>
      </c>
      <c r="V107" s="12">
        <v>1</v>
      </c>
      <c r="W107" s="12" t="str">
        <f t="shared" si="20"/>
        <v/>
      </c>
      <c r="X107" s="174">
        <v>1</v>
      </c>
      <c r="Y107" s="12" t="str">
        <f t="shared" si="21"/>
        <v/>
      </c>
      <c r="Z107" s="138" t="str">
        <f t="shared" si="22"/>
        <v/>
      </c>
      <c r="AA107" s="210">
        <f t="shared" si="23"/>
        <v>0</v>
      </c>
      <c r="AB107" s="210" t="str">
        <f t="shared" si="17"/>
        <v/>
      </c>
      <c r="AC107" s="210" t="str">
        <f t="shared" si="17"/>
        <v/>
      </c>
      <c r="AD107" s="210">
        <f t="shared" si="12"/>
        <v>0</v>
      </c>
      <c r="BA107" s="210" t="str">
        <f t="shared" si="16"/>
        <v/>
      </c>
      <c r="BB107" s="210" t="str">
        <f t="shared" si="16"/>
        <v/>
      </c>
    </row>
    <row r="108" spans="2:54" hidden="1" x14ac:dyDescent="0.25">
      <c r="B108" s="11" t="str">
        <f t="shared" si="18"/>
        <v/>
      </c>
      <c r="C108" s="8"/>
      <c r="D108" s="8"/>
      <c r="E108" s="8"/>
      <c r="F108" s="248" t="str">
        <f>IF('תנאי סף'!AO108&lt;&gt;1,"",'תנאי סף'!F108)</f>
        <v/>
      </c>
      <c r="G108" s="173"/>
      <c r="H108" s="173"/>
      <c r="I108" s="173"/>
      <c r="J108" s="173"/>
      <c r="K108" s="10"/>
      <c r="L108" s="9"/>
      <c r="M108" s="10"/>
      <c r="N108" s="10"/>
      <c r="O108" s="173"/>
      <c r="P108" s="194"/>
      <c r="Q108" s="12"/>
      <c r="R108" s="12"/>
      <c r="S108" s="12"/>
      <c r="T108" s="361"/>
      <c r="U108" s="174" t="str">
        <f t="shared" si="19"/>
        <v/>
      </c>
      <c r="V108" s="12">
        <v>1</v>
      </c>
      <c r="W108" s="12" t="str">
        <f t="shared" si="20"/>
        <v/>
      </c>
      <c r="X108" s="174">
        <v>1</v>
      </c>
      <c r="Y108" s="12" t="str">
        <f t="shared" si="21"/>
        <v/>
      </c>
      <c r="Z108" s="138" t="str">
        <f t="shared" si="22"/>
        <v/>
      </c>
      <c r="AA108" s="210">
        <f t="shared" si="23"/>
        <v>0</v>
      </c>
      <c r="AB108" s="210" t="str">
        <f t="shared" si="17"/>
        <v/>
      </c>
      <c r="AC108" s="210" t="str">
        <f t="shared" si="17"/>
        <v/>
      </c>
      <c r="AD108" s="210">
        <f t="shared" si="12"/>
        <v>0</v>
      </c>
      <c r="BA108" s="210" t="str">
        <f t="shared" si="16"/>
        <v/>
      </c>
      <c r="BB108" s="210" t="str">
        <f t="shared" si="16"/>
        <v/>
      </c>
    </row>
    <row r="109" spans="2:54" hidden="1" x14ac:dyDescent="0.25">
      <c r="B109" s="11" t="str">
        <f t="shared" si="18"/>
        <v/>
      </c>
      <c r="C109" s="8"/>
      <c r="D109" s="8"/>
      <c r="E109" s="8"/>
      <c r="F109" s="248" t="str">
        <f>IF('תנאי סף'!AO109&lt;&gt;1,"",'תנאי סף'!F109)</f>
        <v/>
      </c>
      <c r="G109" s="173"/>
      <c r="H109" s="173"/>
      <c r="I109" s="173"/>
      <c r="J109" s="173"/>
      <c r="K109" s="10"/>
      <c r="L109" s="9"/>
      <c r="M109" s="10"/>
      <c r="N109" s="10"/>
      <c r="O109" s="173"/>
      <c r="P109" s="194"/>
      <c r="Q109" s="12"/>
      <c r="R109" s="12"/>
      <c r="S109" s="12"/>
      <c r="T109" s="361"/>
      <c r="U109" s="174" t="str">
        <f t="shared" si="19"/>
        <v/>
      </c>
      <c r="V109" s="12">
        <v>1</v>
      </c>
      <c r="W109" s="12" t="str">
        <f t="shared" si="20"/>
        <v/>
      </c>
      <c r="X109" s="174">
        <v>1</v>
      </c>
      <c r="Y109" s="12" t="str">
        <f t="shared" si="21"/>
        <v/>
      </c>
      <c r="Z109" s="138" t="str">
        <f t="shared" si="22"/>
        <v/>
      </c>
      <c r="AA109" s="210">
        <f t="shared" si="23"/>
        <v>0</v>
      </c>
      <c r="AB109" s="210" t="str">
        <f t="shared" si="17"/>
        <v/>
      </c>
      <c r="AC109" s="210" t="str">
        <f t="shared" si="17"/>
        <v/>
      </c>
      <c r="AD109" s="210">
        <f t="shared" si="12"/>
        <v>0</v>
      </c>
      <c r="BA109" s="210" t="str">
        <f t="shared" si="16"/>
        <v/>
      </c>
      <c r="BB109" s="210" t="str">
        <f t="shared" si="16"/>
        <v/>
      </c>
    </row>
    <row r="110" spans="2:54" hidden="1" x14ac:dyDescent="0.25">
      <c r="B110" s="11" t="str">
        <f t="shared" si="18"/>
        <v/>
      </c>
      <c r="C110" s="8"/>
      <c r="D110" s="8"/>
      <c r="E110" s="8"/>
      <c r="F110" s="248" t="str">
        <f>IF('תנאי סף'!AO110&lt;&gt;1,"",'תנאי סף'!F110)</f>
        <v/>
      </c>
      <c r="G110" s="173"/>
      <c r="H110" s="173"/>
      <c r="I110" s="173"/>
      <c r="J110" s="173"/>
      <c r="K110" s="10"/>
      <c r="L110" s="9"/>
      <c r="M110" s="10"/>
      <c r="N110" s="10"/>
      <c r="O110" s="173"/>
      <c r="P110" s="194"/>
      <c r="Q110" s="12"/>
      <c r="R110" s="12"/>
      <c r="S110" s="12"/>
      <c r="T110" s="361"/>
      <c r="U110" s="174" t="str">
        <f t="shared" si="19"/>
        <v/>
      </c>
      <c r="V110" s="12">
        <v>1</v>
      </c>
      <c r="W110" s="12" t="str">
        <f t="shared" si="20"/>
        <v/>
      </c>
      <c r="X110" s="174">
        <v>1</v>
      </c>
      <c r="Y110" s="12" t="str">
        <f t="shared" si="21"/>
        <v/>
      </c>
      <c r="Z110" s="138" t="str">
        <f t="shared" si="22"/>
        <v/>
      </c>
      <c r="AA110" s="210">
        <f t="shared" si="23"/>
        <v>0</v>
      </c>
      <c r="AB110" s="210" t="str">
        <f t="shared" si="17"/>
        <v/>
      </c>
      <c r="AC110" s="210" t="str">
        <f t="shared" si="17"/>
        <v/>
      </c>
      <c r="AD110" s="210">
        <f t="shared" ref="AD110:AD130" si="24">IF(G$30="",1,IF(G110="",0,IFERROR(CHOOSE(AD$28,IF(ISNA(MATCH(G110,$AB$30:$AC$30,0)),0,1),IF(ISNUMBER(G110),1,0),IF(G110=TRUNC(G110),1,0),IF(AND(G110*1=G110,G110&gt;=0),1,0),IF(AND(G110=TRUNC(G110),G110&gt;=0),1,0),IF(AND(G110*1=G110,G110&gt;0),1,0),IF(AND(G110=TRUNC(G110),G110&gt;0),1,0),1,IF(ISNA(HLOOKUP(G110,$AE$4:$AN$4,1,0)),0,1)),0)))</f>
        <v>0</v>
      </c>
      <c r="BA110" s="210" t="str">
        <f t="shared" si="16"/>
        <v/>
      </c>
      <c r="BB110" s="210" t="str">
        <f t="shared" si="16"/>
        <v/>
      </c>
    </row>
    <row r="111" spans="2:54" hidden="1" x14ac:dyDescent="0.25">
      <c r="B111" s="11" t="str">
        <f t="shared" si="18"/>
        <v/>
      </c>
      <c r="C111" s="8"/>
      <c r="D111" s="8"/>
      <c r="E111" s="8"/>
      <c r="F111" s="248" t="str">
        <f>IF('תנאי סף'!AO111&lt;&gt;1,"",'תנאי סף'!F111)</f>
        <v/>
      </c>
      <c r="G111" s="173"/>
      <c r="H111" s="173"/>
      <c r="I111" s="173"/>
      <c r="J111" s="173"/>
      <c r="K111" s="10"/>
      <c r="L111" s="9"/>
      <c r="M111" s="10"/>
      <c r="N111" s="10"/>
      <c r="O111" s="173"/>
      <c r="P111" s="194"/>
      <c r="Q111" s="12"/>
      <c r="R111" s="12"/>
      <c r="S111" s="12"/>
      <c r="T111" s="361"/>
      <c r="U111" s="174" t="str">
        <f t="shared" si="19"/>
        <v/>
      </c>
      <c r="V111" s="12">
        <v>1</v>
      </c>
      <c r="W111" s="12" t="str">
        <f t="shared" si="20"/>
        <v/>
      </c>
      <c r="X111" s="174">
        <v>1</v>
      </c>
      <c r="Y111" s="12" t="str">
        <f t="shared" si="21"/>
        <v/>
      </c>
      <c r="Z111" s="138" t="str">
        <f t="shared" si="22"/>
        <v/>
      </c>
      <c r="AA111" s="210">
        <f t="shared" si="23"/>
        <v>0</v>
      </c>
      <c r="AB111" s="210" t="str">
        <f t="shared" si="17"/>
        <v/>
      </c>
      <c r="AC111" s="210" t="str">
        <f t="shared" si="17"/>
        <v/>
      </c>
      <c r="AD111" s="210">
        <f t="shared" si="24"/>
        <v>0</v>
      </c>
      <c r="BA111" s="210" t="str">
        <f t="shared" ref="BA111:BB130" si="25">IF($F111="","",BA$30)</f>
        <v/>
      </c>
      <c r="BB111" s="210" t="str">
        <f t="shared" si="25"/>
        <v/>
      </c>
    </row>
    <row r="112" spans="2:54" hidden="1" x14ac:dyDescent="0.25">
      <c r="B112" s="11" t="str">
        <f t="shared" si="18"/>
        <v/>
      </c>
      <c r="C112" s="8"/>
      <c r="D112" s="8"/>
      <c r="E112" s="8"/>
      <c r="F112" s="248" t="str">
        <f>IF('תנאי סף'!AO112&lt;&gt;1,"",'תנאי סף'!F112)</f>
        <v/>
      </c>
      <c r="G112" s="173"/>
      <c r="H112" s="173"/>
      <c r="I112" s="173"/>
      <c r="J112" s="173"/>
      <c r="K112" s="10"/>
      <c r="L112" s="9"/>
      <c r="M112" s="10"/>
      <c r="N112" s="10"/>
      <c r="O112" s="173"/>
      <c r="P112" s="194"/>
      <c r="Q112" s="12"/>
      <c r="R112" s="12"/>
      <c r="S112" s="12"/>
      <c r="T112" s="361"/>
      <c r="U112" s="174" t="str">
        <f t="shared" si="19"/>
        <v/>
      </c>
      <c r="V112" s="12">
        <v>1</v>
      </c>
      <c r="W112" s="12" t="str">
        <f t="shared" si="20"/>
        <v/>
      </c>
      <c r="X112" s="174">
        <v>1</v>
      </c>
      <c r="Y112" s="12" t="str">
        <f t="shared" si="21"/>
        <v/>
      </c>
      <c r="Z112" s="138" t="str">
        <f t="shared" si="22"/>
        <v/>
      </c>
      <c r="AA112" s="210">
        <f t="shared" si="23"/>
        <v>0</v>
      </c>
      <c r="AB112" s="210" t="str">
        <f t="shared" si="17"/>
        <v/>
      </c>
      <c r="AC112" s="210" t="str">
        <f t="shared" si="17"/>
        <v/>
      </c>
      <c r="AD112" s="210">
        <f t="shared" si="24"/>
        <v>0</v>
      </c>
      <c r="BA112" s="210" t="str">
        <f t="shared" si="25"/>
        <v/>
      </c>
      <c r="BB112" s="210" t="str">
        <f t="shared" si="25"/>
        <v/>
      </c>
    </row>
    <row r="113" spans="2:54" hidden="1" x14ac:dyDescent="0.25">
      <c r="B113" s="11" t="str">
        <f t="shared" si="18"/>
        <v/>
      </c>
      <c r="C113" s="8"/>
      <c r="D113" s="8"/>
      <c r="E113" s="8"/>
      <c r="F113" s="248" t="str">
        <f>IF('תנאי סף'!AO113&lt;&gt;1,"",'תנאי סף'!F113)</f>
        <v/>
      </c>
      <c r="G113" s="173"/>
      <c r="H113" s="173"/>
      <c r="I113" s="173"/>
      <c r="J113" s="173"/>
      <c r="K113" s="10"/>
      <c r="L113" s="9"/>
      <c r="M113" s="10"/>
      <c r="N113" s="10"/>
      <c r="O113" s="173"/>
      <c r="P113" s="194"/>
      <c r="Q113" s="12"/>
      <c r="R113" s="12"/>
      <c r="S113" s="12"/>
      <c r="T113" s="361"/>
      <c r="U113" s="174" t="str">
        <f t="shared" si="19"/>
        <v/>
      </c>
      <c r="V113" s="12">
        <v>1</v>
      </c>
      <c r="W113" s="12" t="str">
        <f t="shared" si="20"/>
        <v/>
      </c>
      <c r="X113" s="174">
        <v>1</v>
      </c>
      <c r="Y113" s="12" t="str">
        <f t="shared" si="21"/>
        <v/>
      </c>
      <c r="Z113" s="138" t="str">
        <f t="shared" si="22"/>
        <v/>
      </c>
      <c r="AA113" s="210">
        <f t="shared" si="23"/>
        <v>0</v>
      </c>
      <c r="AB113" s="210" t="str">
        <f t="shared" si="17"/>
        <v/>
      </c>
      <c r="AC113" s="210" t="str">
        <f t="shared" si="17"/>
        <v/>
      </c>
      <c r="AD113" s="210">
        <f t="shared" si="24"/>
        <v>0</v>
      </c>
      <c r="BA113" s="210" t="str">
        <f t="shared" si="25"/>
        <v/>
      </c>
      <c r="BB113" s="210" t="str">
        <f t="shared" si="25"/>
        <v/>
      </c>
    </row>
    <row r="114" spans="2:54" hidden="1" x14ac:dyDescent="0.25">
      <c r="B114" s="11" t="str">
        <f t="shared" si="18"/>
        <v/>
      </c>
      <c r="C114" s="8"/>
      <c r="D114" s="8"/>
      <c r="E114" s="8"/>
      <c r="F114" s="248" t="str">
        <f>IF('תנאי סף'!AO114&lt;&gt;1,"",'תנאי סף'!F114)</f>
        <v/>
      </c>
      <c r="G114" s="173"/>
      <c r="H114" s="173"/>
      <c r="I114" s="173"/>
      <c r="J114" s="173"/>
      <c r="K114" s="10"/>
      <c r="L114" s="9"/>
      <c r="M114" s="10"/>
      <c r="N114" s="10"/>
      <c r="O114" s="173"/>
      <c r="P114" s="194"/>
      <c r="Q114" s="12"/>
      <c r="R114" s="12"/>
      <c r="S114" s="12"/>
      <c r="T114" s="361"/>
      <c r="U114" s="174" t="str">
        <f t="shared" si="19"/>
        <v/>
      </c>
      <c r="V114" s="12">
        <v>1</v>
      </c>
      <c r="W114" s="12" t="str">
        <f t="shared" si="20"/>
        <v/>
      </c>
      <c r="X114" s="174">
        <v>1</v>
      </c>
      <c r="Y114" s="12" t="str">
        <f t="shared" si="21"/>
        <v/>
      </c>
      <c r="Z114" s="138" t="str">
        <f t="shared" si="22"/>
        <v/>
      </c>
      <c r="AA114" s="210">
        <f t="shared" si="23"/>
        <v>0</v>
      </c>
      <c r="AB114" s="210" t="str">
        <f t="shared" si="17"/>
        <v/>
      </c>
      <c r="AC114" s="210" t="str">
        <f t="shared" si="17"/>
        <v/>
      </c>
      <c r="AD114" s="210">
        <f t="shared" si="24"/>
        <v>0</v>
      </c>
      <c r="BA114" s="210" t="str">
        <f t="shared" si="25"/>
        <v/>
      </c>
      <c r="BB114" s="210" t="str">
        <f t="shared" si="25"/>
        <v/>
      </c>
    </row>
    <row r="115" spans="2:54" hidden="1" x14ac:dyDescent="0.25">
      <c r="B115" s="11" t="str">
        <f t="shared" si="18"/>
        <v/>
      </c>
      <c r="C115" s="8"/>
      <c r="D115" s="8"/>
      <c r="E115" s="8"/>
      <c r="F115" s="248" t="str">
        <f>IF('תנאי סף'!AO115&lt;&gt;1,"",'תנאי סף'!F115)</f>
        <v/>
      </c>
      <c r="G115" s="173"/>
      <c r="H115" s="173"/>
      <c r="I115" s="173"/>
      <c r="J115" s="173"/>
      <c r="K115" s="10"/>
      <c r="L115" s="9"/>
      <c r="M115" s="10"/>
      <c r="N115" s="10"/>
      <c r="O115" s="173"/>
      <c r="P115" s="194"/>
      <c r="Q115" s="12"/>
      <c r="R115" s="12"/>
      <c r="S115" s="12"/>
      <c r="T115" s="361"/>
      <c r="U115" s="174" t="str">
        <f t="shared" si="19"/>
        <v/>
      </c>
      <c r="V115" s="12">
        <v>1</v>
      </c>
      <c r="W115" s="12" t="str">
        <f t="shared" si="20"/>
        <v/>
      </c>
      <c r="X115" s="174">
        <v>1</v>
      </c>
      <c r="Y115" s="12" t="str">
        <f t="shared" si="21"/>
        <v/>
      </c>
      <c r="Z115" s="138" t="str">
        <f t="shared" si="22"/>
        <v/>
      </c>
      <c r="AA115" s="210">
        <f t="shared" si="23"/>
        <v>0</v>
      </c>
      <c r="AB115" s="210" t="str">
        <f t="shared" si="17"/>
        <v/>
      </c>
      <c r="AC115" s="210" t="str">
        <f t="shared" si="17"/>
        <v/>
      </c>
      <c r="AD115" s="210">
        <f t="shared" si="24"/>
        <v>0</v>
      </c>
      <c r="BA115" s="210" t="str">
        <f t="shared" si="25"/>
        <v/>
      </c>
      <c r="BB115" s="210" t="str">
        <f t="shared" si="25"/>
        <v/>
      </c>
    </row>
    <row r="116" spans="2:54" hidden="1" x14ac:dyDescent="0.25">
      <c r="B116" s="11" t="str">
        <f t="shared" si="18"/>
        <v/>
      </c>
      <c r="C116" s="8"/>
      <c r="D116" s="8"/>
      <c r="E116" s="8"/>
      <c r="F116" s="248" t="str">
        <f>IF('תנאי סף'!AO116&lt;&gt;1,"",'תנאי סף'!F116)</f>
        <v/>
      </c>
      <c r="G116" s="173"/>
      <c r="H116" s="173"/>
      <c r="I116" s="173"/>
      <c r="J116" s="173"/>
      <c r="K116" s="10"/>
      <c r="L116" s="9"/>
      <c r="M116" s="10"/>
      <c r="N116" s="10"/>
      <c r="O116" s="173"/>
      <c r="P116" s="194"/>
      <c r="Q116" s="12"/>
      <c r="R116" s="12"/>
      <c r="S116" s="12"/>
      <c r="T116" s="361"/>
      <c r="U116" s="174" t="str">
        <f t="shared" si="19"/>
        <v/>
      </c>
      <c r="V116" s="12">
        <v>1</v>
      </c>
      <c r="W116" s="12" t="str">
        <f t="shared" si="20"/>
        <v/>
      </c>
      <c r="X116" s="174">
        <v>1</v>
      </c>
      <c r="Y116" s="12" t="str">
        <f t="shared" si="21"/>
        <v/>
      </c>
      <c r="Z116" s="138" t="str">
        <f t="shared" si="22"/>
        <v/>
      </c>
      <c r="AA116" s="210">
        <f t="shared" si="23"/>
        <v>0</v>
      </c>
      <c r="AB116" s="210" t="str">
        <f t="shared" si="17"/>
        <v/>
      </c>
      <c r="AC116" s="210" t="str">
        <f t="shared" si="17"/>
        <v/>
      </c>
      <c r="AD116" s="210">
        <f t="shared" si="24"/>
        <v>0</v>
      </c>
      <c r="BA116" s="210" t="str">
        <f t="shared" si="25"/>
        <v/>
      </c>
      <c r="BB116" s="210" t="str">
        <f t="shared" si="25"/>
        <v/>
      </c>
    </row>
    <row r="117" spans="2:54" hidden="1" x14ac:dyDescent="0.25">
      <c r="B117" s="11" t="str">
        <f t="shared" si="18"/>
        <v/>
      </c>
      <c r="C117" s="8"/>
      <c r="D117" s="8"/>
      <c r="E117" s="8"/>
      <c r="F117" s="248" t="str">
        <f>IF('תנאי סף'!AO117&lt;&gt;1,"",'תנאי סף'!F117)</f>
        <v/>
      </c>
      <c r="G117" s="173"/>
      <c r="H117" s="173"/>
      <c r="I117" s="173"/>
      <c r="J117" s="173"/>
      <c r="K117" s="10"/>
      <c r="L117" s="9"/>
      <c r="M117" s="10"/>
      <c r="N117" s="10"/>
      <c r="O117" s="173"/>
      <c r="P117" s="194"/>
      <c r="Q117" s="12"/>
      <c r="R117" s="12"/>
      <c r="S117" s="12"/>
      <c r="T117" s="361"/>
      <c r="U117" s="174" t="str">
        <f t="shared" si="19"/>
        <v/>
      </c>
      <c r="V117" s="12">
        <v>1</v>
      </c>
      <c r="W117" s="12" t="str">
        <f t="shared" si="20"/>
        <v/>
      </c>
      <c r="X117" s="174">
        <v>1</v>
      </c>
      <c r="Y117" s="12" t="str">
        <f t="shared" si="21"/>
        <v/>
      </c>
      <c r="Z117" s="138" t="str">
        <f t="shared" si="22"/>
        <v/>
      </c>
      <c r="AA117" s="210">
        <f t="shared" si="23"/>
        <v>0</v>
      </c>
      <c r="AB117" s="210" t="str">
        <f t="shared" si="17"/>
        <v/>
      </c>
      <c r="AC117" s="210" t="str">
        <f t="shared" si="17"/>
        <v/>
      </c>
      <c r="AD117" s="210">
        <f t="shared" si="24"/>
        <v>0</v>
      </c>
      <c r="BA117" s="210" t="str">
        <f t="shared" si="25"/>
        <v/>
      </c>
      <c r="BB117" s="210" t="str">
        <f t="shared" si="25"/>
        <v/>
      </c>
    </row>
    <row r="118" spans="2:54" hidden="1" x14ac:dyDescent="0.25">
      <c r="B118" s="11" t="str">
        <f t="shared" si="18"/>
        <v/>
      </c>
      <c r="C118" s="8"/>
      <c r="D118" s="8"/>
      <c r="E118" s="8"/>
      <c r="F118" s="248" t="str">
        <f>IF('תנאי סף'!AO118&lt;&gt;1,"",'תנאי סף'!F118)</f>
        <v/>
      </c>
      <c r="G118" s="173"/>
      <c r="H118" s="173"/>
      <c r="I118" s="173"/>
      <c r="J118" s="173"/>
      <c r="K118" s="10"/>
      <c r="L118" s="9"/>
      <c r="M118" s="10"/>
      <c r="N118" s="10"/>
      <c r="O118" s="173"/>
      <c r="P118" s="194"/>
      <c r="Q118" s="12"/>
      <c r="R118" s="12"/>
      <c r="S118" s="12"/>
      <c r="T118" s="361"/>
      <c r="U118" s="174" t="str">
        <f t="shared" si="19"/>
        <v/>
      </c>
      <c r="V118" s="12">
        <v>1</v>
      </c>
      <c r="W118" s="12" t="str">
        <f t="shared" si="20"/>
        <v/>
      </c>
      <c r="X118" s="174">
        <v>1</v>
      </c>
      <c r="Y118" s="12" t="str">
        <f t="shared" si="21"/>
        <v/>
      </c>
      <c r="Z118" s="138" t="str">
        <f t="shared" si="22"/>
        <v/>
      </c>
      <c r="AA118" s="210">
        <f t="shared" si="23"/>
        <v>0</v>
      </c>
      <c r="AB118" s="210" t="str">
        <f t="shared" si="17"/>
        <v/>
      </c>
      <c r="AC118" s="210" t="str">
        <f t="shared" si="17"/>
        <v/>
      </c>
      <c r="AD118" s="210">
        <f t="shared" si="24"/>
        <v>0</v>
      </c>
      <c r="BA118" s="210" t="str">
        <f t="shared" si="25"/>
        <v/>
      </c>
      <c r="BB118" s="210" t="str">
        <f t="shared" si="25"/>
        <v/>
      </c>
    </row>
    <row r="119" spans="2:54" hidden="1" x14ac:dyDescent="0.25">
      <c r="B119" s="11" t="str">
        <f t="shared" si="18"/>
        <v/>
      </c>
      <c r="C119" s="8"/>
      <c r="D119" s="8"/>
      <c r="E119" s="8"/>
      <c r="F119" s="248" t="str">
        <f>IF('תנאי סף'!AO119&lt;&gt;1,"",'תנאי סף'!F119)</f>
        <v/>
      </c>
      <c r="G119" s="173"/>
      <c r="H119" s="173"/>
      <c r="I119" s="173"/>
      <c r="J119" s="173"/>
      <c r="K119" s="10"/>
      <c r="L119" s="9"/>
      <c r="M119" s="10"/>
      <c r="N119" s="10"/>
      <c r="O119" s="173"/>
      <c r="P119" s="194"/>
      <c r="Q119" s="12"/>
      <c r="R119" s="12"/>
      <c r="S119" s="12"/>
      <c r="T119" s="361"/>
      <c r="U119" s="174" t="str">
        <f t="shared" si="19"/>
        <v/>
      </c>
      <c r="V119" s="12">
        <v>1</v>
      </c>
      <c r="W119" s="12" t="str">
        <f t="shared" si="20"/>
        <v/>
      </c>
      <c r="X119" s="174">
        <v>1</v>
      </c>
      <c r="Y119" s="12" t="str">
        <f t="shared" si="21"/>
        <v/>
      </c>
      <c r="Z119" s="138" t="str">
        <f t="shared" si="22"/>
        <v/>
      </c>
      <c r="AA119" s="210">
        <f t="shared" si="23"/>
        <v>0</v>
      </c>
      <c r="AB119" s="210" t="str">
        <f t="shared" si="17"/>
        <v/>
      </c>
      <c r="AC119" s="210" t="str">
        <f t="shared" si="17"/>
        <v/>
      </c>
      <c r="AD119" s="210">
        <f t="shared" si="24"/>
        <v>0</v>
      </c>
      <c r="BA119" s="210" t="str">
        <f t="shared" si="25"/>
        <v/>
      </c>
      <c r="BB119" s="210" t="str">
        <f t="shared" si="25"/>
        <v/>
      </c>
    </row>
    <row r="120" spans="2:54" hidden="1" x14ac:dyDescent="0.25">
      <c r="B120" s="11" t="str">
        <f t="shared" si="18"/>
        <v/>
      </c>
      <c r="C120" s="8"/>
      <c r="D120" s="8"/>
      <c r="E120" s="8"/>
      <c r="F120" s="248" t="str">
        <f>IF('תנאי סף'!AO120&lt;&gt;1,"",'תנאי סף'!F120)</f>
        <v/>
      </c>
      <c r="G120" s="173"/>
      <c r="H120" s="173"/>
      <c r="I120" s="173"/>
      <c r="J120" s="173"/>
      <c r="K120" s="10"/>
      <c r="L120" s="9"/>
      <c r="M120" s="10"/>
      <c r="N120" s="10"/>
      <c r="O120" s="173"/>
      <c r="P120" s="194"/>
      <c r="Q120" s="12"/>
      <c r="R120" s="12"/>
      <c r="S120" s="12"/>
      <c r="T120" s="361"/>
      <c r="U120" s="174" t="str">
        <f t="shared" si="19"/>
        <v/>
      </c>
      <c r="V120" s="12">
        <v>1</v>
      </c>
      <c r="W120" s="12" t="str">
        <f t="shared" si="20"/>
        <v/>
      </c>
      <c r="X120" s="174">
        <v>1</v>
      </c>
      <c r="Y120" s="12" t="str">
        <f t="shared" si="21"/>
        <v/>
      </c>
      <c r="Z120" s="138" t="str">
        <f t="shared" si="22"/>
        <v/>
      </c>
      <c r="AA120" s="210">
        <f t="shared" si="23"/>
        <v>0</v>
      </c>
      <c r="AB120" s="210" t="str">
        <f t="shared" si="17"/>
        <v/>
      </c>
      <c r="AC120" s="210" t="str">
        <f t="shared" si="17"/>
        <v/>
      </c>
      <c r="AD120" s="210">
        <f t="shared" si="24"/>
        <v>0</v>
      </c>
      <c r="BA120" s="210" t="str">
        <f t="shared" si="25"/>
        <v/>
      </c>
      <c r="BB120" s="210" t="str">
        <f t="shared" si="25"/>
        <v/>
      </c>
    </row>
    <row r="121" spans="2:54" hidden="1" x14ac:dyDescent="0.25">
      <c r="B121" s="11" t="str">
        <f t="shared" si="18"/>
        <v/>
      </c>
      <c r="C121" s="8"/>
      <c r="D121" s="8"/>
      <c r="E121" s="8"/>
      <c r="F121" s="248" t="str">
        <f>IF('תנאי סף'!AO121&lt;&gt;1,"",'תנאי סף'!F121)</f>
        <v/>
      </c>
      <c r="G121" s="173"/>
      <c r="H121" s="173"/>
      <c r="I121" s="173"/>
      <c r="J121" s="173"/>
      <c r="K121" s="10"/>
      <c r="L121" s="9"/>
      <c r="M121" s="10"/>
      <c r="N121" s="10"/>
      <c r="O121" s="173"/>
      <c r="P121" s="194"/>
      <c r="Q121" s="12"/>
      <c r="R121" s="12"/>
      <c r="S121" s="12"/>
      <c r="T121" s="361"/>
      <c r="U121" s="174" t="str">
        <f t="shared" si="19"/>
        <v/>
      </c>
      <c r="V121" s="12">
        <v>1</v>
      </c>
      <c r="W121" s="12" t="str">
        <f t="shared" si="20"/>
        <v/>
      </c>
      <c r="X121" s="174">
        <v>1</v>
      </c>
      <c r="Y121" s="12" t="str">
        <f t="shared" si="21"/>
        <v/>
      </c>
      <c r="Z121" s="138" t="str">
        <f t="shared" si="22"/>
        <v/>
      </c>
      <c r="AA121" s="210">
        <f t="shared" si="23"/>
        <v>0</v>
      </c>
      <c r="AB121" s="210" t="str">
        <f t="shared" si="17"/>
        <v/>
      </c>
      <c r="AC121" s="210" t="str">
        <f t="shared" si="17"/>
        <v/>
      </c>
      <c r="AD121" s="210">
        <f t="shared" si="24"/>
        <v>0</v>
      </c>
      <c r="BA121" s="210" t="str">
        <f t="shared" si="25"/>
        <v/>
      </c>
      <c r="BB121" s="210" t="str">
        <f t="shared" si="25"/>
        <v/>
      </c>
    </row>
    <row r="122" spans="2:54" hidden="1" x14ac:dyDescent="0.25">
      <c r="B122" s="11" t="str">
        <f t="shared" si="18"/>
        <v/>
      </c>
      <c r="C122" s="8"/>
      <c r="D122" s="8"/>
      <c r="E122" s="8"/>
      <c r="F122" s="248" t="str">
        <f>IF('תנאי סף'!AO122&lt;&gt;1,"",'תנאי סף'!F122)</f>
        <v/>
      </c>
      <c r="G122" s="173"/>
      <c r="H122" s="173"/>
      <c r="I122" s="173"/>
      <c r="J122" s="173"/>
      <c r="K122" s="10"/>
      <c r="L122" s="9"/>
      <c r="M122" s="10"/>
      <c r="N122" s="10"/>
      <c r="O122" s="173"/>
      <c r="P122" s="194"/>
      <c r="Q122" s="12"/>
      <c r="R122" s="12"/>
      <c r="S122" s="12"/>
      <c r="T122" s="361"/>
      <c r="U122" s="174" t="str">
        <f t="shared" si="19"/>
        <v/>
      </c>
      <c r="V122" s="12">
        <v>1</v>
      </c>
      <c r="W122" s="12" t="str">
        <f t="shared" si="20"/>
        <v/>
      </c>
      <c r="X122" s="174">
        <v>1</v>
      </c>
      <c r="Y122" s="12" t="str">
        <f t="shared" si="21"/>
        <v/>
      </c>
      <c r="Z122" s="138" t="str">
        <f t="shared" si="22"/>
        <v/>
      </c>
      <c r="AA122" s="210">
        <f t="shared" si="23"/>
        <v>0</v>
      </c>
      <c r="AB122" s="210" t="str">
        <f t="shared" si="17"/>
        <v/>
      </c>
      <c r="AC122" s="210" t="str">
        <f t="shared" si="17"/>
        <v/>
      </c>
      <c r="AD122" s="210">
        <f t="shared" si="24"/>
        <v>0</v>
      </c>
      <c r="BA122" s="210" t="str">
        <f t="shared" si="25"/>
        <v/>
      </c>
      <c r="BB122" s="210" t="str">
        <f t="shared" si="25"/>
        <v/>
      </c>
    </row>
    <row r="123" spans="2:54" hidden="1" x14ac:dyDescent="0.25">
      <c r="B123" s="11" t="str">
        <f t="shared" si="18"/>
        <v/>
      </c>
      <c r="C123" s="8"/>
      <c r="D123" s="8"/>
      <c r="E123" s="8"/>
      <c r="F123" s="248" t="str">
        <f>IF('תנאי סף'!AO123&lt;&gt;1,"",'תנאי סף'!F123)</f>
        <v/>
      </c>
      <c r="G123" s="173"/>
      <c r="H123" s="173"/>
      <c r="I123" s="173"/>
      <c r="J123" s="173"/>
      <c r="K123" s="10"/>
      <c r="L123" s="9"/>
      <c r="M123" s="10"/>
      <c r="N123" s="10"/>
      <c r="O123" s="173"/>
      <c r="P123" s="194"/>
      <c r="Q123" s="12"/>
      <c r="R123" s="12"/>
      <c r="S123" s="12"/>
      <c r="T123" s="361"/>
      <c r="U123" s="174" t="str">
        <f t="shared" si="19"/>
        <v/>
      </c>
      <c r="V123" s="12">
        <v>1</v>
      </c>
      <c r="W123" s="12" t="str">
        <f t="shared" si="20"/>
        <v/>
      </c>
      <c r="X123" s="174">
        <v>1</v>
      </c>
      <c r="Y123" s="12" t="str">
        <f t="shared" si="21"/>
        <v/>
      </c>
      <c r="Z123" s="138" t="str">
        <f t="shared" si="22"/>
        <v/>
      </c>
      <c r="AA123" s="210">
        <f t="shared" si="23"/>
        <v>0</v>
      </c>
      <c r="AB123" s="210" t="str">
        <f t="shared" si="17"/>
        <v/>
      </c>
      <c r="AC123" s="210" t="str">
        <f t="shared" si="17"/>
        <v/>
      </c>
      <c r="AD123" s="210">
        <f t="shared" si="24"/>
        <v>0</v>
      </c>
      <c r="BA123" s="210" t="str">
        <f t="shared" si="25"/>
        <v/>
      </c>
      <c r="BB123" s="210" t="str">
        <f t="shared" si="25"/>
        <v/>
      </c>
    </row>
    <row r="124" spans="2:54" hidden="1" x14ac:dyDescent="0.25">
      <c r="B124" s="11" t="str">
        <f t="shared" si="18"/>
        <v/>
      </c>
      <c r="C124" s="8"/>
      <c r="D124" s="8"/>
      <c r="E124" s="8"/>
      <c r="F124" s="248" t="str">
        <f>IF('תנאי סף'!AO124&lt;&gt;1,"",'תנאי סף'!F124)</f>
        <v/>
      </c>
      <c r="G124" s="173"/>
      <c r="H124" s="173"/>
      <c r="I124" s="173"/>
      <c r="J124" s="173"/>
      <c r="K124" s="10"/>
      <c r="L124" s="9"/>
      <c r="M124" s="10"/>
      <c r="N124" s="10"/>
      <c r="O124" s="173"/>
      <c r="P124" s="194"/>
      <c r="Q124" s="12"/>
      <c r="R124" s="12"/>
      <c r="S124" s="12"/>
      <c r="T124" s="361"/>
      <c r="U124" s="174" t="str">
        <f t="shared" si="19"/>
        <v/>
      </c>
      <c r="V124" s="12">
        <v>1</v>
      </c>
      <c r="W124" s="12" t="str">
        <f t="shared" si="20"/>
        <v/>
      </c>
      <c r="X124" s="174">
        <v>1</v>
      </c>
      <c r="Y124" s="12" t="str">
        <f t="shared" si="21"/>
        <v/>
      </c>
      <c r="Z124" s="138" t="str">
        <f t="shared" si="22"/>
        <v/>
      </c>
      <c r="AA124" s="210">
        <f t="shared" si="23"/>
        <v>0</v>
      </c>
      <c r="AB124" s="210" t="str">
        <f t="shared" si="17"/>
        <v/>
      </c>
      <c r="AC124" s="210" t="str">
        <f t="shared" si="17"/>
        <v/>
      </c>
      <c r="AD124" s="210">
        <f t="shared" si="24"/>
        <v>0</v>
      </c>
      <c r="BA124" s="210" t="str">
        <f t="shared" si="25"/>
        <v/>
      </c>
      <c r="BB124" s="210" t="str">
        <f t="shared" si="25"/>
        <v/>
      </c>
    </row>
    <row r="125" spans="2:54" hidden="1" x14ac:dyDescent="0.25">
      <c r="B125" s="11" t="str">
        <f t="shared" si="18"/>
        <v/>
      </c>
      <c r="C125" s="8"/>
      <c r="D125" s="8"/>
      <c r="E125" s="8"/>
      <c r="F125" s="248" t="str">
        <f>IF('תנאי סף'!AO125&lt;&gt;1,"",'תנאי סף'!F125)</f>
        <v/>
      </c>
      <c r="G125" s="173"/>
      <c r="H125" s="173"/>
      <c r="I125" s="173"/>
      <c r="J125" s="173"/>
      <c r="K125" s="10"/>
      <c r="L125" s="9"/>
      <c r="M125" s="10"/>
      <c r="N125" s="10"/>
      <c r="O125" s="173"/>
      <c r="P125" s="194"/>
      <c r="Q125" s="12"/>
      <c r="R125" s="12"/>
      <c r="S125" s="12"/>
      <c r="T125" s="361"/>
      <c r="U125" s="174" t="str">
        <f t="shared" si="19"/>
        <v/>
      </c>
      <c r="V125" s="12">
        <v>1</v>
      </c>
      <c r="W125" s="12" t="str">
        <f t="shared" si="20"/>
        <v/>
      </c>
      <c r="X125" s="174">
        <v>1</v>
      </c>
      <c r="Y125" s="12" t="str">
        <f t="shared" si="21"/>
        <v/>
      </c>
      <c r="Z125" s="138" t="str">
        <f t="shared" si="22"/>
        <v/>
      </c>
      <c r="AA125" s="210">
        <f t="shared" si="23"/>
        <v>0</v>
      </c>
      <c r="AB125" s="210" t="str">
        <f t="shared" si="17"/>
        <v/>
      </c>
      <c r="AC125" s="210" t="str">
        <f t="shared" si="17"/>
        <v/>
      </c>
      <c r="AD125" s="210">
        <f t="shared" si="24"/>
        <v>0</v>
      </c>
      <c r="BA125" s="210" t="str">
        <f t="shared" si="25"/>
        <v/>
      </c>
      <c r="BB125" s="210" t="str">
        <f t="shared" si="25"/>
        <v/>
      </c>
    </row>
    <row r="126" spans="2:54" hidden="1" x14ac:dyDescent="0.25">
      <c r="B126" s="11" t="str">
        <f t="shared" si="18"/>
        <v/>
      </c>
      <c r="C126" s="8"/>
      <c r="D126" s="8"/>
      <c r="E126" s="8"/>
      <c r="F126" s="248" t="str">
        <f>IF('תנאי סף'!AO126&lt;&gt;1,"",'תנאי סף'!F126)</f>
        <v/>
      </c>
      <c r="G126" s="173"/>
      <c r="H126" s="173"/>
      <c r="I126" s="173"/>
      <c r="J126" s="173"/>
      <c r="K126" s="10"/>
      <c r="L126" s="9"/>
      <c r="M126" s="10"/>
      <c r="N126" s="10"/>
      <c r="O126" s="173"/>
      <c r="P126" s="194"/>
      <c r="Q126" s="12"/>
      <c r="R126" s="12"/>
      <c r="S126" s="12"/>
      <c r="T126" s="361"/>
      <c r="U126" s="174" t="str">
        <f t="shared" si="19"/>
        <v/>
      </c>
      <c r="V126" s="12">
        <v>1</v>
      </c>
      <c r="W126" s="12" t="str">
        <f t="shared" si="20"/>
        <v/>
      </c>
      <c r="X126" s="174">
        <v>1</v>
      </c>
      <c r="Y126" s="12" t="str">
        <f t="shared" si="21"/>
        <v/>
      </c>
      <c r="Z126" s="138" t="str">
        <f t="shared" si="22"/>
        <v/>
      </c>
      <c r="AA126" s="210">
        <f t="shared" si="23"/>
        <v>0</v>
      </c>
      <c r="AB126" s="210" t="str">
        <f t="shared" si="17"/>
        <v/>
      </c>
      <c r="AC126" s="210" t="str">
        <f t="shared" si="17"/>
        <v/>
      </c>
      <c r="AD126" s="210">
        <f t="shared" si="24"/>
        <v>0</v>
      </c>
      <c r="BA126" s="210" t="str">
        <f t="shared" si="25"/>
        <v/>
      </c>
      <c r="BB126" s="210" t="str">
        <f t="shared" si="25"/>
        <v/>
      </c>
    </row>
    <row r="127" spans="2:54" hidden="1" x14ac:dyDescent="0.25">
      <c r="B127" s="11" t="str">
        <f t="shared" si="18"/>
        <v/>
      </c>
      <c r="C127" s="8"/>
      <c r="D127" s="8"/>
      <c r="E127" s="8"/>
      <c r="F127" s="248" t="str">
        <f>IF('תנאי סף'!AO127&lt;&gt;1,"",'תנאי סף'!F127)</f>
        <v/>
      </c>
      <c r="G127" s="173"/>
      <c r="H127" s="173"/>
      <c r="I127" s="173"/>
      <c r="J127" s="173"/>
      <c r="K127" s="10"/>
      <c r="L127" s="9"/>
      <c r="M127" s="10"/>
      <c r="N127" s="10"/>
      <c r="O127" s="173"/>
      <c r="P127" s="194"/>
      <c r="Q127" s="12"/>
      <c r="R127" s="12"/>
      <c r="S127" s="12"/>
      <c r="T127" s="361"/>
      <c r="U127" s="174" t="str">
        <f t="shared" si="19"/>
        <v/>
      </c>
      <c r="V127" s="12">
        <v>1</v>
      </c>
      <c r="W127" s="12" t="str">
        <f t="shared" si="20"/>
        <v/>
      </c>
      <c r="X127" s="174">
        <v>1</v>
      </c>
      <c r="Y127" s="12" t="str">
        <f t="shared" si="21"/>
        <v/>
      </c>
      <c r="Z127" s="138" t="str">
        <f t="shared" si="22"/>
        <v/>
      </c>
      <c r="AA127" s="210">
        <f t="shared" si="23"/>
        <v>0</v>
      </c>
      <c r="AB127" s="210" t="str">
        <f t="shared" si="17"/>
        <v/>
      </c>
      <c r="AC127" s="210" t="str">
        <f t="shared" si="17"/>
        <v/>
      </c>
      <c r="AD127" s="210">
        <f t="shared" si="24"/>
        <v>0</v>
      </c>
      <c r="BA127" s="210" t="str">
        <f t="shared" si="25"/>
        <v/>
      </c>
      <c r="BB127" s="210" t="str">
        <f t="shared" si="25"/>
        <v/>
      </c>
    </row>
    <row r="128" spans="2:54" hidden="1" x14ac:dyDescent="0.25">
      <c r="B128" s="11" t="str">
        <f t="shared" si="18"/>
        <v/>
      </c>
      <c r="C128" s="8"/>
      <c r="D128" s="8"/>
      <c r="E128" s="8"/>
      <c r="F128" s="248" t="str">
        <f>IF('תנאי סף'!AO128&lt;&gt;1,"",'תנאי סף'!F128)</f>
        <v/>
      </c>
      <c r="G128" s="173"/>
      <c r="H128" s="173"/>
      <c r="I128" s="173"/>
      <c r="J128" s="173"/>
      <c r="K128" s="10"/>
      <c r="L128" s="9"/>
      <c r="M128" s="10"/>
      <c r="N128" s="10"/>
      <c r="O128" s="173"/>
      <c r="P128" s="194"/>
      <c r="Q128" s="12"/>
      <c r="R128" s="12"/>
      <c r="S128" s="12"/>
      <c r="T128" s="361"/>
      <c r="U128" s="174" t="str">
        <f t="shared" si="19"/>
        <v/>
      </c>
      <c r="V128" s="12">
        <v>1</v>
      </c>
      <c r="W128" s="12" t="str">
        <f t="shared" si="20"/>
        <v/>
      </c>
      <c r="X128" s="174">
        <v>1</v>
      </c>
      <c r="Y128" s="12" t="str">
        <f t="shared" si="21"/>
        <v/>
      </c>
      <c r="Z128" s="138" t="str">
        <f t="shared" si="22"/>
        <v/>
      </c>
      <c r="AA128" s="210">
        <f t="shared" si="23"/>
        <v>0</v>
      </c>
      <c r="AB128" s="210" t="str">
        <f t="shared" si="17"/>
        <v/>
      </c>
      <c r="AC128" s="210" t="str">
        <f t="shared" si="17"/>
        <v/>
      </c>
      <c r="AD128" s="210">
        <f t="shared" si="24"/>
        <v>0</v>
      </c>
      <c r="BA128" s="210" t="str">
        <f t="shared" si="25"/>
        <v/>
      </c>
      <c r="BB128" s="210" t="str">
        <f t="shared" si="25"/>
        <v/>
      </c>
    </row>
    <row r="129" spans="2:54" hidden="1" x14ac:dyDescent="0.25">
      <c r="B129" s="11" t="str">
        <f t="shared" si="18"/>
        <v/>
      </c>
      <c r="C129" s="8"/>
      <c r="D129" s="8"/>
      <c r="E129" s="8"/>
      <c r="F129" s="248" t="str">
        <f>IF('תנאי סף'!AO129&lt;&gt;1,"",'תנאי סף'!F129)</f>
        <v/>
      </c>
      <c r="G129" s="173"/>
      <c r="H129" s="173"/>
      <c r="I129" s="173"/>
      <c r="J129" s="173"/>
      <c r="K129" s="10"/>
      <c r="L129" s="9"/>
      <c r="M129" s="10"/>
      <c r="N129" s="10"/>
      <c r="O129" s="173"/>
      <c r="P129" s="194"/>
      <c r="Q129" s="12"/>
      <c r="R129" s="12"/>
      <c r="S129" s="12"/>
      <c r="T129" s="361"/>
      <c r="U129" s="174" t="str">
        <f t="shared" si="19"/>
        <v/>
      </c>
      <c r="V129" s="12">
        <v>1</v>
      </c>
      <c r="W129" s="12" t="str">
        <f t="shared" si="20"/>
        <v/>
      </c>
      <c r="X129" s="174">
        <v>1</v>
      </c>
      <c r="Y129" s="12" t="str">
        <f t="shared" si="21"/>
        <v/>
      </c>
      <c r="Z129" s="138" t="str">
        <f t="shared" si="22"/>
        <v/>
      </c>
      <c r="AA129" s="210">
        <f t="shared" si="23"/>
        <v>0</v>
      </c>
      <c r="AB129" s="210" t="str">
        <f t="shared" si="17"/>
        <v/>
      </c>
      <c r="AC129" s="210" t="str">
        <f t="shared" si="17"/>
        <v/>
      </c>
      <c r="AD129" s="210">
        <f t="shared" si="24"/>
        <v>0</v>
      </c>
      <c r="BA129" s="210" t="str">
        <f t="shared" si="25"/>
        <v/>
      </c>
      <c r="BB129" s="210" t="str">
        <f t="shared" si="25"/>
        <v/>
      </c>
    </row>
    <row r="130" spans="2:54" ht="16.5" hidden="1" thickBot="1" x14ac:dyDescent="0.3">
      <c r="B130" s="11" t="str">
        <f t="shared" si="18"/>
        <v/>
      </c>
      <c r="C130" s="8"/>
      <c r="D130" s="8"/>
      <c r="E130" s="8"/>
      <c r="F130" s="248" t="str">
        <f>IF('תנאי סף'!AO130&lt;&gt;1,"",'תנאי סף'!F130)</f>
        <v/>
      </c>
      <c r="G130" s="173"/>
      <c r="H130" s="173"/>
      <c r="I130" s="173"/>
      <c r="J130" s="173"/>
      <c r="K130" s="10"/>
      <c r="L130" s="9"/>
      <c r="M130" s="10"/>
      <c r="N130" s="10"/>
      <c r="O130" s="173"/>
      <c r="P130" s="194"/>
      <c r="Q130" s="12"/>
      <c r="R130" s="12"/>
      <c r="S130" s="12"/>
      <c r="T130" s="361"/>
      <c r="U130" s="174" t="str">
        <f t="shared" si="19"/>
        <v/>
      </c>
      <c r="V130" s="12">
        <v>1</v>
      </c>
      <c r="W130" s="12" t="str">
        <f t="shared" si="20"/>
        <v/>
      </c>
      <c r="X130" s="174">
        <v>1</v>
      </c>
      <c r="Y130" s="12" t="str">
        <f t="shared" si="21"/>
        <v/>
      </c>
      <c r="Z130" s="138" t="str">
        <f t="shared" si="22"/>
        <v/>
      </c>
      <c r="AA130" s="210">
        <f t="shared" si="23"/>
        <v>0</v>
      </c>
      <c r="AB130" s="210" t="str">
        <f t="shared" si="17"/>
        <v/>
      </c>
      <c r="AC130" s="210" t="str">
        <f t="shared" si="17"/>
        <v/>
      </c>
      <c r="AD130" s="210">
        <f t="shared" si="24"/>
        <v>0</v>
      </c>
      <c r="BA130" s="210" t="str">
        <f t="shared" si="25"/>
        <v/>
      </c>
      <c r="BB130" s="210" t="str">
        <f t="shared" si="25"/>
        <v/>
      </c>
    </row>
    <row r="131" spans="2:54" ht="19.5" thickBot="1" x14ac:dyDescent="0.35">
      <c r="B131" s="506" t="s">
        <v>47</v>
      </c>
      <c r="C131" s="507"/>
      <c r="D131" s="507"/>
      <c r="E131" s="507"/>
      <c r="F131" s="508"/>
      <c r="G131" s="13">
        <f>SUM(G31:G130)</f>
        <v>22</v>
      </c>
      <c r="H131" s="13">
        <f>SUM(H31:H130)</f>
        <v>0</v>
      </c>
      <c r="I131" s="13">
        <f>SUM(I31:I130)</f>
        <v>0</v>
      </c>
      <c r="J131" s="13">
        <f>SUM(J31:J130)</f>
        <v>0</v>
      </c>
      <c r="K131" s="13">
        <f t="shared" ref="K131:P131" si="26">SUM(K31:K130)</f>
        <v>0</v>
      </c>
      <c r="L131" s="13">
        <f t="shared" si="26"/>
        <v>0</v>
      </c>
      <c r="M131" s="13">
        <f t="shared" si="26"/>
        <v>0</v>
      </c>
      <c r="N131" s="13">
        <f t="shared" si="26"/>
        <v>0</v>
      </c>
      <c r="O131" s="13">
        <f t="shared" si="26"/>
        <v>0</v>
      </c>
      <c r="P131" s="13">
        <f t="shared" si="26"/>
        <v>0</v>
      </c>
      <c r="Q131" s="13">
        <f t="shared" ref="Q131:Z131" si="27">SUM(Q31:Q130)</f>
        <v>0</v>
      </c>
      <c r="R131" s="13">
        <f t="shared" si="27"/>
        <v>0</v>
      </c>
      <c r="S131" s="13">
        <f t="shared" si="27"/>
        <v>0</v>
      </c>
      <c r="T131" s="13">
        <f t="shared" si="27"/>
        <v>0</v>
      </c>
      <c r="U131" s="13">
        <f t="shared" ca="1" si="27"/>
        <v>22</v>
      </c>
      <c r="V131" s="13">
        <f t="shared" si="27"/>
        <v>100</v>
      </c>
      <c r="W131" s="13">
        <f t="shared" ca="1" si="27"/>
        <v>22</v>
      </c>
      <c r="X131" s="13">
        <f t="shared" si="27"/>
        <v>100</v>
      </c>
      <c r="Y131" s="13">
        <f t="shared" ca="1" si="27"/>
        <v>22</v>
      </c>
      <c r="Z131" s="139">
        <f t="shared" ca="1" si="27"/>
        <v>1</v>
      </c>
      <c r="AD131" s="211"/>
      <c r="AE131" s="211"/>
    </row>
    <row r="132" spans="2:54" x14ac:dyDescent="0.25">
      <c r="AD132" s="211"/>
      <c r="AE132" s="211"/>
    </row>
    <row r="133" spans="2:54" x14ac:dyDescent="0.25">
      <c r="AD133" s="211"/>
      <c r="AE133" s="211"/>
    </row>
    <row r="134" spans="2:54" x14ac:dyDescent="0.25">
      <c r="AD134" s="211"/>
      <c r="AE134" s="211"/>
    </row>
    <row r="135" spans="2:54" x14ac:dyDescent="0.25">
      <c r="AD135" s="211"/>
      <c r="AE135" s="211"/>
    </row>
    <row r="136" spans="2:54" x14ac:dyDescent="0.25">
      <c r="AD136" s="211"/>
      <c r="AE136" s="211"/>
    </row>
    <row r="137" spans="2:54" x14ac:dyDescent="0.25">
      <c r="AD137" s="211"/>
      <c r="AE137" s="211"/>
    </row>
    <row r="138" spans="2:54" x14ac:dyDescent="0.25">
      <c r="AD138" s="211"/>
      <c r="AE138" s="211"/>
    </row>
    <row r="139" spans="2:54" x14ac:dyDescent="0.25">
      <c r="AD139" s="211"/>
      <c r="AE139" s="211"/>
    </row>
    <row r="140" spans="2:54" x14ac:dyDescent="0.25">
      <c r="AD140" s="211"/>
      <c r="AE140" s="211"/>
    </row>
    <row r="141" spans="2:54" x14ac:dyDescent="0.25">
      <c r="AD141" s="211"/>
      <c r="AE141" s="211"/>
    </row>
    <row r="142" spans="2:54" x14ac:dyDescent="0.25">
      <c r="AD142" s="211"/>
      <c r="AE142" s="211"/>
    </row>
    <row r="143" spans="2:54" x14ac:dyDescent="0.25">
      <c r="AD143" s="211"/>
      <c r="AE143" s="211"/>
    </row>
    <row r="144" spans="2:54" x14ac:dyDescent="0.25">
      <c r="AD144" s="211"/>
      <c r="AE144" s="211"/>
    </row>
    <row r="145" spans="30:31" x14ac:dyDescent="0.25">
      <c r="AD145" s="211"/>
      <c r="AE145" s="211"/>
    </row>
    <row r="146" spans="30:31" x14ac:dyDescent="0.25">
      <c r="AD146" s="211"/>
      <c r="AE146" s="211"/>
    </row>
    <row r="147" spans="30:31" x14ac:dyDescent="0.25">
      <c r="AD147" s="211"/>
      <c r="AE147" s="211"/>
    </row>
    <row r="148" spans="30:31" x14ac:dyDescent="0.25">
      <c r="AD148" s="211"/>
      <c r="AE148" s="211"/>
    </row>
    <row r="149" spans="30:31" x14ac:dyDescent="0.25">
      <c r="AD149" s="211"/>
      <c r="AE149" s="211"/>
    </row>
    <row r="150" spans="30:31" x14ac:dyDescent="0.25">
      <c r="AD150" s="211"/>
      <c r="AE150" s="211"/>
    </row>
    <row r="151" spans="30:31" x14ac:dyDescent="0.25">
      <c r="AD151" s="211"/>
      <c r="AE151" s="211"/>
    </row>
    <row r="152" spans="30:31" x14ac:dyDescent="0.25">
      <c r="AD152" s="211"/>
      <c r="AE152" s="211"/>
    </row>
    <row r="153" spans="30:31" x14ac:dyDescent="0.25">
      <c r="AD153" s="211"/>
      <c r="AE153" s="211"/>
    </row>
    <row r="154" spans="30:31" x14ac:dyDescent="0.25">
      <c r="AD154" s="211"/>
      <c r="AE154" s="211"/>
    </row>
    <row r="155" spans="30:31" x14ac:dyDescent="0.25">
      <c r="AD155" s="211"/>
      <c r="AE155" s="211"/>
    </row>
    <row r="156" spans="30:31" x14ac:dyDescent="0.25">
      <c r="AD156" s="211"/>
      <c r="AE156" s="211"/>
    </row>
    <row r="157" spans="30:31" x14ac:dyDescent="0.25">
      <c r="AD157" s="211"/>
      <c r="AE157" s="211"/>
    </row>
    <row r="158" spans="30:31" x14ac:dyDescent="0.25">
      <c r="AD158" s="211"/>
      <c r="AE158" s="211"/>
    </row>
    <row r="159" spans="30:31" x14ac:dyDescent="0.25">
      <c r="AD159" s="211"/>
      <c r="AE159" s="211"/>
    </row>
    <row r="160" spans="30:31" x14ac:dyDescent="0.25">
      <c r="AD160" s="211"/>
      <c r="AE160" s="211"/>
    </row>
    <row r="161" spans="30:31" x14ac:dyDescent="0.25">
      <c r="AD161" s="211"/>
      <c r="AE161" s="211"/>
    </row>
    <row r="162" spans="30:31" x14ac:dyDescent="0.25">
      <c r="AD162" s="211"/>
      <c r="AE162" s="211"/>
    </row>
    <row r="163" spans="30:31" x14ac:dyDescent="0.25">
      <c r="AD163" s="211"/>
      <c r="AE163" s="211"/>
    </row>
    <row r="164" spans="30:31" x14ac:dyDescent="0.25">
      <c r="AD164" s="211"/>
      <c r="AE164" s="211"/>
    </row>
    <row r="165" spans="30:31" x14ac:dyDescent="0.25">
      <c r="AD165" s="211"/>
      <c r="AE165" s="211"/>
    </row>
    <row r="166" spans="30:31" x14ac:dyDescent="0.25">
      <c r="AD166" s="211"/>
      <c r="AE166" s="211"/>
    </row>
    <row r="167" spans="30:31" x14ac:dyDescent="0.25">
      <c r="AD167" s="211"/>
      <c r="AE167" s="211"/>
    </row>
    <row r="168" spans="30:31" x14ac:dyDescent="0.25">
      <c r="AD168" s="211"/>
      <c r="AE168" s="211"/>
    </row>
    <row r="169" spans="30:31" x14ac:dyDescent="0.25">
      <c r="AD169" s="211"/>
      <c r="AE169" s="211"/>
    </row>
    <row r="170" spans="30:31" x14ac:dyDescent="0.25">
      <c r="AD170" s="211"/>
      <c r="AE170" s="211"/>
    </row>
    <row r="171" spans="30:31" x14ac:dyDescent="0.25">
      <c r="AD171" s="211"/>
      <c r="AE171" s="211"/>
    </row>
    <row r="172" spans="30:31" x14ac:dyDescent="0.25">
      <c r="AD172" s="211"/>
      <c r="AE172" s="211"/>
    </row>
    <row r="173" spans="30:31" x14ac:dyDescent="0.25">
      <c r="AD173" s="211"/>
      <c r="AE173" s="211"/>
    </row>
    <row r="174" spans="30:31" x14ac:dyDescent="0.25">
      <c r="AD174" s="211"/>
      <c r="AE174" s="211"/>
    </row>
    <row r="175" spans="30:31" x14ac:dyDescent="0.25">
      <c r="AD175" s="211"/>
      <c r="AE175" s="211"/>
    </row>
    <row r="176" spans="30:31" x14ac:dyDescent="0.25">
      <c r="AD176" s="211"/>
      <c r="AE176" s="211"/>
    </row>
    <row r="177" spans="30:31" x14ac:dyDescent="0.25">
      <c r="AD177" s="211"/>
      <c r="AE177" s="211"/>
    </row>
    <row r="178" spans="30:31" x14ac:dyDescent="0.25">
      <c r="AD178" s="211"/>
      <c r="AE178" s="211"/>
    </row>
    <row r="179" spans="30:31" x14ac:dyDescent="0.25">
      <c r="AD179" s="211"/>
      <c r="AE179" s="211"/>
    </row>
    <row r="180" spans="30:31" x14ac:dyDescent="0.25">
      <c r="AD180" s="211"/>
      <c r="AE180" s="211"/>
    </row>
  </sheetData>
  <sheetProtection algorithmName="SHA-512" hashValue="hlDh4zWylrr5xK5mzzjgHKvu0pc614ftAQQbE3YaKsTYOWPsz+X+pvRXtZC3QaC4zZwdyqxcnJwSnEXFOQfg+w==" saltValue="6nl4+VFrwY5lqGU92ZbXhg==" spinCount="100000" sheet="1" scenarios="1" formatColumns="0" formatRows="0"/>
  <mergeCells count="17">
    <mergeCell ref="B131:F131"/>
    <mergeCell ref="W29:W30"/>
    <mergeCell ref="X29:X30"/>
    <mergeCell ref="Y29:Y30"/>
    <mergeCell ref="Z29:Z30"/>
    <mergeCell ref="Q29:Q30"/>
    <mergeCell ref="R29:R30"/>
    <mergeCell ref="S29:S30"/>
    <mergeCell ref="T29:T30"/>
    <mergeCell ref="B1:Z1"/>
    <mergeCell ref="B29:B30"/>
    <mergeCell ref="C29:C30"/>
    <mergeCell ref="D29:D30"/>
    <mergeCell ref="E29:E30"/>
    <mergeCell ref="F29:F30"/>
    <mergeCell ref="U29:U30"/>
    <mergeCell ref="V29:V30"/>
  </mergeCells>
  <conditionalFormatting sqref="B31:J130">
    <cfRule type="expression" dxfId="280" priority="1" stopIfTrue="1">
      <formula>AND($F31="",B31&lt;&gt;"")</formula>
    </cfRule>
    <cfRule type="expression" dxfId="279" priority="2">
      <formula>$F31=""</formula>
    </cfRule>
    <cfRule type="expression" dxfId="278" priority="3">
      <formula>B$30&lt;&gt;""</formula>
    </cfRule>
  </conditionalFormatting>
  <conditionalFormatting sqref="K31:Z31 K32:T120 X31:X130 U32:Z130 K121:S130">
    <cfRule type="expression" dxfId="277" priority="29" stopIfTrue="1">
      <formula>AND($F31="",K31&lt;&gt;"")</formula>
    </cfRule>
  </conditionalFormatting>
  <conditionalFormatting sqref="K31:Z31 X31:X130 K32:T120 U32:Z130 K121:S130">
    <cfRule type="expression" dxfId="276" priority="30">
      <formula>$F31=""</formula>
    </cfRule>
    <cfRule type="expression" dxfId="275" priority="31">
      <formula>K$30&lt;&gt;""</formula>
    </cfRule>
  </conditionalFormatting>
  <conditionalFormatting sqref="T31:T130">
    <cfRule type="expression" dxfId="274" priority="17" stopIfTrue="1">
      <formula>AND($F31="",T31&lt;&gt;"")</formula>
    </cfRule>
    <cfRule type="expression" dxfId="273" priority="18">
      <formula>$F31=""</formula>
    </cfRule>
    <cfRule type="expression" dxfId="272" priority="19">
      <formula>T$30&lt;&gt;""</formula>
    </cfRule>
  </conditionalFormatting>
  <dataValidations count="7">
    <dataValidation type="whole" operator="greaterThanOrEqual" allowBlank="1" showInputMessage="1" showErrorMessage="1" errorTitle="נתון שגוי." error="ניתן להזין רק מספר שלם גדול או שווה ל-0." sqref="K31:K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900-000002000000}">
      <formula1>0</formula1>
    </dataValidation>
    <dataValidation type="list" allowBlank="1" showInputMessage="1" showErrorMessage="1" sqref="G30:P30" xr:uid="{00000000-0002-0000-0900-000003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900-000004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900-000005000000}">
      <formula1>OFFSET($BA31,0,0,1,COUNTA($BA31:$BJ31))</formula1>
    </dataValidation>
    <dataValidation type="whole" operator="greaterThanOrEqual" allowBlank="1" showInputMessage="1" showErrorMessage="1" errorTitle="נתון שגוי" error="ניתן להזין רק מספר שלם גדול או שווה ל-0" sqref="G31:J130" xr:uid="{00000000-0002-0000-0900-000006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B7514877-517E-44C0-A587-DE3206FAF59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B31:J130</xm:sqref>
        </x14:conditionalFormatting>
        <x14:conditionalFormatting xmlns:xm="http://schemas.microsoft.com/office/excel/2006/main">
          <x14:cfRule type="containsText" priority="32" operator="containsText" id="{56556B37-BCCD-4FA0-83BF-19F185B8C31E}">
            <xm:f>NOT(ISERROR(SEARCH($AB$1,K31)))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K31:Z31 X31:X130 K32:T120 U32:Z130 K121:S130</xm:sqref>
        </x14:conditionalFormatting>
        <x14:conditionalFormatting xmlns:xm="http://schemas.microsoft.com/office/excel/2006/main">
          <x14:cfRule type="containsText" priority="20" operator="containsText" id="{67F04099-DDA0-4C73-B581-FF2B1FDC520C}">
            <xm:f>NOT(ISERROR(SEARCH($AB$1,T31)))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T31:T130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7">
    <tabColor theme="4" tint="-0.249977111117893"/>
  </sheetPr>
  <dimension ref="A1:BG131"/>
  <sheetViews>
    <sheetView rightToLeft="1" view="pageBreakPreview" topLeftCell="B1" zoomScaleNormal="100" zoomScaleSheetLayoutView="100" workbookViewId="0">
      <pane xSplit="2" ySplit="30" topLeftCell="D31" activePane="bottomRight" state="frozen"/>
      <selection pane="topRight" activeCell="B1" sqref="A1:XFD1048576"/>
      <selection pane="bottomLeft" activeCell="B1" sqref="A1:XFD1048576"/>
      <selection pane="bottomRight" activeCell="D31" sqref="D31"/>
    </sheetView>
  </sheetViews>
  <sheetFormatPr defaultColWidth="9.140625" defaultRowHeight="12.75" x14ac:dyDescent="0.2"/>
  <cols>
    <col min="1" max="1" width="0" style="262" hidden="1" customWidth="1"/>
    <col min="2" max="2" width="8.85546875" style="262" customWidth="1"/>
    <col min="3" max="3" width="23.85546875" style="262" bestFit="1" customWidth="1"/>
    <col min="4" max="4" width="15" style="262" customWidth="1"/>
    <col min="5" max="5" width="12.85546875" style="262" customWidth="1"/>
    <col min="6" max="6" width="14" style="262" hidden="1" customWidth="1"/>
    <col min="7" max="7" width="14.85546875" style="262" customWidth="1"/>
    <col min="8" max="8" width="14" style="262" hidden="1" customWidth="1"/>
    <col min="9" max="9" width="13.85546875" style="262" customWidth="1"/>
    <col min="10" max="10" width="13.140625" style="262" customWidth="1"/>
    <col min="11" max="11" width="14.140625" style="262" hidden="1" customWidth="1"/>
    <col min="12" max="12" width="12.85546875" style="262" hidden="1" customWidth="1"/>
    <col min="13" max="29" width="10.85546875" style="262" hidden="1" customWidth="1"/>
    <col min="30" max="30" width="13.140625" style="262" customWidth="1"/>
    <col min="31" max="31" width="14.85546875" style="262" customWidth="1"/>
    <col min="32" max="32" width="14" style="262" bestFit="1" customWidth="1"/>
    <col min="33" max="33" width="9.140625" style="262" hidden="1" customWidth="1"/>
    <col min="34" max="34" width="8.85546875" style="262" hidden="1" customWidth="1"/>
    <col min="35" max="59" width="1.85546875" style="262" hidden="1" customWidth="1"/>
    <col min="60" max="200" width="0" style="262" hidden="1" customWidth="1"/>
    <col min="201" max="16384" width="9.140625" style="262"/>
  </cols>
  <sheetData>
    <row r="1" spans="31:38" ht="34.5" customHeight="1" x14ac:dyDescent="0.2">
      <c r="AE1" s="216" t="str">
        <f>'פרמטרים לקריטריונים'!$B$4</f>
        <v>שנת תקציב</v>
      </c>
      <c r="AF1" s="2">
        <f>'פרמטרים לקריטריונים'!$C$4</f>
        <v>2025</v>
      </c>
      <c r="AH1" s="135" t="s">
        <v>70</v>
      </c>
      <c r="AI1" s="135"/>
      <c r="AJ1" s="135"/>
      <c r="AK1" s="135"/>
      <c r="AL1" s="135"/>
    </row>
    <row r="2" spans="31:38" ht="38.25" thickBot="1" x14ac:dyDescent="0.25">
      <c r="AE2" s="217" t="str">
        <f>'פרמטרים לקריטריונים'!$B$5</f>
        <v>תקציב התמיכה</v>
      </c>
      <c r="AF2" s="6">
        <f>'פרמטרים לקריטריונים'!$C$5</f>
        <v>1538184</v>
      </c>
    </row>
    <row r="3" spans="31:38" hidden="1" x14ac:dyDescent="0.2"/>
    <row r="4" spans="31:38" hidden="1" x14ac:dyDescent="0.2"/>
    <row r="5" spans="31:38" hidden="1" x14ac:dyDescent="0.2"/>
    <row r="6" spans="31:38" hidden="1" x14ac:dyDescent="0.2"/>
    <row r="7" spans="31:38" hidden="1" x14ac:dyDescent="0.2"/>
    <row r="8" spans="31:38" hidden="1" x14ac:dyDescent="0.2"/>
    <row r="9" spans="31:38" hidden="1" x14ac:dyDescent="0.2"/>
    <row r="10" spans="31:38" hidden="1" x14ac:dyDescent="0.2"/>
    <row r="11" spans="31:38" hidden="1" x14ac:dyDescent="0.2"/>
    <row r="12" spans="31:38" hidden="1" x14ac:dyDescent="0.2"/>
    <row r="13" spans="31:38" hidden="1" x14ac:dyDescent="0.2"/>
    <row r="14" spans="31:38" hidden="1" x14ac:dyDescent="0.2"/>
    <row r="15" spans="31:38" hidden="1" x14ac:dyDescent="0.2"/>
    <row r="16" spans="31:38" hidden="1" x14ac:dyDescent="0.2"/>
    <row r="17" spans="1:59" hidden="1" x14ac:dyDescent="0.2"/>
    <row r="18" spans="1:59" hidden="1" x14ac:dyDescent="0.2"/>
    <row r="19" spans="1:59" hidden="1" x14ac:dyDescent="0.2"/>
    <row r="20" spans="1:59" hidden="1" x14ac:dyDescent="0.2"/>
    <row r="21" spans="1:59" hidden="1" x14ac:dyDescent="0.2"/>
    <row r="22" spans="1:59" hidden="1" x14ac:dyDescent="0.2"/>
    <row r="23" spans="1:59" hidden="1" x14ac:dyDescent="0.2"/>
    <row r="24" spans="1:59" hidden="1" x14ac:dyDescent="0.2"/>
    <row r="25" spans="1:59" hidden="1" x14ac:dyDescent="0.2"/>
    <row r="26" spans="1:59" hidden="1" x14ac:dyDescent="0.2"/>
    <row r="27" spans="1:59" ht="13.5" thickBot="1" x14ac:dyDescent="0.25"/>
    <row r="28" spans="1:59" ht="19.5" thickBot="1" x14ac:dyDescent="0.35">
      <c r="B28" s="506" t="s">
        <v>148</v>
      </c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7"/>
      <c r="AB28" s="507"/>
      <c r="AC28" s="507"/>
      <c r="AD28" s="507"/>
      <c r="AE28" s="507"/>
      <c r="AF28" s="507"/>
    </row>
    <row r="29" spans="1:59" ht="42" customHeight="1" x14ac:dyDescent="0.2">
      <c r="A29" s="263"/>
      <c r="B29" s="495" t="s">
        <v>149</v>
      </c>
      <c r="C29" s="495" t="s">
        <v>89</v>
      </c>
      <c r="D29" s="264" t="str">
        <f t="array" ref="D29:AD29">TRANSPOSE('פרמטרים לקריטריונים'!$B$32:$B$58)</f>
        <v>מספר פרסומים</v>
      </c>
      <c r="E29" s="136" t="str">
        <v>תקציב</v>
      </c>
      <c r="F29" s="136">
        <v>0</v>
      </c>
      <c r="G29" s="136" t="str">
        <v>מספר אירועים</v>
      </c>
      <c r="H29" s="136">
        <v>0</v>
      </c>
      <c r="I29" s="136" t="str">
        <v>מלחינים בראשית דרכם</v>
      </c>
      <c r="J29" s="136" t="str">
        <v>עובדים מקצועיים</v>
      </c>
      <c r="K29" s="136">
        <v>0</v>
      </c>
      <c r="L29" s="136">
        <v>0</v>
      </c>
      <c r="M29" s="136">
        <v>0</v>
      </c>
      <c r="N29" s="136">
        <v>0</v>
      </c>
      <c r="O29" s="136">
        <v>0</v>
      </c>
      <c r="P29" s="136">
        <v>0</v>
      </c>
      <c r="Q29" s="136"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136">
        <v>0</v>
      </c>
      <c r="Y29" s="136">
        <v>0</v>
      </c>
      <c r="Z29" s="136">
        <v>0</v>
      </c>
      <c r="AA29" s="136">
        <v>0</v>
      </c>
      <c r="AB29" s="136">
        <v>0</v>
      </c>
      <c r="AC29" s="136">
        <v>0</v>
      </c>
      <c r="AD29" s="136" t="str">
        <v>סה"כ</v>
      </c>
      <c r="AE29" s="264" t="s">
        <v>150</v>
      </c>
      <c r="AF29" s="240" t="s">
        <v>151</v>
      </c>
    </row>
    <row r="30" spans="1:59" ht="15.75" x14ac:dyDescent="0.2">
      <c r="A30" s="397"/>
      <c r="B30" s="509"/>
      <c r="C30" s="509"/>
      <c r="D30" s="398">
        <f t="array" ref="D30:AD30">TRANSPOSE('פרמטרים לקריטריונים'!$C$32:$C$58)</f>
        <v>0.35</v>
      </c>
      <c r="E30" s="398">
        <v>0.2</v>
      </c>
      <c r="F30" s="398">
        <v>0</v>
      </c>
      <c r="G30" s="398">
        <v>0.2</v>
      </c>
      <c r="H30" s="398">
        <v>0</v>
      </c>
      <c r="I30" s="398">
        <v>0.15</v>
      </c>
      <c r="J30" s="398">
        <v>0.1</v>
      </c>
      <c r="K30" s="398">
        <v>0</v>
      </c>
      <c r="L30" s="398">
        <v>0</v>
      </c>
      <c r="M30" s="398">
        <v>0</v>
      </c>
      <c r="N30" s="398">
        <v>0</v>
      </c>
      <c r="O30" s="398">
        <v>0</v>
      </c>
      <c r="P30" s="398">
        <v>0</v>
      </c>
      <c r="Q30" s="398">
        <v>0</v>
      </c>
      <c r="R30" s="398">
        <v>0</v>
      </c>
      <c r="S30" s="398">
        <v>0</v>
      </c>
      <c r="T30" s="398">
        <v>0</v>
      </c>
      <c r="U30" s="398">
        <v>0</v>
      </c>
      <c r="V30" s="398">
        <v>0</v>
      </c>
      <c r="W30" s="398">
        <v>0</v>
      </c>
      <c r="X30" s="398">
        <v>0</v>
      </c>
      <c r="Y30" s="398">
        <v>0</v>
      </c>
      <c r="Z30" s="398">
        <v>0</v>
      </c>
      <c r="AA30" s="398">
        <v>0</v>
      </c>
      <c r="AB30" s="398">
        <v>0</v>
      </c>
      <c r="AC30" s="398">
        <v>0</v>
      </c>
      <c r="AD30" s="398">
        <v>1</v>
      </c>
      <c r="AE30" s="398">
        <f>SUM(D30:AC30)</f>
        <v>1</v>
      </c>
      <c r="AF30" s="399">
        <f>AF2</f>
        <v>1538184</v>
      </c>
    </row>
    <row r="31" spans="1:59" ht="15.75" x14ac:dyDescent="0.25">
      <c r="A31" s="428"/>
      <c r="B31" s="429" t="str">
        <f>IF(F31="","",ROW()-30)</f>
        <v/>
      </c>
      <c r="C31" s="430" t="str">
        <f ca="1">IF('תנאי סף'!AO31&lt;&gt;1,"",'תנאי סף'!F31)</f>
        <v>איגוד הקומפוזיטורים</v>
      </c>
      <c r="D31" s="431">
        <f ca="1">'מספר פרסומים'!$Z31</f>
        <v>7.8282828282828287E-2</v>
      </c>
      <c r="E31" s="431">
        <f ca="1">תקציב!Z31</f>
        <v>0.12571556109309776</v>
      </c>
      <c r="F31" s="431"/>
      <c r="G31" s="431">
        <f ca="1">'מספר אירועים'!Z31</f>
        <v>0.47619047619047616</v>
      </c>
      <c r="H31" s="431"/>
      <c r="I31" s="431">
        <f ca="1">'מלחינים בראשית דרכם'!Z31</f>
        <v>0.18181818181818182</v>
      </c>
      <c r="J31" s="431">
        <f ca="1">'עובדים מקצועיים'!Z31</f>
        <v>0.2</v>
      </c>
      <c r="K31" s="431"/>
      <c r="L31" s="431"/>
      <c r="M31" s="431"/>
      <c r="N31" s="431"/>
      <c r="O31" s="431"/>
      <c r="P31" s="431"/>
      <c r="Q31" s="431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>
        <f ca="1">IF($C31="","",IF(AG31&lt;&gt;1,$AH$1,SUMPRODUCT($D$30:$AC$30,D31:AC31)))</f>
        <v>0.19505292462843199</v>
      </c>
      <c r="AE31" s="432">
        <f ca="1">IF($C31="","",IF(AG31&lt;&gt;1,$AH$1,IFERROR(AD31/$AD$131,0)))</f>
        <v>0.19505292462843199</v>
      </c>
      <c r="AF31" s="433">
        <f ca="1">IF($C31="","",IF(AG31&lt;&gt;1,$AH$1,AE31*$AF$30))</f>
        <v>300027.28781666001</v>
      </c>
      <c r="AG31" s="262">
        <f ca="1">IF(SUM(AH31:BG31)=COUNT(AH31:BG31),1,0)</f>
        <v>1</v>
      </c>
      <c r="AH31" s="262">
        <f ca="1">IF(D31=$AH$1,0,1)</f>
        <v>1</v>
      </c>
      <c r="AI31" s="262">
        <f t="shared" ref="AI31:BG31" ca="1" si="0">IF(E31=$AH$1,0,1)</f>
        <v>1</v>
      </c>
      <c r="AJ31" s="262">
        <f t="shared" si="0"/>
        <v>1</v>
      </c>
      <c r="AK31" s="262">
        <f t="shared" ca="1" si="0"/>
        <v>1</v>
      </c>
      <c r="AL31" s="262">
        <f t="shared" si="0"/>
        <v>1</v>
      </c>
      <c r="AM31" s="262">
        <f t="shared" ca="1" si="0"/>
        <v>1</v>
      </c>
      <c r="AN31" s="262">
        <f t="shared" ca="1" si="0"/>
        <v>1</v>
      </c>
      <c r="AO31" s="262">
        <f t="shared" si="0"/>
        <v>1</v>
      </c>
      <c r="AP31" s="262">
        <f t="shared" si="0"/>
        <v>1</v>
      </c>
      <c r="AQ31" s="262">
        <f t="shared" si="0"/>
        <v>1</v>
      </c>
      <c r="AR31" s="262">
        <f t="shared" si="0"/>
        <v>1</v>
      </c>
      <c r="AS31" s="262">
        <f t="shared" si="0"/>
        <v>1</v>
      </c>
      <c r="AT31" s="262">
        <f t="shared" si="0"/>
        <v>1</v>
      </c>
      <c r="AU31" s="262">
        <f t="shared" si="0"/>
        <v>1</v>
      </c>
      <c r="AV31" s="262">
        <f t="shared" si="0"/>
        <v>1</v>
      </c>
      <c r="AW31" s="262">
        <f t="shared" si="0"/>
        <v>1</v>
      </c>
      <c r="AX31" s="262">
        <f t="shared" si="0"/>
        <v>1</v>
      </c>
      <c r="AY31" s="262">
        <f t="shared" si="0"/>
        <v>1</v>
      </c>
      <c r="AZ31" s="262">
        <f t="shared" si="0"/>
        <v>1</v>
      </c>
      <c r="BA31" s="262">
        <f t="shared" si="0"/>
        <v>1</v>
      </c>
      <c r="BB31" s="262">
        <f t="shared" si="0"/>
        <v>1</v>
      </c>
      <c r="BC31" s="262">
        <f t="shared" si="0"/>
        <v>1</v>
      </c>
      <c r="BD31" s="262">
        <f t="shared" si="0"/>
        <v>1</v>
      </c>
      <c r="BE31" s="262">
        <f t="shared" si="0"/>
        <v>1</v>
      </c>
      <c r="BF31" s="262">
        <f t="shared" si="0"/>
        <v>1</v>
      </c>
      <c r="BG31" s="262">
        <f t="shared" si="0"/>
        <v>1</v>
      </c>
    </row>
    <row r="32" spans="1:59" ht="15.75" x14ac:dyDescent="0.25">
      <c r="A32" s="428"/>
      <c r="B32" s="429" t="str">
        <f t="shared" ref="B32:B95" si="1">IF(F32="","",ROW()-30)</f>
        <v/>
      </c>
      <c r="C32" s="430" t="str">
        <f ca="1">IF('תנאי סף'!AO32&lt;&gt;1,"",'תנאי סף'!F32)</f>
        <v>המכון למוסיקה ישראלית</v>
      </c>
      <c r="D32" s="431">
        <f ca="1">'מספר פרסומים'!Z32</f>
        <v>0.92171717171717171</v>
      </c>
      <c r="E32" s="431">
        <f ca="1">תקציב!Z32</f>
        <v>0.87428443890690222</v>
      </c>
      <c r="F32" s="431"/>
      <c r="G32" s="431">
        <f ca="1">'מספר אירועים'!Z32</f>
        <v>0.52380952380952384</v>
      </c>
      <c r="H32" s="431"/>
      <c r="I32" s="431">
        <f ca="1">'מלחינים בראשית דרכם'!Z32</f>
        <v>0.81818181818181823</v>
      </c>
      <c r="J32" s="431">
        <f ca="1">'עובדים מקצועיים'!Z32</f>
        <v>0.8</v>
      </c>
      <c r="K32" s="431"/>
      <c r="L32" s="431"/>
      <c r="M32" s="431"/>
      <c r="N32" s="431"/>
      <c r="O32" s="431"/>
      <c r="P32" s="431"/>
      <c r="Q32" s="431"/>
      <c r="R32" s="432"/>
      <c r="S32" s="432"/>
      <c r="T32" s="432"/>
      <c r="U32" s="432"/>
      <c r="V32" s="432"/>
      <c r="W32" s="432"/>
      <c r="X32" s="432"/>
      <c r="Y32" s="432"/>
      <c r="Z32" s="432"/>
      <c r="AA32" s="432"/>
      <c r="AB32" s="432"/>
      <c r="AC32" s="432"/>
      <c r="AD32" s="432">
        <f t="shared" ref="AD32:AD95" ca="1" si="2">IF($C32="","",IF(AG32&lt;&gt;1,$AH$1,SUMPRODUCT($D$30:$AC$30,D32:AC32)))</f>
        <v>0.80494707537156795</v>
      </c>
      <c r="AE32" s="432">
        <f t="shared" ref="AE32:AE95" ca="1" si="3">IF($C32="","",IF(AG32&lt;&gt;1,$AH$1,IFERROR(AD32/$AD$131,0)))</f>
        <v>0.80494707537156795</v>
      </c>
      <c r="AF32" s="433">
        <f t="shared" ref="AF32:AF95" ca="1" si="4">IF($C32="","",IF(AG32&lt;&gt;1,$AH$1,AE32*$AF$30))</f>
        <v>1238156.71218334</v>
      </c>
      <c r="AG32" s="262">
        <f t="shared" ref="AG32:AG95" ca="1" si="5">IF(SUM(AH32:BG32)=COUNT(AH32:BG32),1,0)</f>
        <v>1</v>
      </c>
      <c r="AH32" s="262">
        <f t="shared" ref="AH32:AH95" ca="1" si="6">IF(D32=$AH$1,0,1)</f>
        <v>1</v>
      </c>
      <c r="AI32" s="262">
        <f t="shared" ref="AI32:AI95" ca="1" si="7">IF(E32=$AH$1,0,1)</f>
        <v>1</v>
      </c>
      <c r="AJ32" s="262">
        <f t="shared" ref="AJ32:AJ95" si="8">IF(F32=$AH$1,0,1)</f>
        <v>1</v>
      </c>
      <c r="AK32" s="262">
        <f t="shared" ref="AK32:AK95" ca="1" si="9">IF(G32=$AH$1,0,1)</f>
        <v>1</v>
      </c>
      <c r="AL32" s="262">
        <f t="shared" ref="AL32:AL95" si="10">IF(H32=$AH$1,0,1)</f>
        <v>1</v>
      </c>
      <c r="AM32" s="262">
        <f t="shared" ref="AM32:AM95" ca="1" si="11">IF(I32=$AH$1,0,1)</f>
        <v>1</v>
      </c>
      <c r="AN32" s="262">
        <f t="shared" ref="AN32:AN95" ca="1" si="12">IF(J32=$AH$1,0,1)</f>
        <v>1</v>
      </c>
      <c r="AO32" s="262">
        <f t="shared" ref="AO32:AO95" si="13">IF(K32=$AH$1,0,1)</f>
        <v>1</v>
      </c>
      <c r="AP32" s="262">
        <f t="shared" ref="AP32:AP95" si="14">IF(L32=$AH$1,0,1)</f>
        <v>1</v>
      </c>
      <c r="AQ32" s="262">
        <f t="shared" ref="AQ32:AQ95" si="15">IF(M32=$AH$1,0,1)</f>
        <v>1</v>
      </c>
      <c r="AR32" s="262">
        <f t="shared" ref="AR32:AR95" si="16">IF(N32=$AH$1,0,1)</f>
        <v>1</v>
      </c>
      <c r="AS32" s="262">
        <f t="shared" ref="AS32:AS95" si="17">IF(O32=$AH$1,0,1)</f>
        <v>1</v>
      </c>
      <c r="AT32" s="262">
        <f t="shared" ref="AT32:AT95" si="18">IF(P32=$AH$1,0,1)</f>
        <v>1</v>
      </c>
      <c r="AU32" s="262">
        <f t="shared" ref="AU32:AU95" si="19">IF(Q32=$AH$1,0,1)</f>
        <v>1</v>
      </c>
      <c r="AV32" s="262">
        <f t="shared" ref="AV32:AV95" si="20">IF(R32=$AH$1,0,1)</f>
        <v>1</v>
      </c>
      <c r="AW32" s="262">
        <f t="shared" ref="AW32:AW95" si="21">IF(S32=$AH$1,0,1)</f>
        <v>1</v>
      </c>
      <c r="AX32" s="262">
        <f t="shared" ref="AX32:AX95" si="22">IF(T32=$AH$1,0,1)</f>
        <v>1</v>
      </c>
      <c r="AY32" s="262">
        <f t="shared" ref="AY32:AY95" si="23">IF(U32=$AH$1,0,1)</f>
        <v>1</v>
      </c>
      <c r="AZ32" s="262">
        <f t="shared" ref="AZ32:AZ95" si="24">IF(V32=$AH$1,0,1)</f>
        <v>1</v>
      </c>
      <c r="BA32" s="262">
        <f t="shared" ref="BA32:BA95" si="25">IF(W32=$AH$1,0,1)</f>
        <v>1</v>
      </c>
      <c r="BB32" s="262">
        <f t="shared" ref="BB32:BB95" si="26">IF(X32=$AH$1,0,1)</f>
        <v>1</v>
      </c>
      <c r="BC32" s="262">
        <f t="shared" ref="BC32:BC95" si="27">IF(Y32=$AH$1,0,1)</f>
        <v>1</v>
      </c>
      <c r="BD32" s="262">
        <f t="shared" ref="BD32:BD95" si="28">IF(Z32=$AH$1,0,1)</f>
        <v>1</v>
      </c>
      <c r="BE32" s="262">
        <f t="shared" ref="BE32:BE95" si="29">IF(AA32=$AH$1,0,1)</f>
        <v>1</v>
      </c>
      <c r="BF32" s="262">
        <f t="shared" ref="BF32:BF95" si="30">IF(AB32=$AH$1,0,1)</f>
        <v>1</v>
      </c>
      <c r="BG32" s="262">
        <f t="shared" ref="BG32:BG95" si="31">IF(AC32=$AH$1,0,1)</f>
        <v>1</v>
      </c>
    </row>
    <row r="33" spans="1:59" ht="15.75" x14ac:dyDescent="0.25">
      <c r="A33" s="428"/>
      <c r="B33" s="429" t="str">
        <f t="shared" si="1"/>
        <v/>
      </c>
      <c r="C33" s="430" t="str">
        <f ca="1">IF('תנאי סף'!AO33&lt;&gt;1,"",'תנאי סף'!F33)</f>
        <v/>
      </c>
      <c r="D33" s="431" t="str">
        <f ca="1">'מספר פרסומים'!Z33</f>
        <v/>
      </c>
      <c r="E33" s="431" t="str">
        <f ca="1">תקציב!Z33</f>
        <v/>
      </c>
      <c r="F33" s="431"/>
      <c r="G33" s="431" t="str">
        <f ca="1">'מספר אירועים'!Z33</f>
        <v/>
      </c>
      <c r="H33" s="431"/>
      <c r="I33" s="431" t="str">
        <f ca="1">'מלחינים בראשית דרכם'!Z33</f>
        <v/>
      </c>
      <c r="J33" s="431" t="str">
        <f ca="1">'עובדים מקצועיים'!Z33</f>
        <v/>
      </c>
      <c r="K33" s="431"/>
      <c r="L33" s="431"/>
      <c r="M33" s="431"/>
      <c r="N33" s="431"/>
      <c r="O33" s="431"/>
      <c r="P33" s="431"/>
      <c r="Q33" s="431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C33" s="432"/>
      <c r="AD33" s="432" t="str">
        <f t="shared" ca="1" si="2"/>
        <v/>
      </c>
      <c r="AE33" s="432" t="str">
        <f t="shared" ca="1" si="3"/>
        <v/>
      </c>
      <c r="AF33" s="433" t="str">
        <f t="shared" ca="1" si="4"/>
        <v/>
      </c>
      <c r="AG33" s="262">
        <f t="shared" ca="1" si="5"/>
        <v>1</v>
      </c>
      <c r="AH33" s="262">
        <f t="shared" ca="1" si="6"/>
        <v>1</v>
      </c>
      <c r="AI33" s="262">
        <f t="shared" ca="1" si="7"/>
        <v>1</v>
      </c>
      <c r="AJ33" s="262">
        <f t="shared" si="8"/>
        <v>1</v>
      </c>
      <c r="AK33" s="262">
        <f t="shared" ca="1" si="9"/>
        <v>1</v>
      </c>
      <c r="AL33" s="262">
        <f t="shared" si="10"/>
        <v>1</v>
      </c>
      <c r="AM33" s="262">
        <f t="shared" ca="1" si="11"/>
        <v>1</v>
      </c>
      <c r="AN33" s="262">
        <f t="shared" ca="1" si="12"/>
        <v>1</v>
      </c>
      <c r="AO33" s="262">
        <f t="shared" si="13"/>
        <v>1</v>
      </c>
      <c r="AP33" s="262">
        <f t="shared" si="14"/>
        <v>1</v>
      </c>
      <c r="AQ33" s="262">
        <f t="shared" si="15"/>
        <v>1</v>
      </c>
      <c r="AR33" s="262">
        <f t="shared" si="16"/>
        <v>1</v>
      </c>
      <c r="AS33" s="262">
        <f t="shared" si="17"/>
        <v>1</v>
      </c>
      <c r="AT33" s="262">
        <f t="shared" si="18"/>
        <v>1</v>
      </c>
      <c r="AU33" s="262">
        <f t="shared" si="19"/>
        <v>1</v>
      </c>
      <c r="AV33" s="262">
        <f t="shared" si="20"/>
        <v>1</v>
      </c>
      <c r="AW33" s="262">
        <f t="shared" si="21"/>
        <v>1</v>
      </c>
      <c r="AX33" s="262">
        <f t="shared" si="22"/>
        <v>1</v>
      </c>
      <c r="AY33" s="262">
        <f t="shared" si="23"/>
        <v>1</v>
      </c>
      <c r="AZ33" s="262">
        <f t="shared" si="24"/>
        <v>1</v>
      </c>
      <c r="BA33" s="262">
        <f t="shared" si="25"/>
        <v>1</v>
      </c>
      <c r="BB33" s="262">
        <f t="shared" si="26"/>
        <v>1</v>
      </c>
      <c r="BC33" s="262">
        <f t="shared" si="27"/>
        <v>1</v>
      </c>
      <c r="BD33" s="262">
        <f t="shared" si="28"/>
        <v>1</v>
      </c>
      <c r="BE33" s="262">
        <f t="shared" si="29"/>
        <v>1</v>
      </c>
      <c r="BF33" s="262">
        <f t="shared" si="30"/>
        <v>1</v>
      </c>
      <c r="BG33" s="262">
        <f t="shared" si="31"/>
        <v>1</v>
      </c>
    </row>
    <row r="34" spans="1:59" ht="15.75" x14ac:dyDescent="0.25">
      <c r="A34" s="428"/>
      <c r="B34" s="429" t="str">
        <f t="shared" si="1"/>
        <v/>
      </c>
      <c r="C34" s="430" t="str">
        <f ca="1">IF('תנאי סף'!AO34&lt;&gt;1,"",'תנאי סף'!F34)</f>
        <v/>
      </c>
      <c r="D34" s="431" t="str">
        <f ca="1">'מספר פרסומים'!Z34</f>
        <v/>
      </c>
      <c r="E34" s="431" t="str">
        <f ca="1">תקציב!Z34</f>
        <v/>
      </c>
      <c r="F34" s="431"/>
      <c r="G34" s="431" t="str">
        <f ca="1">'מספר אירועים'!Z34</f>
        <v/>
      </c>
      <c r="H34" s="431"/>
      <c r="I34" s="431" t="str">
        <f ca="1">'מלחינים בראשית דרכם'!Z34</f>
        <v/>
      </c>
      <c r="J34" s="431" t="str">
        <f ca="1">'עובדים מקצועיים'!Z34</f>
        <v/>
      </c>
      <c r="K34" s="431"/>
      <c r="L34" s="431"/>
      <c r="M34" s="431"/>
      <c r="N34" s="431"/>
      <c r="O34" s="431"/>
      <c r="P34" s="431"/>
      <c r="Q34" s="431"/>
      <c r="R34" s="432"/>
      <c r="S34" s="432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  <c r="AD34" s="432" t="str">
        <f t="shared" ca="1" si="2"/>
        <v/>
      </c>
      <c r="AE34" s="432" t="str">
        <f t="shared" ca="1" si="3"/>
        <v/>
      </c>
      <c r="AF34" s="433" t="str">
        <f t="shared" ca="1" si="4"/>
        <v/>
      </c>
      <c r="AG34" s="262">
        <f t="shared" ca="1" si="5"/>
        <v>1</v>
      </c>
      <c r="AH34" s="262">
        <f t="shared" ca="1" si="6"/>
        <v>1</v>
      </c>
      <c r="AI34" s="262">
        <f t="shared" ca="1" si="7"/>
        <v>1</v>
      </c>
      <c r="AJ34" s="262">
        <f t="shared" si="8"/>
        <v>1</v>
      </c>
      <c r="AK34" s="262">
        <f t="shared" ca="1" si="9"/>
        <v>1</v>
      </c>
      <c r="AL34" s="262">
        <f t="shared" si="10"/>
        <v>1</v>
      </c>
      <c r="AM34" s="262">
        <f t="shared" ca="1" si="11"/>
        <v>1</v>
      </c>
      <c r="AN34" s="262">
        <f t="shared" ca="1" si="12"/>
        <v>1</v>
      </c>
      <c r="AO34" s="262">
        <f t="shared" si="13"/>
        <v>1</v>
      </c>
      <c r="AP34" s="262">
        <f t="shared" si="14"/>
        <v>1</v>
      </c>
      <c r="AQ34" s="262">
        <f t="shared" si="15"/>
        <v>1</v>
      </c>
      <c r="AR34" s="262">
        <f t="shared" si="16"/>
        <v>1</v>
      </c>
      <c r="AS34" s="262">
        <f t="shared" si="17"/>
        <v>1</v>
      </c>
      <c r="AT34" s="262">
        <f t="shared" si="18"/>
        <v>1</v>
      </c>
      <c r="AU34" s="262">
        <f t="shared" si="19"/>
        <v>1</v>
      </c>
      <c r="AV34" s="262">
        <f t="shared" si="20"/>
        <v>1</v>
      </c>
      <c r="AW34" s="262">
        <f t="shared" si="21"/>
        <v>1</v>
      </c>
      <c r="AX34" s="262">
        <f t="shared" si="22"/>
        <v>1</v>
      </c>
      <c r="AY34" s="262">
        <f t="shared" si="23"/>
        <v>1</v>
      </c>
      <c r="AZ34" s="262">
        <f t="shared" si="24"/>
        <v>1</v>
      </c>
      <c r="BA34" s="262">
        <f t="shared" si="25"/>
        <v>1</v>
      </c>
      <c r="BB34" s="262">
        <f t="shared" si="26"/>
        <v>1</v>
      </c>
      <c r="BC34" s="262">
        <f t="shared" si="27"/>
        <v>1</v>
      </c>
      <c r="BD34" s="262">
        <f t="shared" si="28"/>
        <v>1</v>
      </c>
      <c r="BE34" s="262">
        <f t="shared" si="29"/>
        <v>1</v>
      </c>
      <c r="BF34" s="262">
        <f t="shared" si="30"/>
        <v>1</v>
      </c>
      <c r="BG34" s="262">
        <f t="shared" si="31"/>
        <v>1</v>
      </c>
    </row>
    <row r="35" spans="1:59" ht="15.75" x14ac:dyDescent="0.25">
      <c r="A35" s="428"/>
      <c r="B35" s="429" t="str">
        <f t="shared" si="1"/>
        <v/>
      </c>
      <c r="C35" s="430" t="str">
        <f ca="1">IF('תנאי סף'!AO35&lt;&gt;1,"",'תנאי סף'!F35)</f>
        <v/>
      </c>
      <c r="D35" s="431" t="str">
        <f ca="1">'מספר פרסומים'!Z35</f>
        <v/>
      </c>
      <c r="E35" s="431" t="str">
        <f ca="1">תקציב!Z35</f>
        <v/>
      </c>
      <c r="F35" s="431"/>
      <c r="G35" s="431" t="str">
        <f ca="1">'מספר אירועים'!Z35</f>
        <v/>
      </c>
      <c r="H35" s="431"/>
      <c r="I35" s="431" t="str">
        <f ca="1">'מלחינים בראשית דרכם'!Z35</f>
        <v/>
      </c>
      <c r="J35" s="431" t="str">
        <f ca="1">'עובדים מקצועיים'!Z35</f>
        <v/>
      </c>
      <c r="K35" s="431"/>
      <c r="L35" s="431"/>
      <c r="M35" s="431"/>
      <c r="N35" s="431"/>
      <c r="O35" s="431"/>
      <c r="P35" s="431"/>
      <c r="Q35" s="431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 t="str">
        <f t="shared" ca="1" si="2"/>
        <v/>
      </c>
      <c r="AE35" s="432" t="str">
        <f t="shared" ca="1" si="3"/>
        <v/>
      </c>
      <c r="AF35" s="433" t="str">
        <f t="shared" ca="1" si="4"/>
        <v/>
      </c>
      <c r="AG35" s="262">
        <f t="shared" ca="1" si="5"/>
        <v>1</v>
      </c>
      <c r="AH35" s="262">
        <f t="shared" ca="1" si="6"/>
        <v>1</v>
      </c>
      <c r="AI35" s="262">
        <f t="shared" ca="1" si="7"/>
        <v>1</v>
      </c>
      <c r="AJ35" s="262">
        <f t="shared" si="8"/>
        <v>1</v>
      </c>
      <c r="AK35" s="262">
        <f t="shared" ca="1" si="9"/>
        <v>1</v>
      </c>
      <c r="AL35" s="262">
        <f t="shared" si="10"/>
        <v>1</v>
      </c>
      <c r="AM35" s="262">
        <f t="shared" ca="1" si="11"/>
        <v>1</v>
      </c>
      <c r="AN35" s="262">
        <f t="shared" ca="1" si="12"/>
        <v>1</v>
      </c>
      <c r="AO35" s="262">
        <f t="shared" si="13"/>
        <v>1</v>
      </c>
      <c r="AP35" s="262">
        <f t="shared" si="14"/>
        <v>1</v>
      </c>
      <c r="AQ35" s="262">
        <f t="shared" si="15"/>
        <v>1</v>
      </c>
      <c r="AR35" s="262">
        <f t="shared" si="16"/>
        <v>1</v>
      </c>
      <c r="AS35" s="262">
        <f t="shared" si="17"/>
        <v>1</v>
      </c>
      <c r="AT35" s="262">
        <f t="shared" si="18"/>
        <v>1</v>
      </c>
      <c r="AU35" s="262">
        <f t="shared" si="19"/>
        <v>1</v>
      </c>
      <c r="AV35" s="262">
        <f t="shared" si="20"/>
        <v>1</v>
      </c>
      <c r="AW35" s="262">
        <f t="shared" si="21"/>
        <v>1</v>
      </c>
      <c r="AX35" s="262">
        <f t="shared" si="22"/>
        <v>1</v>
      </c>
      <c r="AY35" s="262">
        <f t="shared" si="23"/>
        <v>1</v>
      </c>
      <c r="AZ35" s="262">
        <f t="shared" si="24"/>
        <v>1</v>
      </c>
      <c r="BA35" s="262">
        <f t="shared" si="25"/>
        <v>1</v>
      </c>
      <c r="BB35" s="262">
        <f t="shared" si="26"/>
        <v>1</v>
      </c>
      <c r="BC35" s="262">
        <f t="shared" si="27"/>
        <v>1</v>
      </c>
      <c r="BD35" s="262">
        <f t="shared" si="28"/>
        <v>1</v>
      </c>
      <c r="BE35" s="262">
        <f t="shared" si="29"/>
        <v>1</v>
      </c>
      <c r="BF35" s="262">
        <f t="shared" si="30"/>
        <v>1</v>
      </c>
      <c r="BG35" s="262">
        <f t="shared" si="31"/>
        <v>1</v>
      </c>
    </row>
    <row r="36" spans="1:59" ht="15.75" x14ac:dyDescent="0.25">
      <c r="A36" s="428"/>
      <c r="B36" s="429" t="str">
        <f t="shared" si="1"/>
        <v/>
      </c>
      <c r="C36" s="430" t="str">
        <f ca="1">IF('תנאי סף'!AO36&lt;&gt;1,"",'תנאי סף'!F36)</f>
        <v/>
      </c>
      <c r="D36" s="431" t="str">
        <f ca="1">'מספר פרסומים'!Z36</f>
        <v/>
      </c>
      <c r="E36" s="431" t="str">
        <f ca="1">תקציב!Z36</f>
        <v/>
      </c>
      <c r="F36" s="431"/>
      <c r="G36" s="431" t="str">
        <f ca="1">'מספר אירועים'!Z36</f>
        <v/>
      </c>
      <c r="H36" s="431"/>
      <c r="I36" s="431" t="str">
        <f ca="1">'מלחינים בראשית דרכם'!Z36</f>
        <v/>
      </c>
      <c r="J36" s="431" t="str">
        <f ca="1">'עובדים מקצועיים'!Z36</f>
        <v/>
      </c>
      <c r="K36" s="431"/>
      <c r="L36" s="431"/>
      <c r="M36" s="431"/>
      <c r="N36" s="431"/>
      <c r="O36" s="431"/>
      <c r="P36" s="431"/>
      <c r="Q36" s="431"/>
      <c r="R36" s="432"/>
      <c r="S36" s="432"/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 t="str">
        <f t="shared" ca="1" si="2"/>
        <v/>
      </c>
      <c r="AE36" s="432" t="str">
        <f t="shared" ca="1" si="3"/>
        <v/>
      </c>
      <c r="AF36" s="433" t="str">
        <f t="shared" ca="1" si="4"/>
        <v/>
      </c>
      <c r="AG36" s="262">
        <f t="shared" ca="1" si="5"/>
        <v>1</v>
      </c>
      <c r="AH36" s="262">
        <f t="shared" ca="1" si="6"/>
        <v>1</v>
      </c>
      <c r="AI36" s="262">
        <f t="shared" ca="1" si="7"/>
        <v>1</v>
      </c>
      <c r="AJ36" s="262">
        <f t="shared" si="8"/>
        <v>1</v>
      </c>
      <c r="AK36" s="262">
        <f t="shared" ca="1" si="9"/>
        <v>1</v>
      </c>
      <c r="AL36" s="262">
        <f t="shared" si="10"/>
        <v>1</v>
      </c>
      <c r="AM36" s="262">
        <f t="shared" ca="1" si="11"/>
        <v>1</v>
      </c>
      <c r="AN36" s="262">
        <f t="shared" ca="1" si="12"/>
        <v>1</v>
      </c>
      <c r="AO36" s="262">
        <f t="shared" si="13"/>
        <v>1</v>
      </c>
      <c r="AP36" s="262">
        <f t="shared" si="14"/>
        <v>1</v>
      </c>
      <c r="AQ36" s="262">
        <f t="shared" si="15"/>
        <v>1</v>
      </c>
      <c r="AR36" s="262">
        <f t="shared" si="16"/>
        <v>1</v>
      </c>
      <c r="AS36" s="262">
        <f t="shared" si="17"/>
        <v>1</v>
      </c>
      <c r="AT36" s="262">
        <f t="shared" si="18"/>
        <v>1</v>
      </c>
      <c r="AU36" s="262">
        <f t="shared" si="19"/>
        <v>1</v>
      </c>
      <c r="AV36" s="262">
        <f t="shared" si="20"/>
        <v>1</v>
      </c>
      <c r="AW36" s="262">
        <f t="shared" si="21"/>
        <v>1</v>
      </c>
      <c r="AX36" s="262">
        <f t="shared" si="22"/>
        <v>1</v>
      </c>
      <c r="AY36" s="262">
        <f t="shared" si="23"/>
        <v>1</v>
      </c>
      <c r="AZ36" s="262">
        <f t="shared" si="24"/>
        <v>1</v>
      </c>
      <c r="BA36" s="262">
        <f t="shared" si="25"/>
        <v>1</v>
      </c>
      <c r="BB36" s="262">
        <f t="shared" si="26"/>
        <v>1</v>
      </c>
      <c r="BC36" s="262">
        <f t="shared" si="27"/>
        <v>1</v>
      </c>
      <c r="BD36" s="262">
        <f t="shared" si="28"/>
        <v>1</v>
      </c>
      <c r="BE36" s="262">
        <f t="shared" si="29"/>
        <v>1</v>
      </c>
      <c r="BF36" s="262">
        <f t="shared" si="30"/>
        <v>1</v>
      </c>
      <c r="BG36" s="262">
        <f t="shared" si="31"/>
        <v>1</v>
      </c>
    </row>
    <row r="37" spans="1:59" ht="15.75" x14ac:dyDescent="0.25">
      <c r="A37" s="428"/>
      <c r="B37" s="429" t="str">
        <f t="shared" si="1"/>
        <v/>
      </c>
      <c r="C37" s="430" t="str">
        <f ca="1">IF('תנאי סף'!AO37&lt;&gt;1,"",'תנאי סף'!F37)</f>
        <v/>
      </c>
      <c r="D37" s="431" t="str">
        <f ca="1">'מספר פרסומים'!Z37</f>
        <v/>
      </c>
      <c r="E37" s="431" t="str">
        <f ca="1">תקציב!Z37</f>
        <v/>
      </c>
      <c r="F37" s="431"/>
      <c r="G37" s="431" t="str">
        <f ca="1">'מספר אירועים'!Z37</f>
        <v/>
      </c>
      <c r="H37" s="431"/>
      <c r="I37" s="431" t="str">
        <f ca="1">'מלחינים בראשית דרכם'!Z37</f>
        <v/>
      </c>
      <c r="J37" s="431" t="str">
        <f ca="1">'עובדים מקצועיים'!Z37</f>
        <v/>
      </c>
      <c r="K37" s="431"/>
      <c r="L37" s="431"/>
      <c r="M37" s="431"/>
      <c r="N37" s="431"/>
      <c r="O37" s="431"/>
      <c r="P37" s="431"/>
      <c r="Q37" s="431"/>
      <c r="R37" s="432"/>
      <c r="S37" s="432"/>
      <c r="T37" s="432"/>
      <c r="U37" s="432"/>
      <c r="V37" s="432"/>
      <c r="W37" s="432"/>
      <c r="X37" s="432"/>
      <c r="Y37" s="432"/>
      <c r="Z37" s="432"/>
      <c r="AA37" s="432"/>
      <c r="AB37" s="432"/>
      <c r="AC37" s="432"/>
      <c r="AD37" s="432" t="str">
        <f t="shared" ca="1" si="2"/>
        <v/>
      </c>
      <c r="AE37" s="432" t="str">
        <f t="shared" ca="1" si="3"/>
        <v/>
      </c>
      <c r="AF37" s="433" t="str">
        <f t="shared" ca="1" si="4"/>
        <v/>
      </c>
      <c r="AG37" s="262">
        <f t="shared" ca="1" si="5"/>
        <v>1</v>
      </c>
      <c r="AH37" s="262">
        <f t="shared" ca="1" si="6"/>
        <v>1</v>
      </c>
      <c r="AI37" s="262">
        <f t="shared" ca="1" si="7"/>
        <v>1</v>
      </c>
      <c r="AJ37" s="262">
        <f t="shared" si="8"/>
        <v>1</v>
      </c>
      <c r="AK37" s="262">
        <f t="shared" ca="1" si="9"/>
        <v>1</v>
      </c>
      <c r="AL37" s="262">
        <f t="shared" si="10"/>
        <v>1</v>
      </c>
      <c r="AM37" s="262">
        <f t="shared" ca="1" si="11"/>
        <v>1</v>
      </c>
      <c r="AN37" s="262">
        <f t="shared" ca="1" si="12"/>
        <v>1</v>
      </c>
      <c r="AO37" s="262">
        <f t="shared" si="13"/>
        <v>1</v>
      </c>
      <c r="AP37" s="262">
        <f t="shared" si="14"/>
        <v>1</v>
      </c>
      <c r="AQ37" s="262">
        <f t="shared" si="15"/>
        <v>1</v>
      </c>
      <c r="AR37" s="262">
        <f t="shared" si="16"/>
        <v>1</v>
      </c>
      <c r="AS37" s="262">
        <f t="shared" si="17"/>
        <v>1</v>
      </c>
      <c r="AT37" s="262">
        <f t="shared" si="18"/>
        <v>1</v>
      </c>
      <c r="AU37" s="262">
        <f t="shared" si="19"/>
        <v>1</v>
      </c>
      <c r="AV37" s="262">
        <f t="shared" si="20"/>
        <v>1</v>
      </c>
      <c r="AW37" s="262">
        <f t="shared" si="21"/>
        <v>1</v>
      </c>
      <c r="AX37" s="262">
        <f t="shared" si="22"/>
        <v>1</v>
      </c>
      <c r="AY37" s="262">
        <f t="shared" si="23"/>
        <v>1</v>
      </c>
      <c r="AZ37" s="262">
        <f t="shared" si="24"/>
        <v>1</v>
      </c>
      <c r="BA37" s="262">
        <f t="shared" si="25"/>
        <v>1</v>
      </c>
      <c r="BB37" s="262">
        <f t="shared" si="26"/>
        <v>1</v>
      </c>
      <c r="BC37" s="262">
        <f t="shared" si="27"/>
        <v>1</v>
      </c>
      <c r="BD37" s="262">
        <f t="shared" si="28"/>
        <v>1</v>
      </c>
      <c r="BE37" s="262">
        <f t="shared" si="29"/>
        <v>1</v>
      </c>
      <c r="BF37" s="262">
        <f t="shared" si="30"/>
        <v>1</v>
      </c>
      <c r="BG37" s="262">
        <f t="shared" si="31"/>
        <v>1</v>
      </c>
    </row>
    <row r="38" spans="1:59" ht="15.75" x14ac:dyDescent="0.25">
      <c r="A38" s="428"/>
      <c r="B38" s="429" t="str">
        <f t="shared" si="1"/>
        <v/>
      </c>
      <c r="C38" s="430" t="str">
        <f ca="1">IF('תנאי סף'!AO38&lt;&gt;1,"",'תנאי סף'!F38)</f>
        <v/>
      </c>
      <c r="D38" s="431" t="str">
        <f ca="1">'מספר פרסומים'!Z38</f>
        <v/>
      </c>
      <c r="E38" s="431" t="str">
        <f ca="1">תקציב!Z38</f>
        <v/>
      </c>
      <c r="F38" s="431"/>
      <c r="G38" s="431" t="str">
        <f ca="1">'מספר אירועים'!Z38</f>
        <v/>
      </c>
      <c r="H38" s="431"/>
      <c r="I38" s="431" t="str">
        <f ca="1">'מלחינים בראשית דרכם'!Z38</f>
        <v/>
      </c>
      <c r="J38" s="431" t="str">
        <f ca="1">'עובדים מקצועיים'!Z38</f>
        <v/>
      </c>
      <c r="K38" s="431"/>
      <c r="L38" s="431"/>
      <c r="M38" s="431"/>
      <c r="N38" s="431"/>
      <c r="O38" s="431"/>
      <c r="P38" s="431"/>
      <c r="Q38" s="431"/>
      <c r="R38" s="432"/>
      <c r="S38" s="432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 t="str">
        <f t="shared" ca="1" si="2"/>
        <v/>
      </c>
      <c r="AE38" s="432" t="str">
        <f t="shared" ca="1" si="3"/>
        <v/>
      </c>
      <c r="AF38" s="433" t="str">
        <f t="shared" ca="1" si="4"/>
        <v/>
      </c>
      <c r="AG38" s="262">
        <f t="shared" ca="1" si="5"/>
        <v>1</v>
      </c>
      <c r="AH38" s="262">
        <f t="shared" ca="1" si="6"/>
        <v>1</v>
      </c>
      <c r="AI38" s="262">
        <f t="shared" ca="1" si="7"/>
        <v>1</v>
      </c>
      <c r="AJ38" s="262">
        <f t="shared" si="8"/>
        <v>1</v>
      </c>
      <c r="AK38" s="262">
        <f t="shared" ca="1" si="9"/>
        <v>1</v>
      </c>
      <c r="AL38" s="262">
        <f t="shared" si="10"/>
        <v>1</v>
      </c>
      <c r="AM38" s="262">
        <f t="shared" ca="1" si="11"/>
        <v>1</v>
      </c>
      <c r="AN38" s="262">
        <f t="shared" ca="1" si="12"/>
        <v>1</v>
      </c>
      <c r="AO38" s="262">
        <f t="shared" si="13"/>
        <v>1</v>
      </c>
      <c r="AP38" s="262">
        <f t="shared" si="14"/>
        <v>1</v>
      </c>
      <c r="AQ38" s="262">
        <f t="shared" si="15"/>
        <v>1</v>
      </c>
      <c r="AR38" s="262">
        <f t="shared" si="16"/>
        <v>1</v>
      </c>
      <c r="AS38" s="262">
        <f t="shared" si="17"/>
        <v>1</v>
      </c>
      <c r="AT38" s="262">
        <f t="shared" si="18"/>
        <v>1</v>
      </c>
      <c r="AU38" s="262">
        <f t="shared" si="19"/>
        <v>1</v>
      </c>
      <c r="AV38" s="262">
        <f t="shared" si="20"/>
        <v>1</v>
      </c>
      <c r="AW38" s="262">
        <f t="shared" si="21"/>
        <v>1</v>
      </c>
      <c r="AX38" s="262">
        <f t="shared" si="22"/>
        <v>1</v>
      </c>
      <c r="AY38" s="262">
        <f t="shared" si="23"/>
        <v>1</v>
      </c>
      <c r="AZ38" s="262">
        <f t="shared" si="24"/>
        <v>1</v>
      </c>
      <c r="BA38" s="262">
        <f t="shared" si="25"/>
        <v>1</v>
      </c>
      <c r="BB38" s="262">
        <f t="shared" si="26"/>
        <v>1</v>
      </c>
      <c r="BC38" s="262">
        <f t="shared" si="27"/>
        <v>1</v>
      </c>
      <c r="BD38" s="262">
        <f t="shared" si="28"/>
        <v>1</v>
      </c>
      <c r="BE38" s="262">
        <f t="shared" si="29"/>
        <v>1</v>
      </c>
      <c r="BF38" s="262">
        <f t="shared" si="30"/>
        <v>1</v>
      </c>
      <c r="BG38" s="262">
        <f t="shared" si="31"/>
        <v>1</v>
      </c>
    </row>
    <row r="39" spans="1:59" ht="15.75" x14ac:dyDescent="0.25">
      <c r="A39" s="428"/>
      <c r="B39" s="429" t="str">
        <f t="shared" si="1"/>
        <v/>
      </c>
      <c r="C39" s="430" t="str">
        <f ca="1">IF('תנאי סף'!AO39&lt;&gt;1,"",'תנאי סף'!F39)</f>
        <v/>
      </c>
      <c r="D39" s="431" t="str">
        <f ca="1">'מספר פרסומים'!Z39</f>
        <v/>
      </c>
      <c r="E39" s="431" t="str">
        <f ca="1">תקציב!Z39</f>
        <v/>
      </c>
      <c r="F39" s="431"/>
      <c r="G39" s="431" t="str">
        <f ca="1">'מספר אירועים'!Z39</f>
        <v/>
      </c>
      <c r="H39" s="431"/>
      <c r="I39" s="431" t="str">
        <f ca="1">'מלחינים בראשית דרכם'!Z39</f>
        <v/>
      </c>
      <c r="J39" s="431" t="str">
        <f ca="1">'עובדים מקצועיים'!Z39</f>
        <v/>
      </c>
      <c r="K39" s="431"/>
      <c r="L39" s="431"/>
      <c r="M39" s="431"/>
      <c r="N39" s="431"/>
      <c r="O39" s="431"/>
      <c r="P39" s="431"/>
      <c r="Q39" s="431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 t="str">
        <f t="shared" ca="1" si="2"/>
        <v/>
      </c>
      <c r="AE39" s="432" t="str">
        <f t="shared" ca="1" si="3"/>
        <v/>
      </c>
      <c r="AF39" s="433" t="str">
        <f t="shared" ca="1" si="4"/>
        <v/>
      </c>
      <c r="AG39" s="262">
        <f t="shared" ca="1" si="5"/>
        <v>1</v>
      </c>
      <c r="AH39" s="262">
        <f t="shared" ca="1" si="6"/>
        <v>1</v>
      </c>
      <c r="AI39" s="262">
        <f t="shared" ca="1" si="7"/>
        <v>1</v>
      </c>
      <c r="AJ39" s="262">
        <f t="shared" si="8"/>
        <v>1</v>
      </c>
      <c r="AK39" s="262">
        <f t="shared" ca="1" si="9"/>
        <v>1</v>
      </c>
      <c r="AL39" s="262">
        <f t="shared" si="10"/>
        <v>1</v>
      </c>
      <c r="AM39" s="262">
        <f t="shared" ca="1" si="11"/>
        <v>1</v>
      </c>
      <c r="AN39" s="262">
        <f t="shared" ca="1" si="12"/>
        <v>1</v>
      </c>
      <c r="AO39" s="262">
        <f t="shared" si="13"/>
        <v>1</v>
      </c>
      <c r="AP39" s="262">
        <f t="shared" si="14"/>
        <v>1</v>
      </c>
      <c r="AQ39" s="262">
        <f t="shared" si="15"/>
        <v>1</v>
      </c>
      <c r="AR39" s="262">
        <f t="shared" si="16"/>
        <v>1</v>
      </c>
      <c r="AS39" s="262">
        <f t="shared" si="17"/>
        <v>1</v>
      </c>
      <c r="AT39" s="262">
        <f t="shared" si="18"/>
        <v>1</v>
      </c>
      <c r="AU39" s="262">
        <f t="shared" si="19"/>
        <v>1</v>
      </c>
      <c r="AV39" s="262">
        <f t="shared" si="20"/>
        <v>1</v>
      </c>
      <c r="AW39" s="262">
        <f t="shared" si="21"/>
        <v>1</v>
      </c>
      <c r="AX39" s="262">
        <f t="shared" si="22"/>
        <v>1</v>
      </c>
      <c r="AY39" s="262">
        <f t="shared" si="23"/>
        <v>1</v>
      </c>
      <c r="AZ39" s="262">
        <f t="shared" si="24"/>
        <v>1</v>
      </c>
      <c r="BA39" s="262">
        <f t="shared" si="25"/>
        <v>1</v>
      </c>
      <c r="BB39" s="262">
        <f t="shared" si="26"/>
        <v>1</v>
      </c>
      <c r="BC39" s="262">
        <f t="shared" si="27"/>
        <v>1</v>
      </c>
      <c r="BD39" s="262">
        <f t="shared" si="28"/>
        <v>1</v>
      </c>
      <c r="BE39" s="262">
        <f t="shared" si="29"/>
        <v>1</v>
      </c>
      <c r="BF39" s="262">
        <f t="shared" si="30"/>
        <v>1</v>
      </c>
      <c r="BG39" s="262">
        <f t="shared" si="31"/>
        <v>1</v>
      </c>
    </row>
    <row r="40" spans="1:59" ht="15.75" x14ac:dyDescent="0.25">
      <c r="A40" s="428"/>
      <c r="B40" s="429" t="str">
        <f t="shared" si="1"/>
        <v/>
      </c>
      <c r="C40" s="430" t="str">
        <f ca="1">IF('תנאי סף'!AO40&lt;&gt;1,"",'תנאי סף'!F40)</f>
        <v/>
      </c>
      <c r="D40" s="431" t="str">
        <f ca="1">'מספר פרסומים'!Z40</f>
        <v/>
      </c>
      <c r="E40" s="431" t="str">
        <f ca="1">תקציב!Z40</f>
        <v/>
      </c>
      <c r="F40" s="431"/>
      <c r="G40" s="431" t="str">
        <f ca="1">'מספר אירועים'!Z40</f>
        <v/>
      </c>
      <c r="H40" s="431"/>
      <c r="I40" s="431" t="str">
        <f ca="1">'מלחינים בראשית דרכם'!Z40</f>
        <v/>
      </c>
      <c r="J40" s="431" t="str">
        <f ca="1">'עובדים מקצועיים'!Z40</f>
        <v/>
      </c>
      <c r="K40" s="431"/>
      <c r="L40" s="431"/>
      <c r="M40" s="431"/>
      <c r="N40" s="431"/>
      <c r="O40" s="431"/>
      <c r="P40" s="431"/>
      <c r="Q40" s="431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432"/>
      <c r="AD40" s="432" t="str">
        <f t="shared" ca="1" si="2"/>
        <v/>
      </c>
      <c r="AE40" s="432" t="str">
        <f t="shared" ca="1" si="3"/>
        <v/>
      </c>
      <c r="AF40" s="433" t="str">
        <f t="shared" ca="1" si="4"/>
        <v/>
      </c>
      <c r="AG40" s="262">
        <f t="shared" ca="1" si="5"/>
        <v>1</v>
      </c>
      <c r="AH40" s="262">
        <f t="shared" ca="1" si="6"/>
        <v>1</v>
      </c>
      <c r="AI40" s="262">
        <f t="shared" ca="1" si="7"/>
        <v>1</v>
      </c>
      <c r="AJ40" s="262">
        <f t="shared" si="8"/>
        <v>1</v>
      </c>
      <c r="AK40" s="262">
        <f t="shared" ca="1" si="9"/>
        <v>1</v>
      </c>
      <c r="AL40" s="262">
        <f t="shared" si="10"/>
        <v>1</v>
      </c>
      <c r="AM40" s="262">
        <f t="shared" ca="1" si="11"/>
        <v>1</v>
      </c>
      <c r="AN40" s="262">
        <f t="shared" ca="1" si="12"/>
        <v>1</v>
      </c>
      <c r="AO40" s="262">
        <f t="shared" si="13"/>
        <v>1</v>
      </c>
      <c r="AP40" s="262">
        <f t="shared" si="14"/>
        <v>1</v>
      </c>
      <c r="AQ40" s="262">
        <f t="shared" si="15"/>
        <v>1</v>
      </c>
      <c r="AR40" s="262">
        <f t="shared" si="16"/>
        <v>1</v>
      </c>
      <c r="AS40" s="262">
        <f t="shared" si="17"/>
        <v>1</v>
      </c>
      <c r="AT40" s="262">
        <f t="shared" si="18"/>
        <v>1</v>
      </c>
      <c r="AU40" s="262">
        <f t="shared" si="19"/>
        <v>1</v>
      </c>
      <c r="AV40" s="262">
        <f t="shared" si="20"/>
        <v>1</v>
      </c>
      <c r="AW40" s="262">
        <f t="shared" si="21"/>
        <v>1</v>
      </c>
      <c r="AX40" s="262">
        <f t="shared" si="22"/>
        <v>1</v>
      </c>
      <c r="AY40" s="262">
        <f t="shared" si="23"/>
        <v>1</v>
      </c>
      <c r="AZ40" s="262">
        <f t="shared" si="24"/>
        <v>1</v>
      </c>
      <c r="BA40" s="262">
        <f t="shared" si="25"/>
        <v>1</v>
      </c>
      <c r="BB40" s="262">
        <f t="shared" si="26"/>
        <v>1</v>
      </c>
      <c r="BC40" s="262">
        <f t="shared" si="27"/>
        <v>1</v>
      </c>
      <c r="BD40" s="262">
        <f t="shared" si="28"/>
        <v>1</v>
      </c>
      <c r="BE40" s="262">
        <f t="shared" si="29"/>
        <v>1</v>
      </c>
      <c r="BF40" s="262">
        <f t="shared" si="30"/>
        <v>1</v>
      </c>
      <c r="BG40" s="262">
        <f t="shared" si="31"/>
        <v>1</v>
      </c>
    </row>
    <row r="41" spans="1:59" ht="15.75" hidden="1" x14ac:dyDescent="0.25">
      <c r="A41" s="428"/>
      <c r="B41" s="429" t="str">
        <f t="shared" si="1"/>
        <v/>
      </c>
      <c r="C41" s="430" t="str">
        <f>IF('תנאי סף'!AO41&lt;&gt;1,"",'תנאי סף'!F41)</f>
        <v/>
      </c>
      <c r="D41" s="431" t="str">
        <f>'מספר פרסומים'!Z41</f>
        <v/>
      </c>
      <c r="E41" s="431" t="str">
        <f>תקציב!Z41</f>
        <v/>
      </c>
      <c r="F41" s="431"/>
      <c r="G41" s="431" t="str">
        <f>'מספר אירועים'!Z41</f>
        <v/>
      </c>
      <c r="H41" s="431"/>
      <c r="I41" s="431" t="str">
        <f>'מלחינים בראשית דרכם'!Z41</f>
        <v/>
      </c>
      <c r="J41" s="431" t="str">
        <f>'עובדים מקצועיים'!Z41</f>
        <v/>
      </c>
      <c r="K41" s="431"/>
      <c r="L41" s="431"/>
      <c r="M41" s="431"/>
      <c r="N41" s="431"/>
      <c r="O41" s="431"/>
      <c r="P41" s="431"/>
      <c r="Q41" s="431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432"/>
      <c r="AD41" s="432" t="str">
        <f t="shared" si="2"/>
        <v/>
      </c>
      <c r="AE41" s="432" t="str">
        <f t="shared" si="3"/>
        <v/>
      </c>
      <c r="AF41" s="433" t="str">
        <f t="shared" si="4"/>
        <v/>
      </c>
      <c r="AG41" s="262">
        <f t="shared" si="5"/>
        <v>1</v>
      </c>
      <c r="AH41" s="262">
        <f t="shared" si="6"/>
        <v>1</v>
      </c>
      <c r="AI41" s="262">
        <f t="shared" si="7"/>
        <v>1</v>
      </c>
      <c r="AJ41" s="262">
        <f t="shared" si="8"/>
        <v>1</v>
      </c>
      <c r="AK41" s="262">
        <f t="shared" si="9"/>
        <v>1</v>
      </c>
      <c r="AL41" s="262">
        <f t="shared" si="10"/>
        <v>1</v>
      </c>
      <c r="AM41" s="262">
        <f t="shared" si="11"/>
        <v>1</v>
      </c>
      <c r="AN41" s="262">
        <f t="shared" si="12"/>
        <v>1</v>
      </c>
      <c r="AO41" s="262">
        <f t="shared" si="13"/>
        <v>1</v>
      </c>
      <c r="AP41" s="262">
        <f t="shared" si="14"/>
        <v>1</v>
      </c>
      <c r="AQ41" s="262">
        <f t="shared" si="15"/>
        <v>1</v>
      </c>
      <c r="AR41" s="262">
        <f t="shared" si="16"/>
        <v>1</v>
      </c>
      <c r="AS41" s="262">
        <f t="shared" si="17"/>
        <v>1</v>
      </c>
      <c r="AT41" s="262">
        <f t="shared" si="18"/>
        <v>1</v>
      </c>
      <c r="AU41" s="262">
        <f t="shared" si="19"/>
        <v>1</v>
      </c>
      <c r="AV41" s="262">
        <f t="shared" si="20"/>
        <v>1</v>
      </c>
      <c r="AW41" s="262">
        <f t="shared" si="21"/>
        <v>1</v>
      </c>
      <c r="AX41" s="262">
        <f t="shared" si="22"/>
        <v>1</v>
      </c>
      <c r="AY41" s="262">
        <f t="shared" si="23"/>
        <v>1</v>
      </c>
      <c r="AZ41" s="262">
        <f t="shared" si="24"/>
        <v>1</v>
      </c>
      <c r="BA41" s="262">
        <f t="shared" si="25"/>
        <v>1</v>
      </c>
      <c r="BB41" s="262">
        <f t="shared" si="26"/>
        <v>1</v>
      </c>
      <c r="BC41" s="262">
        <f t="shared" si="27"/>
        <v>1</v>
      </c>
      <c r="BD41" s="262">
        <f t="shared" si="28"/>
        <v>1</v>
      </c>
      <c r="BE41" s="262">
        <f t="shared" si="29"/>
        <v>1</v>
      </c>
      <c r="BF41" s="262">
        <f t="shared" si="30"/>
        <v>1</v>
      </c>
      <c r="BG41" s="262">
        <f t="shared" si="31"/>
        <v>1</v>
      </c>
    </row>
    <row r="42" spans="1:59" ht="15.75" hidden="1" x14ac:dyDescent="0.25">
      <c r="A42" s="428"/>
      <c r="B42" s="429" t="str">
        <f t="shared" si="1"/>
        <v/>
      </c>
      <c r="C42" s="430" t="str">
        <f>IF('תנאי סף'!AO42&lt;&gt;1,"",'תנאי סף'!F42)</f>
        <v/>
      </c>
      <c r="D42" s="431" t="str">
        <f>'מספר פרסומים'!Z42</f>
        <v/>
      </c>
      <c r="E42" s="431" t="str">
        <f>תקציב!Z42</f>
        <v/>
      </c>
      <c r="F42" s="431"/>
      <c r="G42" s="431" t="str">
        <f>'מספר אירועים'!Z42</f>
        <v/>
      </c>
      <c r="H42" s="431"/>
      <c r="I42" s="431" t="str">
        <f>'מלחינים בראשית דרכם'!Z42</f>
        <v/>
      </c>
      <c r="J42" s="431" t="str">
        <f>'עובדים מקצועיים'!Z42</f>
        <v/>
      </c>
      <c r="K42" s="431"/>
      <c r="L42" s="431"/>
      <c r="M42" s="431"/>
      <c r="N42" s="431"/>
      <c r="O42" s="431"/>
      <c r="P42" s="431"/>
      <c r="Q42" s="431"/>
      <c r="R42" s="432"/>
      <c r="S42" s="432"/>
      <c r="T42" s="432"/>
      <c r="U42" s="432"/>
      <c r="V42" s="432"/>
      <c r="W42" s="432"/>
      <c r="X42" s="432"/>
      <c r="Y42" s="432"/>
      <c r="Z42" s="432"/>
      <c r="AA42" s="432"/>
      <c r="AB42" s="432"/>
      <c r="AC42" s="432"/>
      <c r="AD42" s="432" t="str">
        <f t="shared" si="2"/>
        <v/>
      </c>
      <c r="AE42" s="432" t="str">
        <f t="shared" si="3"/>
        <v/>
      </c>
      <c r="AF42" s="433" t="str">
        <f t="shared" si="4"/>
        <v/>
      </c>
      <c r="AG42" s="262">
        <f t="shared" si="5"/>
        <v>1</v>
      </c>
      <c r="AH42" s="262">
        <f t="shared" si="6"/>
        <v>1</v>
      </c>
      <c r="AI42" s="262">
        <f t="shared" si="7"/>
        <v>1</v>
      </c>
      <c r="AJ42" s="262">
        <f t="shared" si="8"/>
        <v>1</v>
      </c>
      <c r="AK42" s="262">
        <f t="shared" si="9"/>
        <v>1</v>
      </c>
      <c r="AL42" s="262">
        <f t="shared" si="10"/>
        <v>1</v>
      </c>
      <c r="AM42" s="262">
        <f t="shared" si="11"/>
        <v>1</v>
      </c>
      <c r="AN42" s="262">
        <f t="shared" si="12"/>
        <v>1</v>
      </c>
      <c r="AO42" s="262">
        <f t="shared" si="13"/>
        <v>1</v>
      </c>
      <c r="AP42" s="262">
        <f t="shared" si="14"/>
        <v>1</v>
      </c>
      <c r="AQ42" s="262">
        <f t="shared" si="15"/>
        <v>1</v>
      </c>
      <c r="AR42" s="262">
        <f t="shared" si="16"/>
        <v>1</v>
      </c>
      <c r="AS42" s="262">
        <f t="shared" si="17"/>
        <v>1</v>
      </c>
      <c r="AT42" s="262">
        <f t="shared" si="18"/>
        <v>1</v>
      </c>
      <c r="AU42" s="262">
        <f t="shared" si="19"/>
        <v>1</v>
      </c>
      <c r="AV42" s="262">
        <f t="shared" si="20"/>
        <v>1</v>
      </c>
      <c r="AW42" s="262">
        <f t="shared" si="21"/>
        <v>1</v>
      </c>
      <c r="AX42" s="262">
        <f t="shared" si="22"/>
        <v>1</v>
      </c>
      <c r="AY42" s="262">
        <f t="shared" si="23"/>
        <v>1</v>
      </c>
      <c r="AZ42" s="262">
        <f t="shared" si="24"/>
        <v>1</v>
      </c>
      <c r="BA42" s="262">
        <f t="shared" si="25"/>
        <v>1</v>
      </c>
      <c r="BB42" s="262">
        <f t="shared" si="26"/>
        <v>1</v>
      </c>
      <c r="BC42" s="262">
        <f t="shared" si="27"/>
        <v>1</v>
      </c>
      <c r="BD42" s="262">
        <f t="shared" si="28"/>
        <v>1</v>
      </c>
      <c r="BE42" s="262">
        <f t="shared" si="29"/>
        <v>1</v>
      </c>
      <c r="BF42" s="262">
        <f t="shared" si="30"/>
        <v>1</v>
      </c>
      <c r="BG42" s="262">
        <f t="shared" si="31"/>
        <v>1</v>
      </c>
    </row>
    <row r="43" spans="1:59" ht="15.75" hidden="1" x14ac:dyDescent="0.25">
      <c r="A43" s="428"/>
      <c r="B43" s="429" t="str">
        <f t="shared" si="1"/>
        <v/>
      </c>
      <c r="C43" s="430" t="str">
        <f>IF('תנאי סף'!AO43&lt;&gt;1,"",'תנאי סף'!F43)</f>
        <v/>
      </c>
      <c r="D43" s="431" t="str">
        <f>'מספר פרסומים'!Z43</f>
        <v/>
      </c>
      <c r="E43" s="431" t="str">
        <f>תקציב!Z43</f>
        <v/>
      </c>
      <c r="F43" s="431"/>
      <c r="G43" s="431" t="str">
        <f>'מספר אירועים'!Z43</f>
        <v/>
      </c>
      <c r="H43" s="431"/>
      <c r="I43" s="431" t="str">
        <f>'מלחינים בראשית דרכם'!Z43</f>
        <v/>
      </c>
      <c r="J43" s="431" t="str">
        <f>'עובדים מקצועיים'!Z43</f>
        <v/>
      </c>
      <c r="K43" s="431"/>
      <c r="L43" s="431"/>
      <c r="M43" s="431"/>
      <c r="N43" s="431"/>
      <c r="O43" s="431"/>
      <c r="P43" s="431"/>
      <c r="Q43" s="431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 t="str">
        <f t="shared" si="2"/>
        <v/>
      </c>
      <c r="AE43" s="432" t="str">
        <f t="shared" si="3"/>
        <v/>
      </c>
      <c r="AF43" s="433" t="str">
        <f t="shared" si="4"/>
        <v/>
      </c>
      <c r="AG43" s="262">
        <f t="shared" si="5"/>
        <v>1</v>
      </c>
      <c r="AH43" s="262">
        <f t="shared" si="6"/>
        <v>1</v>
      </c>
      <c r="AI43" s="262">
        <f t="shared" si="7"/>
        <v>1</v>
      </c>
      <c r="AJ43" s="262">
        <f t="shared" si="8"/>
        <v>1</v>
      </c>
      <c r="AK43" s="262">
        <f t="shared" si="9"/>
        <v>1</v>
      </c>
      <c r="AL43" s="262">
        <f t="shared" si="10"/>
        <v>1</v>
      </c>
      <c r="AM43" s="262">
        <f t="shared" si="11"/>
        <v>1</v>
      </c>
      <c r="AN43" s="262">
        <f t="shared" si="12"/>
        <v>1</v>
      </c>
      <c r="AO43" s="262">
        <f t="shared" si="13"/>
        <v>1</v>
      </c>
      <c r="AP43" s="262">
        <f t="shared" si="14"/>
        <v>1</v>
      </c>
      <c r="AQ43" s="262">
        <f t="shared" si="15"/>
        <v>1</v>
      </c>
      <c r="AR43" s="262">
        <f t="shared" si="16"/>
        <v>1</v>
      </c>
      <c r="AS43" s="262">
        <f t="shared" si="17"/>
        <v>1</v>
      </c>
      <c r="AT43" s="262">
        <f t="shared" si="18"/>
        <v>1</v>
      </c>
      <c r="AU43" s="262">
        <f t="shared" si="19"/>
        <v>1</v>
      </c>
      <c r="AV43" s="262">
        <f t="shared" si="20"/>
        <v>1</v>
      </c>
      <c r="AW43" s="262">
        <f t="shared" si="21"/>
        <v>1</v>
      </c>
      <c r="AX43" s="262">
        <f t="shared" si="22"/>
        <v>1</v>
      </c>
      <c r="AY43" s="262">
        <f t="shared" si="23"/>
        <v>1</v>
      </c>
      <c r="AZ43" s="262">
        <f t="shared" si="24"/>
        <v>1</v>
      </c>
      <c r="BA43" s="262">
        <f t="shared" si="25"/>
        <v>1</v>
      </c>
      <c r="BB43" s="262">
        <f t="shared" si="26"/>
        <v>1</v>
      </c>
      <c r="BC43" s="262">
        <f t="shared" si="27"/>
        <v>1</v>
      </c>
      <c r="BD43" s="262">
        <f t="shared" si="28"/>
        <v>1</v>
      </c>
      <c r="BE43" s="262">
        <f t="shared" si="29"/>
        <v>1</v>
      </c>
      <c r="BF43" s="262">
        <f t="shared" si="30"/>
        <v>1</v>
      </c>
      <c r="BG43" s="262">
        <f t="shared" si="31"/>
        <v>1</v>
      </c>
    </row>
    <row r="44" spans="1:59" ht="15.75" hidden="1" x14ac:dyDescent="0.25">
      <c r="A44" s="428"/>
      <c r="B44" s="429" t="str">
        <f t="shared" si="1"/>
        <v/>
      </c>
      <c r="C44" s="430" t="str">
        <f>IF('תנאי סף'!AO44&lt;&gt;1,"",'תנאי סף'!F44)</f>
        <v/>
      </c>
      <c r="D44" s="431" t="str">
        <f>'מספר פרסומים'!Z44</f>
        <v/>
      </c>
      <c r="E44" s="431" t="str">
        <f>תקציב!Z44</f>
        <v/>
      </c>
      <c r="F44" s="431"/>
      <c r="G44" s="431" t="str">
        <f>'מספר אירועים'!Z44</f>
        <v/>
      </c>
      <c r="H44" s="431"/>
      <c r="I44" s="431" t="str">
        <f>'מלחינים בראשית דרכם'!Z44</f>
        <v/>
      </c>
      <c r="J44" s="431" t="str">
        <f>'עובדים מקצועיים'!Z44</f>
        <v/>
      </c>
      <c r="K44" s="431"/>
      <c r="L44" s="431"/>
      <c r="M44" s="431"/>
      <c r="N44" s="431"/>
      <c r="O44" s="431"/>
      <c r="P44" s="431"/>
      <c r="Q44" s="431"/>
      <c r="R44" s="432"/>
      <c r="S44" s="432"/>
      <c r="T44" s="432"/>
      <c r="U44" s="432"/>
      <c r="V44" s="432"/>
      <c r="W44" s="432"/>
      <c r="X44" s="432"/>
      <c r="Y44" s="432"/>
      <c r="Z44" s="432"/>
      <c r="AA44" s="432"/>
      <c r="AB44" s="432"/>
      <c r="AC44" s="432"/>
      <c r="AD44" s="432" t="str">
        <f t="shared" si="2"/>
        <v/>
      </c>
      <c r="AE44" s="432" t="str">
        <f t="shared" si="3"/>
        <v/>
      </c>
      <c r="AF44" s="433" t="str">
        <f t="shared" si="4"/>
        <v/>
      </c>
      <c r="AG44" s="262">
        <f t="shared" si="5"/>
        <v>1</v>
      </c>
      <c r="AH44" s="262">
        <f t="shared" si="6"/>
        <v>1</v>
      </c>
      <c r="AI44" s="262">
        <f t="shared" si="7"/>
        <v>1</v>
      </c>
      <c r="AJ44" s="262">
        <f t="shared" si="8"/>
        <v>1</v>
      </c>
      <c r="AK44" s="262">
        <f t="shared" si="9"/>
        <v>1</v>
      </c>
      <c r="AL44" s="262">
        <f t="shared" si="10"/>
        <v>1</v>
      </c>
      <c r="AM44" s="262">
        <f t="shared" si="11"/>
        <v>1</v>
      </c>
      <c r="AN44" s="262">
        <f t="shared" si="12"/>
        <v>1</v>
      </c>
      <c r="AO44" s="262">
        <f t="shared" si="13"/>
        <v>1</v>
      </c>
      <c r="AP44" s="262">
        <f t="shared" si="14"/>
        <v>1</v>
      </c>
      <c r="AQ44" s="262">
        <f t="shared" si="15"/>
        <v>1</v>
      </c>
      <c r="AR44" s="262">
        <f t="shared" si="16"/>
        <v>1</v>
      </c>
      <c r="AS44" s="262">
        <f t="shared" si="17"/>
        <v>1</v>
      </c>
      <c r="AT44" s="262">
        <f t="shared" si="18"/>
        <v>1</v>
      </c>
      <c r="AU44" s="262">
        <f t="shared" si="19"/>
        <v>1</v>
      </c>
      <c r="AV44" s="262">
        <f t="shared" si="20"/>
        <v>1</v>
      </c>
      <c r="AW44" s="262">
        <f t="shared" si="21"/>
        <v>1</v>
      </c>
      <c r="AX44" s="262">
        <f t="shared" si="22"/>
        <v>1</v>
      </c>
      <c r="AY44" s="262">
        <f t="shared" si="23"/>
        <v>1</v>
      </c>
      <c r="AZ44" s="262">
        <f t="shared" si="24"/>
        <v>1</v>
      </c>
      <c r="BA44" s="262">
        <f t="shared" si="25"/>
        <v>1</v>
      </c>
      <c r="BB44" s="262">
        <f t="shared" si="26"/>
        <v>1</v>
      </c>
      <c r="BC44" s="262">
        <f t="shared" si="27"/>
        <v>1</v>
      </c>
      <c r="BD44" s="262">
        <f t="shared" si="28"/>
        <v>1</v>
      </c>
      <c r="BE44" s="262">
        <f t="shared" si="29"/>
        <v>1</v>
      </c>
      <c r="BF44" s="262">
        <f t="shared" si="30"/>
        <v>1</v>
      </c>
      <c r="BG44" s="262">
        <f t="shared" si="31"/>
        <v>1</v>
      </c>
    </row>
    <row r="45" spans="1:59" ht="15.75" hidden="1" x14ac:dyDescent="0.25">
      <c r="A45" s="428"/>
      <c r="B45" s="429" t="str">
        <f t="shared" si="1"/>
        <v/>
      </c>
      <c r="C45" s="430" t="str">
        <f>IF('תנאי סף'!AO45&lt;&gt;1,"",'תנאי סף'!F45)</f>
        <v/>
      </c>
      <c r="D45" s="431" t="str">
        <f>'מספר פרסומים'!Z45</f>
        <v/>
      </c>
      <c r="E45" s="431" t="str">
        <f>תקציב!Z45</f>
        <v/>
      </c>
      <c r="F45" s="431"/>
      <c r="G45" s="431" t="str">
        <f>'מספר אירועים'!Z45</f>
        <v/>
      </c>
      <c r="H45" s="431"/>
      <c r="I45" s="431" t="str">
        <f>'מלחינים בראשית דרכם'!Z45</f>
        <v/>
      </c>
      <c r="J45" s="431" t="str">
        <f>'עובדים מקצועיים'!Z45</f>
        <v/>
      </c>
      <c r="K45" s="431"/>
      <c r="L45" s="431"/>
      <c r="M45" s="431"/>
      <c r="N45" s="431"/>
      <c r="O45" s="431"/>
      <c r="P45" s="431"/>
      <c r="Q45" s="431"/>
      <c r="R45" s="432"/>
      <c r="S45" s="432"/>
      <c r="T45" s="432"/>
      <c r="U45" s="432"/>
      <c r="V45" s="432"/>
      <c r="W45" s="432"/>
      <c r="X45" s="432"/>
      <c r="Y45" s="432"/>
      <c r="Z45" s="432"/>
      <c r="AA45" s="432"/>
      <c r="AB45" s="432"/>
      <c r="AC45" s="432"/>
      <c r="AD45" s="432" t="str">
        <f t="shared" si="2"/>
        <v/>
      </c>
      <c r="AE45" s="432" t="str">
        <f t="shared" si="3"/>
        <v/>
      </c>
      <c r="AF45" s="433" t="str">
        <f t="shared" si="4"/>
        <v/>
      </c>
      <c r="AG45" s="262">
        <f t="shared" si="5"/>
        <v>1</v>
      </c>
      <c r="AH45" s="262">
        <f t="shared" si="6"/>
        <v>1</v>
      </c>
      <c r="AI45" s="262">
        <f t="shared" si="7"/>
        <v>1</v>
      </c>
      <c r="AJ45" s="262">
        <f t="shared" si="8"/>
        <v>1</v>
      </c>
      <c r="AK45" s="262">
        <f t="shared" si="9"/>
        <v>1</v>
      </c>
      <c r="AL45" s="262">
        <f t="shared" si="10"/>
        <v>1</v>
      </c>
      <c r="AM45" s="262">
        <f t="shared" si="11"/>
        <v>1</v>
      </c>
      <c r="AN45" s="262">
        <f t="shared" si="12"/>
        <v>1</v>
      </c>
      <c r="AO45" s="262">
        <f t="shared" si="13"/>
        <v>1</v>
      </c>
      <c r="AP45" s="262">
        <f t="shared" si="14"/>
        <v>1</v>
      </c>
      <c r="AQ45" s="262">
        <f t="shared" si="15"/>
        <v>1</v>
      </c>
      <c r="AR45" s="262">
        <f t="shared" si="16"/>
        <v>1</v>
      </c>
      <c r="AS45" s="262">
        <f t="shared" si="17"/>
        <v>1</v>
      </c>
      <c r="AT45" s="262">
        <f t="shared" si="18"/>
        <v>1</v>
      </c>
      <c r="AU45" s="262">
        <f t="shared" si="19"/>
        <v>1</v>
      </c>
      <c r="AV45" s="262">
        <f t="shared" si="20"/>
        <v>1</v>
      </c>
      <c r="AW45" s="262">
        <f t="shared" si="21"/>
        <v>1</v>
      </c>
      <c r="AX45" s="262">
        <f t="shared" si="22"/>
        <v>1</v>
      </c>
      <c r="AY45" s="262">
        <f t="shared" si="23"/>
        <v>1</v>
      </c>
      <c r="AZ45" s="262">
        <f t="shared" si="24"/>
        <v>1</v>
      </c>
      <c r="BA45" s="262">
        <f t="shared" si="25"/>
        <v>1</v>
      </c>
      <c r="BB45" s="262">
        <f t="shared" si="26"/>
        <v>1</v>
      </c>
      <c r="BC45" s="262">
        <f t="shared" si="27"/>
        <v>1</v>
      </c>
      <c r="BD45" s="262">
        <f t="shared" si="28"/>
        <v>1</v>
      </c>
      <c r="BE45" s="262">
        <f t="shared" si="29"/>
        <v>1</v>
      </c>
      <c r="BF45" s="262">
        <f t="shared" si="30"/>
        <v>1</v>
      </c>
      <c r="BG45" s="262">
        <f t="shared" si="31"/>
        <v>1</v>
      </c>
    </row>
    <row r="46" spans="1:59" ht="15.75" hidden="1" x14ac:dyDescent="0.25">
      <c r="A46" s="428"/>
      <c r="B46" s="429" t="str">
        <f t="shared" si="1"/>
        <v/>
      </c>
      <c r="C46" s="430" t="str">
        <f>IF('תנאי סף'!AO46&lt;&gt;1,"",'תנאי סף'!F46)</f>
        <v/>
      </c>
      <c r="D46" s="431" t="str">
        <f>'מספר פרסומים'!Z46</f>
        <v/>
      </c>
      <c r="E46" s="431" t="str">
        <f>תקציב!Z46</f>
        <v/>
      </c>
      <c r="F46" s="431"/>
      <c r="G46" s="431" t="str">
        <f>'מספר אירועים'!Z46</f>
        <v/>
      </c>
      <c r="H46" s="431"/>
      <c r="I46" s="431" t="str">
        <f>'מלחינים בראשית דרכם'!Z46</f>
        <v/>
      </c>
      <c r="J46" s="431" t="str">
        <f>'עובדים מקצועיים'!Z46</f>
        <v/>
      </c>
      <c r="K46" s="431"/>
      <c r="L46" s="431"/>
      <c r="M46" s="431"/>
      <c r="N46" s="431"/>
      <c r="O46" s="431"/>
      <c r="P46" s="431"/>
      <c r="Q46" s="431"/>
      <c r="R46" s="432"/>
      <c r="S46" s="432"/>
      <c r="T46" s="432"/>
      <c r="U46" s="432"/>
      <c r="V46" s="432"/>
      <c r="W46" s="432"/>
      <c r="X46" s="432"/>
      <c r="Y46" s="432"/>
      <c r="Z46" s="432"/>
      <c r="AA46" s="432"/>
      <c r="AB46" s="432"/>
      <c r="AC46" s="432"/>
      <c r="AD46" s="432" t="str">
        <f t="shared" si="2"/>
        <v/>
      </c>
      <c r="AE46" s="432" t="str">
        <f t="shared" si="3"/>
        <v/>
      </c>
      <c r="AF46" s="433" t="str">
        <f t="shared" si="4"/>
        <v/>
      </c>
      <c r="AG46" s="262">
        <f t="shared" si="5"/>
        <v>1</v>
      </c>
      <c r="AH46" s="262">
        <f t="shared" si="6"/>
        <v>1</v>
      </c>
      <c r="AI46" s="262">
        <f t="shared" si="7"/>
        <v>1</v>
      </c>
      <c r="AJ46" s="262">
        <f t="shared" si="8"/>
        <v>1</v>
      </c>
      <c r="AK46" s="262">
        <f t="shared" si="9"/>
        <v>1</v>
      </c>
      <c r="AL46" s="262">
        <f t="shared" si="10"/>
        <v>1</v>
      </c>
      <c r="AM46" s="262">
        <f t="shared" si="11"/>
        <v>1</v>
      </c>
      <c r="AN46" s="262">
        <f t="shared" si="12"/>
        <v>1</v>
      </c>
      <c r="AO46" s="262">
        <f t="shared" si="13"/>
        <v>1</v>
      </c>
      <c r="AP46" s="262">
        <f t="shared" si="14"/>
        <v>1</v>
      </c>
      <c r="AQ46" s="262">
        <f t="shared" si="15"/>
        <v>1</v>
      </c>
      <c r="AR46" s="262">
        <f t="shared" si="16"/>
        <v>1</v>
      </c>
      <c r="AS46" s="262">
        <f t="shared" si="17"/>
        <v>1</v>
      </c>
      <c r="AT46" s="262">
        <f t="shared" si="18"/>
        <v>1</v>
      </c>
      <c r="AU46" s="262">
        <f t="shared" si="19"/>
        <v>1</v>
      </c>
      <c r="AV46" s="262">
        <f t="shared" si="20"/>
        <v>1</v>
      </c>
      <c r="AW46" s="262">
        <f t="shared" si="21"/>
        <v>1</v>
      </c>
      <c r="AX46" s="262">
        <f t="shared" si="22"/>
        <v>1</v>
      </c>
      <c r="AY46" s="262">
        <f t="shared" si="23"/>
        <v>1</v>
      </c>
      <c r="AZ46" s="262">
        <f t="shared" si="24"/>
        <v>1</v>
      </c>
      <c r="BA46" s="262">
        <f t="shared" si="25"/>
        <v>1</v>
      </c>
      <c r="BB46" s="262">
        <f t="shared" si="26"/>
        <v>1</v>
      </c>
      <c r="BC46" s="262">
        <f t="shared" si="27"/>
        <v>1</v>
      </c>
      <c r="BD46" s="262">
        <f t="shared" si="28"/>
        <v>1</v>
      </c>
      <c r="BE46" s="262">
        <f t="shared" si="29"/>
        <v>1</v>
      </c>
      <c r="BF46" s="262">
        <f t="shared" si="30"/>
        <v>1</v>
      </c>
      <c r="BG46" s="262">
        <f t="shared" si="31"/>
        <v>1</v>
      </c>
    </row>
    <row r="47" spans="1:59" ht="15.75" hidden="1" x14ac:dyDescent="0.25">
      <c r="A47" s="428"/>
      <c r="B47" s="429" t="str">
        <f t="shared" si="1"/>
        <v/>
      </c>
      <c r="C47" s="430" t="str">
        <f>IF('תנאי סף'!AO47&lt;&gt;1,"",'תנאי סף'!F47)</f>
        <v/>
      </c>
      <c r="D47" s="431" t="str">
        <f>'מספר פרסומים'!Z47</f>
        <v/>
      </c>
      <c r="E47" s="431" t="str">
        <f>תקציב!Z47</f>
        <v/>
      </c>
      <c r="F47" s="431"/>
      <c r="G47" s="431" t="str">
        <f>'מספר אירועים'!Z47</f>
        <v/>
      </c>
      <c r="H47" s="431"/>
      <c r="I47" s="431" t="str">
        <f>'מלחינים בראשית דרכם'!Z47</f>
        <v/>
      </c>
      <c r="J47" s="431" t="str">
        <f>'עובדים מקצועיים'!Z47</f>
        <v/>
      </c>
      <c r="K47" s="431"/>
      <c r="L47" s="431"/>
      <c r="M47" s="431"/>
      <c r="N47" s="431"/>
      <c r="O47" s="431"/>
      <c r="P47" s="431"/>
      <c r="Q47" s="431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 t="str">
        <f t="shared" si="2"/>
        <v/>
      </c>
      <c r="AE47" s="432" t="str">
        <f t="shared" si="3"/>
        <v/>
      </c>
      <c r="AF47" s="433" t="str">
        <f t="shared" si="4"/>
        <v/>
      </c>
      <c r="AG47" s="262">
        <f t="shared" si="5"/>
        <v>1</v>
      </c>
      <c r="AH47" s="262">
        <f t="shared" si="6"/>
        <v>1</v>
      </c>
      <c r="AI47" s="262">
        <f t="shared" si="7"/>
        <v>1</v>
      </c>
      <c r="AJ47" s="262">
        <f t="shared" si="8"/>
        <v>1</v>
      </c>
      <c r="AK47" s="262">
        <f t="shared" si="9"/>
        <v>1</v>
      </c>
      <c r="AL47" s="262">
        <f t="shared" si="10"/>
        <v>1</v>
      </c>
      <c r="AM47" s="262">
        <f t="shared" si="11"/>
        <v>1</v>
      </c>
      <c r="AN47" s="262">
        <f t="shared" si="12"/>
        <v>1</v>
      </c>
      <c r="AO47" s="262">
        <f t="shared" si="13"/>
        <v>1</v>
      </c>
      <c r="AP47" s="262">
        <f t="shared" si="14"/>
        <v>1</v>
      </c>
      <c r="AQ47" s="262">
        <f t="shared" si="15"/>
        <v>1</v>
      </c>
      <c r="AR47" s="262">
        <f t="shared" si="16"/>
        <v>1</v>
      </c>
      <c r="AS47" s="262">
        <f t="shared" si="17"/>
        <v>1</v>
      </c>
      <c r="AT47" s="262">
        <f t="shared" si="18"/>
        <v>1</v>
      </c>
      <c r="AU47" s="262">
        <f t="shared" si="19"/>
        <v>1</v>
      </c>
      <c r="AV47" s="262">
        <f t="shared" si="20"/>
        <v>1</v>
      </c>
      <c r="AW47" s="262">
        <f t="shared" si="21"/>
        <v>1</v>
      </c>
      <c r="AX47" s="262">
        <f t="shared" si="22"/>
        <v>1</v>
      </c>
      <c r="AY47" s="262">
        <f t="shared" si="23"/>
        <v>1</v>
      </c>
      <c r="AZ47" s="262">
        <f t="shared" si="24"/>
        <v>1</v>
      </c>
      <c r="BA47" s="262">
        <f t="shared" si="25"/>
        <v>1</v>
      </c>
      <c r="BB47" s="262">
        <f t="shared" si="26"/>
        <v>1</v>
      </c>
      <c r="BC47" s="262">
        <f t="shared" si="27"/>
        <v>1</v>
      </c>
      <c r="BD47" s="262">
        <f t="shared" si="28"/>
        <v>1</v>
      </c>
      <c r="BE47" s="262">
        <f t="shared" si="29"/>
        <v>1</v>
      </c>
      <c r="BF47" s="262">
        <f t="shared" si="30"/>
        <v>1</v>
      </c>
      <c r="BG47" s="262">
        <f t="shared" si="31"/>
        <v>1</v>
      </c>
    </row>
    <row r="48" spans="1:59" ht="15.75" hidden="1" x14ac:dyDescent="0.25">
      <c r="A48" s="428"/>
      <c r="B48" s="429" t="str">
        <f t="shared" si="1"/>
        <v/>
      </c>
      <c r="C48" s="430" t="str">
        <f>IF('תנאי סף'!AO48&lt;&gt;1,"",'תנאי סף'!F48)</f>
        <v/>
      </c>
      <c r="D48" s="431" t="str">
        <f>'מספר פרסומים'!Z48</f>
        <v/>
      </c>
      <c r="E48" s="431" t="str">
        <f>תקציב!Z48</f>
        <v/>
      </c>
      <c r="F48" s="431"/>
      <c r="G48" s="431" t="str">
        <f>'מספר אירועים'!Z48</f>
        <v/>
      </c>
      <c r="H48" s="431"/>
      <c r="I48" s="431" t="str">
        <f>'מלחינים בראשית דרכם'!Z48</f>
        <v/>
      </c>
      <c r="J48" s="431" t="str">
        <f>'עובדים מקצועיים'!Z48</f>
        <v/>
      </c>
      <c r="K48" s="431"/>
      <c r="L48" s="431"/>
      <c r="M48" s="431"/>
      <c r="N48" s="431"/>
      <c r="O48" s="431"/>
      <c r="P48" s="431"/>
      <c r="Q48" s="431"/>
      <c r="R48" s="432"/>
      <c r="S48" s="432"/>
      <c r="T48" s="432"/>
      <c r="U48" s="432"/>
      <c r="V48" s="432"/>
      <c r="W48" s="432"/>
      <c r="X48" s="432"/>
      <c r="Y48" s="432"/>
      <c r="Z48" s="432"/>
      <c r="AA48" s="432"/>
      <c r="AB48" s="432"/>
      <c r="AC48" s="432"/>
      <c r="AD48" s="432" t="str">
        <f t="shared" si="2"/>
        <v/>
      </c>
      <c r="AE48" s="432" t="str">
        <f t="shared" si="3"/>
        <v/>
      </c>
      <c r="AF48" s="433" t="str">
        <f t="shared" si="4"/>
        <v/>
      </c>
      <c r="AG48" s="262">
        <f t="shared" si="5"/>
        <v>1</v>
      </c>
      <c r="AH48" s="262">
        <f t="shared" si="6"/>
        <v>1</v>
      </c>
      <c r="AI48" s="262">
        <f t="shared" si="7"/>
        <v>1</v>
      </c>
      <c r="AJ48" s="262">
        <f t="shared" si="8"/>
        <v>1</v>
      </c>
      <c r="AK48" s="262">
        <f t="shared" si="9"/>
        <v>1</v>
      </c>
      <c r="AL48" s="262">
        <f t="shared" si="10"/>
        <v>1</v>
      </c>
      <c r="AM48" s="262">
        <f t="shared" si="11"/>
        <v>1</v>
      </c>
      <c r="AN48" s="262">
        <f t="shared" si="12"/>
        <v>1</v>
      </c>
      <c r="AO48" s="262">
        <f t="shared" si="13"/>
        <v>1</v>
      </c>
      <c r="AP48" s="262">
        <f t="shared" si="14"/>
        <v>1</v>
      </c>
      <c r="AQ48" s="262">
        <f t="shared" si="15"/>
        <v>1</v>
      </c>
      <c r="AR48" s="262">
        <f t="shared" si="16"/>
        <v>1</v>
      </c>
      <c r="AS48" s="262">
        <f t="shared" si="17"/>
        <v>1</v>
      </c>
      <c r="AT48" s="262">
        <f t="shared" si="18"/>
        <v>1</v>
      </c>
      <c r="AU48" s="262">
        <f t="shared" si="19"/>
        <v>1</v>
      </c>
      <c r="AV48" s="262">
        <f t="shared" si="20"/>
        <v>1</v>
      </c>
      <c r="AW48" s="262">
        <f t="shared" si="21"/>
        <v>1</v>
      </c>
      <c r="AX48" s="262">
        <f t="shared" si="22"/>
        <v>1</v>
      </c>
      <c r="AY48" s="262">
        <f t="shared" si="23"/>
        <v>1</v>
      </c>
      <c r="AZ48" s="262">
        <f t="shared" si="24"/>
        <v>1</v>
      </c>
      <c r="BA48" s="262">
        <f t="shared" si="25"/>
        <v>1</v>
      </c>
      <c r="BB48" s="262">
        <f t="shared" si="26"/>
        <v>1</v>
      </c>
      <c r="BC48" s="262">
        <f t="shared" si="27"/>
        <v>1</v>
      </c>
      <c r="BD48" s="262">
        <f t="shared" si="28"/>
        <v>1</v>
      </c>
      <c r="BE48" s="262">
        <f t="shared" si="29"/>
        <v>1</v>
      </c>
      <c r="BF48" s="262">
        <f t="shared" si="30"/>
        <v>1</v>
      </c>
      <c r="BG48" s="262">
        <f t="shared" si="31"/>
        <v>1</v>
      </c>
    </row>
    <row r="49" spans="1:59" ht="15.75" hidden="1" x14ac:dyDescent="0.25">
      <c r="A49" s="428"/>
      <c r="B49" s="429" t="str">
        <f t="shared" si="1"/>
        <v/>
      </c>
      <c r="C49" s="430" t="str">
        <f>IF('תנאי סף'!AO49&lt;&gt;1,"",'תנאי סף'!F49)</f>
        <v/>
      </c>
      <c r="D49" s="431" t="str">
        <f>'מספר פרסומים'!Z49</f>
        <v/>
      </c>
      <c r="E49" s="431" t="str">
        <f>תקציב!Z49</f>
        <v/>
      </c>
      <c r="F49" s="431"/>
      <c r="G49" s="431" t="str">
        <f>'מספר אירועים'!Z49</f>
        <v/>
      </c>
      <c r="H49" s="431"/>
      <c r="I49" s="431" t="str">
        <f>'מלחינים בראשית דרכם'!Z49</f>
        <v/>
      </c>
      <c r="J49" s="431" t="str">
        <f>'עובדים מקצועיים'!Z49</f>
        <v/>
      </c>
      <c r="K49" s="431"/>
      <c r="L49" s="431"/>
      <c r="M49" s="431"/>
      <c r="N49" s="431"/>
      <c r="O49" s="431"/>
      <c r="P49" s="431"/>
      <c r="Q49" s="431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2"/>
      <c r="AC49" s="432"/>
      <c r="AD49" s="432" t="str">
        <f t="shared" si="2"/>
        <v/>
      </c>
      <c r="AE49" s="432" t="str">
        <f t="shared" si="3"/>
        <v/>
      </c>
      <c r="AF49" s="433" t="str">
        <f t="shared" si="4"/>
        <v/>
      </c>
      <c r="AG49" s="262">
        <f t="shared" si="5"/>
        <v>1</v>
      </c>
      <c r="AH49" s="262">
        <f t="shared" si="6"/>
        <v>1</v>
      </c>
      <c r="AI49" s="262">
        <f t="shared" si="7"/>
        <v>1</v>
      </c>
      <c r="AJ49" s="262">
        <f t="shared" si="8"/>
        <v>1</v>
      </c>
      <c r="AK49" s="262">
        <f t="shared" si="9"/>
        <v>1</v>
      </c>
      <c r="AL49" s="262">
        <f t="shared" si="10"/>
        <v>1</v>
      </c>
      <c r="AM49" s="262">
        <f t="shared" si="11"/>
        <v>1</v>
      </c>
      <c r="AN49" s="262">
        <f t="shared" si="12"/>
        <v>1</v>
      </c>
      <c r="AO49" s="262">
        <f t="shared" si="13"/>
        <v>1</v>
      </c>
      <c r="AP49" s="262">
        <f t="shared" si="14"/>
        <v>1</v>
      </c>
      <c r="AQ49" s="262">
        <f t="shared" si="15"/>
        <v>1</v>
      </c>
      <c r="AR49" s="262">
        <f t="shared" si="16"/>
        <v>1</v>
      </c>
      <c r="AS49" s="262">
        <f t="shared" si="17"/>
        <v>1</v>
      </c>
      <c r="AT49" s="262">
        <f t="shared" si="18"/>
        <v>1</v>
      </c>
      <c r="AU49" s="262">
        <f t="shared" si="19"/>
        <v>1</v>
      </c>
      <c r="AV49" s="262">
        <f t="shared" si="20"/>
        <v>1</v>
      </c>
      <c r="AW49" s="262">
        <f t="shared" si="21"/>
        <v>1</v>
      </c>
      <c r="AX49" s="262">
        <f t="shared" si="22"/>
        <v>1</v>
      </c>
      <c r="AY49" s="262">
        <f t="shared" si="23"/>
        <v>1</v>
      </c>
      <c r="AZ49" s="262">
        <f t="shared" si="24"/>
        <v>1</v>
      </c>
      <c r="BA49" s="262">
        <f t="shared" si="25"/>
        <v>1</v>
      </c>
      <c r="BB49" s="262">
        <f t="shared" si="26"/>
        <v>1</v>
      </c>
      <c r="BC49" s="262">
        <f t="shared" si="27"/>
        <v>1</v>
      </c>
      <c r="BD49" s="262">
        <f t="shared" si="28"/>
        <v>1</v>
      </c>
      <c r="BE49" s="262">
        <f t="shared" si="29"/>
        <v>1</v>
      </c>
      <c r="BF49" s="262">
        <f t="shared" si="30"/>
        <v>1</v>
      </c>
      <c r="BG49" s="262">
        <f t="shared" si="31"/>
        <v>1</v>
      </c>
    </row>
    <row r="50" spans="1:59" ht="15.75" hidden="1" x14ac:dyDescent="0.25">
      <c r="A50" s="428"/>
      <c r="B50" s="429" t="str">
        <f t="shared" si="1"/>
        <v/>
      </c>
      <c r="C50" s="430" t="str">
        <f>IF('תנאי סף'!AO50&lt;&gt;1,"",'תנאי סף'!F50)</f>
        <v/>
      </c>
      <c r="D50" s="431" t="str">
        <f>'מספר פרסומים'!Z50</f>
        <v/>
      </c>
      <c r="E50" s="431" t="str">
        <f>תקציב!Z50</f>
        <v/>
      </c>
      <c r="F50" s="431"/>
      <c r="G50" s="431" t="str">
        <f>'מספר אירועים'!Z50</f>
        <v/>
      </c>
      <c r="H50" s="431"/>
      <c r="I50" s="431" t="str">
        <f>'מלחינים בראשית דרכם'!Z50</f>
        <v/>
      </c>
      <c r="J50" s="431" t="str">
        <f>'עובדים מקצועיים'!Z50</f>
        <v/>
      </c>
      <c r="K50" s="431"/>
      <c r="L50" s="431"/>
      <c r="M50" s="431"/>
      <c r="N50" s="431"/>
      <c r="O50" s="431"/>
      <c r="P50" s="431"/>
      <c r="Q50" s="431"/>
      <c r="R50" s="432"/>
      <c r="S50" s="432"/>
      <c r="T50" s="432"/>
      <c r="U50" s="432"/>
      <c r="V50" s="432"/>
      <c r="W50" s="432"/>
      <c r="X50" s="432"/>
      <c r="Y50" s="432"/>
      <c r="Z50" s="432"/>
      <c r="AA50" s="432"/>
      <c r="AB50" s="432"/>
      <c r="AC50" s="432"/>
      <c r="AD50" s="432" t="str">
        <f t="shared" si="2"/>
        <v/>
      </c>
      <c r="AE50" s="432" t="str">
        <f t="shared" si="3"/>
        <v/>
      </c>
      <c r="AF50" s="433" t="str">
        <f t="shared" si="4"/>
        <v/>
      </c>
      <c r="AG50" s="262">
        <f t="shared" si="5"/>
        <v>1</v>
      </c>
      <c r="AH50" s="262">
        <f t="shared" si="6"/>
        <v>1</v>
      </c>
      <c r="AI50" s="262">
        <f t="shared" si="7"/>
        <v>1</v>
      </c>
      <c r="AJ50" s="262">
        <f t="shared" si="8"/>
        <v>1</v>
      </c>
      <c r="AK50" s="262">
        <f t="shared" si="9"/>
        <v>1</v>
      </c>
      <c r="AL50" s="262">
        <f t="shared" si="10"/>
        <v>1</v>
      </c>
      <c r="AM50" s="262">
        <f t="shared" si="11"/>
        <v>1</v>
      </c>
      <c r="AN50" s="262">
        <f t="shared" si="12"/>
        <v>1</v>
      </c>
      <c r="AO50" s="262">
        <f t="shared" si="13"/>
        <v>1</v>
      </c>
      <c r="AP50" s="262">
        <f t="shared" si="14"/>
        <v>1</v>
      </c>
      <c r="AQ50" s="262">
        <f t="shared" si="15"/>
        <v>1</v>
      </c>
      <c r="AR50" s="262">
        <f t="shared" si="16"/>
        <v>1</v>
      </c>
      <c r="AS50" s="262">
        <f t="shared" si="17"/>
        <v>1</v>
      </c>
      <c r="AT50" s="262">
        <f t="shared" si="18"/>
        <v>1</v>
      </c>
      <c r="AU50" s="262">
        <f t="shared" si="19"/>
        <v>1</v>
      </c>
      <c r="AV50" s="262">
        <f t="shared" si="20"/>
        <v>1</v>
      </c>
      <c r="AW50" s="262">
        <f t="shared" si="21"/>
        <v>1</v>
      </c>
      <c r="AX50" s="262">
        <f t="shared" si="22"/>
        <v>1</v>
      </c>
      <c r="AY50" s="262">
        <f t="shared" si="23"/>
        <v>1</v>
      </c>
      <c r="AZ50" s="262">
        <f t="shared" si="24"/>
        <v>1</v>
      </c>
      <c r="BA50" s="262">
        <f t="shared" si="25"/>
        <v>1</v>
      </c>
      <c r="BB50" s="262">
        <f t="shared" si="26"/>
        <v>1</v>
      </c>
      <c r="BC50" s="262">
        <f t="shared" si="27"/>
        <v>1</v>
      </c>
      <c r="BD50" s="262">
        <f t="shared" si="28"/>
        <v>1</v>
      </c>
      <c r="BE50" s="262">
        <f t="shared" si="29"/>
        <v>1</v>
      </c>
      <c r="BF50" s="262">
        <f t="shared" si="30"/>
        <v>1</v>
      </c>
      <c r="BG50" s="262">
        <f t="shared" si="31"/>
        <v>1</v>
      </c>
    </row>
    <row r="51" spans="1:59" ht="15.75" hidden="1" x14ac:dyDescent="0.25">
      <c r="A51" s="428"/>
      <c r="B51" s="429" t="str">
        <f t="shared" si="1"/>
        <v/>
      </c>
      <c r="C51" s="430" t="str">
        <f>IF('תנאי סף'!AO51&lt;&gt;1,"",'תנאי סף'!F51)</f>
        <v/>
      </c>
      <c r="D51" s="431" t="str">
        <f>'מספר פרסומים'!Z51</f>
        <v/>
      </c>
      <c r="E51" s="431" t="str">
        <f>תקציב!Z51</f>
        <v/>
      </c>
      <c r="F51" s="431"/>
      <c r="G51" s="431" t="str">
        <f>'מספר אירועים'!Z51</f>
        <v/>
      </c>
      <c r="H51" s="431"/>
      <c r="I51" s="431" t="str">
        <f>'מלחינים בראשית דרכם'!Z51</f>
        <v/>
      </c>
      <c r="J51" s="431" t="str">
        <f>'עובדים מקצועיים'!Z51</f>
        <v/>
      </c>
      <c r="K51" s="431"/>
      <c r="L51" s="431"/>
      <c r="M51" s="431"/>
      <c r="N51" s="431"/>
      <c r="O51" s="431"/>
      <c r="P51" s="431"/>
      <c r="Q51" s="431"/>
      <c r="R51" s="432"/>
      <c r="S51" s="432"/>
      <c r="T51" s="432"/>
      <c r="U51" s="432"/>
      <c r="V51" s="432"/>
      <c r="W51" s="432"/>
      <c r="X51" s="432"/>
      <c r="Y51" s="432"/>
      <c r="Z51" s="432"/>
      <c r="AA51" s="432"/>
      <c r="AB51" s="432"/>
      <c r="AC51" s="432"/>
      <c r="AD51" s="432" t="str">
        <f t="shared" si="2"/>
        <v/>
      </c>
      <c r="AE51" s="432" t="str">
        <f t="shared" si="3"/>
        <v/>
      </c>
      <c r="AF51" s="433" t="str">
        <f t="shared" si="4"/>
        <v/>
      </c>
      <c r="AG51" s="262">
        <f t="shared" si="5"/>
        <v>1</v>
      </c>
      <c r="AH51" s="262">
        <f t="shared" si="6"/>
        <v>1</v>
      </c>
      <c r="AI51" s="262">
        <f t="shared" si="7"/>
        <v>1</v>
      </c>
      <c r="AJ51" s="262">
        <f t="shared" si="8"/>
        <v>1</v>
      </c>
      <c r="AK51" s="262">
        <f t="shared" si="9"/>
        <v>1</v>
      </c>
      <c r="AL51" s="262">
        <f t="shared" si="10"/>
        <v>1</v>
      </c>
      <c r="AM51" s="262">
        <f t="shared" si="11"/>
        <v>1</v>
      </c>
      <c r="AN51" s="262">
        <f t="shared" si="12"/>
        <v>1</v>
      </c>
      <c r="AO51" s="262">
        <f t="shared" si="13"/>
        <v>1</v>
      </c>
      <c r="AP51" s="262">
        <f t="shared" si="14"/>
        <v>1</v>
      </c>
      <c r="AQ51" s="262">
        <f t="shared" si="15"/>
        <v>1</v>
      </c>
      <c r="AR51" s="262">
        <f t="shared" si="16"/>
        <v>1</v>
      </c>
      <c r="AS51" s="262">
        <f t="shared" si="17"/>
        <v>1</v>
      </c>
      <c r="AT51" s="262">
        <f t="shared" si="18"/>
        <v>1</v>
      </c>
      <c r="AU51" s="262">
        <f t="shared" si="19"/>
        <v>1</v>
      </c>
      <c r="AV51" s="262">
        <f t="shared" si="20"/>
        <v>1</v>
      </c>
      <c r="AW51" s="262">
        <f t="shared" si="21"/>
        <v>1</v>
      </c>
      <c r="AX51" s="262">
        <f t="shared" si="22"/>
        <v>1</v>
      </c>
      <c r="AY51" s="262">
        <f t="shared" si="23"/>
        <v>1</v>
      </c>
      <c r="AZ51" s="262">
        <f t="shared" si="24"/>
        <v>1</v>
      </c>
      <c r="BA51" s="262">
        <f t="shared" si="25"/>
        <v>1</v>
      </c>
      <c r="BB51" s="262">
        <f t="shared" si="26"/>
        <v>1</v>
      </c>
      <c r="BC51" s="262">
        <f t="shared" si="27"/>
        <v>1</v>
      </c>
      <c r="BD51" s="262">
        <f t="shared" si="28"/>
        <v>1</v>
      </c>
      <c r="BE51" s="262">
        <f t="shared" si="29"/>
        <v>1</v>
      </c>
      <c r="BF51" s="262">
        <f t="shared" si="30"/>
        <v>1</v>
      </c>
      <c r="BG51" s="262">
        <f t="shared" si="31"/>
        <v>1</v>
      </c>
    </row>
    <row r="52" spans="1:59" ht="15.75" hidden="1" x14ac:dyDescent="0.25">
      <c r="A52" s="428"/>
      <c r="B52" s="429" t="str">
        <f t="shared" si="1"/>
        <v/>
      </c>
      <c r="C52" s="430" t="str">
        <f>IF('תנאי סף'!AO52&lt;&gt;1,"",'תנאי סף'!F52)</f>
        <v/>
      </c>
      <c r="D52" s="431" t="str">
        <f>'מספר פרסומים'!Z52</f>
        <v/>
      </c>
      <c r="E52" s="431" t="str">
        <f>תקציב!Z52</f>
        <v/>
      </c>
      <c r="F52" s="431"/>
      <c r="G52" s="431" t="str">
        <f>'מספר אירועים'!Z52</f>
        <v/>
      </c>
      <c r="H52" s="431"/>
      <c r="I52" s="431" t="str">
        <f>'מלחינים בראשית דרכם'!Z52</f>
        <v/>
      </c>
      <c r="J52" s="431" t="str">
        <f>'עובדים מקצועיים'!Z52</f>
        <v/>
      </c>
      <c r="K52" s="431"/>
      <c r="L52" s="431"/>
      <c r="M52" s="431"/>
      <c r="N52" s="431"/>
      <c r="O52" s="431"/>
      <c r="P52" s="431"/>
      <c r="Q52" s="431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  <c r="AD52" s="432" t="str">
        <f t="shared" si="2"/>
        <v/>
      </c>
      <c r="AE52" s="432" t="str">
        <f t="shared" si="3"/>
        <v/>
      </c>
      <c r="AF52" s="433" t="str">
        <f t="shared" si="4"/>
        <v/>
      </c>
      <c r="AG52" s="262">
        <f t="shared" si="5"/>
        <v>1</v>
      </c>
      <c r="AH52" s="262">
        <f t="shared" si="6"/>
        <v>1</v>
      </c>
      <c r="AI52" s="262">
        <f t="shared" si="7"/>
        <v>1</v>
      </c>
      <c r="AJ52" s="262">
        <f t="shared" si="8"/>
        <v>1</v>
      </c>
      <c r="AK52" s="262">
        <f t="shared" si="9"/>
        <v>1</v>
      </c>
      <c r="AL52" s="262">
        <f t="shared" si="10"/>
        <v>1</v>
      </c>
      <c r="AM52" s="262">
        <f t="shared" si="11"/>
        <v>1</v>
      </c>
      <c r="AN52" s="262">
        <f t="shared" si="12"/>
        <v>1</v>
      </c>
      <c r="AO52" s="262">
        <f t="shared" si="13"/>
        <v>1</v>
      </c>
      <c r="AP52" s="262">
        <f t="shared" si="14"/>
        <v>1</v>
      </c>
      <c r="AQ52" s="262">
        <f t="shared" si="15"/>
        <v>1</v>
      </c>
      <c r="AR52" s="262">
        <f t="shared" si="16"/>
        <v>1</v>
      </c>
      <c r="AS52" s="262">
        <f t="shared" si="17"/>
        <v>1</v>
      </c>
      <c r="AT52" s="262">
        <f t="shared" si="18"/>
        <v>1</v>
      </c>
      <c r="AU52" s="262">
        <f t="shared" si="19"/>
        <v>1</v>
      </c>
      <c r="AV52" s="262">
        <f t="shared" si="20"/>
        <v>1</v>
      </c>
      <c r="AW52" s="262">
        <f t="shared" si="21"/>
        <v>1</v>
      </c>
      <c r="AX52" s="262">
        <f t="shared" si="22"/>
        <v>1</v>
      </c>
      <c r="AY52" s="262">
        <f t="shared" si="23"/>
        <v>1</v>
      </c>
      <c r="AZ52" s="262">
        <f t="shared" si="24"/>
        <v>1</v>
      </c>
      <c r="BA52" s="262">
        <f t="shared" si="25"/>
        <v>1</v>
      </c>
      <c r="BB52" s="262">
        <f t="shared" si="26"/>
        <v>1</v>
      </c>
      <c r="BC52" s="262">
        <f t="shared" si="27"/>
        <v>1</v>
      </c>
      <c r="BD52" s="262">
        <f t="shared" si="28"/>
        <v>1</v>
      </c>
      <c r="BE52" s="262">
        <f t="shared" si="29"/>
        <v>1</v>
      </c>
      <c r="BF52" s="262">
        <f t="shared" si="30"/>
        <v>1</v>
      </c>
      <c r="BG52" s="262">
        <f t="shared" si="31"/>
        <v>1</v>
      </c>
    </row>
    <row r="53" spans="1:59" ht="15.75" hidden="1" x14ac:dyDescent="0.25">
      <c r="A53" s="428"/>
      <c r="B53" s="429" t="str">
        <f t="shared" si="1"/>
        <v/>
      </c>
      <c r="C53" s="430" t="str">
        <f>IF('תנאי סף'!AO53&lt;&gt;1,"",'תנאי סף'!F53)</f>
        <v/>
      </c>
      <c r="D53" s="431" t="str">
        <f>'מספר פרסומים'!Z53</f>
        <v/>
      </c>
      <c r="E53" s="431" t="str">
        <f>תקציב!Z53</f>
        <v/>
      </c>
      <c r="F53" s="431"/>
      <c r="G53" s="431" t="str">
        <f>'מספר אירועים'!Z53</f>
        <v/>
      </c>
      <c r="H53" s="431"/>
      <c r="I53" s="431" t="str">
        <f>'מלחינים בראשית דרכם'!Z53</f>
        <v/>
      </c>
      <c r="J53" s="431" t="str">
        <f>'עובדים מקצועיים'!Z53</f>
        <v/>
      </c>
      <c r="K53" s="431"/>
      <c r="L53" s="431"/>
      <c r="M53" s="431"/>
      <c r="N53" s="431"/>
      <c r="O53" s="431"/>
      <c r="P53" s="431"/>
      <c r="Q53" s="431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2"/>
      <c r="AC53" s="432"/>
      <c r="AD53" s="432" t="str">
        <f t="shared" si="2"/>
        <v/>
      </c>
      <c r="AE53" s="432" t="str">
        <f t="shared" si="3"/>
        <v/>
      </c>
      <c r="AF53" s="433" t="str">
        <f t="shared" si="4"/>
        <v/>
      </c>
      <c r="AG53" s="262">
        <f t="shared" si="5"/>
        <v>1</v>
      </c>
      <c r="AH53" s="262">
        <f t="shared" si="6"/>
        <v>1</v>
      </c>
      <c r="AI53" s="262">
        <f t="shared" si="7"/>
        <v>1</v>
      </c>
      <c r="AJ53" s="262">
        <f t="shared" si="8"/>
        <v>1</v>
      </c>
      <c r="AK53" s="262">
        <f t="shared" si="9"/>
        <v>1</v>
      </c>
      <c r="AL53" s="262">
        <f t="shared" si="10"/>
        <v>1</v>
      </c>
      <c r="AM53" s="262">
        <f t="shared" si="11"/>
        <v>1</v>
      </c>
      <c r="AN53" s="262">
        <f t="shared" si="12"/>
        <v>1</v>
      </c>
      <c r="AO53" s="262">
        <f t="shared" si="13"/>
        <v>1</v>
      </c>
      <c r="AP53" s="262">
        <f t="shared" si="14"/>
        <v>1</v>
      </c>
      <c r="AQ53" s="262">
        <f t="shared" si="15"/>
        <v>1</v>
      </c>
      <c r="AR53" s="262">
        <f t="shared" si="16"/>
        <v>1</v>
      </c>
      <c r="AS53" s="262">
        <f t="shared" si="17"/>
        <v>1</v>
      </c>
      <c r="AT53" s="262">
        <f t="shared" si="18"/>
        <v>1</v>
      </c>
      <c r="AU53" s="262">
        <f t="shared" si="19"/>
        <v>1</v>
      </c>
      <c r="AV53" s="262">
        <f t="shared" si="20"/>
        <v>1</v>
      </c>
      <c r="AW53" s="262">
        <f t="shared" si="21"/>
        <v>1</v>
      </c>
      <c r="AX53" s="262">
        <f t="shared" si="22"/>
        <v>1</v>
      </c>
      <c r="AY53" s="262">
        <f t="shared" si="23"/>
        <v>1</v>
      </c>
      <c r="AZ53" s="262">
        <f t="shared" si="24"/>
        <v>1</v>
      </c>
      <c r="BA53" s="262">
        <f t="shared" si="25"/>
        <v>1</v>
      </c>
      <c r="BB53" s="262">
        <f t="shared" si="26"/>
        <v>1</v>
      </c>
      <c r="BC53" s="262">
        <f t="shared" si="27"/>
        <v>1</v>
      </c>
      <c r="BD53" s="262">
        <f t="shared" si="28"/>
        <v>1</v>
      </c>
      <c r="BE53" s="262">
        <f t="shared" si="29"/>
        <v>1</v>
      </c>
      <c r="BF53" s="262">
        <f t="shared" si="30"/>
        <v>1</v>
      </c>
      <c r="BG53" s="262">
        <f t="shared" si="31"/>
        <v>1</v>
      </c>
    </row>
    <row r="54" spans="1:59" ht="15.75" hidden="1" x14ac:dyDescent="0.25">
      <c r="A54" s="428"/>
      <c r="B54" s="429" t="str">
        <f t="shared" si="1"/>
        <v/>
      </c>
      <c r="C54" s="430" t="str">
        <f>IF('תנאי סף'!AO54&lt;&gt;1,"",'תנאי סף'!F54)</f>
        <v/>
      </c>
      <c r="D54" s="431" t="str">
        <f>'מספר פרסומים'!Z54</f>
        <v/>
      </c>
      <c r="E54" s="431" t="str">
        <f>תקציב!Z54</f>
        <v/>
      </c>
      <c r="F54" s="431"/>
      <c r="G54" s="431" t="str">
        <f>'מספר אירועים'!Z54</f>
        <v/>
      </c>
      <c r="H54" s="431"/>
      <c r="I54" s="431" t="str">
        <f>'מלחינים בראשית דרכם'!Z54</f>
        <v/>
      </c>
      <c r="J54" s="431" t="str">
        <f>'עובדים מקצועיים'!Z54</f>
        <v/>
      </c>
      <c r="K54" s="431"/>
      <c r="L54" s="431"/>
      <c r="M54" s="431"/>
      <c r="N54" s="431"/>
      <c r="O54" s="431"/>
      <c r="P54" s="431"/>
      <c r="Q54" s="431"/>
      <c r="R54" s="432"/>
      <c r="S54" s="432"/>
      <c r="T54" s="432"/>
      <c r="U54" s="432"/>
      <c r="V54" s="432"/>
      <c r="W54" s="432"/>
      <c r="X54" s="432"/>
      <c r="Y54" s="432"/>
      <c r="Z54" s="432"/>
      <c r="AA54" s="432"/>
      <c r="AB54" s="432"/>
      <c r="AC54" s="432"/>
      <c r="AD54" s="432" t="str">
        <f t="shared" si="2"/>
        <v/>
      </c>
      <c r="AE54" s="432" t="str">
        <f t="shared" si="3"/>
        <v/>
      </c>
      <c r="AF54" s="433" t="str">
        <f t="shared" si="4"/>
        <v/>
      </c>
      <c r="AG54" s="262">
        <f t="shared" si="5"/>
        <v>1</v>
      </c>
      <c r="AH54" s="262">
        <f t="shared" si="6"/>
        <v>1</v>
      </c>
      <c r="AI54" s="262">
        <f t="shared" si="7"/>
        <v>1</v>
      </c>
      <c r="AJ54" s="262">
        <f t="shared" si="8"/>
        <v>1</v>
      </c>
      <c r="AK54" s="262">
        <f t="shared" si="9"/>
        <v>1</v>
      </c>
      <c r="AL54" s="262">
        <f t="shared" si="10"/>
        <v>1</v>
      </c>
      <c r="AM54" s="262">
        <f t="shared" si="11"/>
        <v>1</v>
      </c>
      <c r="AN54" s="262">
        <f t="shared" si="12"/>
        <v>1</v>
      </c>
      <c r="AO54" s="262">
        <f t="shared" si="13"/>
        <v>1</v>
      </c>
      <c r="AP54" s="262">
        <f t="shared" si="14"/>
        <v>1</v>
      </c>
      <c r="AQ54" s="262">
        <f t="shared" si="15"/>
        <v>1</v>
      </c>
      <c r="AR54" s="262">
        <f t="shared" si="16"/>
        <v>1</v>
      </c>
      <c r="AS54" s="262">
        <f t="shared" si="17"/>
        <v>1</v>
      </c>
      <c r="AT54" s="262">
        <f t="shared" si="18"/>
        <v>1</v>
      </c>
      <c r="AU54" s="262">
        <f t="shared" si="19"/>
        <v>1</v>
      </c>
      <c r="AV54" s="262">
        <f t="shared" si="20"/>
        <v>1</v>
      </c>
      <c r="AW54" s="262">
        <f t="shared" si="21"/>
        <v>1</v>
      </c>
      <c r="AX54" s="262">
        <f t="shared" si="22"/>
        <v>1</v>
      </c>
      <c r="AY54" s="262">
        <f t="shared" si="23"/>
        <v>1</v>
      </c>
      <c r="AZ54" s="262">
        <f t="shared" si="24"/>
        <v>1</v>
      </c>
      <c r="BA54" s="262">
        <f t="shared" si="25"/>
        <v>1</v>
      </c>
      <c r="BB54" s="262">
        <f t="shared" si="26"/>
        <v>1</v>
      </c>
      <c r="BC54" s="262">
        <f t="shared" si="27"/>
        <v>1</v>
      </c>
      <c r="BD54" s="262">
        <f t="shared" si="28"/>
        <v>1</v>
      </c>
      <c r="BE54" s="262">
        <f t="shared" si="29"/>
        <v>1</v>
      </c>
      <c r="BF54" s="262">
        <f t="shared" si="30"/>
        <v>1</v>
      </c>
      <c r="BG54" s="262">
        <f t="shared" si="31"/>
        <v>1</v>
      </c>
    </row>
    <row r="55" spans="1:59" ht="15.75" hidden="1" x14ac:dyDescent="0.25">
      <c r="A55" s="428"/>
      <c r="B55" s="429" t="str">
        <f t="shared" si="1"/>
        <v/>
      </c>
      <c r="C55" s="430" t="str">
        <f>IF('תנאי סף'!AO55&lt;&gt;1,"",'תנאי סף'!F55)</f>
        <v/>
      </c>
      <c r="D55" s="431" t="str">
        <f>'מספר פרסומים'!Z55</f>
        <v/>
      </c>
      <c r="E55" s="431" t="str">
        <f>תקציב!Z55</f>
        <v/>
      </c>
      <c r="F55" s="431"/>
      <c r="G55" s="431" t="str">
        <f>'מספר אירועים'!Z55</f>
        <v/>
      </c>
      <c r="H55" s="431"/>
      <c r="I55" s="431" t="str">
        <f>'מלחינים בראשית דרכם'!Z55</f>
        <v/>
      </c>
      <c r="J55" s="431" t="str">
        <f>'עובדים מקצועיים'!Z55</f>
        <v/>
      </c>
      <c r="K55" s="431"/>
      <c r="L55" s="431"/>
      <c r="M55" s="431"/>
      <c r="N55" s="431"/>
      <c r="O55" s="431"/>
      <c r="P55" s="431"/>
      <c r="Q55" s="431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2"/>
      <c r="AC55" s="432"/>
      <c r="AD55" s="432" t="str">
        <f t="shared" si="2"/>
        <v/>
      </c>
      <c r="AE55" s="432" t="str">
        <f t="shared" si="3"/>
        <v/>
      </c>
      <c r="AF55" s="433" t="str">
        <f t="shared" si="4"/>
        <v/>
      </c>
      <c r="AG55" s="262">
        <f t="shared" si="5"/>
        <v>1</v>
      </c>
      <c r="AH55" s="262">
        <f t="shared" si="6"/>
        <v>1</v>
      </c>
      <c r="AI55" s="262">
        <f t="shared" si="7"/>
        <v>1</v>
      </c>
      <c r="AJ55" s="262">
        <f t="shared" si="8"/>
        <v>1</v>
      </c>
      <c r="AK55" s="262">
        <f t="shared" si="9"/>
        <v>1</v>
      </c>
      <c r="AL55" s="262">
        <f t="shared" si="10"/>
        <v>1</v>
      </c>
      <c r="AM55" s="262">
        <f t="shared" si="11"/>
        <v>1</v>
      </c>
      <c r="AN55" s="262">
        <f t="shared" si="12"/>
        <v>1</v>
      </c>
      <c r="AO55" s="262">
        <f t="shared" si="13"/>
        <v>1</v>
      </c>
      <c r="AP55" s="262">
        <f t="shared" si="14"/>
        <v>1</v>
      </c>
      <c r="AQ55" s="262">
        <f t="shared" si="15"/>
        <v>1</v>
      </c>
      <c r="AR55" s="262">
        <f t="shared" si="16"/>
        <v>1</v>
      </c>
      <c r="AS55" s="262">
        <f t="shared" si="17"/>
        <v>1</v>
      </c>
      <c r="AT55" s="262">
        <f t="shared" si="18"/>
        <v>1</v>
      </c>
      <c r="AU55" s="262">
        <f t="shared" si="19"/>
        <v>1</v>
      </c>
      <c r="AV55" s="262">
        <f t="shared" si="20"/>
        <v>1</v>
      </c>
      <c r="AW55" s="262">
        <f t="shared" si="21"/>
        <v>1</v>
      </c>
      <c r="AX55" s="262">
        <f t="shared" si="22"/>
        <v>1</v>
      </c>
      <c r="AY55" s="262">
        <f t="shared" si="23"/>
        <v>1</v>
      </c>
      <c r="AZ55" s="262">
        <f t="shared" si="24"/>
        <v>1</v>
      </c>
      <c r="BA55" s="262">
        <f t="shared" si="25"/>
        <v>1</v>
      </c>
      <c r="BB55" s="262">
        <f t="shared" si="26"/>
        <v>1</v>
      </c>
      <c r="BC55" s="262">
        <f t="shared" si="27"/>
        <v>1</v>
      </c>
      <c r="BD55" s="262">
        <f t="shared" si="28"/>
        <v>1</v>
      </c>
      <c r="BE55" s="262">
        <f t="shared" si="29"/>
        <v>1</v>
      </c>
      <c r="BF55" s="262">
        <f t="shared" si="30"/>
        <v>1</v>
      </c>
      <c r="BG55" s="262">
        <f t="shared" si="31"/>
        <v>1</v>
      </c>
    </row>
    <row r="56" spans="1:59" ht="15.75" hidden="1" x14ac:dyDescent="0.25">
      <c r="A56" s="428"/>
      <c r="B56" s="429" t="str">
        <f t="shared" si="1"/>
        <v/>
      </c>
      <c r="C56" s="430" t="str">
        <f>IF('תנאי סף'!AO56&lt;&gt;1,"",'תנאי סף'!F56)</f>
        <v/>
      </c>
      <c r="D56" s="431" t="str">
        <f>'מספר פרסומים'!Z56</f>
        <v/>
      </c>
      <c r="E56" s="431" t="str">
        <f>תקציב!Z56</f>
        <v/>
      </c>
      <c r="F56" s="431"/>
      <c r="G56" s="431" t="str">
        <f>'מספר אירועים'!Z56</f>
        <v/>
      </c>
      <c r="H56" s="431"/>
      <c r="I56" s="431" t="str">
        <f>'מלחינים בראשית דרכם'!Z56</f>
        <v/>
      </c>
      <c r="J56" s="431" t="str">
        <f>'עובדים מקצועיים'!Z56</f>
        <v/>
      </c>
      <c r="K56" s="431"/>
      <c r="L56" s="431"/>
      <c r="M56" s="431"/>
      <c r="N56" s="431"/>
      <c r="O56" s="431"/>
      <c r="P56" s="431"/>
      <c r="Q56" s="431"/>
      <c r="R56" s="432"/>
      <c r="S56" s="432"/>
      <c r="T56" s="432"/>
      <c r="U56" s="432"/>
      <c r="V56" s="432"/>
      <c r="W56" s="432"/>
      <c r="X56" s="432"/>
      <c r="Y56" s="432"/>
      <c r="Z56" s="432"/>
      <c r="AA56" s="432"/>
      <c r="AB56" s="432"/>
      <c r="AC56" s="432"/>
      <c r="AD56" s="432" t="str">
        <f t="shared" si="2"/>
        <v/>
      </c>
      <c r="AE56" s="432" t="str">
        <f t="shared" si="3"/>
        <v/>
      </c>
      <c r="AF56" s="433" t="str">
        <f t="shared" si="4"/>
        <v/>
      </c>
      <c r="AG56" s="262">
        <f t="shared" si="5"/>
        <v>1</v>
      </c>
      <c r="AH56" s="262">
        <f t="shared" si="6"/>
        <v>1</v>
      </c>
      <c r="AI56" s="262">
        <f t="shared" si="7"/>
        <v>1</v>
      </c>
      <c r="AJ56" s="262">
        <f t="shared" si="8"/>
        <v>1</v>
      </c>
      <c r="AK56" s="262">
        <f t="shared" si="9"/>
        <v>1</v>
      </c>
      <c r="AL56" s="262">
        <f t="shared" si="10"/>
        <v>1</v>
      </c>
      <c r="AM56" s="262">
        <f t="shared" si="11"/>
        <v>1</v>
      </c>
      <c r="AN56" s="262">
        <f t="shared" si="12"/>
        <v>1</v>
      </c>
      <c r="AO56" s="262">
        <f t="shared" si="13"/>
        <v>1</v>
      </c>
      <c r="AP56" s="262">
        <f t="shared" si="14"/>
        <v>1</v>
      </c>
      <c r="AQ56" s="262">
        <f t="shared" si="15"/>
        <v>1</v>
      </c>
      <c r="AR56" s="262">
        <f t="shared" si="16"/>
        <v>1</v>
      </c>
      <c r="AS56" s="262">
        <f t="shared" si="17"/>
        <v>1</v>
      </c>
      <c r="AT56" s="262">
        <f t="shared" si="18"/>
        <v>1</v>
      </c>
      <c r="AU56" s="262">
        <f t="shared" si="19"/>
        <v>1</v>
      </c>
      <c r="AV56" s="262">
        <f t="shared" si="20"/>
        <v>1</v>
      </c>
      <c r="AW56" s="262">
        <f t="shared" si="21"/>
        <v>1</v>
      </c>
      <c r="AX56" s="262">
        <f t="shared" si="22"/>
        <v>1</v>
      </c>
      <c r="AY56" s="262">
        <f t="shared" si="23"/>
        <v>1</v>
      </c>
      <c r="AZ56" s="262">
        <f t="shared" si="24"/>
        <v>1</v>
      </c>
      <c r="BA56" s="262">
        <f t="shared" si="25"/>
        <v>1</v>
      </c>
      <c r="BB56" s="262">
        <f t="shared" si="26"/>
        <v>1</v>
      </c>
      <c r="BC56" s="262">
        <f t="shared" si="27"/>
        <v>1</v>
      </c>
      <c r="BD56" s="262">
        <f t="shared" si="28"/>
        <v>1</v>
      </c>
      <c r="BE56" s="262">
        <f t="shared" si="29"/>
        <v>1</v>
      </c>
      <c r="BF56" s="262">
        <f t="shared" si="30"/>
        <v>1</v>
      </c>
      <c r="BG56" s="262">
        <f t="shared" si="31"/>
        <v>1</v>
      </c>
    </row>
    <row r="57" spans="1:59" ht="15.75" hidden="1" x14ac:dyDescent="0.25">
      <c r="A57" s="428"/>
      <c r="B57" s="429" t="str">
        <f t="shared" si="1"/>
        <v/>
      </c>
      <c r="C57" s="430" t="str">
        <f>IF('תנאי סף'!AO57&lt;&gt;1,"",'תנאי סף'!F57)</f>
        <v/>
      </c>
      <c r="D57" s="431" t="str">
        <f>'מספר פרסומים'!Z57</f>
        <v/>
      </c>
      <c r="E57" s="431" t="str">
        <f>תקציב!Z57</f>
        <v/>
      </c>
      <c r="F57" s="431"/>
      <c r="G57" s="431" t="str">
        <f>'מספר אירועים'!Z57</f>
        <v/>
      </c>
      <c r="H57" s="431"/>
      <c r="I57" s="431" t="str">
        <f>'מלחינים בראשית דרכם'!Z57</f>
        <v/>
      </c>
      <c r="J57" s="431" t="str">
        <f>'עובדים מקצועיים'!Z57</f>
        <v/>
      </c>
      <c r="K57" s="431"/>
      <c r="L57" s="431"/>
      <c r="M57" s="431"/>
      <c r="N57" s="431"/>
      <c r="O57" s="431"/>
      <c r="P57" s="431"/>
      <c r="Q57" s="431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 t="str">
        <f t="shared" si="2"/>
        <v/>
      </c>
      <c r="AE57" s="432" t="str">
        <f t="shared" si="3"/>
        <v/>
      </c>
      <c r="AF57" s="433" t="str">
        <f t="shared" si="4"/>
        <v/>
      </c>
      <c r="AG57" s="262">
        <f t="shared" si="5"/>
        <v>1</v>
      </c>
      <c r="AH57" s="262">
        <f t="shared" si="6"/>
        <v>1</v>
      </c>
      <c r="AI57" s="262">
        <f t="shared" si="7"/>
        <v>1</v>
      </c>
      <c r="AJ57" s="262">
        <f t="shared" si="8"/>
        <v>1</v>
      </c>
      <c r="AK57" s="262">
        <f t="shared" si="9"/>
        <v>1</v>
      </c>
      <c r="AL57" s="262">
        <f t="shared" si="10"/>
        <v>1</v>
      </c>
      <c r="AM57" s="262">
        <f t="shared" si="11"/>
        <v>1</v>
      </c>
      <c r="AN57" s="262">
        <f t="shared" si="12"/>
        <v>1</v>
      </c>
      <c r="AO57" s="262">
        <f t="shared" si="13"/>
        <v>1</v>
      </c>
      <c r="AP57" s="262">
        <f t="shared" si="14"/>
        <v>1</v>
      </c>
      <c r="AQ57" s="262">
        <f t="shared" si="15"/>
        <v>1</v>
      </c>
      <c r="AR57" s="262">
        <f t="shared" si="16"/>
        <v>1</v>
      </c>
      <c r="AS57" s="262">
        <f t="shared" si="17"/>
        <v>1</v>
      </c>
      <c r="AT57" s="262">
        <f t="shared" si="18"/>
        <v>1</v>
      </c>
      <c r="AU57" s="262">
        <f t="shared" si="19"/>
        <v>1</v>
      </c>
      <c r="AV57" s="262">
        <f t="shared" si="20"/>
        <v>1</v>
      </c>
      <c r="AW57" s="262">
        <f t="shared" si="21"/>
        <v>1</v>
      </c>
      <c r="AX57" s="262">
        <f t="shared" si="22"/>
        <v>1</v>
      </c>
      <c r="AY57" s="262">
        <f t="shared" si="23"/>
        <v>1</v>
      </c>
      <c r="AZ57" s="262">
        <f t="shared" si="24"/>
        <v>1</v>
      </c>
      <c r="BA57" s="262">
        <f t="shared" si="25"/>
        <v>1</v>
      </c>
      <c r="BB57" s="262">
        <f t="shared" si="26"/>
        <v>1</v>
      </c>
      <c r="BC57" s="262">
        <f t="shared" si="27"/>
        <v>1</v>
      </c>
      <c r="BD57" s="262">
        <f t="shared" si="28"/>
        <v>1</v>
      </c>
      <c r="BE57" s="262">
        <f t="shared" si="29"/>
        <v>1</v>
      </c>
      <c r="BF57" s="262">
        <f t="shared" si="30"/>
        <v>1</v>
      </c>
      <c r="BG57" s="262">
        <f t="shared" si="31"/>
        <v>1</v>
      </c>
    </row>
    <row r="58" spans="1:59" ht="15.75" hidden="1" x14ac:dyDescent="0.25">
      <c r="A58" s="428"/>
      <c r="B58" s="429" t="str">
        <f t="shared" si="1"/>
        <v/>
      </c>
      <c r="C58" s="430" t="str">
        <f>IF('תנאי סף'!AO58&lt;&gt;1,"",'תנאי סף'!F58)</f>
        <v/>
      </c>
      <c r="D58" s="431" t="str">
        <f>'מספר פרסומים'!Z58</f>
        <v/>
      </c>
      <c r="E58" s="431" t="str">
        <f>תקציב!Z58</f>
        <v/>
      </c>
      <c r="F58" s="431"/>
      <c r="G58" s="431" t="str">
        <f>'מספר אירועים'!Z58</f>
        <v/>
      </c>
      <c r="H58" s="431"/>
      <c r="I58" s="431" t="str">
        <f>'מלחינים בראשית דרכם'!Z58</f>
        <v/>
      </c>
      <c r="J58" s="431" t="str">
        <f>'עובדים מקצועיים'!Z58</f>
        <v/>
      </c>
      <c r="K58" s="431"/>
      <c r="L58" s="431"/>
      <c r="M58" s="431"/>
      <c r="N58" s="431"/>
      <c r="O58" s="431"/>
      <c r="P58" s="431"/>
      <c r="Q58" s="431"/>
      <c r="R58" s="432"/>
      <c r="S58" s="432"/>
      <c r="T58" s="432"/>
      <c r="U58" s="432"/>
      <c r="V58" s="432"/>
      <c r="W58" s="432"/>
      <c r="X58" s="432"/>
      <c r="Y58" s="432"/>
      <c r="Z58" s="432"/>
      <c r="AA58" s="432"/>
      <c r="AB58" s="432"/>
      <c r="AC58" s="432"/>
      <c r="AD58" s="432" t="str">
        <f t="shared" si="2"/>
        <v/>
      </c>
      <c r="AE58" s="432" t="str">
        <f t="shared" si="3"/>
        <v/>
      </c>
      <c r="AF58" s="433" t="str">
        <f t="shared" si="4"/>
        <v/>
      </c>
      <c r="AG58" s="262">
        <f t="shared" si="5"/>
        <v>1</v>
      </c>
      <c r="AH58" s="262">
        <f t="shared" si="6"/>
        <v>1</v>
      </c>
      <c r="AI58" s="262">
        <f t="shared" si="7"/>
        <v>1</v>
      </c>
      <c r="AJ58" s="262">
        <f t="shared" si="8"/>
        <v>1</v>
      </c>
      <c r="AK58" s="262">
        <f t="shared" si="9"/>
        <v>1</v>
      </c>
      <c r="AL58" s="262">
        <f t="shared" si="10"/>
        <v>1</v>
      </c>
      <c r="AM58" s="262">
        <f t="shared" si="11"/>
        <v>1</v>
      </c>
      <c r="AN58" s="262">
        <f t="shared" si="12"/>
        <v>1</v>
      </c>
      <c r="AO58" s="262">
        <f t="shared" si="13"/>
        <v>1</v>
      </c>
      <c r="AP58" s="262">
        <f t="shared" si="14"/>
        <v>1</v>
      </c>
      <c r="AQ58" s="262">
        <f t="shared" si="15"/>
        <v>1</v>
      </c>
      <c r="AR58" s="262">
        <f t="shared" si="16"/>
        <v>1</v>
      </c>
      <c r="AS58" s="262">
        <f t="shared" si="17"/>
        <v>1</v>
      </c>
      <c r="AT58" s="262">
        <f t="shared" si="18"/>
        <v>1</v>
      </c>
      <c r="AU58" s="262">
        <f t="shared" si="19"/>
        <v>1</v>
      </c>
      <c r="AV58" s="262">
        <f t="shared" si="20"/>
        <v>1</v>
      </c>
      <c r="AW58" s="262">
        <f t="shared" si="21"/>
        <v>1</v>
      </c>
      <c r="AX58" s="262">
        <f t="shared" si="22"/>
        <v>1</v>
      </c>
      <c r="AY58" s="262">
        <f t="shared" si="23"/>
        <v>1</v>
      </c>
      <c r="AZ58" s="262">
        <f t="shared" si="24"/>
        <v>1</v>
      </c>
      <c r="BA58" s="262">
        <f t="shared" si="25"/>
        <v>1</v>
      </c>
      <c r="BB58" s="262">
        <f t="shared" si="26"/>
        <v>1</v>
      </c>
      <c r="BC58" s="262">
        <f t="shared" si="27"/>
        <v>1</v>
      </c>
      <c r="BD58" s="262">
        <f t="shared" si="28"/>
        <v>1</v>
      </c>
      <c r="BE58" s="262">
        <f t="shared" si="29"/>
        <v>1</v>
      </c>
      <c r="BF58" s="262">
        <f t="shared" si="30"/>
        <v>1</v>
      </c>
      <c r="BG58" s="262">
        <f t="shared" si="31"/>
        <v>1</v>
      </c>
    </row>
    <row r="59" spans="1:59" ht="15.75" hidden="1" x14ac:dyDescent="0.25">
      <c r="A59" s="428"/>
      <c r="B59" s="429" t="str">
        <f t="shared" si="1"/>
        <v/>
      </c>
      <c r="C59" s="430" t="str">
        <f>IF('תנאי סף'!AO59&lt;&gt;1,"",'תנאי סף'!F59)</f>
        <v/>
      </c>
      <c r="D59" s="431" t="str">
        <f>'מספר פרסומים'!Z59</f>
        <v/>
      </c>
      <c r="E59" s="431" t="str">
        <f>תקציב!Z59</f>
        <v/>
      </c>
      <c r="F59" s="431"/>
      <c r="G59" s="431" t="str">
        <f>'מספר אירועים'!Z59</f>
        <v/>
      </c>
      <c r="H59" s="431"/>
      <c r="I59" s="431" t="str">
        <f>'מלחינים בראשית דרכם'!Z59</f>
        <v/>
      </c>
      <c r="J59" s="431" t="str">
        <f>'עובדים מקצועיים'!Z59</f>
        <v/>
      </c>
      <c r="K59" s="431"/>
      <c r="L59" s="431"/>
      <c r="M59" s="431"/>
      <c r="N59" s="431"/>
      <c r="O59" s="431"/>
      <c r="P59" s="431"/>
      <c r="Q59" s="431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  <c r="AC59" s="432"/>
      <c r="AD59" s="432" t="str">
        <f t="shared" si="2"/>
        <v/>
      </c>
      <c r="AE59" s="432" t="str">
        <f t="shared" si="3"/>
        <v/>
      </c>
      <c r="AF59" s="433" t="str">
        <f t="shared" si="4"/>
        <v/>
      </c>
      <c r="AG59" s="262">
        <f t="shared" si="5"/>
        <v>1</v>
      </c>
      <c r="AH59" s="262">
        <f t="shared" si="6"/>
        <v>1</v>
      </c>
      <c r="AI59" s="262">
        <f t="shared" si="7"/>
        <v>1</v>
      </c>
      <c r="AJ59" s="262">
        <f t="shared" si="8"/>
        <v>1</v>
      </c>
      <c r="AK59" s="262">
        <f t="shared" si="9"/>
        <v>1</v>
      </c>
      <c r="AL59" s="262">
        <f t="shared" si="10"/>
        <v>1</v>
      </c>
      <c r="AM59" s="262">
        <f t="shared" si="11"/>
        <v>1</v>
      </c>
      <c r="AN59" s="262">
        <f t="shared" si="12"/>
        <v>1</v>
      </c>
      <c r="AO59" s="262">
        <f t="shared" si="13"/>
        <v>1</v>
      </c>
      <c r="AP59" s="262">
        <f t="shared" si="14"/>
        <v>1</v>
      </c>
      <c r="AQ59" s="262">
        <f t="shared" si="15"/>
        <v>1</v>
      </c>
      <c r="AR59" s="262">
        <f t="shared" si="16"/>
        <v>1</v>
      </c>
      <c r="AS59" s="262">
        <f t="shared" si="17"/>
        <v>1</v>
      </c>
      <c r="AT59" s="262">
        <f t="shared" si="18"/>
        <v>1</v>
      </c>
      <c r="AU59" s="262">
        <f t="shared" si="19"/>
        <v>1</v>
      </c>
      <c r="AV59" s="262">
        <f t="shared" si="20"/>
        <v>1</v>
      </c>
      <c r="AW59" s="262">
        <f t="shared" si="21"/>
        <v>1</v>
      </c>
      <c r="AX59" s="262">
        <f t="shared" si="22"/>
        <v>1</v>
      </c>
      <c r="AY59" s="262">
        <f t="shared" si="23"/>
        <v>1</v>
      </c>
      <c r="AZ59" s="262">
        <f t="shared" si="24"/>
        <v>1</v>
      </c>
      <c r="BA59" s="262">
        <f t="shared" si="25"/>
        <v>1</v>
      </c>
      <c r="BB59" s="262">
        <f t="shared" si="26"/>
        <v>1</v>
      </c>
      <c r="BC59" s="262">
        <f t="shared" si="27"/>
        <v>1</v>
      </c>
      <c r="BD59" s="262">
        <f t="shared" si="28"/>
        <v>1</v>
      </c>
      <c r="BE59" s="262">
        <f t="shared" si="29"/>
        <v>1</v>
      </c>
      <c r="BF59" s="262">
        <f t="shared" si="30"/>
        <v>1</v>
      </c>
      <c r="BG59" s="262">
        <f t="shared" si="31"/>
        <v>1</v>
      </c>
    </row>
    <row r="60" spans="1:59" ht="15.75" hidden="1" x14ac:dyDescent="0.25">
      <c r="A60" s="428"/>
      <c r="B60" s="429" t="str">
        <f t="shared" si="1"/>
        <v/>
      </c>
      <c r="C60" s="430" t="str">
        <f>IF('תנאי סף'!AO60&lt;&gt;1,"",'תנאי סף'!F60)</f>
        <v/>
      </c>
      <c r="D60" s="431" t="str">
        <f>'מספר פרסומים'!Z60</f>
        <v/>
      </c>
      <c r="E60" s="431" t="str">
        <f>תקציב!Z60</f>
        <v/>
      </c>
      <c r="F60" s="431"/>
      <c r="G60" s="431" t="str">
        <f>'מספר אירועים'!Z60</f>
        <v/>
      </c>
      <c r="H60" s="431"/>
      <c r="I60" s="431" t="str">
        <f>'מלחינים בראשית דרכם'!Z60</f>
        <v/>
      </c>
      <c r="J60" s="431" t="str">
        <f>'עובדים מקצועיים'!Z60</f>
        <v/>
      </c>
      <c r="K60" s="431"/>
      <c r="L60" s="431"/>
      <c r="M60" s="431"/>
      <c r="N60" s="431"/>
      <c r="O60" s="431"/>
      <c r="P60" s="431"/>
      <c r="Q60" s="431"/>
      <c r="R60" s="432"/>
      <c r="S60" s="432"/>
      <c r="T60" s="432"/>
      <c r="U60" s="432"/>
      <c r="V60" s="432"/>
      <c r="W60" s="432"/>
      <c r="X60" s="432"/>
      <c r="Y60" s="432"/>
      <c r="Z60" s="432"/>
      <c r="AA60" s="432"/>
      <c r="AB60" s="432"/>
      <c r="AC60" s="432"/>
      <c r="AD60" s="432" t="str">
        <f t="shared" si="2"/>
        <v/>
      </c>
      <c r="AE60" s="432" t="str">
        <f t="shared" si="3"/>
        <v/>
      </c>
      <c r="AF60" s="433" t="str">
        <f t="shared" si="4"/>
        <v/>
      </c>
      <c r="AG60" s="262">
        <f t="shared" si="5"/>
        <v>1</v>
      </c>
      <c r="AH60" s="262">
        <f t="shared" si="6"/>
        <v>1</v>
      </c>
      <c r="AI60" s="262">
        <f t="shared" si="7"/>
        <v>1</v>
      </c>
      <c r="AJ60" s="262">
        <f t="shared" si="8"/>
        <v>1</v>
      </c>
      <c r="AK60" s="262">
        <f t="shared" si="9"/>
        <v>1</v>
      </c>
      <c r="AL60" s="262">
        <f t="shared" si="10"/>
        <v>1</v>
      </c>
      <c r="AM60" s="262">
        <f t="shared" si="11"/>
        <v>1</v>
      </c>
      <c r="AN60" s="262">
        <f t="shared" si="12"/>
        <v>1</v>
      </c>
      <c r="AO60" s="262">
        <f t="shared" si="13"/>
        <v>1</v>
      </c>
      <c r="AP60" s="262">
        <f t="shared" si="14"/>
        <v>1</v>
      </c>
      <c r="AQ60" s="262">
        <f t="shared" si="15"/>
        <v>1</v>
      </c>
      <c r="AR60" s="262">
        <f t="shared" si="16"/>
        <v>1</v>
      </c>
      <c r="AS60" s="262">
        <f t="shared" si="17"/>
        <v>1</v>
      </c>
      <c r="AT60" s="262">
        <f t="shared" si="18"/>
        <v>1</v>
      </c>
      <c r="AU60" s="262">
        <f t="shared" si="19"/>
        <v>1</v>
      </c>
      <c r="AV60" s="262">
        <f t="shared" si="20"/>
        <v>1</v>
      </c>
      <c r="AW60" s="262">
        <f t="shared" si="21"/>
        <v>1</v>
      </c>
      <c r="AX60" s="262">
        <f t="shared" si="22"/>
        <v>1</v>
      </c>
      <c r="AY60" s="262">
        <f t="shared" si="23"/>
        <v>1</v>
      </c>
      <c r="AZ60" s="262">
        <f t="shared" si="24"/>
        <v>1</v>
      </c>
      <c r="BA60" s="262">
        <f t="shared" si="25"/>
        <v>1</v>
      </c>
      <c r="BB60" s="262">
        <f t="shared" si="26"/>
        <v>1</v>
      </c>
      <c r="BC60" s="262">
        <f t="shared" si="27"/>
        <v>1</v>
      </c>
      <c r="BD60" s="262">
        <f t="shared" si="28"/>
        <v>1</v>
      </c>
      <c r="BE60" s="262">
        <f t="shared" si="29"/>
        <v>1</v>
      </c>
      <c r="BF60" s="262">
        <f t="shared" si="30"/>
        <v>1</v>
      </c>
      <c r="BG60" s="262">
        <f t="shared" si="31"/>
        <v>1</v>
      </c>
    </row>
    <row r="61" spans="1:59" ht="15.75" hidden="1" x14ac:dyDescent="0.25">
      <c r="A61" s="428"/>
      <c r="B61" s="429" t="str">
        <f t="shared" si="1"/>
        <v/>
      </c>
      <c r="C61" s="430" t="str">
        <f>IF('תנאי סף'!AO61&lt;&gt;1,"",'תנאי סף'!F61)</f>
        <v/>
      </c>
      <c r="D61" s="431" t="str">
        <f>'מספר פרסומים'!Z61</f>
        <v/>
      </c>
      <c r="E61" s="431" t="str">
        <f>תקציב!Z61</f>
        <v/>
      </c>
      <c r="F61" s="431"/>
      <c r="G61" s="431" t="str">
        <f>'מספר אירועים'!Z61</f>
        <v/>
      </c>
      <c r="H61" s="431"/>
      <c r="I61" s="431" t="str">
        <f>'מלחינים בראשית דרכם'!Z61</f>
        <v/>
      </c>
      <c r="J61" s="431" t="str">
        <f>'עובדים מקצועיים'!Z61</f>
        <v/>
      </c>
      <c r="K61" s="431"/>
      <c r="L61" s="431"/>
      <c r="M61" s="431"/>
      <c r="N61" s="431"/>
      <c r="O61" s="431"/>
      <c r="P61" s="431"/>
      <c r="Q61" s="431"/>
      <c r="R61" s="432"/>
      <c r="S61" s="432"/>
      <c r="T61" s="432"/>
      <c r="U61" s="432"/>
      <c r="V61" s="432"/>
      <c r="W61" s="432"/>
      <c r="X61" s="432"/>
      <c r="Y61" s="432"/>
      <c r="Z61" s="432"/>
      <c r="AA61" s="432"/>
      <c r="AB61" s="432"/>
      <c r="AC61" s="432"/>
      <c r="AD61" s="432" t="str">
        <f t="shared" si="2"/>
        <v/>
      </c>
      <c r="AE61" s="432" t="str">
        <f t="shared" si="3"/>
        <v/>
      </c>
      <c r="AF61" s="433" t="str">
        <f t="shared" si="4"/>
        <v/>
      </c>
      <c r="AG61" s="262">
        <f t="shared" si="5"/>
        <v>1</v>
      </c>
      <c r="AH61" s="262">
        <f t="shared" si="6"/>
        <v>1</v>
      </c>
      <c r="AI61" s="262">
        <f t="shared" si="7"/>
        <v>1</v>
      </c>
      <c r="AJ61" s="262">
        <f t="shared" si="8"/>
        <v>1</v>
      </c>
      <c r="AK61" s="262">
        <f t="shared" si="9"/>
        <v>1</v>
      </c>
      <c r="AL61" s="262">
        <f t="shared" si="10"/>
        <v>1</v>
      </c>
      <c r="AM61" s="262">
        <f t="shared" si="11"/>
        <v>1</v>
      </c>
      <c r="AN61" s="262">
        <f t="shared" si="12"/>
        <v>1</v>
      </c>
      <c r="AO61" s="262">
        <f t="shared" si="13"/>
        <v>1</v>
      </c>
      <c r="AP61" s="262">
        <f t="shared" si="14"/>
        <v>1</v>
      </c>
      <c r="AQ61" s="262">
        <f t="shared" si="15"/>
        <v>1</v>
      </c>
      <c r="AR61" s="262">
        <f t="shared" si="16"/>
        <v>1</v>
      </c>
      <c r="AS61" s="262">
        <f t="shared" si="17"/>
        <v>1</v>
      </c>
      <c r="AT61" s="262">
        <f t="shared" si="18"/>
        <v>1</v>
      </c>
      <c r="AU61" s="262">
        <f t="shared" si="19"/>
        <v>1</v>
      </c>
      <c r="AV61" s="262">
        <f t="shared" si="20"/>
        <v>1</v>
      </c>
      <c r="AW61" s="262">
        <f t="shared" si="21"/>
        <v>1</v>
      </c>
      <c r="AX61" s="262">
        <f t="shared" si="22"/>
        <v>1</v>
      </c>
      <c r="AY61" s="262">
        <f t="shared" si="23"/>
        <v>1</v>
      </c>
      <c r="AZ61" s="262">
        <f t="shared" si="24"/>
        <v>1</v>
      </c>
      <c r="BA61" s="262">
        <f t="shared" si="25"/>
        <v>1</v>
      </c>
      <c r="BB61" s="262">
        <f t="shared" si="26"/>
        <v>1</v>
      </c>
      <c r="BC61" s="262">
        <f t="shared" si="27"/>
        <v>1</v>
      </c>
      <c r="BD61" s="262">
        <f t="shared" si="28"/>
        <v>1</v>
      </c>
      <c r="BE61" s="262">
        <f t="shared" si="29"/>
        <v>1</v>
      </c>
      <c r="BF61" s="262">
        <f t="shared" si="30"/>
        <v>1</v>
      </c>
      <c r="BG61" s="262">
        <f t="shared" si="31"/>
        <v>1</v>
      </c>
    </row>
    <row r="62" spans="1:59" ht="15.75" hidden="1" x14ac:dyDescent="0.25">
      <c r="A62" s="428"/>
      <c r="B62" s="429" t="str">
        <f t="shared" si="1"/>
        <v/>
      </c>
      <c r="C62" s="430" t="str">
        <f>IF('תנאי סף'!AO62&lt;&gt;1,"",'תנאי סף'!F62)</f>
        <v/>
      </c>
      <c r="D62" s="431" t="str">
        <f>'מספר פרסומים'!Z62</f>
        <v/>
      </c>
      <c r="E62" s="431" t="str">
        <f>תקציב!Z62</f>
        <v/>
      </c>
      <c r="F62" s="431"/>
      <c r="G62" s="431" t="str">
        <f>'מספר אירועים'!Z62</f>
        <v/>
      </c>
      <c r="H62" s="431"/>
      <c r="I62" s="431" t="str">
        <f>'מלחינים בראשית דרכם'!Z62</f>
        <v/>
      </c>
      <c r="J62" s="431" t="str">
        <f>'עובדים מקצועיים'!Z62</f>
        <v/>
      </c>
      <c r="K62" s="431"/>
      <c r="L62" s="431"/>
      <c r="M62" s="431"/>
      <c r="N62" s="431"/>
      <c r="O62" s="431"/>
      <c r="P62" s="431"/>
      <c r="Q62" s="431"/>
      <c r="R62" s="432"/>
      <c r="S62" s="432"/>
      <c r="T62" s="432"/>
      <c r="U62" s="432"/>
      <c r="V62" s="432"/>
      <c r="W62" s="432"/>
      <c r="X62" s="432"/>
      <c r="Y62" s="432"/>
      <c r="Z62" s="432"/>
      <c r="AA62" s="432"/>
      <c r="AB62" s="432"/>
      <c r="AC62" s="432"/>
      <c r="AD62" s="432" t="str">
        <f t="shared" si="2"/>
        <v/>
      </c>
      <c r="AE62" s="432" t="str">
        <f t="shared" si="3"/>
        <v/>
      </c>
      <c r="AF62" s="433" t="str">
        <f t="shared" si="4"/>
        <v/>
      </c>
      <c r="AG62" s="262">
        <f t="shared" si="5"/>
        <v>1</v>
      </c>
      <c r="AH62" s="262">
        <f t="shared" si="6"/>
        <v>1</v>
      </c>
      <c r="AI62" s="262">
        <f t="shared" si="7"/>
        <v>1</v>
      </c>
      <c r="AJ62" s="262">
        <f t="shared" si="8"/>
        <v>1</v>
      </c>
      <c r="AK62" s="262">
        <f t="shared" si="9"/>
        <v>1</v>
      </c>
      <c r="AL62" s="262">
        <f t="shared" si="10"/>
        <v>1</v>
      </c>
      <c r="AM62" s="262">
        <f t="shared" si="11"/>
        <v>1</v>
      </c>
      <c r="AN62" s="262">
        <f t="shared" si="12"/>
        <v>1</v>
      </c>
      <c r="AO62" s="262">
        <f t="shared" si="13"/>
        <v>1</v>
      </c>
      <c r="AP62" s="262">
        <f t="shared" si="14"/>
        <v>1</v>
      </c>
      <c r="AQ62" s="262">
        <f t="shared" si="15"/>
        <v>1</v>
      </c>
      <c r="AR62" s="262">
        <f t="shared" si="16"/>
        <v>1</v>
      </c>
      <c r="AS62" s="262">
        <f t="shared" si="17"/>
        <v>1</v>
      </c>
      <c r="AT62" s="262">
        <f t="shared" si="18"/>
        <v>1</v>
      </c>
      <c r="AU62" s="262">
        <f t="shared" si="19"/>
        <v>1</v>
      </c>
      <c r="AV62" s="262">
        <f t="shared" si="20"/>
        <v>1</v>
      </c>
      <c r="AW62" s="262">
        <f t="shared" si="21"/>
        <v>1</v>
      </c>
      <c r="AX62" s="262">
        <f t="shared" si="22"/>
        <v>1</v>
      </c>
      <c r="AY62" s="262">
        <f t="shared" si="23"/>
        <v>1</v>
      </c>
      <c r="AZ62" s="262">
        <f t="shared" si="24"/>
        <v>1</v>
      </c>
      <c r="BA62" s="262">
        <f t="shared" si="25"/>
        <v>1</v>
      </c>
      <c r="BB62" s="262">
        <f t="shared" si="26"/>
        <v>1</v>
      </c>
      <c r="BC62" s="262">
        <f t="shared" si="27"/>
        <v>1</v>
      </c>
      <c r="BD62" s="262">
        <f t="shared" si="28"/>
        <v>1</v>
      </c>
      <c r="BE62" s="262">
        <f t="shared" si="29"/>
        <v>1</v>
      </c>
      <c r="BF62" s="262">
        <f t="shared" si="30"/>
        <v>1</v>
      </c>
      <c r="BG62" s="262">
        <f t="shared" si="31"/>
        <v>1</v>
      </c>
    </row>
    <row r="63" spans="1:59" ht="15.75" hidden="1" x14ac:dyDescent="0.25">
      <c r="A63" s="428"/>
      <c r="B63" s="429" t="str">
        <f t="shared" si="1"/>
        <v/>
      </c>
      <c r="C63" s="430" t="str">
        <f>IF('תנאי סף'!AO63&lt;&gt;1,"",'תנאי סף'!F63)</f>
        <v/>
      </c>
      <c r="D63" s="431" t="str">
        <f>'מספר פרסומים'!Z63</f>
        <v/>
      </c>
      <c r="E63" s="431" t="str">
        <f>תקציב!Z63</f>
        <v/>
      </c>
      <c r="F63" s="431"/>
      <c r="G63" s="431" t="str">
        <f>'מספר אירועים'!Z63</f>
        <v/>
      </c>
      <c r="H63" s="431"/>
      <c r="I63" s="431" t="str">
        <f>'מלחינים בראשית דרכם'!Z63</f>
        <v/>
      </c>
      <c r="J63" s="431" t="str">
        <f>'עובדים מקצועיים'!Z63</f>
        <v/>
      </c>
      <c r="K63" s="431"/>
      <c r="L63" s="431"/>
      <c r="M63" s="431"/>
      <c r="N63" s="431"/>
      <c r="O63" s="431"/>
      <c r="P63" s="431"/>
      <c r="Q63" s="431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 t="str">
        <f t="shared" si="2"/>
        <v/>
      </c>
      <c r="AE63" s="432" t="str">
        <f t="shared" si="3"/>
        <v/>
      </c>
      <c r="AF63" s="433" t="str">
        <f t="shared" si="4"/>
        <v/>
      </c>
      <c r="AG63" s="262">
        <f t="shared" si="5"/>
        <v>1</v>
      </c>
      <c r="AH63" s="262">
        <f t="shared" si="6"/>
        <v>1</v>
      </c>
      <c r="AI63" s="262">
        <f t="shared" si="7"/>
        <v>1</v>
      </c>
      <c r="AJ63" s="262">
        <f t="shared" si="8"/>
        <v>1</v>
      </c>
      <c r="AK63" s="262">
        <f t="shared" si="9"/>
        <v>1</v>
      </c>
      <c r="AL63" s="262">
        <f t="shared" si="10"/>
        <v>1</v>
      </c>
      <c r="AM63" s="262">
        <f t="shared" si="11"/>
        <v>1</v>
      </c>
      <c r="AN63" s="262">
        <f t="shared" si="12"/>
        <v>1</v>
      </c>
      <c r="AO63" s="262">
        <f t="shared" si="13"/>
        <v>1</v>
      </c>
      <c r="AP63" s="262">
        <f t="shared" si="14"/>
        <v>1</v>
      </c>
      <c r="AQ63" s="262">
        <f t="shared" si="15"/>
        <v>1</v>
      </c>
      <c r="AR63" s="262">
        <f t="shared" si="16"/>
        <v>1</v>
      </c>
      <c r="AS63" s="262">
        <f t="shared" si="17"/>
        <v>1</v>
      </c>
      <c r="AT63" s="262">
        <f t="shared" si="18"/>
        <v>1</v>
      </c>
      <c r="AU63" s="262">
        <f t="shared" si="19"/>
        <v>1</v>
      </c>
      <c r="AV63" s="262">
        <f t="shared" si="20"/>
        <v>1</v>
      </c>
      <c r="AW63" s="262">
        <f t="shared" si="21"/>
        <v>1</v>
      </c>
      <c r="AX63" s="262">
        <f t="shared" si="22"/>
        <v>1</v>
      </c>
      <c r="AY63" s="262">
        <f t="shared" si="23"/>
        <v>1</v>
      </c>
      <c r="AZ63" s="262">
        <f t="shared" si="24"/>
        <v>1</v>
      </c>
      <c r="BA63" s="262">
        <f t="shared" si="25"/>
        <v>1</v>
      </c>
      <c r="BB63" s="262">
        <f t="shared" si="26"/>
        <v>1</v>
      </c>
      <c r="BC63" s="262">
        <f t="shared" si="27"/>
        <v>1</v>
      </c>
      <c r="BD63" s="262">
        <f t="shared" si="28"/>
        <v>1</v>
      </c>
      <c r="BE63" s="262">
        <f t="shared" si="29"/>
        <v>1</v>
      </c>
      <c r="BF63" s="262">
        <f t="shared" si="30"/>
        <v>1</v>
      </c>
      <c r="BG63" s="262">
        <f t="shared" si="31"/>
        <v>1</v>
      </c>
    </row>
    <row r="64" spans="1:59" ht="15.75" hidden="1" x14ac:dyDescent="0.25">
      <c r="A64" s="428"/>
      <c r="B64" s="429" t="str">
        <f t="shared" si="1"/>
        <v/>
      </c>
      <c r="C64" s="430" t="str">
        <f>IF('תנאי סף'!AO64&lt;&gt;1,"",'תנאי סף'!F64)</f>
        <v/>
      </c>
      <c r="D64" s="431" t="str">
        <f>'מספר פרסומים'!Z64</f>
        <v/>
      </c>
      <c r="E64" s="431" t="str">
        <f>תקציב!Z64</f>
        <v/>
      </c>
      <c r="F64" s="431"/>
      <c r="G64" s="431" t="str">
        <f>'מספר אירועים'!Z64</f>
        <v/>
      </c>
      <c r="H64" s="431"/>
      <c r="I64" s="431" t="str">
        <f>'מלחינים בראשית דרכם'!Z64</f>
        <v/>
      </c>
      <c r="J64" s="431" t="str">
        <f>'עובדים מקצועיים'!Z64</f>
        <v/>
      </c>
      <c r="K64" s="431"/>
      <c r="L64" s="431"/>
      <c r="M64" s="431"/>
      <c r="N64" s="431"/>
      <c r="O64" s="431"/>
      <c r="P64" s="431"/>
      <c r="Q64" s="431"/>
      <c r="R64" s="432"/>
      <c r="S64" s="432"/>
      <c r="T64" s="432"/>
      <c r="U64" s="432"/>
      <c r="V64" s="432"/>
      <c r="W64" s="432"/>
      <c r="X64" s="432"/>
      <c r="Y64" s="432"/>
      <c r="Z64" s="432"/>
      <c r="AA64" s="432"/>
      <c r="AB64" s="432"/>
      <c r="AC64" s="432"/>
      <c r="AD64" s="432" t="str">
        <f t="shared" si="2"/>
        <v/>
      </c>
      <c r="AE64" s="432" t="str">
        <f t="shared" si="3"/>
        <v/>
      </c>
      <c r="AF64" s="433" t="str">
        <f t="shared" si="4"/>
        <v/>
      </c>
      <c r="AG64" s="262">
        <f t="shared" si="5"/>
        <v>1</v>
      </c>
      <c r="AH64" s="262">
        <f t="shared" si="6"/>
        <v>1</v>
      </c>
      <c r="AI64" s="262">
        <f t="shared" si="7"/>
        <v>1</v>
      </c>
      <c r="AJ64" s="262">
        <f t="shared" si="8"/>
        <v>1</v>
      </c>
      <c r="AK64" s="262">
        <f t="shared" si="9"/>
        <v>1</v>
      </c>
      <c r="AL64" s="262">
        <f t="shared" si="10"/>
        <v>1</v>
      </c>
      <c r="AM64" s="262">
        <f t="shared" si="11"/>
        <v>1</v>
      </c>
      <c r="AN64" s="262">
        <f t="shared" si="12"/>
        <v>1</v>
      </c>
      <c r="AO64" s="262">
        <f t="shared" si="13"/>
        <v>1</v>
      </c>
      <c r="AP64" s="262">
        <f t="shared" si="14"/>
        <v>1</v>
      </c>
      <c r="AQ64" s="262">
        <f t="shared" si="15"/>
        <v>1</v>
      </c>
      <c r="AR64" s="262">
        <f t="shared" si="16"/>
        <v>1</v>
      </c>
      <c r="AS64" s="262">
        <f t="shared" si="17"/>
        <v>1</v>
      </c>
      <c r="AT64" s="262">
        <f t="shared" si="18"/>
        <v>1</v>
      </c>
      <c r="AU64" s="262">
        <f t="shared" si="19"/>
        <v>1</v>
      </c>
      <c r="AV64" s="262">
        <f t="shared" si="20"/>
        <v>1</v>
      </c>
      <c r="AW64" s="262">
        <f t="shared" si="21"/>
        <v>1</v>
      </c>
      <c r="AX64" s="262">
        <f t="shared" si="22"/>
        <v>1</v>
      </c>
      <c r="AY64" s="262">
        <f t="shared" si="23"/>
        <v>1</v>
      </c>
      <c r="AZ64" s="262">
        <f t="shared" si="24"/>
        <v>1</v>
      </c>
      <c r="BA64" s="262">
        <f t="shared" si="25"/>
        <v>1</v>
      </c>
      <c r="BB64" s="262">
        <f t="shared" si="26"/>
        <v>1</v>
      </c>
      <c r="BC64" s="262">
        <f t="shared" si="27"/>
        <v>1</v>
      </c>
      <c r="BD64" s="262">
        <f t="shared" si="28"/>
        <v>1</v>
      </c>
      <c r="BE64" s="262">
        <f t="shared" si="29"/>
        <v>1</v>
      </c>
      <c r="BF64" s="262">
        <f t="shared" si="30"/>
        <v>1</v>
      </c>
      <c r="BG64" s="262">
        <f t="shared" si="31"/>
        <v>1</v>
      </c>
    </row>
    <row r="65" spans="1:59" ht="15.75" hidden="1" x14ac:dyDescent="0.25">
      <c r="A65" s="428"/>
      <c r="B65" s="429" t="str">
        <f t="shared" si="1"/>
        <v/>
      </c>
      <c r="C65" s="430" t="str">
        <f>IF('תנאי סף'!AO65&lt;&gt;1,"",'תנאי סף'!F65)</f>
        <v/>
      </c>
      <c r="D65" s="431" t="str">
        <f>'מספר פרסומים'!Z65</f>
        <v/>
      </c>
      <c r="E65" s="431" t="str">
        <f>תקציב!Z65</f>
        <v/>
      </c>
      <c r="F65" s="431"/>
      <c r="G65" s="431" t="str">
        <f>'מספר אירועים'!Z65</f>
        <v/>
      </c>
      <c r="H65" s="431"/>
      <c r="I65" s="431" t="str">
        <f>'מלחינים בראשית דרכם'!Z65</f>
        <v/>
      </c>
      <c r="J65" s="431" t="str">
        <f>'עובדים מקצועיים'!Z65</f>
        <v/>
      </c>
      <c r="K65" s="431"/>
      <c r="L65" s="431"/>
      <c r="M65" s="431"/>
      <c r="N65" s="431"/>
      <c r="O65" s="431"/>
      <c r="P65" s="431"/>
      <c r="Q65" s="431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 t="str">
        <f t="shared" si="2"/>
        <v/>
      </c>
      <c r="AE65" s="432" t="str">
        <f t="shared" si="3"/>
        <v/>
      </c>
      <c r="AF65" s="433" t="str">
        <f t="shared" si="4"/>
        <v/>
      </c>
      <c r="AG65" s="262">
        <f t="shared" si="5"/>
        <v>1</v>
      </c>
      <c r="AH65" s="262">
        <f t="shared" si="6"/>
        <v>1</v>
      </c>
      <c r="AI65" s="262">
        <f t="shared" si="7"/>
        <v>1</v>
      </c>
      <c r="AJ65" s="262">
        <f t="shared" si="8"/>
        <v>1</v>
      </c>
      <c r="AK65" s="262">
        <f t="shared" si="9"/>
        <v>1</v>
      </c>
      <c r="AL65" s="262">
        <f t="shared" si="10"/>
        <v>1</v>
      </c>
      <c r="AM65" s="262">
        <f t="shared" si="11"/>
        <v>1</v>
      </c>
      <c r="AN65" s="262">
        <f t="shared" si="12"/>
        <v>1</v>
      </c>
      <c r="AO65" s="262">
        <f t="shared" si="13"/>
        <v>1</v>
      </c>
      <c r="AP65" s="262">
        <f t="shared" si="14"/>
        <v>1</v>
      </c>
      <c r="AQ65" s="262">
        <f t="shared" si="15"/>
        <v>1</v>
      </c>
      <c r="AR65" s="262">
        <f t="shared" si="16"/>
        <v>1</v>
      </c>
      <c r="AS65" s="262">
        <f t="shared" si="17"/>
        <v>1</v>
      </c>
      <c r="AT65" s="262">
        <f t="shared" si="18"/>
        <v>1</v>
      </c>
      <c r="AU65" s="262">
        <f t="shared" si="19"/>
        <v>1</v>
      </c>
      <c r="AV65" s="262">
        <f t="shared" si="20"/>
        <v>1</v>
      </c>
      <c r="AW65" s="262">
        <f t="shared" si="21"/>
        <v>1</v>
      </c>
      <c r="AX65" s="262">
        <f t="shared" si="22"/>
        <v>1</v>
      </c>
      <c r="AY65" s="262">
        <f t="shared" si="23"/>
        <v>1</v>
      </c>
      <c r="AZ65" s="262">
        <f t="shared" si="24"/>
        <v>1</v>
      </c>
      <c r="BA65" s="262">
        <f t="shared" si="25"/>
        <v>1</v>
      </c>
      <c r="BB65" s="262">
        <f t="shared" si="26"/>
        <v>1</v>
      </c>
      <c r="BC65" s="262">
        <f t="shared" si="27"/>
        <v>1</v>
      </c>
      <c r="BD65" s="262">
        <f t="shared" si="28"/>
        <v>1</v>
      </c>
      <c r="BE65" s="262">
        <f t="shared" si="29"/>
        <v>1</v>
      </c>
      <c r="BF65" s="262">
        <f t="shared" si="30"/>
        <v>1</v>
      </c>
      <c r="BG65" s="262">
        <f t="shared" si="31"/>
        <v>1</v>
      </c>
    </row>
    <row r="66" spans="1:59" ht="15.75" hidden="1" x14ac:dyDescent="0.25">
      <c r="A66" s="428"/>
      <c r="B66" s="429" t="str">
        <f t="shared" si="1"/>
        <v/>
      </c>
      <c r="C66" s="430" t="str">
        <f>IF('תנאי סף'!AO66&lt;&gt;1,"",'תנאי סף'!F66)</f>
        <v/>
      </c>
      <c r="D66" s="431" t="str">
        <f>'מספר פרסומים'!Z66</f>
        <v/>
      </c>
      <c r="E66" s="431" t="str">
        <f>תקציב!Z66</f>
        <v/>
      </c>
      <c r="F66" s="431"/>
      <c r="G66" s="431" t="str">
        <f>'מספר אירועים'!Z66</f>
        <v/>
      </c>
      <c r="H66" s="431"/>
      <c r="I66" s="431" t="str">
        <f>'מלחינים בראשית דרכם'!Z66</f>
        <v/>
      </c>
      <c r="J66" s="431" t="str">
        <f>'עובדים מקצועיים'!Z66</f>
        <v/>
      </c>
      <c r="K66" s="431"/>
      <c r="L66" s="431"/>
      <c r="M66" s="431"/>
      <c r="N66" s="431"/>
      <c r="O66" s="431"/>
      <c r="P66" s="431"/>
      <c r="Q66" s="431"/>
      <c r="R66" s="432"/>
      <c r="S66" s="432"/>
      <c r="T66" s="432"/>
      <c r="U66" s="432"/>
      <c r="V66" s="432"/>
      <c r="W66" s="432"/>
      <c r="X66" s="432"/>
      <c r="Y66" s="432"/>
      <c r="Z66" s="432"/>
      <c r="AA66" s="432"/>
      <c r="AB66" s="432"/>
      <c r="AC66" s="432"/>
      <c r="AD66" s="432" t="str">
        <f t="shared" si="2"/>
        <v/>
      </c>
      <c r="AE66" s="432" t="str">
        <f t="shared" si="3"/>
        <v/>
      </c>
      <c r="AF66" s="433" t="str">
        <f t="shared" si="4"/>
        <v/>
      </c>
      <c r="AG66" s="262">
        <f t="shared" si="5"/>
        <v>1</v>
      </c>
      <c r="AH66" s="262">
        <f t="shared" si="6"/>
        <v>1</v>
      </c>
      <c r="AI66" s="262">
        <f t="shared" si="7"/>
        <v>1</v>
      </c>
      <c r="AJ66" s="262">
        <f t="shared" si="8"/>
        <v>1</v>
      </c>
      <c r="AK66" s="262">
        <f t="shared" si="9"/>
        <v>1</v>
      </c>
      <c r="AL66" s="262">
        <f t="shared" si="10"/>
        <v>1</v>
      </c>
      <c r="AM66" s="262">
        <f t="shared" si="11"/>
        <v>1</v>
      </c>
      <c r="AN66" s="262">
        <f t="shared" si="12"/>
        <v>1</v>
      </c>
      <c r="AO66" s="262">
        <f t="shared" si="13"/>
        <v>1</v>
      </c>
      <c r="AP66" s="262">
        <f t="shared" si="14"/>
        <v>1</v>
      </c>
      <c r="AQ66" s="262">
        <f t="shared" si="15"/>
        <v>1</v>
      </c>
      <c r="AR66" s="262">
        <f t="shared" si="16"/>
        <v>1</v>
      </c>
      <c r="AS66" s="262">
        <f t="shared" si="17"/>
        <v>1</v>
      </c>
      <c r="AT66" s="262">
        <f t="shared" si="18"/>
        <v>1</v>
      </c>
      <c r="AU66" s="262">
        <f t="shared" si="19"/>
        <v>1</v>
      </c>
      <c r="AV66" s="262">
        <f t="shared" si="20"/>
        <v>1</v>
      </c>
      <c r="AW66" s="262">
        <f t="shared" si="21"/>
        <v>1</v>
      </c>
      <c r="AX66" s="262">
        <f t="shared" si="22"/>
        <v>1</v>
      </c>
      <c r="AY66" s="262">
        <f t="shared" si="23"/>
        <v>1</v>
      </c>
      <c r="AZ66" s="262">
        <f t="shared" si="24"/>
        <v>1</v>
      </c>
      <c r="BA66" s="262">
        <f t="shared" si="25"/>
        <v>1</v>
      </c>
      <c r="BB66" s="262">
        <f t="shared" si="26"/>
        <v>1</v>
      </c>
      <c r="BC66" s="262">
        <f t="shared" si="27"/>
        <v>1</v>
      </c>
      <c r="BD66" s="262">
        <f t="shared" si="28"/>
        <v>1</v>
      </c>
      <c r="BE66" s="262">
        <f t="shared" si="29"/>
        <v>1</v>
      </c>
      <c r="BF66" s="262">
        <f t="shared" si="30"/>
        <v>1</v>
      </c>
      <c r="BG66" s="262">
        <f t="shared" si="31"/>
        <v>1</v>
      </c>
    </row>
    <row r="67" spans="1:59" ht="15.75" hidden="1" x14ac:dyDescent="0.25">
      <c r="A67" s="428"/>
      <c r="B67" s="429" t="str">
        <f t="shared" si="1"/>
        <v/>
      </c>
      <c r="C67" s="430" t="str">
        <f>IF('תנאי סף'!AO67&lt;&gt;1,"",'תנאי סף'!F67)</f>
        <v/>
      </c>
      <c r="D67" s="431" t="str">
        <f>'מספר פרסומים'!Z67</f>
        <v/>
      </c>
      <c r="E67" s="431" t="str">
        <f>תקציב!Z67</f>
        <v/>
      </c>
      <c r="F67" s="431"/>
      <c r="G67" s="431" t="str">
        <f>'מספר אירועים'!Z67</f>
        <v/>
      </c>
      <c r="H67" s="431"/>
      <c r="I67" s="431" t="str">
        <f>'מלחינים בראשית דרכם'!Z67</f>
        <v/>
      </c>
      <c r="J67" s="431" t="str">
        <f>'עובדים מקצועיים'!Z67</f>
        <v/>
      </c>
      <c r="K67" s="431"/>
      <c r="L67" s="431"/>
      <c r="M67" s="431"/>
      <c r="N67" s="431"/>
      <c r="O67" s="431"/>
      <c r="P67" s="431"/>
      <c r="Q67" s="431"/>
      <c r="R67" s="432"/>
      <c r="S67" s="432"/>
      <c r="T67" s="432"/>
      <c r="U67" s="432"/>
      <c r="V67" s="432"/>
      <c r="W67" s="432"/>
      <c r="X67" s="432"/>
      <c r="Y67" s="432"/>
      <c r="Z67" s="432"/>
      <c r="AA67" s="432"/>
      <c r="AB67" s="432"/>
      <c r="AC67" s="432"/>
      <c r="AD67" s="432" t="str">
        <f t="shared" si="2"/>
        <v/>
      </c>
      <c r="AE67" s="432" t="str">
        <f t="shared" si="3"/>
        <v/>
      </c>
      <c r="AF67" s="433" t="str">
        <f t="shared" si="4"/>
        <v/>
      </c>
      <c r="AG67" s="262">
        <f t="shared" si="5"/>
        <v>1</v>
      </c>
      <c r="AH67" s="262">
        <f t="shared" si="6"/>
        <v>1</v>
      </c>
      <c r="AI67" s="262">
        <f t="shared" si="7"/>
        <v>1</v>
      </c>
      <c r="AJ67" s="262">
        <f t="shared" si="8"/>
        <v>1</v>
      </c>
      <c r="AK67" s="262">
        <f t="shared" si="9"/>
        <v>1</v>
      </c>
      <c r="AL67" s="262">
        <f t="shared" si="10"/>
        <v>1</v>
      </c>
      <c r="AM67" s="262">
        <f t="shared" si="11"/>
        <v>1</v>
      </c>
      <c r="AN67" s="262">
        <f t="shared" si="12"/>
        <v>1</v>
      </c>
      <c r="AO67" s="262">
        <f t="shared" si="13"/>
        <v>1</v>
      </c>
      <c r="AP67" s="262">
        <f t="shared" si="14"/>
        <v>1</v>
      </c>
      <c r="AQ67" s="262">
        <f t="shared" si="15"/>
        <v>1</v>
      </c>
      <c r="AR67" s="262">
        <f t="shared" si="16"/>
        <v>1</v>
      </c>
      <c r="AS67" s="262">
        <f t="shared" si="17"/>
        <v>1</v>
      </c>
      <c r="AT67" s="262">
        <f t="shared" si="18"/>
        <v>1</v>
      </c>
      <c r="AU67" s="262">
        <f t="shared" si="19"/>
        <v>1</v>
      </c>
      <c r="AV67" s="262">
        <f t="shared" si="20"/>
        <v>1</v>
      </c>
      <c r="AW67" s="262">
        <f t="shared" si="21"/>
        <v>1</v>
      </c>
      <c r="AX67" s="262">
        <f t="shared" si="22"/>
        <v>1</v>
      </c>
      <c r="AY67" s="262">
        <f t="shared" si="23"/>
        <v>1</v>
      </c>
      <c r="AZ67" s="262">
        <f t="shared" si="24"/>
        <v>1</v>
      </c>
      <c r="BA67" s="262">
        <f t="shared" si="25"/>
        <v>1</v>
      </c>
      <c r="BB67" s="262">
        <f t="shared" si="26"/>
        <v>1</v>
      </c>
      <c r="BC67" s="262">
        <f t="shared" si="27"/>
        <v>1</v>
      </c>
      <c r="BD67" s="262">
        <f t="shared" si="28"/>
        <v>1</v>
      </c>
      <c r="BE67" s="262">
        <f t="shared" si="29"/>
        <v>1</v>
      </c>
      <c r="BF67" s="262">
        <f t="shared" si="30"/>
        <v>1</v>
      </c>
      <c r="BG67" s="262">
        <f t="shared" si="31"/>
        <v>1</v>
      </c>
    </row>
    <row r="68" spans="1:59" ht="15.75" hidden="1" x14ac:dyDescent="0.25">
      <c r="A68" s="428"/>
      <c r="B68" s="429" t="str">
        <f t="shared" si="1"/>
        <v/>
      </c>
      <c r="C68" s="430" t="str">
        <f>IF('תנאי סף'!AO68&lt;&gt;1,"",'תנאי סף'!F68)</f>
        <v/>
      </c>
      <c r="D68" s="431" t="str">
        <f>'מספר פרסומים'!Z68</f>
        <v/>
      </c>
      <c r="E68" s="431" t="str">
        <f>תקציב!Z68</f>
        <v/>
      </c>
      <c r="F68" s="431"/>
      <c r="G68" s="431" t="str">
        <f>'מספר אירועים'!Z68</f>
        <v/>
      </c>
      <c r="H68" s="431"/>
      <c r="I68" s="431" t="str">
        <f>'מלחינים בראשית דרכם'!Z68</f>
        <v/>
      </c>
      <c r="J68" s="431" t="str">
        <f>'עובדים מקצועיים'!Z68</f>
        <v/>
      </c>
      <c r="K68" s="431"/>
      <c r="L68" s="431"/>
      <c r="M68" s="431"/>
      <c r="N68" s="431"/>
      <c r="O68" s="431"/>
      <c r="P68" s="431"/>
      <c r="Q68" s="431"/>
      <c r="R68" s="432"/>
      <c r="S68" s="432"/>
      <c r="T68" s="432"/>
      <c r="U68" s="432"/>
      <c r="V68" s="432"/>
      <c r="W68" s="432"/>
      <c r="X68" s="432"/>
      <c r="Y68" s="432"/>
      <c r="Z68" s="432"/>
      <c r="AA68" s="432"/>
      <c r="AB68" s="432"/>
      <c r="AC68" s="432"/>
      <c r="AD68" s="432" t="str">
        <f t="shared" si="2"/>
        <v/>
      </c>
      <c r="AE68" s="432" t="str">
        <f t="shared" si="3"/>
        <v/>
      </c>
      <c r="AF68" s="433" t="str">
        <f t="shared" si="4"/>
        <v/>
      </c>
      <c r="AG68" s="262">
        <f t="shared" si="5"/>
        <v>1</v>
      </c>
      <c r="AH68" s="262">
        <f t="shared" si="6"/>
        <v>1</v>
      </c>
      <c r="AI68" s="262">
        <f t="shared" si="7"/>
        <v>1</v>
      </c>
      <c r="AJ68" s="262">
        <f t="shared" si="8"/>
        <v>1</v>
      </c>
      <c r="AK68" s="262">
        <f t="shared" si="9"/>
        <v>1</v>
      </c>
      <c r="AL68" s="262">
        <f t="shared" si="10"/>
        <v>1</v>
      </c>
      <c r="AM68" s="262">
        <f t="shared" si="11"/>
        <v>1</v>
      </c>
      <c r="AN68" s="262">
        <f t="shared" si="12"/>
        <v>1</v>
      </c>
      <c r="AO68" s="262">
        <f t="shared" si="13"/>
        <v>1</v>
      </c>
      <c r="AP68" s="262">
        <f t="shared" si="14"/>
        <v>1</v>
      </c>
      <c r="AQ68" s="262">
        <f t="shared" si="15"/>
        <v>1</v>
      </c>
      <c r="AR68" s="262">
        <f t="shared" si="16"/>
        <v>1</v>
      </c>
      <c r="AS68" s="262">
        <f t="shared" si="17"/>
        <v>1</v>
      </c>
      <c r="AT68" s="262">
        <f t="shared" si="18"/>
        <v>1</v>
      </c>
      <c r="AU68" s="262">
        <f t="shared" si="19"/>
        <v>1</v>
      </c>
      <c r="AV68" s="262">
        <f t="shared" si="20"/>
        <v>1</v>
      </c>
      <c r="AW68" s="262">
        <f t="shared" si="21"/>
        <v>1</v>
      </c>
      <c r="AX68" s="262">
        <f t="shared" si="22"/>
        <v>1</v>
      </c>
      <c r="AY68" s="262">
        <f t="shared" si="23"/>
        <v>1</v>
      </c>
      <c r="AZ68" s="262">
        <f t="shared" si="24"/>
        <v>1</v>
      </c>
      <c r="BA68" s="262">
        <f t="shared" si="25"/>
        <v>1</v>
      </c>
      <c r="BB68" s="262">
        <f t="shared" si="26"/>
        <v>1</v>
      </c>
      <c r="BC68" s="262">
        <f t="shared" si="27"/>
        <v>1</v>
      </c>
      <c r="BD68" s="262">
        <f t="shared" si="28"/>
        <v>1</v>
      </c>
      <c r="BE68" s="262">
        <f t="shared" si="29"/>
        <v>1</v>
      </c>
      <c r="BF68" s="262">
        <f t="shared" si="30"/>
        <v>1</v>
      </c>
      <c r="BG68" s="262">
        <f t="shared" si="31"/>
        <v>1</v>
      </c>
    </row>
    <row r="69" spans="1:59" ht="15.75" hidden="1" x14ac:dyDescent="0.25">
      <c r="A69" s="428"/>
      <c r="B69" s="429" t="str">
        <f t="shared" si="1"/>
        <v/>
      </c>
      <c r="C69" s="430" t="str">
        <f>IF('תנאי סף'!AO69&lt;&gt;1,"",'תנאי סף'!F69)</f>
        <v/>
      </c>
      <c r="D69" s="431" t="str">
        <f>'מספר פרסומים'!Z69</f>
        <v/>
      </c>
      <c r="E69" s="431" t="str">
        <f>תקציב!Z69</f>
        <v/>
      </c>
      <c r="F69" s="431"/>
      <c r="G69" s="431" t="str">
        <f>'מספר אירועים'!Z69</f>
        <v/>
      </c>
      <c r="H69" s="431"/>
      <c r="I69" s="431" t="str">
        <f>'מלחינים בראשית דרכם'!Z69</f>
        <v/>
      </c>
      <c r="J69" s="431" t="str">
        <f>'עובדים מקצועיים'!Z69</f>
        <v/>
      </c>
      <c r="K69" s="431"/>
      <c r="L69" s="431"/>
      <c r="M69" s="431"/>
      <c r="N69" s="431"/>
      <c r="O69" s="431"/>
      <c r="P69" s="431"/>
      <c r="Q69" s="431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 t="str">
        <f t="shared" si="2"/>
        <v/>
      </c>
      <c r="AE69" s="432" t="str">
        <f t="shared" si="3"/>
        <v/>
      </c>
      <c r="AF69" s="433" t="str">
        <f t="shared" si="4"/>
        <v/>
      </c>
      <c r="AG69" s="262">
        <f t="shared" si="5"/>
        <v>1</v>
      </c>
      <c r="AH69" s="262">
        <f t="shared" si="6"/>
        <v>1</v>
      </c>
      <c r="AI69" s="262">
        <f t="shared" si="7"/>
        <v>1</v>
      </c>
      <c r="AJ69" s="262">
        <f t="shared" si="8"/>
        <v>1</v>
      </c>
      <c r="AK69" s="262">
        <f t="shared" si="9"/>
        <v>1</v>
      </c>
      <c r="AL69" s="262">
        <f t="shared" si="10"/>
        <v>1</v>
      </c>
      <c r="AM69" s="262">
        <f t="shared" si="11"/>
        <v>1</v>
      </c>
      <c r="AN69" s="262">
        <f t="shared" si="12"/>
        <v>1</v>
      </c>
      <c r="AO69" s="262">
        <f t="shared" si="13"/>
        <v>1</v>
      </c>
      <c r="AP69" s="262">
        <f t="shared" si="14"/>
        <v>1</v>
      </c>
      <c r="AQ69" s="262">
        <f t="shared" si="15"/>
        <v>1</v>
      </c>
      <c r="AR69" s="262">
        <f t="shared" si="16"/>
        <v>1</v>
      </c>
      <c r="AS69" s="262">
        <f t="shared" si="17"/>
        <v>1</v>
      </c>
      <c r="AT69" s="262">
        <f t="shared" si="18"/>
        <v>1</v>
      </c>
      <c r="AU69" s="262">
        <f t="shared" si="19"/>
        <v>1</v>
      </c>
      <c r="AV69" s="262">
        <f t="shared" si="20"/>
        <v>1</v>
      </c>
      <c r="AW69" s="262">
        <f t="shared" si="21"/>
        <v>1</v>
      </c>
      <c r="AX69" s="262">
        <f t="shared" si="22"/>
        <v>1</v>
      </c>
      <c r="AY69" s="262">
        <f t="shared" si="23"/>
        <v>1</v>
      </c>
      <c r="AZ69" s="262">
        <f t="shared" si="24"/>
        <v>1</v>
      </c>
      <c r="BA69" s="262">
        <f t="shared" si="25"/>
        <v>1</v>
      </c>
      <c r="BB69" s="262">
        <f t="shared" si="26"/>
        <v>1</v>
      </c>
      <c r="BC69" s="262">
        <f t="shared" si="27"/>
        <v>1</v>
      </c>
      <c r="BD69" s="262">
        <f t="shared" si="28"/>
        <v>1</v>
      </c>
      <c r="BE69" s="262">
        <f t="shared" si="29"/>
        <v>1</v>
      </c>
      <c r="BF69" s="262">
        <f t="shared" si="30"/>
        <v>1</v>
      </c>
      <c r="BG69" s="262">
        <f t="shared" si="31"/>
        <v>1</v>
      </c>
    </row>
    <row r="70" spans="1:59" ht="15.75" hidden="1" x14ac:dyDescent="0.25">
      <c r="A70" s="428"/>
      <c r="B70" s="429" t="str">
        <f t="shared" si="1"/>
        <v/>
      </c>
      <c r="C70" s="430" t="str">
        <f>IF('תנאי סף'!AO70&lt;&gt;1,"",'תנאי סף'!F70)</f>
        <v/>
      </c>
      <c r="D70" s="431" t="str">
        <f>'מספר פרסומים'!Z70</f>
        <v/>
      </c>
      <c r="E70" s="431" t="str">
        <f>תקציב!Z70</f>
        <v/>
      </c>
      <c r="F70" s="431"/>
      <c r="G70" s="431" t="str">
        <f>'מספר אירועים'!Z70</f>
        <v/>
      </c>
      <c r="H70" s="431"/>
      <c r="I70" s="431" t="str">
        <f>'מלחינים בראשית דרכם'!Z70</f>
        <v/>
      </c>
      <c r="J70" s="431" t="str">
        <f>'עובדים מקצועיים'!Z70</f>
        <v/>
      </c>
      <c r="K70" s="431"/>
      <c r="L70" s="431"/>
      <c r="M70" s="431"/>
      <c r="N70" s="431"/>
      <c r="O70" s="431"/>
      <c r="P70" s="431"/>
      <c r="Q70" s="431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 t="str">
        <f t="shared" si="2"/>
        <v/>
      </c>
      <c r="AE70" s="432" t="str">
        <f t="shared" si="3"/>
        <v/>
      </c>
      <c r="AF70" s="433" t="str">
        <f t="shared" si="4"/>
        <v/>
      </c>
      <c r="AG70" s="262">
        <f t="shared" si="5"/>
        <v>1</v>
      </c>
      <c r="AH70" s="262">
        <f t="shared" si="6"/>
        <v>1</v>
      </c>
      <c r="AI70" s="262">
        <f t="shared" si="7"/>
        <v>1</v>
      </c>
      <c r="AJ70" s="262">
        <f t="shared" si="8"/>
        <v>1</v>
      </c>
      <c r="AK70" s="262">
        <f t="shared" si="9"/>
        <v>1</v>
      </c>
      <c r="AL70" s="262">
        <f t="shared" si="10"/>
        <v>1</v>
      </c>
      <c r="AM70" s="262">
        <f t="shared" si="11"/>
        <v>1</v>
      </c>
      <c r="AN70" s="262">
        <f t="shared" si="12"/>
        <v>1</v>
      </c>
      <c r="AO70" s="262">
        <f t="shared" si="13"/>
        <v>1</v>
      </c>
      <c r="AP70" s="262">
        <f t="shared" si="14"/>
        <v>1</v>
      </c>
      <c r="AQ70" s="262">
        <f t="shared" si="15"/>
        <v>1</v>
      </c>
      <c r="AR70" s="262">
        <f t="shared" si="16"/>
        <v>1</v>
      </c>
      <c r="AS70" s="262">
        <f t="shared" si="17"/>
        <v>1</v>
      </c>
      <c r="AT70" s="262">
        <f t="shared" si="18"/>
        <v>1</v>
      </c>
      <c r="AU70" s="262">
        <f t="shared" si="19"/>
        <v>1</v>
      </c>
      <c r="AV70" s="262">
        <f t="shared" si="20"/>
        <v>1</v>
      </c>
      <c r="AW70" s="262">
        <f t="shared" si="21"/>
        <v>1</v>
      </c>
      <c r="AX70" s="262">
        <f t="shared" si="22"/>
        <v>1</v>
      </c>
      <c r="AY70" s="262">
        <f t="shared" si="23"/>
        <v>1</v>
      </c>
      <c r="AZ70" s="262">
        <f t="shared" si="24"/>
        <v>1</v>
      </c>
      <c r="BA70" s="262">
        <f t="shared" si="25"/>
        <v>1</v>
      </c>
      <c r="BB70" s="262">
        <f t="shared" si="26"/>
        <v>1</v>
      </c>
      <c r="BC70" s="262">
        <f t="shared" si="27"/>
        <v>1</v>
      </c>
      <c r="BD70" s="262">
        <f t="shared" si="28"/>
        <v>1</v>
      </c>
      <c r="BE70" s="262">
        <f t="shared" si="29"/>
        <v>1</v>
      </c>
      <c r="BF70" s="262">
        <f t="shared" si="30"/>
        <v>1</v>
      </c>
      <c r="BG70" s="262">
        <f t="shared" si="31"/>
        <v>1</v>
      </c>
    </row>
    <row r="71" spans="1:59" ht="15.75" hidden="1" x14ac:dyDescent="0.25">
      <c r="A71" s="428"/>
      <c r="B71" s="429" t="str">
        <f t="shared" si="1"/>
        <v/>
      </c>
      <c r="C71" s="430" t="str">
        <f>IF('תנאי סף'!AO71&lt;&gt;1,"",'תנאי סף'!F71)</f>
        <v/>
      </c>
      <c r="D71" s="431" t="str">
        <f>'מספר פרסומים'!Z71</f>
        <v/>
      </c>
      <c r="E71" s="431" t="str">
        <f>תקציב!Z71</f>
        <v/>
      </c>
      <c r="F71" s="431"/>
      <c r="G71" s="431" t="str">
        <f>'מספר אירועים'!Z71</f>
        <v/>
      </c>
      <c r="H71" s="431"/>
      <c r="I71" s="431" t="str">
        <f>'מלחינים בראשית דרכם'!Z71</f>
        <v/>
      </c>
      <c r="J71" s="431" t="str">
        <f>'עובדים מקצועיים'!Z71</f>
        <v/>
      </c>
      <c r="K71" s="431"/>
      <c r="L71" s="431"/>
      <c r="M71" s="431"/>
      <c r="N71" s="431"/>
      <c r="O71" s="431"/>
      <c r="P71" s="431"/>
      <c r="Q71" s="431"/>
      <c r="R71" s="432"/>
      <c r="S71" s="432"/>
      <c r="T71" s="432"/>
      <c r="U71" s="432"/>
      <c r="V71" s="432"/>
      <c r="W71" s="432"/>
      <c r="X71" s="432"/>
      <c r="Y71" s="432"/>
      <c r="Z71" s="432"/>
      <c r="AA71" s="432"/>
      <c r="AB71" s="432"/>
      <c r="AC71" s="432"/>
      <c r="AD71" s="432" t="str">
        <f t="shared" si="2"/>
        <v/>
      </c>
      <c r="AE71" s="432" t="str">
        <f t="shared" si="3"/>
        <v/>
      </c>
      <c r="AF71" s="433" t="str">
        <f t="shared" si="4"/>
        <v/>
      </c>
      <c r="AG71" s="262">
        <f t="shared" si="5"/>
        <v>1</v>
      </c>
      <c r="AH71" s="262">
        <f t="shared" si="6"/>
        <v>1</v>
      </c>
      <c r="AI71" s="262">
        <f t="shared" si="7"/>
        <v>1</v>
      </c>
      <c r="AJ71" s="262">
        <f t="shared" si="8"/>
        <v>1</v>
      </c>
      <c r="AK71" s="262">
        <f t="shared" si="9"/>
        <v>1</v>
      </c>
      <c r="AL71" s="262">
        <f t="shared" si="10"/>
        <v>1</v>
      </c>
      <c r="AM71" s="262">
        <f t="shared" si="11"/>
        <v>1</v>
      </c>
      <c r="AN71" s="262">
        <f t="shared" si="12"/>
        <v>1</v>
      </c>
      <c r="AO71" s="262">
        <f t="shared" si="13"/>
        <v>1</v>
      </c>
      <c r="AP71" s="262">
        <f t="shared" si="14"/>
        <v>1</v>
      </c>
      <c r="AQ71" s="262">
        <f t="shared" si="15"/>
        <v>1</v>
      </c>
      <c r="AR71" s="262">
        <f t="shared" si="16"/>
        <v>1</v>
      </c>
      <c r="AS71" s="262">
        <f t="shared" si="17"/>
        <v>1</v>
      </c>
      <c r="AT71" s="262">
        <f t="shared" si="18"/>
        <v>1</v>
      </c>
      <c r="AU71" s="262">
        <f t="shared" si="19"/>
        <v>1</v>
      </c>
      <c r="AV71" s="262">
        <f t="shared" si="20"/>
        <v>1</v>
      </c>
      <c r="AW71" s="262">
        <f t="shared" si="21"/>
        <v>1</v>
      </c>
      <c r="AX71" s="262">
        <f t="shared" si="22"/>
        <v>1</v>
      </c>
      <c r="AY71" s="262">
        <f t="shared" si="23"/>
        <v>1</v>
      </c>
      <c r="AZ71" s="262">
        <f t="shared" si="24"/>
        <v>1</v>
      </c>
      <c r="BA71" s="262">
        <f t="shared" si="25"/>
        <v>1</v>
      </c>
      <c r="BB71" s="262">
        <f t="shared" si="26"/>
        <v>1</v>
      </c>
      <c r="BC71" s="262">
        <f t="shared" si="27"/>
        <v>1</v>
      </c>
      <c r="BD71" s="262">
        <f t="shared" si="28"/>
        <v>1</v>
      </c>
      <c r="BE71" s="262">
        <f t="shared" si="29"/>
        <v>1</v>
      </c>
      <c r="BF71" s="262">
        <f t="shared" si="30"/>
        <v>1</v>
      </c>
      <c r="BG71" s="262">
        <f t="shared" si="31"/>
        <v>1</v>
      </c>
    </row>
    <row r="72" spans="1:59" ht="15.75" hidden="1" x14ac:dyDescent="0.25">
      <c r="A72" s="428"/>
      <c r="B72" s="429" t="str">
        <f t="shared" si="1"/>
        <v/>
      </c>
      <c r="C72" s="430" t="str">
        <f>IF('תנאי סף'!AO72&lt;&gt;1,"",'תנאי סף'!F72)</f>
        <v/>
      </c>
      <c r="D72" s="431" t="str">
        <f>'מספר פרסומים'!Z72</f>
        <v/>
      </c>
      <c r="E72" s="431" t="str">
        <f>תקציב!Z72</f>
        <v/>
      </c>
      <c r="F72" s="431"/>
      <c r="G72" s="431" t="str">
        <f>'מספר אירועים'!Z72</f>
        <v/>
      </c>
      <c r="H72" s="431"/>
      <c r="I72" s="431" t="str">
        <f>'מלחינים בראשית דרכם'!Z72</f>
        <v/>
      </c>
      <c r="J72" s="431" t="str">
        <f>'עובדים מקצועיים'!Z72</f>
        <v/>
      </c>
      <c r="K72" s="431"/>
      <c r="L72" s="431"/>
      <c r="M72" s="431"/>
      <c r="N72" s="431"/>
      <c r="O72" s="431"/>
      <c r="P72" s="431"/>
      <c r="Q72" s="431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 t="str">
        <f t="shared" si="2"/>
        <v/>
      </c>
      <c r="AE72" s="432" t="str">
        <f t="shared" si="3"/>
        <v/>
      </c>
      <c r="AF72" s="433" t="str">
        <f t="shared" si="4"/>
        <v/>
      </c>
      <c r="AG72" s="262">
        <f t="shared" si="5"/>
        <v>1</v>
      </c>
      <c r="AH72" s="262">
        <f t="shared" si="6"/>
        <v>1</v>
      </c>
      <c r="AI72" s="262">
        <f t="shared" si="7"/>
        <v>1</v>
      </c>
      <c r="AJ72" s="262">
        <f t="shared" si="8"/>
        <v>1</v>
      </c>
      <c r="AK72" s="262">
        <f t="shared" si="9"/>
        <v>1</v>
      </c>
      <c r="AL72" s="262">
        <f t="shared" si="10"/>
        <v>1</v>
      </c>
      <c r="AM72" s="262">
        <f t="shared" si="11"/>
        <v>1</v>
      </c>
      <c r="AN72" s="262">
        <f t="shared" si="12"/>
        <v>1</v>
      </c>
      <c r="AO72" s="262">
        <f t="shared" si="13"/>
        <v>1</v>
      </c>
      <c r="AP72" s="262">
        <f t="shared" si="14"/>
        <v>1</v>
      </c>
      <c r="AQ72" s="262">
        <f t="shared" si="15"/>
        <v>1</v>
      </c>
      <c r="AR72" s="262">
        <f t="shared" si="16"/>
        <v>1</v>
      </c>
      <c r="AS72" s="262">
        <f t="shared" si="17"/>
        <v>1</v>
      </c>
      <c r="AT72" s="262">
        <f t="shared" si="18"/>
        <v>1</v>
      </c>
      <c r="AU72" s="262">
        <f t="shared" si="19"/>
        <v>1</v>
      </c>
      <c r="AV72" s="262">
        <f t="shared" si="20"/>
        <v>1</v>
      </c>
      <c r="AW72" s="262">
        <f t="shared" si="21"/>
        <v>1</v>
      </c>
      <c r="AX72" s="262">
        <f t="shared" si="22"/>
        <v>1</v>
      </c>
      <c r="AY72" s="262">
        <f t="shared" si="23"/>
        <v>1</v>
      </c>
      <c r="AZ72" s="262">
        <f t="shared" si="24"/>
        <v>1</v>
      </c>
      <c r="BA72" s="262">
        <f t="shared" si="25"/>
        <v>1</v>
      </c>
      <c r="BB72" s="262">
        <f t="shared" si="26"/>
        <v>1</v>
      </c>
      <c r="BC72" s="262">
        <f t="shared" si="27"/>
        <v>1</v>
      </c>
      <c r="BD72" s="262">
        <f t="shared" si="28"/>
        <v>1</v>
      </c>
      <c r="BE72" s="262">
        <f t="shared" si="29"/>
        <v>1</v>
      </c>
      <c r="BF72" s="262">
        <f t="shared" si="30"/>
        <v>1</v>
      </c>
      <c r="BG72" s="262">
        <f t="shared" si="31"/>
        <v>1</v>
      </c>
    </row>
    <row r="73" spans="1:59" ht="15.75" hidden="1" x14ac:dyDescent="0.25">
      <c r="A73" s="428"/>
      <c r="B73" s="429" t="str">
        <f t="shared" si="1"/>
        <v/>
      </c>
      <c r="C73" s="430" t="str">
        <f>IF('תנאי סף'!AO73&lt;&gt;1,"",'תנאי סף'!F73)</f>
        <v/>
      </c>
      <c r="D73" s="431" t="str">
        <f>'מספר פרסומים'!Z73</f>
        <v/>
      </c>
      <c r="E73" s="431" t="str">
        <f>תקציב!Z73</f>
        <v/>
      </c>
      <c r="F73" s="431"/>
      <c r="G73" s="431" t="str">
        <f>'מספר אירועים'!Z73</f>
        <v/>
      </c>
      <c r="H73" s="431"/>
      <c r="I73" s="431" t="str">
        <f>'מלחינים בראשית דרכם'!Z73</f>
        <v/>
      </c>
      <c r="J73" s="431" t="str">
        <f>'עובדים מקצועיים'!Z73</f>
        <v/>
      </c>
      <c r="K73" s="431"/>
      <c r="L73" s="431"/>
      <c r="M73" s="431"/>
      <c r="N73" s="431"/>
      <c r="O73" s="431"/>
      <c r="P73" s="431"/>
      <c r="Q73" s="431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 t="str">
        <f t="shared" si="2"/>
        <v/>
      </c>
      <c r="AE73" s="432" t="str">
        <f t="shared" si="3"/>
        <v/>
      </c>
      <c r="AF73" s="433" t="str">
        <f t="shared" si="4"/>
        <v/>
      </c>
      <c r="AG73" s="262">
        <f t="shared" si="5"/>
        <v>1</v>
      </c>
      <c r="AH73" s="262">
        <f t="shared" si="6"/>
        <v>1</v>
      </c>
      <c r="AI73" s="262">
        <f t="shared" si="7"/>
        <v>1</v>
      </c>
      <c r="AJ73" s="262">
        <f t="shared" si="8"/>
        <v>1</v>
      </c>
      <c r="AK73" s="262">
        <f t="shared" si="9"/>
        <v>1</v>
      </c>
      <c r="AL73" s="262">
        <f t="shared" si="10"/>
        <v>1</v>
      </c>
      <c r="AM73" s="262">
        <f t="shared" si="11"/>
        <v>1</v>
      </c>
      <c r="AN73" s="262">
        <f t="shared" si="12"/>
        <v>1</v>
      </c>
      <c r="AO73" s="262">
        <f t="shared" si="13"/>
        <v>1</v>
      </c>
      <c r="AP73" s="262">
        <f t="shared" si="14"/>
        <v>1</v>
      </c>
      <c r="AQ73" s="262">
        <f t="shared" si="15"/>
        <v>1</v>
      </c>
      <c r="AR73" s="262">
        <f t="shared" si="16"/>
        <v>1</v>
      </c>
      <c r="AS73" s="262">
        <f t="shared" si="17"/>
        <v>1</v>
      </c>
      <c r="AT73" s="262">
        <f t="shared" si="18"/>
        <v>1</v>
      </c>
      <c r="AU73" s="262">
        <f t="shared" si="19"/>
        <v>1</v>
      </c>
      <c r="AV73" s="262">
        <f t="shared" si="20"/>
        <v>1</v>
      </c>
      <c r="AW73" s="262">
        <f t="shared" si="21"/>
        <v>1</v>
      </c>
      <c r="AX73" s="262">
        <f t="shared" si="22"/>
        <v>1</v>
      </c>
      <c r="AY73" s="262">
        <f t="shared" si="23"/>
        <v>1</v>
      </c>
      <c r="AZ73" s="262">
        <f t="shared" si="24"/>
        <v>1</v>
      </c>
      <c r="BA73" s="262">
        <f t="shared" si="25"/>
        <v>1</v>
      </c>
      <c r="BB73" s="262">
        <f t="shared" si="26"/>
        <v>1</v>
      </c>
      <c r="BC73" s="262">
        <f t="shared" si="27"/>
        <v>1</v>
      </c>
      <c r="BD73" s="262">
        <f t="shared" si="28"/>
        <v>1</v>
      </c>
      <c r="BE73" s="262">
        <f t="shared" si="29"/>
        <v>1</v>
      </c>
      <c r="BF73" s="262">
        <f t="shared" si="30"/>
        <v>1</v>
      </c>
      <c r="BG73" s="262">
        <f t="shared" si="31"/>
        <v>1</v>
      </c>
    </row>
    <row r="74" spans="1:59" ht="15.75" hidden="1" x14ac:dyDescent="0.25">
      <c r="A74" s="428"/>
      <c r="B74" s="429" t="str">
        <f t="shared" si="1"/>
        <v/>
      </c>
      <c r="C74" s="430" t="str">
        <f>IF('תנאי סף'!AO74&lt;&gt;1,"",'תנאי סף'!F74)</f>
        <v/>
      </c>
      <c r="D74" s="431" t="str">
        <f>'מספר פרסומים'!Z74</f>
        <v/>
      </c>
      <c r="E74" s="431" t="str">
        <f>תקציב!Z74</f>
        <v/>
      </c>
      <c r="F74" s="431"/>
      <c r="G74" s="431" t="str">
        <f>'מספר אירועים'!Z74</f>
        <v/>
      </c>
      <c r="H74" s="431"/>
      <c r="I74" s="431" t="str">
        <f>'מלחינים בראשית דרכם'!Z74</f>
        <v/>
      </c>
      <c r="J74" s="431" t="str">
        <f>'עובדים מקצועיים'!Z74</f>
        <v/>
      </c>
      <c r="K74" s="431"/>
      <c r="L74" s="431"/>
      <c r="M74" s="431"/>
      <c r="N74" s="431"/>
      <c r="O74" s="431"/>
      <c r="P74" s="431"/>
      <c r="Q74" s="431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 t="str">
        <f t="shared" si="2"/>
        <v/>
      </c>
      <c r="AE74" s="432" t="str">
        <f t="shared" si="3"/>
        <v/>
      </c>
      <c r="AF74" s="433" t="str">
        <f t="shared" si="4"/>
        <v/>
      </c>
      <c r="AG74" s="262">
        <f t="shared" si="5"/>
        <v>1</v>
      </c>
      <c r="AH74" s="262">
        <f t="shared" si="6"/>
        <v>1</v>
      </c>
      <c r="AI74" s="262">
        <f t="shared" si="7"/>
        <v>1</v>
      </c>
      <c r="AJ74" s="262">
        <f t="shared" si="8"/>
        <v>1</v>
      </c>
      <c r="AK74" s="262">
        <f t="shared" si="9"/>
        <v>1</v>
      </c>
      <c r="AL74" s="262">
        <f t="shared" si="10"/>
        <v>1</v>
      </c>
      <c r="AM74" s="262">
        <f t="shared" si="11"/>
        <v>1</v>
      </c>
      <c r="AN74" s="262">
        <f t="shared" si="12"/>
        <v>1</v>
      </c>
      <c r="AO74" s="262">
        <f t="shared" si="13"/>
        <v>1</v>
      </c>
      <c r="AP74" s="262">
        <f t="shared" si="14"/>
        <v>1</v>
      </c>
      <c r="AQ74" s="262">
        <f t="shared" si="15"/>
        <v>1</v>
      </c>
      <c r="AR74" s="262">
        <f t="shared" si="16"/>
        <v>1</v>
      </c>
      <c r="AS74" s="262">
        <f t="shared" si="17"/>
        <v>1</v>
      </c>
      <c r="AT74" s="262">
        <f t="shared" si="18"/>
        <v>1</v>
      </c>
      <c r="AU74" s="262">
        <f t="shared" si="19"/>
        <v>1</v>
      </c>
      <c r="AV74" s="262">
        <f t="shared" si="20"/>
        <v>1</v>
      </c>
      <c r="AW74" s="262">
        <f t="shared" si="21"/>
        <v>1</v>
      </c>
      <c r="AX74" s="262">
        <f t="shared" si="22"/>
        <v>1</v>
      </c>
      <c r="AY74" s="262">
        <f t="shared" si="23"/>
        <v>1</v>
      </c>
      <c r="AZ74" s="262">
        <f t="shared" si="24"/>
        <v>1</v>
      </c>
      <c r="BA74" s="262">
        <f t="shared" si="25"/>
        <v>1</v>
      </c>
      <c r="BB74" s="262">
        <f t="shared" si="26"/>
        <v>1</v>
      </c>
      <c r="BC74" s="262">
        <f t="shared" si="27"/>
        <v>1</v>
      </c>
      <c r="BD74" s="262">
        <f t="shared" si="28"/>
        <v>1</v>
      </c>
      <c r="BE74" s="262">
        <f t="shared" si="29"/>
        <v>1</v>
      </c>
      <c r="BF74" s="262">
        <f t="shared" si="30"/>
        <v>1</v>
      </c>
      <c r="BG74" s="262">
        <f t="shared" si="31"/>
        <v>1</v>
      </c>
    </row>
    <row r="75" spans="1:59" ht="15.75" hidden="1" x14ac:dyDescent="0.25">
      <c r="A75" s="428"/>
      <c r="B75" s="429" t="str">
        <f t="shared" si="1"/>
        <v/>
      </c>
      <c r="C75" s="430" t="str">
        <f>IF('תנאי סף'!AO75&lt;&gt;1,"",'תנאי סף'!F75)</f>
        <v/>
      </c>
      <c r="D75" s="431" t="str">
        <f>'מספר פרסומים'!Z75</f>
        <v/>
      </c>
      <c r="E75" s="431" t="str">
        <f>תקציב!Z75</f>
        <v/>
      </c>
      <c r="F75" s="431"/>
      <c r="G75" s="431" t="str">
        <f>'מספר אירועים'!Z75</f>
        <v/>
      </c>
      <c r="H75" s="431"/>
      <c r="I75" s="431" t="str">
        <f>'מלחינים בראשית דרכם'!Z75</f>
        <v/>
      </c>
      <c r="J75" s="431" t="str">
        <f>'עובדים מקצועיים'!Z75</f>
        <v/>
      </c>
      <c r="K75" s="431"/>
      <c r="L75" s="431"/>
      <c r="M75" s="431"/>
      <c r="N75" s="431"/>
      <c r="O75" s="431"/>
      <c r="P75" s="431"/>
      <c r="Q75" s="431"/>
      <c r="R75" s="432"/>
      <c r="S75" s="432"/>
      <c r="T75" s="432"/>
      <c r="U75" s="432"/>
      <c r="V75" s="432"/>
      <c r="W75" s="432"/>
      <c r="X75" s="432"/>
      <c r="Y75" s="432"/>
      <c r="Z75" s="432"/>
      <c r="AA75" s="432"/>
      <c r="AB75" s="432"/>
      <c r="AC75" s="432"/>
      <c r="AD75" s="432" t="str">
        <f t="shared" si="2"/>
        <v/>
      </c>
      <c r="AE75" s="432" t="str">
        <f t="shared" si="3"/>
        <v/>
      </c>
      <c r="AF75" s="433" t="str">
        <f t="shared" si="4"/>
        <v/>
      </c>
      <c r="AG75" s="262">
        <f t="shared" si="5"/>
        <v>1</v>
      </c>
      <c r="AH75" s="262">
        <f t="shared" si="6"/>
        <v>1</v>
      </c>
      <c r="AI75" s="262">
        <f t="shared" si="7"/>
        <v>1</v>
      </c>
      <c r="AJ75" s="262">
        <f t="shared" si="8"/>
        <v>1</v>
      </c>
      <c r="AK75" s="262">
        <f t="shared" si="9"/>
        <v>1</v>
      </c>
      <c r="AL75" s="262">
        <f t="shared" si="10"/>
        <v>1</v>
      </c>
      <c r="AM75" s="262">
        <f t="shared" si="11"/>
        <v>1</v>
      </c>
      <c r="AN75" s="262">
        <f t="shared" si="12"/>
        <v>1</v>
      </c>
      <c r="AO75" s="262">
        <f t="shared" si="13"/>
        <v>1</v>
      </c>
      <c r="AP75" s="262">
        <f t="shared" si="14"/>
        <v>1</v>
      </c>
      <c r="AQ75" s="262">
        <f t="shared" si="15"/>
        <v>1</v>
      </c>
      <c r="AR75" s="262">
        <f t="shared" si="16"/>
        <v>1</v>
      </c>
      <c r="AS75" s="262">
        <f t="shared" si="17"/>
        <v>1</v>
      </c>
      <c r="AT75" s="262">
        <f t="shared" si="18"/>
        <v>1</v>
      </c>
      <c r="AU75" s="262">
        <f t="shared" si="19"/>
        <v>1</v>
      </c>
      <c r="AV75" s="262">
        <f t="shared" si="20"/>
        <v>1</v>
      </c>
      <c r="AW75" s="262">
        <f t="shared" si="21"/>
        <v>1</v>
      </c>
      <c r="AX75" s="262">
        <f t="shared" si="22"/>
        <v>1</v>
      </c>
      <c r="AY75" s="262">
        <f t="shared" si="23"/>
        <v>1</v>
      </c>
      <c r="AZ75" s="262">
        <f t="shared" si="24"/>
        <v>1</v>
      </c>
      <c r="BA75" s="262">
        <f t="shared" si="25"/>
        <v>1</v>
      </c>
      <c r="BB75" s="262">
        <f t="shared" si="26"/>
        <v>1</v>
      </c>
      <c r="BC75" s="262">
        <f t="shared" si="27"/>
        <v>1</v>
      </c>
      <c r="BD75" s="262">
        <f t="shared" si="28"/>
        <v>1</v>
      </c>
      <c r="BE75" s="262">
        <f t="shared" si="29"/>
        <v>1</v>
      </c>
      <c r="BF75" s="262">
        <f t="shared" si="30"/>
        <v>1</v>
      </c>
      <c r="BG75" s="262">
        <f t="shared" si="31"/>
        <v>1</v>
      </c>
    </row>
    <row r="76" spans="1:59" ht="15.75" hidden="1" x14ac:dyDescent="0.25">
      <c r="A76" s="428"/>
      <c r="B76" s="429" t="str">
        <f t="shared" si="1"/>
        <v/>
      </c>
      <c r="C76" s="430" t="str">
        <f>IF('תנאי סף'!AO76&lt;&gt;1,"",'תנאי סף'!F76)</f>
        <v/>
      </c>
      <c r="D76" s="431" t="str">
        <f>'מספר פרסומים'!Z76</f>
        <v/>
      </c>
      <c r="E76" s="431" t="str">
        <f>תקציב!Z76</f>
        <v/>
      </c>
      <c r="F76" s="431"/>
      <c r="G76" s="431" t="str">
        <f>'מספר אירועים'!Z76</f>
        <v/>
      </c>
      <c r="H76" s="431"/>
      <c r="I76" s="431" t="str">
        <f>'מלחינים בראשית דרכם'!Z76</f>
        <v/>
      </c>
      <c r="J76" s="431" t="str">
        <f>'עובדים מקצועיים'!Z76</f>
        <v/>
      </c>
      <c r="K76" s="431"/>
      <c r="L76" s="431"/>
      <c r="M76" s="431"/>
      <c r="N76" s="431"/>
      <c r="O76" s="431"/>
      <c r="P76" s="431"/>
      <c r="Q76" s="431"/>
      <c r="R76" s="432"/>
      <c r="S76" s="432"/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 t="str">
        <f t="shared" si="2"/>
        <v/>
      </c>
      <c r="AE76" s="432" t="str">
        <f t="shared" si="3"/>
        <v/>
      </c>
      <c r="AF76" s="433" t="str">
        <f t="shared" si="4"/>
        <v/>
      </c>
      <c r="AG76" s="262">
        <f t="shared" si="5"/>
        <v>1</v>
      </c>
      <c r="AH76" s="262">
        <f t="shared" si="6"/>
        <v>1</v>
      </c>
      <c r="AI76" s="262">
        <f t="shared" si="7"/>
        <v>1</v>
      </c>
      <c r="AJ76" s="262">
        <f t="shared" si="8"/>
        <v>1</v>
      </c>
      <c r="AK76" s="262">
        <f t="shared" si="9"/>
        <v>1</v>
      </c>
      <c r="AL76" s="262">
        <f t="shared" si="10"/>
        <v>1</v>
      </c>
      <c r="AM76" s="262">
        <f t="shared" si="11"/>
        <v>1</v>
      </c>
      <c r="AN76" s="262">
        <f t="shared" si="12"/>
        <v>1</v>
      </c>
      <c r="AO76" s="262">
        <f t="shared" si="13"/>
        <v>1</v>
      </c>
      <c r="AP76" s="262">
        <f t="shared" si="14"/>
        <v>1</v>
      </c>
      <c r="AQ76" s="262">
        <f t="shared" si="15"/>
        <v>1</v>
      </c>
      <c r="AR76" s="262">
        <f t="shared" si="16"/>
        <v>1</v>
      </c>
      <c r="AS76" s="262">
        <f t="shared" si="17"/>
        <v>1</v>
      </c>
      <c r="AT76" s="262">
        <f t="shared" si="18"/>
        <v>1</v>
      </c>
      <c r="AU76" s="262">
        <f t="shared" si="19"/>
        <v>1</v>
      </c>
      <c r="AV76" s="262">
        <f t="shared" si="20"/>
        <v>1</v>
      </c>
      <c r="AW76" s="262">
        <f t="shared" si="21"/>
        <v>1</v>
      </c>
      <c r="AX76" s="262">
        <f t="shared" si="22"/>
        <v>1</v>
      </c>
      <c r="AY76" s="262">
        <f t="shared" si="23"/>
        <v>1</v>
      </c>
      <c r="AZ76" s="262">
        <f t="shared" si="24"/>
        <v>1</v>
      </c>
      <c r="BA76" s="262">
        <f t="shared" si="25"/>
        <v>1</v>
      </c>
      <c r="BB76" s="262">
        <f t="shared" si="26"/>
        <v>1</v>
      </c>
      <c r="BC76" s="262">
        <f t="shared" si="27"/>
        <v>1</v>
      </c>
      <c r="BD76" s="262">
        <f t="shared" si="28"/>
        <v>1</v>
      </c>
      <c r="BE76" s="262">
        <f t="shared" si="29"/>
        <v>1</v>
      </c>
      <c r="BF76" s="262">
        <f t="shared" si="30"/>
        <v>1</v>
      </c>
      <c r="BG76" s="262">
        <f t="shared" si="31"/>
        <v>1</v>
      </c>
    </row>
    <row r="77" spans="1:59" ht="15.75" hidden="1" x14ac:dyDescent="0.25">
      <c r="A77" s="428"/>
      <c r="B77" s="429" t="str">
        <f t="shared" si="1"/>
        <v/>
      </c>
      <c r="C77" s="430" t="str">
        <f>IF('תנאי סף'!AO77&lt;&gt;1,"",'תנאי סף'!F77)</f>
        <v/>
      </c>
      <c r="D77" s="431" t="str">
        <f>'מספר פרסומים'!Z77</f>
        <v/>
      </c>
      <c r="E77" s="431" t="str">
        <f>תקציב!Z77</f>
        <v/>
      </c>
      <c r="F77" s="431"/>
      <c r="G77" s="431" t="str">
        <f>'מספר אירועים'!Z77</f>
        <v/>
      </c>
      <c r="H77" s="431"/>
      <c r="I77" s="431" t="str">
        <f>'מלחינים בראשית דרכם'!Z77</f>
        <v/>
      </c>
      <c r="J77" s="431" t="str">
        <f>'עובדים מקצועיים'!Z77</f>
        <v/>
      </c>
      <c r="K77" s="431"/>
      <c r="L77" s="431"/>
      <c r="M77" s="431"/>
      <c r="N77" s="431"/>
      <c r="O77" s="431"/>
      <c r="P77" s="431"/>
      <c r="Q77" s="431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 t="str">
        <f t="shared" si="2"/>
        <v/>
      </c>
      <c r="AE77" s="432" t="str">
        <f t="shared" si="3"/>
        <v/>
      </c>
      <c r="AF77" s="433" t="str">
        <f t="shared" si="4"/>
        <v/>
      </c>
      <c r="AG77" s="262">
        <f t="shared" si="5"/>
        <v>1</v>
      </c>
      <c r="AH77" s="262">
        <f t="shared" si="6"/>
        <v>1</v>
      </c>
      <c r="AI77" s="262">
        <f t="shared" si="7"/>
        <v>1</v>
      </c>
      <c r="AJ77" s="262">
        <f t="shared" si="8"/>
        <v>1</v>
      </c>
      <c r="AK77" s="262">
        <f t="shared" si="9"/>
        <v>1</v>
      </c>
      <c r="AL77" s="262">
        <f t="shared" si="10"/>
        <v>1</v>
      </c>
      <c r="AM77" s="262">
        <f t="shared" si="11"/>
        <v>1</v>
      </c>
      <c r="AN77" s="262">
        <f t="shared" si="12"/>
        <v>1</v>
      </c>
      <c r="AO77" s="262">
        <f t="shared" si="13"/>
        <v>1</v>
      </c>
      <c r="AP77" s="262">
        <f t="shared" si="14"/>
        <v>1</v>
      </c>
      <c r="AQ77" s="262">
        <f t="shared" si="15"/>
        <v>1</v>
      </c>
      <c r="AR77" s="262">
        <f t="shared" si="16"/>
        <v>1</v>
      </c>
      <c r="AS77" s="262">
        <f t="shared" si="17"/>
        <v>1</v>
      </c>
      <c r="AT77" s="262">
        <f t="shared" si="18"/>
        <v>1</v>
      </c>
      <c r="AU77" s="262">
        <f t="shared" si="19"/>
        <v>1</v>
      </c>
      <c r="AV77" s="262">
        <f t="shared" si="20"/>
        <v>1</v>
      </c>
      <c r="AW77" s="262">
        <f t="shared" si="21"/>
        <v>1</v>
      </c>
      <c r="AX77" s="262">
        <f t="shared" si="22"/>
        <v>1</v>
      </c>
      <c r="AY77" s="262">
        <f t="shared" si="23"/>
        <v>1</v>
      </c>
      <c r="AZ77" s="262">
        <f t="shared" si="24"/>
        <v>1</v>
      </c>
      <c r="BA77" s="262">
        <f t="shared" si="25"/>
        <v>1</v>
      </c>
      <c r="BB77" s="262">
        <f t="shared" si="26"/>
        <v>1</v>
      </c>
      <c r="BC77" s="262">
        <f t="shared" si="27"/>
        <v>1</v>
      </c>
      <c r="BD77" s="262">
        <f t="shared" si="28"/>
        <v>1</v>
      </c>
      <c r="BE77" s="262">
        <f t="shared" si="29"/>
        <v>1</v>
      </c>
      <c r="BF77" s="262">
        <f t="shared" si="30"/>
        <v>1</v>
      </c>
      <c r="BG77" s="262">
        <f t="shared" si="31"/>
        <v>1</v>
      </c>
    </row>
    <row r="78" spans="1:59" ht="15.75" hidden="1" x14ac:dyDescent="0.25">
      <c r="A78" s="428"/>
      <c r="B78" s="429" t="str">
        <f t="shared" si="1"/>
        <v/>
      </c>
      <c r="C78" s="430" t="str">
        <f>IF('תנאי סף'!AO78&lt;&gt;1,"",'תנאי סף'!F78)</f>
        <v/>
      </c>
      <c r="D78" s="431" t="str">
        <f>'מספר פרסומים'!Z78</f>
        <v/>
      </c>
      <c r="E78" s="431" t="str">
        <f>תקציב!Z78</f>
        <v/>
      </c>
      <c r="F78" s="431"/>
      <c r="G78" s="431" t="str">
        <f>'מספר אירועים'!Z78</f>
        <v/>
      </c>
      <c r="H78" s="431"/>
      <c r="I78" s="431" t="str">
        <f>'מלחינים בראשית דרכם'!Z78</f>
        <v/>
      </c>
      <c r="J78" s="431" t="str">
        <f>'עובדים מקצועיים'!Z78</f>
        <v/>
      </c>
      <c r="K78" s="431"/>
      <c r="L78" s="431"/>
      <c r="M78" s="431"/>
      <c r="N78" s="431"/>
      <c r="O78" s="431"/>
      <c r="P78" s="431"/>
      <c r="Q78" s="431"/>
      <c r="R78" s="432"/>
      <c r="S78" s="432"/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 t="str">
        <f t="shared" si="2"/>
        <v/>
      </c>
      <c r="AE78" s="432" t="str">
        <f t="shared" si="3"/>
        <v/>
      </c>
      <c r="AF78" s="433" t="str">
        <f t="shared" si="4"/>
        <v/>
      </c>
      <c r="AG78" s="262">
        <f t="shared" si="5"/>
        <v>1</v>
      </c>
      <c r="AH78" s="262">
        <f t="shared" si="6"/>
        <v>1</v>
      </c>
      <c r="AI78" s="262">
        <f t="shared" si="7"/>
        <v>1</v>
      </c>
      <c r="AJ78" s="262">
        <f t="shared" si="8"/>
        <v>1</v>
      </c>
      <c r="AK78" s="262">
        <f t="shared" si="9"/>
        <v>1</v>
      </c>
      <c r="AL78" s="262">
        <f t="shared" si="10"/>
        <v>1</v>
      </c>
      <c r="AM78" s="262">
        <f t="shared" si="11"/>
        <v>1</v>
      </c>
      <c r="AN78" s="262">
        <f t="shared" si="12"/>
        <v>1</v>
      </c>
      <c r="AO78" s="262">
        <f t="shared" si="13"/>
        <v>1</v>
      </c>
      <c r="AP78" s="262">
        <f t="shared" si="14"/>
        <v>1</v>
      </c>
      <c r="AQ78" s="262">
        <f t="shared" si="15"/>
        <v>1</v>
      </c>
      <c r="AR78" s="262">
        <f t="shared" si="16"/>
        <v>1</v>
      </c>
      <c r="AS78" s="262">
        <f t="shared" si="17"/>
        <v>1</v>
      </c>
      <c r="AT78" s="262">
        <f t="shared" si="18"/>
        <v>1</v>
      </c>
      <c r="AU78" s="262">
        <f t="shared" si="19"/>
        <v>1</v>
      </c>
      <c r="AV78" s="262">
        <f t="shared" si="20"/>
        <v>1</v>
      </c>
      <c r="AW78" s="262">
        <f t="shared" si="21"/>
        <v>1</v>
      </c>
      <c r="AX78" s="262">
        <f t="shared" si="22"/>
        <v>1</v>
      </c>
      <c r="AY78" s="262">
        <f t="shared" si="23"/>
        <v>1</v>
      </c>
      <c r="AZ78" s="262">
        <f t="shared" si="24"/>
        <v>1</v>
      </c>
      <c r="BA78" s="262">
        <f t="shared" si="25"/>
        <v>1</v>
      </c>
      <c r="BB78" s="262">
        <f t="shared" si="26"/>
        <v>1</v>
      </c>
      <c r="BC78" s="262">
        <f t="shared" si="27"/>
        <v>1</v>
      </c>
      <c r="BD78" s="262">
        <f t="shared" si="28"/>
        <v>1</v>
      </c>
      <c r="BE78" s="262">
        <f t="shared" si="29"/>
        <v>1</v>
      </c>
      <c r="BF78" s="262">
        <f t="shared" si="30"/>
        <v>1</v>
      </c>
      <c r="BG78" s="262">
        <f t="shared" si="31"/>
        <v>1</v>
      </c>
    </row>
    <row r="79" spans="1:59" ht="15.75" hidden="1" x14ac:dyDescent="0.25">
      <c r="A79" s="428"/>
      <c r="B79" s="429" t="str">
        <f t="shared" si="1"/>
        <v/>
      </c>
      <c r="C79" s="430" t="str">
        <f>IF('תנאי סף'!AO79&lt;&gt;1,"",'תנאי סף'!F79)</f>
        <v/>
      </c>
      <c r="D79" s="431" t="str">
        <f>'מספר פרסומים'!Z79</f>
        <v/>
      </c>
      <c r="E79" s="431" t="str">
        <f>תקציב!Z79</f>
        <v/>
      </c>
      <c r="F79" s="431"/>
      <c r="G79" s="431" t="str">
        <f>'מספר אירועים'!Z79</f>
        <v/>
      </c>
      <c r="H79" s="431"/>
      <c r="I79" s="431" t="str">
        <f>'מלחינים בראשית דרכם'!Z79</f>
        <v/>
      </c>
      <c r="J79" s="431" t="str">
        <f>'עובדים מקצועיים'!Z79</f>
        <v/>
      </c>
      <c r="K79" s="431"/>
      <c r="L79" s="431"/>
      <c r="M79" s="431"/>
      <c r="N79" s="431"/>
      <c r="O79" s="431"/>
      <c r="P79" s="431"/>
      <c r="Q79" s="431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 t="str">
        <f t="shared" si="2"/>
        <v/>
      </c>
      <c r="AE79" s="432" t="str">
        <f t="shared" si="3"/>
        <v/>
      </c>
      <c r="AF79" s="433" t="str">
        <f t="shared" si="4"/>
        <v/>
      </c>
      <c r="AG79" s="262">
        <f t="shared" si="5"/>
        <v>1</v>
      </c>
      <c r="AH79" s="262">
        <f t="shared" si="6"/>
        <v>1</v>
      </c>
      <c r="AI79" s="262">
        <f t="shared" si="7"/>
        <v>1</v>
      </c>
      <c r="AJ79" s="262">
        <f t="shared" si="8"/>
        <v>1</v>
      </c>
      <c r="AK79" s="262">
        <f t="shared" si="9"/>
        <v>1</v>
      </c>
      <c r="AL79" s="262">
        <f t="shared" si="10"/>
        <v>1</v>
      </c>
      <c r="AM79" s="262">
        <f t="shared" si="11"/>
        <v>1</v>
      </c>
      <c r="AN79" s="262">
        <f t="shared" si="12"/>
        <v>1</v>
      </c>
      <c r="AO79" s="262">
        <f t="shared" si="13"/>
        <v>1</v>
      </c>
      <c r="AP79" s="262">
        <f t="shared" si="14"/>
        <v>1</v>
      </c>
      <c r="AQ79" s="262">
        <f t="shared" si="15"/>
        <v>1</v>
      </c>
      <c r="AR79" s="262">
        <f t="shared" si="16"/>
        <v>1</v>
      </c>
      <c r="AS79" s="262">
        <f t="shared" si="17"/>
        <v>1</v>
      </c>
      <c r="AT79" s="262">
        <f t="shared" si="18"/>
        <v>1</v>
      </c>
      <c r="AU79" s="262">
        <f t="shared" si="19"/>
        <v>1</v>
      </c>
      <c r="AV79" s="262">
        <f t="shared" si="20"/>
        <v>1</v>
      </c>
      <c r="AW79" s="262">
        <f t="shared" si="21"/>
        <v>1</v>
      </c>
      <c r="AX79" s="262">
        <f t="shared" si="22"/>
        <v>1</v>
      </c>
      <c r="AY79" s="262">
        <f t="shared" si="23"/>
        <v>1</v>
      </c>
      <c r="AZ79" s="262">
        <f t="shared" si="24"/>
        <v>1</v>
      </c>
      <c r="BA79" s="262">
        <f t="shared" si="25"/>
        <v>1</v>
      </c>
      <c r="BB79" s="262">
        <f t="shared" si="26"/>
        <v>1</v>
      </c>
      <c r="BC79" s="262">
        <f t="shared" si="27"/>
        <v>1</v>
      </c>
      <c r="BD79" s="262">
        <f t="shared" si="28"/>
        <v>1</v>
      </c>
      <c r="BE79" s="262">
        <f t="shared" si="29"/>
        <v>1</v>
      </c>
      <c r="BF79" s="262">
        <f t="shared" si="30"/>
        <v>1</v>
      </c>
      <c r="BG79" s="262">
        <f t="shared" si="31"/>
        <v>1</v>
      </c>
    </row>
    <row r="80" spans="1:59" ht="15.75" hidden="1" x14ac:dyDescent="0.25">
      <c r="A80" s="428"/>
      <c r="B80" s="429" t="str">
        <f t="shared" si="1"/>
        <v/>
      </c>
      <c r="C80" s="430" t="str">
        <f>IF('תנאי סף'!AO80&lt;&gt;1,"",'תנאי סף'!F80)</f>
        <v/>
      </c>
      <c r="D80" s="431" t="str">
        <f>'מספר פרסומים'!Z80</f>
        <v/>
      </c>
      <c r="E80" s="431" t="str">
        <f>תקציב!Z80</f>
        <v/>
      </c>
      <c r="F80" s="431"/>
      <c r="G80" s="431" t="str">
        <f>'מספר אירועים'!Z80</f>
        <v/>
      </c>
      <c r="H80" s="431"/>
      <c r="I80" s="431" t="str">
        <f>'מלחינים בראשית דרכם'!Z80</f>
        <v/>
      </c>
      <c r="J80" s="431" t="str">
        <f>'עובדים מקצועיים'!Z80</f>
        <v/>
      </c>
      <c r="K80" s="431"/>
      <c r="L80" s="431"/>
      <c r="M80" s="431"/>
      <c r="N80" s="431"/>
      <c r="O80" s="431"/>
      <c r="P80" s="431"/>
      <c r="Q80" s="431"/>
      <c r="R80" s="432"/>
      <c r="S80" s="432"/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 t="str">
        <f t="shared" si="2"/>
        <v/>
      </c>
      <c r="AE80" s="432" t="str">
        <f t="shared" si="3"/>
        <v/>
      </c>
      <c r="AF80" s="433" t="str">
        <f t="shared" si="4"/>
        <v/>
      </c>
      <c r="AG80" s="262">
        <f t="shared" si="5"/>
        <v>1</v>
      </c>
      <c r="AH80" s="262">
        <f t="shared" si="6"/>
        <v>1</v>
      </c>
      <c r="AI80" s="262">
        <f t="shared" si="7"/>
        <v>1</v>
      </c>
      <c r="AJ80" s="262">
        <f t="shared" si="8"/>
        <v>1</v>
      </c>
      <c r="AK80" s="262">
        <f t="shared" si="9"/>
        <v>1</v>
      </c>
      <c r="AL80" s="262">
        <f t="shared" si="10"/>
        <v>1</v>
      </c>
      <c r="AM80" s="262">
        <f t="shared" si="11"/>
        <v>1</v>
      </c>
      <c r="AN80" s="262">
        <f t="shared" si="12"/>
        <v>1</v>
      </c>
      <c r="AO80" s="262">
        <f t="shared" si="13"/>
        <v>1</v>
      </c>
      <c r="AP80" s="262">
        <f t="shared" si="14"/>
        <v>1</v>
      </c>
      <c r="AQ80" s="262">
        <f t="shared" si="15"/>
        <v>1</v>
      </c>
      <c r="AR80" s="262">
        <f t="shared" si="16"/>
        <v>1</v>
      </c>
      <c r="AS80" s="262">
        <f t="shared" si="17"/>
        <v>1</v>
      </c>
      <c r="AT80" s="262">
        <f t="shared" si="18"/>
        <v>1</v>
      </c>
      <c r="AU80" s="262">
        <f t="shared" si="19"/>
        <v>1</v>
      </c>
      <c r="AV80" s="262">
        <f t="shared" si="20"/>
        <v>1</v>
      </c>
      <c r="AW80" s="262">
        <f t="shared" si="21"/>
        <v>1</v>
      </c>
      <c r="AX80" s="262">
        <f t="shared" si="22"/>
        <v>1</v>
      </c>
      <c r="AY80" s="262">
        <f t="shared" si="23"/>
        <v>1</v>
      </c>
      <c r="AZ80" s="262">
        <f t="shared" si="24"/>
        <v>1</v>
      </c>
      <c r="BA80" s="262">
        <f t="shared" si="25"/>
        <v>1</v>
      </c>
      <c r="BB80" s="262">
        <f t="shared" si="26"/>
        <v>1</v>
      </c>
      <c r="BC80" s="262">
        <f t="shared" si="27"/>
        <v>1</v>
      </c>
      <c r="BD80" s="262">
        <f t="shared" si="28"/>
        <v>1</v>
      </c>
      <c r="BE80" s="262">
        <f t="shared" si="29"/>
        <v>1</v>
      </c>
      <c r="BF80" s="262">
        <f t="shared" si="30"/>
        <v>1</v>
      </c>
      <c r="BG80" s="262">
        <f t="shared" si="31"/>
        <v>1</v>
      </c>
    </row>
    <row r="81" spans="1:59" ht="15.75" hidden="1" x14ac:dyDescent="0.25">
      <c r="A81" s="428"/>
      <c r="B81" s="429" t="str">
        <f t="shared" si="1"/>
        <v/>
      </c>
      <c r="C81" s="430" t="str">
        <f>IF('תנאי סף'!AO81&lt;&gt;1,"",'תנאי סף'!F81)</f>
        <v/>
      </c>
      <c r="D81" s="431" t="str">
        <f>'מספר פרסומים'!Z81</f>
        <v/>
      </c>
      <c r="E81" s="431" t="str">
        <f>תקציב!Z81</f>
        <v/>
      </c>
      <c r="F81" s="431"/>
      <c r="G81" s="431" t="str">
        <f>'מספר אירועים'!Z81</f>
        <v/>
      </c>
      <c r="H81" s="431"/>
      <c r="I81" s="431" t="str">
        <f>'מלחינים בראשית דרכם'!Z81</f>
        <v/>
      </c>
      <c r="J81" s="431" t="str">
        <f>'עובדים מקצועיים'!Z81</f>
        <v/>
      </c>
      <c r="K81" s="431"/>
      <c r="L81" s="431"/>
      <c r="M81" s="431"/>
      <c r="N81" s="431"/>
      <c r="O81" s="431"/>
      <c r="P81" s="431"/>
      <c r="Q81" s="431"/>
      <c r="R81" s="432"/>
      <c r="S81" s="432"/>
      <c r="T81" s="432"/>
      <c r="U81" s="432"/>
      <c r="V81" s="432"/>
      <c r="W81" s="432"/>
      <c r="X81" s="432"/>
      <c r="Y81" s="432"/>
      <c r="Z81" s="432"/>
      <c r="AA81" s="432"/>
      <c r="AB81" s="432"/>
      <c r="AC81" s="432"/>
      <c r="AD81" s="432" t="str">
        <f t="shared" si="2"/>
        <v/>
      </c>
      <c r="AE81" s="432" t="str">
        <f t="shared" si="3"/>
        <v/>
      </c>
      <c r="AF81" s="433" t="str">
        <f t="shared" si="4"/>
        <v/>
      </c>
      <c r="AG81" s="262">
        <f t="shared" si="5"/>
        <v>1</v>
      </c>
      <c r="AH81" s="262">
        <f t="shared" si="6"/>
        <v>1</v>
      </c>
      <c r="AI81" s="262">
        <f t="shared" si="7"/>
        <v>1</v>
      </c>
      <c r="AJ81" s="262">
        <f t="shared" si="8"/>
        <v>1</v>
      </c>
      <c r="AK81" s="262">
        <f t="shared" si="9"/>
        <v>1</v>
      </c>
      <c r="AL81" s="262">
        <f t="shared" si="10"/>
        <v>1</v>
      </c>
      <c r="AM81" s="262">
        <f t="shared" si="11"/>
        <v>1</v>
      </c>
      <c r="AN81" s="262">
        <f t="shared" si="12"/>
        <v>1</v>
      </c>
      <c r="AO81" s="262">
        <f t="shared" si="13"/>
        <v>1</v>
      </c>
      <c r="AP81" s="262">
        <f t="shared" si="14"/>
        <v>1</v>
      </c>
      <c r="AQ81" s="262">
        <f t="shared" si="15"/>
        <v>1</v>
      </c>
      <c r="AR81" s="262">
        <f t="shared" si="16"/>
        <v>1</v>
      </c>
      <c r="AS81" s="262">
        <f t="shared" si="17"/>
        <v>1</v>
      </c>
      <c r="AT81" s="262">
        <f t="shared" si="18"/>
        <v>1</v>
      </c>
      <c r="AU81" s="262">
        <f t="shared" si="19"/>
        <v>1</v>
      </c>
      <c r="AV81" s="262">
        <f t="shared" si="20"/>
        <v>1</v>
      </c>
      <c r="AW81" s="262">
        <f t="shared" si="21"/>
        <v>1</v>
      </c>
      <c r="AX81" s="262">
        <f t="shared" si="22"/>
        <v>1</v>
      </c>
      <c r="AY81" s="262">
        <f t="shared" si="23"/>
        <v>1</v>
      </c>
      <c r="AZ81" s="262">
        <f t="shared" si="24"/>
        <v>1</v>
      </c>
      <c r="BA81" s="262">
        <f t="shared" si="25"/>
        <v>1</v>
      </c>
      <c r="BB81" s="262">
        <f t="shared" si="26"/>
        <v>1</v>
      </c>
      <c r="BC81" s="262">
        <f t="shared" si="27"/>
        <v>1</v>
      </c>
      <c r="BD81" s="262">
        <f t="shared" si="28"/>
        <v>1</v>
      </c>
      <c r="BE81" s="262">
        <f t="shared" si="29"/>
        <v>1</v>
      </c>
      <c r="BF81" s="262">
        <f t="shared" si="30"/>
        <v>1</v>
      </c>
      <c r="BG81" s="262">
        <f t="shared" si="31"/>
        <v>1</v>
      </c>
    </row>
    <row r="82" spans="1:59" ht="15.75" hidden="1" x14ac:dyDescent="0.25">
      <c r="A82" s="428"/>
      <c r="B82" s="429" t="str">
        <f t="shared" si="1"/>
        <v/>
      </c>
      <c r="C82" s="430" t="str">
        <f>IF('תנאי סף'!AO82&lt;&gt;1,"",'תנאי סף'!F82)</f>
        <v/>
      </c>
      <c r="D82" s="431" t="str">
        <f>'מספר פרסומים'!Z82</f>
        <v/>
      </c>
      <c r="E82" s="431" t="str">
        <f>תקציב!Z82</f>
        <v/>
      </c>
      <c r="F82" s="431"/>
      <c r="G82" s="431" t="str">
        <f>'מספר אירועים'!Z82</f>
        <v/>
      </c>
      <c r="H82" s="431"/>
      <c r="I82" s="431" t="str">
        <f>'מלחינים בראשית דרכם'!Z82</f>
        <v/>
      </c>
      <c r="J82" s="431" t="str">
        <f>'עובדים מקצועיים'!Z82</f>
        <v/>
      </c>
      <c r="K82" s="431"/>
      <c r="L82" s="431"/>
      <c r="M82" s="431"/>
      <c r="N82" s="431"/>
      <c r="O82" s="431"/>
      <c r="P82" s="431"/>
      <c r="Q82" s="431"/>
      <c r="R82" s="432"/>
      <c r="S82" s="432"/>
      <c r="T82" s="432"/>
      <c r="U82" s="432"/>
      <c r="V82" s="432"/>
      <c r="W82" s="432"/>
      <c r="X82" s="432"/>
      <c r="Y82" s="432"/>
      <c r="Z82" s="432"/>
      <c r="AA82" s="432"/>
      <c r="AB82" s="432"/>
      <c r="AC82" s="432"/>
      <c r="AD82" s="432" t="str">
        <f t="shared" si="2"/>
        <v/>
      </c>
      <c r="AE82" s="432" t="str">
        <f t="shared" si="3"/>
        <v/>
      </c>
      <c r="AF82" s="433" t="str">
        <f t="shared" si="4"/>
        <v/>
      </c>
      <c r="AG82" s="262">
        <f t="shared" si="5"/>
        <v>1</v>
      </c>
      <c r="AH82" s="262">
        <f t="shared" si="6"/>
        <v>1</v>
      </c>
      <c r="AI82" s="262">
        <f t="shared" si="7"/>
        <v>1</v>
      </c>
      <c r="AJ82" s="262">
        <f t="shared" si="8"/>
        <v>1</v>
      </c>
      <c r="AK82" s="262">
        <f t="shared" si="9"/>
        <v>1</v>
      </c>
      <c r="AL82" s="262">
        <f t="shared" si="10"/>
        <v>1</v>
      </c>
      <c r="AM82" s="262">
        <f t="shared" si="11"/>
        <v>1</v>
      </c>
      <c r="AN82" s="262">
        <f t="shared" si="12"/>
        <v>1</v>
      </c>
      <c r="AO82" s="262">
        <f t="shared" si="13"/>
        <v>1</v>
      </c>
      <c r="AP82" s="262">
        <f t="shared" si="14"/>
        <v>1</v>
      </c>
      <c r="AQ82" s="262">
        <f t="shared" si="15"/>
        <v>1</v>
      </c>
      <c r="AR82" s="262">
        <f t="shared" si="16"/>
        <v>1</v>
      </c>
      <c r="AS82" s="262">
        <f t="shared" si="17"/>
        <v>1</v>
      </c>
      <c r="AT82" s="262">
        <f t="shared" si="18"/>
        <v>1</v>
      </c>
      <c r="AU82" s="262">
        <f t="shared" si="19"/>
        <v>1</v>
      </c>
      <c r="AV82" s="262">
        <f t="shared" si="20"/>
        <v>1</v>
      </c>
      <c r="AW82" s="262">
        <f t="shared" si="21"/>
        <v>1</v>
      </c>
      <c r="AX82" s="262">
        <f t="shared" si="22"/>
        <v>1</v>
      </c>
      <c r="AY82" s="262">
        <f t="shared" si="23"/>
        <v>1</v>
      </c>
      <c r="AZ82" s="262">
        <f t="shared" si="24"/>
        <v>1</v>
      </c>
      <c r="BA82" s="262">
        <f t="shared" si="25"/>
        <v>1</v>
      </c>
      <c r="BB82" s="262">
        <f t="shared" si="26"/>
        <v>1</v>
      </c>
      <c r="BC82" s="262">
        <f t="shared" si="27"/>
        <v>1</v>
      </c>
      <c r="BD82" s="262">
        <f t="shared" si="28"/>
        <v>1</v>
      </c>
      <c r="BE82" s="262">
        <f t="shared" si="29"/>
        <v>1</v>
      </c>
      <c r="BF82" s="262">
        <f t="shared" si="30"/>
        <v>1</v>
      </c>
      <c r="BG82" s="262">
        <f t="shared" si="31"/>
        <v>1</v>
      </c>
    </row>
    <row r="83" spans="1:59" ht="15.75" hidden="1" x14ac:dyDescent="0.25">
      <c r="A83" s="428"/>
      <c r="B83" s="429" t="str">
        <f t="shared" si="1"/>
        <v/>
      </c>
      <c r="C83" s="430" t="str">
        <f>IF('תנאי סף'!AO83&lt;&gt;1,"",'תנאי סף'!F83)</f>
        <v/>
      </c>
      <c r="D83" s="431" t="str">
        <f>'מספר פרסומים'!Z83</f>
        <v/>
      </c>
      <c r="E83" s="431" t="str">
        <f>תקציב!Z83</f>
        <v/>
      </c>
      <c r="F83" s="431"/>
      <c r="G83" s="431" t="str">
        <f>'מספר אירועים'!Z83</f>
        <v/>
      </c>
      <c r="H83" s="431"/>
      <c r="I83" s="431" t="str">
        <f>'מלחינים בראשית דרכם'!Z83</f>
        <v/>
      </c>
      <c r="J83" s="431" t="str">
        <f>'עובדים מקצועיים'!Z83</f>
        <v/>
      </c>
      <c r="K83" s="431"/>
      <c r="L83" s="431"/>
      <c r="M83" s="431"/>
      <c r="N83" s="431"/>
      <c r="O83" s="431"/>
      <c r="P83" s="431"/>
      <c r="Q83" s="431"/>
      <c r="R83" s="432"/>
      <c r="S83" s="432"/>
      <c r="T83" s="432"/>
      <c r="U83" s="432"/>
      <c r="V83" s="432"/>
      <c r="W83" s="432"/>
      <c r="X83" s="432"/>
      <c r="Y83" s="432"/>
      <c r="Z83" s="432"/>
      <c r="AA83" s="432"/>
      <c r="AB83" s="432"/>
      <c r="AC83" s="432"/>
      <c r="AD83" s="432" t="str">
        <f t="shared" si="2"/>
        <v/>
      </c>
      <c r="AE83" s="432" t="str">
        <f t="shared" si="3"/>
        <v/>
      </c>
      <c r="AF83" s="433" t="str">
        <f t="shared" si="4"/>
        <v/>
      </c>
      <c r="AG83" s="262">
        <f t="shared" si="5"/>
        <v>1</v>
      </c>
      <c r="AH83" s="262">
        <f t="shared" si="6"/>
        <v>1</v>
      </c>
      <c r="AI83" s="262">
        <f t="shared" si="7"/>
        <v>1</v>
      </c>
      <c r="AJ83" s="262">
        <f t="shared" si="8"/>
        <v>1</v>
      </c>
      <c r="AK83" s="262">
        <f t="shared" si="9"/>
        <v>1</v>
      </c>
      <c r="AL83" s="262">
        <f t="shared" si="10"/>
        <v>1</v>
      </c>
      <c r="AM83" s="262">
        <f t="shared" si="11"/>
        <v>1</v>
      </c>
      <c r="AN83" s="262">
        <f t="shared" si="12"/>
        <v>1</v>
      </c>
      <c r="AO83" s="262">
        <f t="shared" si="13"/>
        <v>1</v>
      </c>
      <c r="AP83" s="262">
        <f t="shared" si="14"/>
        <v>1</v>
      </c>
      <c r="AQ83" s="262">
        <f t="shared" si="15"/>
        <v>1</v>
      </c>
      <c r="AR83" s="262">
        <f t="shared" si="16"/>
        <v>1</v>
      </c>
      <c r="AS83" s="262">
        <f t="shared" si="17"/>
        <v>1</v>
      </c>
      <c r="AT83" s="262">
        <f t="shared" si="18"/>
        <v>1</v>
      </c>
      <c r="AU83" s="262">
        <f t="shared" si="19"/>
        <v>1</v>
      </c>
      <c r="AV83" s="262">
        <f t="shared" si="20"/>
        <v>1</v>
      </c>
      <c r="AW83" s="262">
        <f t="shared" si="21"/>
        <v>1</v>
      </c>
      <c r="AX83" s="262">
        <f t="shared" si="22"/>
        <v>1</v>
      </c>
      <c r="AY83" s="262">
        <f t="shared" si="23"/>
        <v>1</v>
      </c>
      <c r="AZ83" s="262">
        <f t="shared" si="24"/>
        <v>1</v>
      </c>
      <c r="BA83" s="262">
        <f t="shared" si="25"/>
        <v>1</v>
      </c>
      <c r="BB83" s="262">
        <f t="shared" si="26"/>
        <v>1</v>
      </c>
      <c r="BC83" s="262">
        <f t="shared" si="27"/>
        <v>1</v>
      </c>
      <c r="BD83" s="262">
        <f t="shared" si="28"/>
        <v>1</v>
      </c>
      <c r="BE83" s="262">
        <f t="shared" si="29"/>
        <v>1</v>
      </c>
      <c r="BF83" s="262">
        <f t="shared" si="30"/>
        <v>1</v>
      </c>
      <c r="BG83" s="262">
        <f t="shared" si="31"/>
        <v>1</v>
      </c>
    </row>
    <row r="84" spans="1:59" ht="15.75" hidden="1" x14ac:dyDescent="0.25">
      <c r="A84" s="428"/>
      <c r="B84" s="429" t="str">
        <f t="shared" si="1"/>
        <v/>
      </c>
      <c r="C84" s="430" t="str">
        <f>IF('תנאי סף'!AO84&lt;&gt;1,"",'תנאי סף'!F84)</f>
        <v/>
      </c>
      <c r="D84" s="431" t="str">
        <f>'מספר פרסומים'!Z84</f>
        <v/>
      </c>
      <c r="E84" s="431" t="str">
        <f>תקציב!Z84</f>
        <v/>
      </c>
      <c r="F84" s="431"/>
      <c r="G84" s="431" t="str">
        <f>'מספר אירועים'!Z84</f>
        <v/>
      </c>
      <c r="H84" s="431"/>
      <c r="I84" s="431" t="str">
        <f>'מלחינים בראשית דרכם'!Z84</f>
        <v/>
      </c>
      <c r="J84" s="431" t="str">
        <f>'עובדים מקצועיים'!Z84</f>
        <v/>
      </c>
      <c r="K84" s="431"/>
      <c r="L84" s="431"/>
      <c r="M84" s="431"/>
      <c r="N84" s="431"/>
      <c r="O84" s="431"/>
      <c r="P84" s="431"/>
      <c r="Q84" s="431"/>
      <c r="R84" s="432"/>
      <c r="S84" s="432"/>
      <c r="T84" s="432"/>
      <c r="U84" s="432"/>
      <c r="V84" s="432"/>
      <c r="W84" s="432"/>
      <c r="X84" s="432"/>
      <c r="Y84" s="432"/>
      <c r="Z84" s="432"/>
      <c r="AA84" s="432"/>
      <c r="AB84" s="432"/>
      <c r="AC84" s="432"/>
      <c r="AD84" s="432" t="str">
        <f t="shared" si="2"/>
        <v/>
      </c>
      <c r="AE84" s="432" t="str">
        <f t="shared" si="3"/>
        <v/>
      </c>
      <c r="AF84" s="433" t="str">
        <f t="shared" si="4"/>
        <v/>
      </c>
      <c r="AG84" s="262">
        <f t="shared" si="5"/>
        <v>1</v>
      </c>
      <c r="AH84" s="262">
        <f t="shared" si="6"/>
        <v>1</v>
      </c>
      <c r="AI84" s="262">
        <f t="shared" si="7"/>
        <v>1</v>
      </c>
      <c r="AJ84" s="262">
        <f t="shared" si="8"/>
        <v>1</v>
      </c>
      <c r="AK84" s="262">
        <f t="shared" si="9"/>
        <v>1</v>
      </c>
      <c r="AL84" s="262">
        <f t="shared" si="10"/>
        <v>1</v>
      </c>
      <c r="AM84" s="262">
        <f t="shared" si="11"/>
        <v>1</v>
      </c>
      <c r="AN84" s="262">
        <f t="shared" si="12"/>
        <v>1</v>
      </c>
      <c r="AO84" s="262">
        <f t="shared" si="13"/>
        <v>1</v>
      </c>
      <c r="AP84" s="262">
        <f t="shared" si="14"/>
        <v>1</v>
      </c>
      <c r="AQ84" s="262">
        <f t="shared" si="15"/>
        <v>1</v>
      </c>
      <c r="AR84" s="262">
        <f t="shared" si="16"/>
        <v>1</v>
      </c>
      <c r="AS84" s="262">
        <f t="shared" si="17"/>
        <v>1</v>
      </c>
      <c r="AT84" s="262">
        <f t="shared" si="18"/>
        <v>1</v>
      </c>
      <c r="AU84" s="262">
        <f t="shared" si="19"/>
        <v>1</v>
      </c>
      <c r="AV84" s="262">
        <f t="shared" si="20"/>
        <v>1</v>
      </c>
      <c r="AW84" s="262">
        <f t="shared" si="21"/>
        <v>1</v>
      </c>
      <c r="AX84" s="262">
        <f t="shared" si="22"/>
        <v>1</v>
      </c>
      <c r="AY84" s="262">
        <f t="shared" si="23"/>
        <v>1</v>
      </c>
      <c r="AZ84" s="262">
        <f t="shared" si="24"/>
        <v>1</v>
      </c>
      <c r="BA84" s="262">
        <f t="shared" si="25"/>
        <v>1</v>
      </c>
      <c r="BB84" s="262">
        <f t="shared" si="26"/>
        <v>1</v>
      </c>
      <c r="BC84" s="262">
        <f t="shared" si="27"/>
        <v>1</v>
      </c>
      <c r="BD84" s="262">
        <f t="shared" si="28"/>
        <v>1</v>
      </c>
      <c r="BE84" s="262">
        <f t="shared" si="29"/>
        <v>1</v>
      </c>
      <c r="BF84" s="262">
        <f t="shared" si="30"/>
        <v>1</v>
      </c>
      <c r="BG84" s="262">
        <f t="shared" si="31"/>
        <v>1</v>
      </c>
    </row>
    <row r="85" spans="1:59" ht="15.75" hidden="1" x14ac:dyDescent="0.25">
      <c r="A85" s="428"/>
      <c r="B85" s="429" t="str">
        <f t="shared" si="1"/>
        <v/>
      </c>
      <c r="C85" s="430" t="str">
        <f>IF('תנאי סף'!AO85&lt;&gt;1,"",'תנאי סף'!F85)</f>
        <v/>
      </c>
      <c r="D85" s="431" t="str">
        <f>'מספר פרסומים'!Z85</f>
        <v/>
      </c>
      <c r="E85" s="431" t="str">
        <f>תקציב!Z85</f>
        <v/>
      </c>
      <c r="F85" s="431"/>
      <c r="G85" s="431" t="str">
        <f>'מספר אירועים'!Z85</f>
        <v/>
      </c>
      <c r="H85" s="431"/>
      <c r="I85" s="431" t="str">
        <f>'מלחינים בראשית דרכם'!Z85</f>
        <v/>
      </c>
      <c r="J85" s="431" t="str">
        <f>'עובדים מקצועיים'!Z85</f>
        <v/>
      </c>
      <c r="K85" s="431"/>
      <c r="L85" s="431"/>
      <c r="M85" s="431"/>
      <c r="N85" s="431"/>
      <c r="O85" s="431"/>
      <c r="P85" s="431"/>
      <c r="Q85" s="431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2"/>
      <c r="AC85" s="432"/>
      <c r="AD85" s="432" t="str">
        <f t="shared" si="2"/>
        <v/>
      </c>
      <c r="AE85" s="432" t="str">
        <f t="shared" si="3"/>
        <v/>
      </c>
      <c r="AF85" s="433" t="str">
        <f t="shared" si="4"/>
        <v/>
      </c>
      <c r="AG85" s="262">
        <f t="shared" si="5"/>
        <v>1</v>
      </c>
      <c r="AH85" s="262">
        <f t="shared" si="6"/>
        <v>1</v>
      </c>
      <c r="AI85" s="262">
        <f t="shared" si="7"/>
        <v>1</v>
      </c>
      <c r="AJ85" s="262">
        <f t="shared" si="8"/>
        <v>1</v>
      </c>
      <c r="AK85" s="262">
        <f t="shared" si="9"/>
        <v>1</v>
      </c>
      <c r="AL85" s="262">
        <f t="shared" si="10"/>
        <v>1</v>
      </c>
      <c r="AM85" s="262">
        <f t="shared" si="11"/>
        <v>1</v>
      </c>
      <c r="AN85" s="262">
        <f t="shared" si="12"/>
        <v>1</v>
      </c>
      <c r="AO85" s="262">
        <f t="shared" si="13"/>
        <v>1</v>
      </c>
      <c r="AP85" s="262">
        <f t="shared" si="14"/>
        <v>1</v>
      </c>
      <c r="AQ85" s="262">
        <f t="shared" si="15"/>
        <v>1</v>
      </c>
      <c r="AR85" s="262">
        <f t="shared" si="16"/>
        <v>1</v>
      </c>
      <c r="AS85" s="262">
        <f t="shared" si="17"/>
        <v>1</v>
      </c>
      <c r="AT85" s="262">
        <f t="shared" si="18"/>
        <v>1</v>
      </c>
      <c r="AU85" s="262">
        <f t="shared" si="19"/>
        <v>1</v>
      </c>
      <c r="AV85" s="262">
        <f t="shared" si="20"/>
        <v>1</v>
      </c>
      <c r="AW85" s="262">
        <f t="shared" si="21"/>
        <v>1</v>
      </c>
      <c r="AX85" s="262">
        <f t="shared" si="22"/>
        <v>1</v>
      </c>
      <c r="AY85" s="262">
        <f t="shared" si="23"/>
        <v>1</v>
      </c>
      <c r="AZ85" s="262">
        <f t="shared" si="24"/>
        <v>1</v>
      </c>
      <c r="BA85" s="262">
        <f t="shared" si="25"/>
        <v>1</v>
      </c>
      <c r="BB85" s="262">
        <f t="shared" si="26"/>
        <v>1</v>
      </c>
      <c r="BC85" s="262">
        <f t="shared" si="27"/>
        <v>1</v>
      </c>
      <c r="BD85" s="262">
        <f t="shared" si="28"/>
        <v>1</v>
      </c>
      <c r="BE85" s="262">
        <f t="shared" si="29"/>
        <v>1</v>
      </c>
      <c r="BF85" s="262">
        <f t="shared" si="30"/>
        <v>1</v>
      </c>
      <c r="BG85" s="262">
        <f t="shared" si="31"/>
        <v>1</v>
      </c>
    </row>
    <row r="86" spans="1:59" ht="15.75" hidden="1" x14ac:dyDescent="0.25">
      <c r="A86" s="428"/>
      <c r="B86" s="429" t="str">
        <f t="shared" si="1"/>
        <v/>
      </c>
      <c r="C86" s="430" t="str">
        <f>IF('תנאי סף'!AO86&lt;&gt;1,"",'תנאי סף'!F86)</f>
        <v/>
      </c>
      <c r="D86" s="431" t="str">
        <f>'מספר פרסומים'!Z86</f>
        <v/>
      </c>
      <c r="E86" s="431" t="str">
        <f>תקציב!Z86</f>
        <v/>
      </c>
      <c r="F86" s="431"/>
      <c r="G86" s="431" t="str">
        <f>'מספר אירועים'!Z86</f>
        <v/>
      </c>
      <c r="H86" s="431"/>
      <c r="I86" s="431" t="str">
        <f>'מלחינים בראשית דרכם'!Z86</f>
        <v/>
      </c>
      <c r="J86" s="431" t="str">
        <f>'עובדים מקצועיים'!Z86</f>
        <v/>
      </c>
      <c r="K86" s="431"/>
      <c r="L86" s="431"/>
      <c r="M86" s="431"/>
      <c r="N86" s="431"/>
      <c r="O86" s="431"/>
      <c r="P86" s="431"/>
      <c r="Q86" s="431"/>
      <c r="R86" s="432"/>
      <c r="S86" s="432"/>
      <c r="T86" s="432"/>
      <c r="U86" s="432"/>
      <c r="V86" s="432"/>
      <c r="W86" s="432"/>
      <c r="X86" s="432"/>
      <c r="Y86" s="432"/>
      <c r="Z86" s="432"/>
      <c r="AA86" s="432"/>
      <c r="AB86" s="432"/>
      <c r="AC86" s="432"/>
      <c r="AD86" s="432" t="str">
        <f t="shared" si="2"/>
        <v/>
      </c>
      <c r="AE86" s="432" t="str">
        <f t="shared" si="3"/>
        <v/>
      </c>
      <c r="AF86" s="433" t="str">
        <f t="shared" si="4"/>
        <v/>
      </c>
      <c r="AG86" s="262">
        <f t="shared" si="5"/>
        <v>1</v>
      </c>
      <c r="AH86" s="262">
        <f t="shared" si="6"/>
        <v>1</v>
      </c>
      <c r="AI86" s="262">
        <f t="shared" si="7"/>
        <v>1</v>
      </c>
      <c r="AJ86" s="262">
        <f t="shared" si="8"/>
        <v>1</v>
      </c>
      <c r="AK86" s="262">
        <f t="shared" si="9"/>
        <v>1</v>
      </c>
      <c r="AL86" s="262">
        <f t="shared" si="10"/>
        <v>1</v>
      </c>
      <c r="AM86" s="262">
        <f t="shared" si="11"/>
        <v>1</v>
      </c>
      <c r="AN86" s="262">
        <f t="shared" si="12"/>
        <v>1</v>
      </c>
      <c r="AO86" s="262">
        <f t="shared" si="13"/>
        <v>1</v>
      </c>
      <c r="AP86" s="262">
        <f t="shared" si="14"/>
        <v>1</v>
      </c>
      <c r="AQ86" s="262">
        <f t="shared" si="15"/>
        <v>1</v>
      </c>
      <c r="AR86" s="262">
        <f t="shared" si="16"/>
        <v>1</v>
      </c>
      <c r="AS86" s="262">
        <f t="shared" si="17"/>
        <v>1</v>
      </c>
      <c r="AT86" s="262">
        <f t="shared" si="18"/>
        <v>1</v>
      </c>
      <c r="AU86" s="262">
        <f t="shared" si="19"/>
        <v>1</v>
      </c>
      <c r="AV86" s="262">
        <f t="shared" si="20"/>
        <v>1</v>
      </c>
      <c r="AW86" s="262">
        <f t="shared" si="21"/>
        <v>1</v>
      </c>
      <c r="AX86" s="262">
        <f t="shared" si="22"/>
        <v>1</v>
      </c>
      <c r="AY86" s="262">
        <f t="shared" si="23"/>
        <v>1</v>
      </c>
      <c r="AZ86" s="262">
        <f t="shared" si="24"/>
        <v>1</v>
      </c>
      <c r="BA86" s="262">
        <f t="shared" si="25"/>
        <v>1</v>
      </c>
      <c r="BB86" s="262">
        <f t="shared" si="26"/>
        <v>1</v>
      </c>
      <c r="BC86" s="262">
        <f t="shared" si="27"/>
        <v>1</v>
      </c>
      <c r="BD86" s="262">
        <f t="shared" si="28"/>
        <v>1</v>
      </c>
      <c r="BE86" s="262">
        <f t="shared" si="29"/>
        <v>1</v>
      </c>
      <c r="BF86" s="262">
        <f t="shared" si="30"/>
        <v>1</v>
      </c>
      <c r="BG86" s="262">
        <f t="shared" si="31"/>
        <v>1</v>
      </c>
    </row>
    <row r="87" spans="1:59" ht="15.75" hidden="1" x14ac:dyDescent="0.25">
      <c r="A87" s="428"/>
      <c r="B87" s="429" t="str">
        <f t="shared" si="1"/>
        <v/>
      </c>
      <c r="C87" s="430" t="str">
        <f>IF('תנאי סף'!AO87&lt;&gt;1,"",'תנאי סף'!F87)</f>
        <v/>
      </c>
      <c r="D87" s="431" t="str">
        <f>'מספר פרסומים'!Z87</f>
        <v/>
      </c>
      <c r="E87" s="431" t="str">
        <f>תקציב!Z87</f>
        <v/>
      </c>
      <c r="F87" s="431"/>
      <c r="G87" s="431" t="str">
        <f>'מספר אירועים'!Z87</f>
        <v/>
      </c>
      <c r="H87" s="431"/>
      <c r="I87" s="431" t="str">
        <f>'מלחינים בראשית דרכם'!Z87</f>
        <v/>
      </c>
      <c r="J87" s="431" t="str">
        <f>'עובדים מקצועיים'!Z87</f>
        <v/>
      </c>
      <c r="K87" s="431"/>
      <c r="L87" s="431"/>
      <c r="M87" s="431"/>
      <c r="N87" s="431"/>
      <c r="O87" s="431"/>
      <c r="P87" s="431"/>
      <c r="Q87" s="431"/>
      <c r="R87" s="432"/>
      <c r="S87" s="432"/>
      <c r="T87" s="432"/>
      <c r="U87" s="432"/>
      <c r="V87" s="432"/>
      <c r="W87" s="432"/>
      <c r="X87" s="432"/>
      <c r="Y87" s="432"/>
      <c r="Z87" s="432"/>
      <c r="AA87" s="432"/>
      <c r="AB87" s="432"/>
      <c r="AC87" s="432"/>
      <c r="AD87" s="432" t="str">
        <f t="shared" si="2"/>
        <v/>
      </c>
      <c r="AE87" s="432" t="str">
        <f t="shared" si="3"/>
        <v/>
      </c>
      <c r="AF87" s="433" t="str">
        <f t="shared" si="4"/>
        <v/>
      </c>
      <c r="AG87" s="262">
        <f t="shared" si="5"/>
        <v>1</v>
      </c>
      <c r="AH87" s="262">
        <f t="shared" si="6"/>
        <v>1</v>
      </c>
      <c r="AI87" s="262">
        <f t="shared" si="7"/>
        <v>1</v>
      </c>
      <c r="AJ87" s="262">
        <f t="shared" si="8"/>
        <v>1</v>
      </c>
      <c r="AK87" s="262">
        <f t="shared" si="9"/>
        <v>1</v>
      </c>
      <c r="AL87" s="262">
        <f t="shared" si="10"/>
        <v>1</v>
      </c>
      <c r="AM87" s="262">
        <f t="shared" si="11"/>
        <v>1</v>
      </c>
      <c r="AN87" s="262">
        <f t="shared" si="12"/>
        <v>1</v>
      </c>
      <c r="AO87" s="262">
        <f t="shared" si="13"/>
        <v>1</v>
      </c>
      <c r="AP87" s="262">
        <f t="shared" si="14"/>
        <v>1</v>
      </c>
      <c r="AQ87" s="262">
        <f t="shared" si="15"/>
        <v>1</v>
      </c>
      <c r="AR87" s="262">
        <f t="shared" si="16"/>
        <v>1</v>
      </c>
      <c r="AS87" s="262">
        <f t="shared" si="17"/>
        <v>1</v>
      </c>
      <c r="AT87" s="262">
        <f t="shared" si="18"/>
        <v>1</v>
      </c>
      <c r="AU87" s="262">
        <f t="shared" si="19"/>
        <v>1</v>
      </c>
      <c r="AV87" s="262">
        <f t="shared" si="20"/>
        <v>1</v>
      </c>
      <c r="AW87" s="262">
        <f t="shared" si="21"/>
        <v>1</v>
      </c>
      <c r="AX87" s="262">
        <f t="shared" si="22"/>
        <v>1</v>
      </c>
      <c r="AY87" s="262">
        <f t="shared" si="23"/>
        <v>1</v>
      </c>
      <c r="AZ87" s="262">
        <f t="shared" si="24"/>
        <v>1</v>
      </c>
      <c r="BA87" s="262">
        <f t="shared" si="25"/>
        <v>1</v>
      </c>
      <c r="BB87" s="262">
        <f t="shared" si="26"/>
        <v>1</v>
      </c>
      <c r="BC87" s="262">
        <f t="shared" si="27"/>
        <v>1</v>
      </c>
      <c r="BD87" s="262">
        <f t="shared" si="28"/>
        <v>1</v>
      </c>
      <c r="BE87" s="262">
        <f t="shared" si="29"/>
        <v>1</v>
      </c>
      <c r="BF87" s="262">
        <f t="shared" si="30"/>
        <v>1</v>
      </c>
      <c r="BG87" s="262">
        <f t="shared" si="31"/>
        <v>1</v>
      </c>
    </row>
    <row r="88" spans="1:59" ht="15.75" hidden="1" x14ac:dyDescent="0.25">
      <c r="A88" s="428"/>
      <c r="B88" s="429" t="str">
        <f t="shared" si="1"/>
        <v/>
      </c>
      <c r="C88" s="430" t="str">
        <f>IF('תנאי סף'!AO88&lt;&gt;1,"",'תנאי סף'!F88)</f>
        <v/>
      </c>
      <c r="D88" s="431" t="str">
        <f>'מספר פרסומים'!Z88</f>
        <v/>
      </c>
      <c r="E88" s="431" t="str">
        <f>תקציב!Z88</f>
        <v/>
      </c>
      <c r="F88" s="431"/>
      <c r="G88" s="431" t="str">
        <f>'מספר אירועים'!Z88</f>
        <v/>
      </c>
      <c r="H88" s="431"/>
      <c r="I88" s="431" t="str">
        <f>'מלחינים בראשית דרכם'!Z88</f>
        <v/>
      </c>
      <c r="J88" s="431" t="str">
        <f>'עובדים מקצועיים'!Z88</f>
        <v/>
      </c>
      <c r="K88" s="431"/>
      <c r="L88" s="431"/>
      <c r="M88" s="431"/>
      <c r="N88" s="431"/>
      <c r="O88" s="431"/>
      <c r="P88" s="431"/>
      <c r="Q88" s="431"/>
      <c r="R88" s="432"/>
      <c r="S88" s="432"/>
      <c r="T88" s="432"/>
      <c r="U88" s="432"/>
      <c r="V88" s="432"/>
      <c r="W88" s="432"/>
      <c r="X88" s="432"/>
      <c r="Y88" s="432"/>
      <c r="Z88" s="432"/>
      <c r="AA88" s="432"/>
      <c r="AB88" s="432"/>
      <c r="AC88" s="432"/>
      <c r="AD88" s="432" t="str">
        <f t="shared" si="2"/>
        <v/>
      </c>
      <c r="AE88" s="432" t="str">
        <f t="shared" si="3"/>
        <v/>
      </c>
      <c r="AF88" s="433" t="str">
        <f t="shared" si="4"/>
        <v/>
      </c>
      <c r="AG88" s="262">
        <f t="shared" si="5"/>
        <v>1</v>
      </c>
      <c r="AH88" s="262">
        <f t="shared" si="6"/>
        <v>1</v>
      </c>
      <c r="AI88" s="262">
        <f t="shared" si="7"/>
        <v>1</v>
      </c>
      <c r="AJ88" s="262">
        <f t="shared" si="8"/>
        <v>1</v>
      </c>
      <c r="AK88" s="262">
        <f t="shared" si="9"/>
        <v>1</v>
      </c>
      <c r="AL88" s="262">
        <f t="shared" si="10"/>
        <v>1</v>
      </c>
      <c r="AM88" s="262">
        <f t="shared" si="11"/>
        <v>1</v>
      </c>
      <c r="AN88" s="262">
        <f t="shared" si="12"/>
        <v>1</v>
      </c>
      <c r="AO88" s="262">
        <f t="shared" si="13"/>
        <v>1</v>
      </c>
      <c r="AP88" s="262">
        <f t="shared" si="14"/>
        <v>1</v>
      </c>
      <c r="AQ88" s="262">
        <f t="shared" si="15"/>
        <v>1</v>
      </c>
      <c r="AR88" s="262">
        <f t="shared" si="16"/>
        <v>1</v>
      </c>
      <c r="AS88" s="262">
        <f t="shared" si="17"/>
        <v>1</v>
      </c>
      <c r="AT88" s="262">
        <f t="shared" si="18"/>
        <v>1</v>
      </c>
      <c r="AU88" s="262">
        <f t="shared" si="19"/>
        <v>1</v>
      </c>
      <c r="AV88" s="262">
        <f t="shared" si="20"/>
        <v>1</v>
      </c>
      <c r="AW88" s="262">
        <f t="shared" si="21"/>
        <v>1</v>
      </c>
      <c r="AX88" s="262">
        <f t="shared" si="22"/>
        <v>1</v>
      </c>
      <c r="AY88" s="262">
        <f t="shared" si="23"/>
        <v>1</v>
      </c>
      <c r="AZ88" s="262">
        <f t="shared" si="24"/>
        <v>1</v>
      </c>
      <c r="BA88" s="262">
        <f t="shared" si="25"/>
        <v>1</v>
      </c>
      <c r="BB88" s="262">
        <f t="shared" si="26"/>
        <v>1</v>
      </c>
      <c r="BC88" s="262">
        <f t="shared" si="27"/>
        <v>1</v>
      </c>
      <c r="BD88" s="262">
        <f t="shared" si="28"/>
        <v>1</v>
      </c>
      <c r="BE88" s="262">
        <f t="shared" si="29"/>
        <v>1</v>
      </c>
      <c r="BF88" s="262">
        <f t="shared" si="30"/>
        <v>1</v>
      </c>
      <c r="BG88" s="262">
        <f t="shared" si="31"/>
        <v>1</v>
      </c>
    </row>
    <row r="89" spans="1:59" ht="15.75" hidden="1" x14ac:dyDescent="0.25">
      <c r="A89" s="428"/>
      <c r="B89" s="429" t="str">
        <f t="shared" si="1"/>
        <v/>
      </c>
      <c r="C89" s="430" t="str">
        <f>IF('תנאי סף'!AO89&lt;&gt;1,"",'תנאי סף'!F89)</f>
        <v/>
      </c>
      <c r="D89" s="431" t="str">
        <f>'מספר פרסומים'!Z89</f>
        <v/>
      </c>
      <c r="E89" s="431" t="str">
        <f>תקציב!Z89</f>
        <v/>
      </c>
      <c r="F89" s="431"/>
      <c r="G89" s="431" t="str">
        <f>'מספר אירועים'!Z89</f>
        <v/>
      </c>
      <c r="H89" s="431"/>
      <c r="I89" s="431" t="str">
        <f>'מלחינים בראשית דרכם'!Z89</f>
        <v/>
      </c>
      <c r="J89" s="431" t="str">
        <f>'עובדים מקצועיים'!Z89</f>
        <v/>
      </c>
      <c r="K89" s="431"/>
      <c r="L89" s="431"/>
      <c r="M89" s="431"/>
      <c r="N89" s="431"/>
      <c r="O89" s="431"/>
      <c r="P89" s="431"/>
      <c r="Q89" s="431"/>
      <c r="R89" s="432"/>
      <c r="S89" s="432"/>
      <c r="T89" s="432"/>
      <c r="U89" s="432"/>
      <c r="V89" s="432"/>
      <c r="W89" s="432"/>
      <c r="X89" s="432"/>
      <c r="Y89" s="432"/>
      <c r="Z89" s="432"/>
      <c r="AA89" s="432"/>
      <c r="AB89" s="432"/>
      <c r="AC89" s="432"/>
      <c r="AD89" s="432" t="str">
        <f t="shared" si="2"/>
        <v/>
      </c>
      <c r="AE89" s="432" t="str">
        <f t="shared" si="3"/>
        <v/>
      </c>
      <c r="AF89" s="433" t="str">
        <f t="shared" si="4"/>
        <v/>
      </c>
      <c r="AG89" s="262">
        <f t="shared" si="5"/>
        <v>1</v>
      </c>
      <c r="AH89" s="262">
        <f t="shared" si="6"/>
        <v>1</v>
      </c>
      <c r="AI89" s="262">
        <f t="shared" si="7"/>
        <v>1</v>
      </c>
      <c r="AJ89" s="262">
        <f t="shared" si="8"/>
        <v>1</v>
      </c>
      <c r="AK89" s="262">
        <f t="shared" si="9"/>
        <v>1</v>
      </c>
      <c r="AL89" s="262">
        <f t="shared" si="10"/>
        <v>1</v>
      </c>
      <c r="AM89" s="262">
        <f t="shared" si="11"/>
        <v>1</v>
      </c>
      <c r="AN89" s="262">
        <f t="shared" si="12"/>
        <v>1</v>
      </c>
      <c r="AO89" s="262">
        <f t="shared" si="13"/>
        <v>1</v>
      </c>
      <c r="AP89" s="262">
        <f t="shared" si="14"/>
        <v>1</v>
      </c>
      <c r="AQ89" s="262">
        <f t="shared" si="15"/>
        <v>1</v>
      </c>
      <c r="AR89" s="262">
        <f t="shared" si="16"/>
        <v>1</v>
      </c>
      <c r="AS89" s="262">
        <f t="shared" si="17"/>
        <v>1</v>
      </c>
      <c r="AT89" s="262">
        <f t="shared" si="18"/>
        <v>1</v>
      </c>
      <c r="AU89" s="262">
        <f t="shared" si="19"/>
        <v>1</v>
      </c>
      <c r="AV89" s="262">
        <f t="shared" si="20"/>
        <v>1</v>
      </c>
      <c r="AW89" s="262">
        <f t="shared" si="21"/>
        <v>1</v>
      </c>
      <c r="AX89" s="262">
        <f t="shared" si="22"/>
        <v>1</v>
      </c>
      <c r="AY89" s="262">
        <f t="shared" si="23"/>
        <v>1</v>
      </c>
      <c r="AZ89" s="262">
        <f t="shared" si="24"/>
        <v>1</v>
      </c>
      <c r="BA89" s="262">
        <f t="shared" si="25"/>
        <v>1</v>
      </c>
      <c r="BB89" s="262">
        <f t="shared" si="26"/>
        <v>1</v>
      </c>
      <c r="BC89" s="262">
        <f t="shared" si="27"/>
        <v>1</v>
      </c>
      <c r="BD89" s="262">
        <f t="shared" si="28"/>
        <v>1</v>
      </c>
      <c r="BE89" s="262">
        <f t="shared" si="29"/>
        <v>1</v>
      </c>
      <c r="BF89" s="262">
        <f t="shared" si="30"/>
        <v>1</v>
      </c>
      <c r="BG89" s="262">
        <f t="shared" si="31"/>
        <v>1</v>
      </c>
    </row>
    <row r="90" spans="1:59" ht="15.75" hidden="1" x14ac:dyDescent="0.25">
      <c r="A90" s="428"/>
      <c r="B90" s="429" t="str">
        <f t="shared" si="1"/>
        <v/>
      </c>
      <c r="C90" s="430" t="str">
        <f>IF('תנאי סף'!AO90&lt;&gt;1,"",'תנאי סף'!F90)</f>
        <v/>
      </c>
      <c r="D90" s="431" t="str">
        <f>'מספר פרסומים'!Z90</f>
        <v/>
      </c>
      <c r="E90" s="431" t="str">
        <f>תקציב!Z90</f>
        <v/>
      </c>
      <c r="F90" s="431"/>
      <c r="G90" s="431" t="str">
        <f>'מספר אירועים'!Z90</f>
        <v/>
      </c>
      <c r="H90" s="431"/>
      <c r="I90" s="431" t="str">
        <f>'מלחינים בראשית דרכם'!Z90</f>
        <v/>
      </c>
      <c r="J90" s="431" t="str">
        <f>'עובדים מקצועיים'!Z90</f>
        <v/>
      </c>
      <c r="K90" s="431"/>
      <c r="L90" s="431"/>
      <c r="M90" s="431"/>
      <c r="N90" s="431"/>
      <c r="O90" s="431"/>
      <c r="P90" s="431"/>
      <c r="Q90" s="431"/>
      <c r="R90" s="432"/>
      <c r="S90" s="432"/>
      <c r="T90" s="432"/>
      <c r="U90" s="432"/>
      <c r="V90" s="432"/>
      <c r="W90" s="432"/>
      <c r="X90" s="432"/>
      <c r="Y90" s="432"/>
      <c r="Z90" s="432"/>
      <c r="AA90" s="432"/>
      <c r="AB90" s="432"/>
      <c r="AC90" s="432"/>
      <c r="AD90" s="432" t="str">
        <f t="shared" si="2"/>
        <v/>
      </c>
      <c r="AE90" s="432" t="str">
        <f t="shared" si="3"/>
        <v/>
      </c>
      <c r="AF90" s="433" t="str">
        <f t="shared" si="4"/>
        <v/>
      </c>
      <c r="AG90" s="262">
        <f t="shared" si="5"/>
        <v>1</v>
      </c>
      <c r="AH90" s="262">
        <f t="shared" si="6"/>
        <v>1</v>
      </c>
      <c r="AI90" s="262">
        <f t="shared" si="7"/>
        <v>1</v>
      </c>
      <c r="AJ90" s="262">
        <f t="shared" si="8"/>
        <v>1</v>
      </c>
      <c r="AK90" s="262">
        <f t="shared" si="9"/>
        <v>1</v>
      </c>
      <c r="AL90" s="262">
        <f t="shared" si="10"/>
        <v>1</v>
      </c>
      <c r="AM90" s="262">
        <f t="shared" si="11"/>
        <v>1</v>
      </c>
      <c r="AN90" s="262">
        <f t="shared" si="12"/>
        <v>1</v>
      </c>
      <c r="AO90" s="262">
        <f t="shared" si="13"/>
        <v>1</v>
      </c>
      <c r="AP90" s="262">
        <f t="shared" si="14"/>
        <v>1</v>
      </c>
      <c r="AQ90" s="262">
        <f t="shared" si="15"/>
        <v>1</v>
      </c>
      <c r="AR90" s="262">
        <f t="shared" si="16"/>
        <v>1</v>
      </c>
      <c r="AS90" s="262">
        <f t="shared" si="17"/>
        <v>1</v>
      </c>
      <c r="AT90" s="262">
        <f t="shared" si="18"/>
        <v>1</v>
      </c>
      <c r="AU90" s="262">
        <f t="shared" si="19"/>
        <v>1</v>
      </c>
      <c r="AV90" s="262">
        <f t="shared" si="20"/>
        <v>1</v>
      </c>
      <c r="AW90" s="262">
        <f t="shared" si="21"/>
        <v>1</v>
      </c>
      <c r="AX90" s="262">
        <f t="shared" si="22"/>
        <v>1</v>
      </c>
      <c r="AY90" s="262">
        <f t="shared" si="23"/>
        <v>1</v>
      </c>
      <c r="AZ90" s="262">
        <f t="shared" si="24"/>
        <v>1</v>
      </c>
      <c r="BA90" s="262">
        <f t="shared" si="25"/>
        <v>1</v>
      </c>
      <c r="BB90" s="262">
        <f t="shared" si="26"/>
        <v>1</v>
      </c>
      <c r="BC90" s="262">
        <f t="shared" si="27"/>
        <v>1</v>
      </c>
      <c r="BD90" s="262">
        <f t="shared" si="28"/>
        <v>1</v>
      </c>
      <c r="BE90" s="262">
        <f t="shared" si="29"/>
        <v>1</v>
      </c>
      <c r="BF90" s="262">
        <f t="shared" si="30"/>
        <v>1</v>
      </c>
      <c r="BG90" s="262">
        <f t="shared" si="31"/>
        <v>1</v>
      </c>
    </row>
    <row r="91" spans="1:59" ht="15.75" hidden="1" x14ac:dyDescent="0.25">
      <c r="A91" s="428"/>
      <c r="B91" s="429" t="str">
        <f t="shared" si="1"/>
        <v/>
      </c>
      <c r="C91" s="430" t="str">
        <f>IF('תנאי סף'!AO91&lt;&gt;1,"",'תנאי סף'!F91)</f>
        <v/>
      </c>
      <c r="D91" s="431" t="str">
        <f>'מספר פרסומים'!Z91</f>
        <v/>
      </c>
      <c r="E91" s="431" t="str">
        <f>תקציב!Z91</f>
        <v/>
      </c>
      <c r="F91" s="431"/>
      <c r="G91" s="431" t="str">
        <f>'מספר אירועים'!Z91</f>
        <v/>
      </c>
      <c r="H91" s="431"/>
      <c r="I91" s="431" t="str">
        <f>'מלחינים בראשית דרכם'!Z91</f>
        <v/>
      </c>
      <c r="J91" s="431" t="str">
        <f>'עובדים מקצועיים'!Z91</f>
        <v/>
      </c>
      <c r="K91" s="431"/>
      <c r="L91" s="431"/>
      <c r="M91" s="431"/>
      <c r="N91" s="431"/>
      <c r="O91" s="431"/>
      <c r="P91" s="431"/>
      <c r="Q91" s="431"/>
      <c r="R91" s="432"/>
      <c r="S91" s="432"/>
      <c r="T91" s="432"/>
      <c r="U91" s="432"/>
      <c r="V91" s="432"/>
      <c r="W91" s="432"/>
      <c r="X91" s="432"/>
      <c r="Y91" s="432"/>
      <c r="Z91" s="432"/>
      <c r="AA91" s="432"/>
      <c r="AB91" s="432"/>
      <c r="AC91" s="432"/>
      <c r="AD91" s="432" t="str">
        <f t="shared" si="2"/>
        <v/>
      </c>
      <c r="AE91" s="432" t="str">
        <f t="shared" si="3"/>
        <v/>
      </c>
      <c r="AF91" s="433" t="str">
        <f t="shared" si="4"/>
        <v/>
      </c>
      <c r="AG91" s="262">
        <f t="shared" si="5"/>
        <v>1</v>
      </c>
      <c r="AH91" s="262">
        <f t="shared" si="6"/>
        <v>1</v>
      </c>
      <c r="AI91" s="262">
        <f t="shared" si="7"/>
        <v>1</v>
      </c>
      <c r="AJ91" s="262">
        <f t="shared" si="8"/>
        <v>1</v>
      </c>
      <c r="AK91" s="262">
        <f t="shared" si="9"/>
        <v>1</v>
      </c>
      <c r="AL91" s="262">
        <f t="shared" si="10"/>
        <v>1</v>
      </c>
      <c r="AM91" s="262">
        <f t="shared" si="11"/>
        <v>1</v>
      </c>
      <c r="AN91" s="262">
        <f t="shared" si="12"/>
        <v>1</v>
      </c>
      <c r="AO91" s="262">
        <f t="shared" si="13"/>
        <v>1</v>
      </c>
      <c r="AP91" s="262">
        <f t="shared" si="14"/>
        <v>1</v>
      </c>
      <c r="AQ91" s="262">
        <f t="shared" si="15"/>
        <v>1</v>
      </c>
      <c r="AR91" s="262">
        <f t="shared" si="16"/>
        <v>1</v>
      </c>
      <c r="AS91" s="262">
        <f t="shared" si="17"/>
        <v>1</v>
      </c>
      <c r="AT91" s="262">
        <f t="shared" si="18"/>
        <v>1</v>
      </c>
      <c r="AU91" s="262">
        <f t="shared" si="19"/>
        <v>1</v>
      </c>
      <c r="AV91" s="262">
        <f t="shared" si="20"/>
        <v>1</v>
      </c>
      <c r="AW91" s="262">
        <f t="shared" si="21"/>
        <v>1</v>
      </c>
      <c r="AX91" s="262">
        <f t="shared" si="22"/>
        <v>1</v>
      </c>
      <c r="AY91" s="262">
        <f t="shared" si="23"/>
        <v>1</v>
      </c>
      <c r="AZ91" s="262">
        <f t="shared" si="24"/>
        <v>1</v>
      </c>
      <c r="BA91" s="262">
        <f t="shared" si="25"/>
        <v>1</v>
      </c>
      <c r="BB91" s="262">
        <f t="shared" si="26"/>
        <v>1</v>
      </c>
      <c r="BC91" s="262">
        <f t="shared" si="27"/>
        <v>1</v>
      </c>
      <c r="BD91" s="262">
        <f t="shared" si="28"/>
        <v>1</v>
      </c>
      <c r="BE91" s="262">
        <f t="shared" si="29"/>
        <v>1</v>
      </c>
      <c r="BF91" s="262">
        <f t="shared" si="30"/>
        <v>1</v>
      </c>
      <c r="BG91" s="262">
        <f t="shared" si="31"/>
        <v>1</v>
      </c>
    </row>
    <row r="92" spans="1:59" ht="15.75" hidden="1" x14ac:dyDescent="0.25">
      <c r="A92" s="428"/>
      <c r="B92" s="429" t="str">
        <f t="shared" si="1"/>
        <v/>
      </c>
      <c r="C92" s="430" t="str">
        <f>IF('תנאי סף'!AO92&lt;&gt;1,"",'תנאי סף'!F92)</f>
        <v/>
      </c>
      <c r="D92" s="431" t="str">
        <f>'מספר פרסומים'!Z92</f>
        <v/>
      </c>
      <c r="E92" s="431" t="str">
        <f>תקציב!Z92</f>
        <v/>
      </c>
      <c r="F92" s="431"/>
      <c r="G92" s="431" t="str">
        <f>'מספר אירועים'!Z92</f>
        <v/>
      </c>
      <c r="H92" s="431"/>
      <c r="I92" s="431" t="str">
        <f>'מלחינים בראשית דרכם'!Z92</f>
        <v/>
      </c>
      <c r="J92" s="431" t="str">
        <f>'עובדים מקצועיים'!Z92</f>
        <v/>
      </c>
      <c r="K92" s="431"/>
      <c r="L92" s="431"/>
      <c r="M92" s="431"/>
      <c r="N92" s="431"/>
      <c r="O92" s="431"/>
      <c r="P92" s="431"/>
      <c r="Q92" s="431"/>
      <c r="R92" s="432"/>
      <c r="S92" s="432"/>
      <c r="T92" s="432"/>
      <c r="U92" s="432"/>
      <c r="V92" s="432"/>
      <c r="W92" s="432"/>
      <c r="X92" s="432"/>
      <c r="Y92" s="432"/>
      <c r="Z92" s="432"/>
      <c r="AA92" s="432"/>
      <c r="AB92" s="432"/>
      <c r="AC92" s="432"/>
      <c r="AD92" s="432" t="str">
        <f t="shared" si="2"/>
        <v/>
      </c>
      <c r="AE92" s="432" t="str">
        <f t="shared" si="3"/>
        <v/>
      </c>
      <c r="AF92" s="433" t="str">
        <f t="shared" si="4"/>
        <v/>
      </c>
      <c r="AG92" s="262">
        <f t="shared" si="5"/>
        <v>1</v>
      </c>
      <c r="AH92" s="262">
        <f t="shared" si="6"/>
        <v>1</v>
      </c>
      <c r="AI92" s="262">
        <f t="shared" si="7"/>
        <v>1</v>
      </c>
      <c r="AJ92" s="262">
        <f t="shared" si="8"/>
        <v>1</v>
      </c>
      <c r="AK92" s="262">
        <f t="shared" si="9"/>
        <v>1</v>
      </c>
      <c r="AL92" s="262">
        <f t="shared" si="10"/>
        <v>1</v>
      </c>
      <c r="AM92" s="262">
        <f t="shared" si="11"/>
        <v>1</v>
      </c>
      <c r="AN92" s="262">
        <f t="shared" si="12"/>
        <v>1</v>
      </c>
      <c r="AO92" s="262">
        <f t="shared" si="13"/>
        <v>1</v>
      </c>
      <c r="AP92" s="262">
        <f t="shared" si="14"/>
        <v>1</v>
      </c>
      <c r="AQ92" s="262">
        <f t="shared" si="15"/>
        <v>1</v>
      </c>
      <c r="AR92" s="262">
        <f t="shared" si="16"/>
        <v>1</v>
      </c>
      <c r="AS92" s="262">
        <f t="shared" si="17"/>
        <v>1</v>
      </c>
      <c r="AT92" s="262">
        <f t="shared" si="18"/>
        <v>1</v>
      </c>
      <c r="AU92" s="262">
        <f t="shared" si="19"/>
        <v>1</v>
      </c>
      <c r="AV92" s="262">
        <f t="shared" si="20"/>
        <v>1</v>
      </c>
      <c r="AW92" s="262">
        <f t="shared" si="21"/>
        <v>1</v>
      </c>
      <c r="AX92" s="262">
        <f t="shared" si="22"/>
        <v>1</v>
      </c>
      <c r="AY92" s="262">
        <f t="shared" si="23"/>
        <v>1</v>
      </c>
      <c r="AZ92" s="262">
        <f t="shared" si="24"/>
        <v>1</v>
      </c>
      <c r="BA92" s="262">
        <f t="shared" si="25"/>
        <v>1</v>
      </c>
      <c r="BB92" s="262">
        <f t="shared" si="26"/>
        <v>1</v>
      </c>
      <c r="BC92" s="262">
        <f t="shared" si="27"/>
        <v>1</v>
      </c>
      <c r="BD92" s="262">
        <f t="shared" si="28"/>
        <v>1</v>
      </c>
      <c r="BE92" s="262">
        <f t="shared" si="29"/>
        <v>1</v>
      </c>
      <c r="BF92" s="262">
        <f t="shared" si="30"/>
        <v>1</v>
      </c>
      <c r="BG92" s="262">
        <f t="shared" si="31"/>
        <v>1</v>
      </c>
    </row>
    <row r="93" spans="1:59" ht="15.75" hidden="1" x14ac:dyDescent="0.25">
      <c r="A93" s="428"/>
      <c r="B93" s="429" t="str">
        <f t="shared" si="1"/>
        <v/>
      </c>
      <c r="C93" s="430" t="str">
        <f>IF('תנאי סף'!AO93&lt;&gt;1,"",'תנאי סף'!F93)</f>
        <v/>
      </c>
      <c r="D93" s="431" t="str">
        <f>'מספר פרסומים'!Z93</f>
        <v/>
      </c>
      <c r="E93" s="431" t="str">
        <f>תקציב!Z93</f>
        <v/>
      </c>
      <c r="F93" s="431"/>
      <c r="G93" s="431" t="str">
        <f>'מספר אירועים'!Z93</f>
        <v/>
      </c>
      <c r="H93" s="431"/>
      <c r="I93" s="431" t="str">
        <f>'מלחינים בראשית דרכם'!Z93</f>
        <v/>
      </c>
      <c r="J93" s="431" t="str">
        <f>'עובדים מקצועיים'!Z93</f>
        <v/>
      </c>
      <c r="K93" s="431"/>
      <c r="L93" s="431"/>
      <c r="M93" s="431"/>
      <c r="N93" s="431"/>
      <c r="O93" s="431"/>
      <c r="P93" s="431"/>
      <c r="Q93" s="431"/>
      <c r="R93" s="432"/>
      <c r="S93" s="432"/>
      <c r="T93" s="432"/>
      <c r="U93" s="432"/>
      <c r="V93" s="432"/>
      <c r="W93" s="432"/>
      <c r="X93" s="432"/>
      <c r="Y93" s="432"/>
      <c r="Z93" s="432"/>
      <c r="AA93" s="432"/>
      <c r="AB93" s="432"/>
      <c r="AC93" s="432"/>
      <c r="AD93" s="432" t="str">
        <f t="shared" si="2"/>
        <v/>
      </c>
      <c r="AE93" s="432" t="str">
        <f t="shared" si="3"/>
        <v/>
      </c>
      <c r="AF93" s="433" t="str">
        <f t="shared" si="4"/>
        <v/>
      </c>
      <c r="AG93" s="262">
        <f t="shared" si="5"/>
        <v>1</v>
      </c>
      <c r="AH93" s="262">
        <f t="shared" si="6"/>
        <v>1</v>
      </c>
      <c r="AI93" s="262">
        <f t="shared" si="7"/>
        <v>1</v>
      </c>
      <c r="AJ93" s="262">
        <f t="shared" si="8"/>
        <v>1</v>
      </c>
      <c r="AK93" s="262">
        <f t="shared" si="9"/>
        <v>1</v>
      </c>
      <c r="AL93" s="262">
        <f t="shared" si="10"/>
        <v>1</v>
      </c>
      <c r="AM93" s="262">
        <f t="shared" si="11"/>
        <v>1</v>
      </c>
      <c r="AN93" s="262">
        <f t="shared" si="12"/>
        <v>1</v>
      </c>
      <c r="AO93" s="262">
        <f t="shared" si="13"/>
        <v>1</v>
      </c>
      <c r="AP93" s="262">
        <f t="shared" si="14"/>
        <v>1</v>
      </c>
      <c r="AQ93" s="262">
        <f t="shared" si="15"/>
        <v>1</v>
      </c>
      <c r="AR93" s="262">
        <f t="shared" si="16"/>
        <v>1</v>
      </c>
      <c r="AS93" s="262">
        <f t="shared" si="17"/>
        <v>1</v>
      </c>
      <c r="AT93" s="262">
        <f t="shared" si="18"/>
        <v>1</v>
      </c>
      <c r="AU93" s="262">
        <f t="shared" si="19"/>
        <v>1</v>
      </c>
      <c r="AV93" s="262">
        <f t="shared" si="20"/>
        <v>1</v>
      </c>
      <c r="AW93" s="262">
        <f t="shared" si="21"/>
        <v>1</v>
      </c>
      <c r="AX93" s="262">
        <f t="shared" si="22"/>
        <v>1</v>
      </c>
      <c r="AY93" s="262">
        <f t="shared" si="23"/>
        <v>1</v>
      </c>
      <c r="AZ93" s="262">
        <f t="shared" si="24"/>
        <v>1</v>
      </c>
      <c r="BA93" s="262">
        <f t="shared" si="25"/>
        <v>1</v>
      </c>
      <c r="BB93" s="262">
        <f t="shared" si="26"/>
        <v>1</v>
      </c>
      <c r="BC93" s="262">
        <f t="shared" si="27"/>
        <v>1</v>
      </c>
      <c r="BD93" s="262">
        <f t="shared" si="28"/>
        <v>1</v>
      </c>
      <c r="BE93" s="262">
        <f t="shared" si="29"/>
        <v>1</v>
      </c>
      <c r="BF93" s="262">
        <f t="shared" si="30"/>
        <v>1</v>
      </c>
      <c r="BG93" s="262">
        <f t="shared" si="31"/>
        <v>1</v>
      </c>
    </row>
    <row r="94" spans="1:59" ht="15.75" hidden="1" x14ac:dyDescent="0.25">
      <c r="A94" s="428"/>
      <c r="B94" s="429" t="str">
        <f t="shared" si="1"/>
        <v/>
      </c>
      <c r="C94" s="430" t="str">
        <f>IF('תנאי סף'!AO94&lt;&gt;1,"",'תנאי סף'!F94)</f>
        <v/>
      </c>
      <c r="D94" s="431" t="str">
        <f>'מספר פרסומים'!Z94</f>
        <v/>
      </c>
      <c r="E94" s="431" t="str">
        <f>תקציב!Z94</f>
        <v/>
      </c>
      <c r="F94" s="431"/>
      <c r="G94" s="431" t="str">
        <f>'מספר אירועים'!Z94</f>
        <v/>
      </c>
      <c r="H94" s="431"/>
      <c r="I94" s="431" t="str">
        <f>'מלחינים בראשית דרכם'!Z94</f>
        <v/>
      </c>
      <c r="J94" s="431" t="str">
        <f>'עובדים מקצועיים'!Z94</f>
        <v/>
      </c>
      <c r="K94" s="431"/>
      <c r="L94" s="431"/>
      <c r="M94" s="431"/>
      <c r="N94" s="431"/>
      <c r="O94" s="431"/>
      <c r="P94" s="431"/>
      <c r="Q94" s="431"/>
      <c r="R94" s="432"/>
      <c r="S94" s="432"/>
      <c r="T94" s="432"/>
      <c r="U94" s="432"/>
      <c r="V94" s="432"/>
      <c r="W94" s="432"/>
      <c r="X94" s="432"/>
      <c r="Y94" s="432"/>
      <c r="Z94" s="432"/>
      <c r="AA94" s="432"/>
      <c r="AB94" s="432"/>
      <c r="AC94" s="432"/>
      <c r="AD94" s="432" t="str">
        <f t="shared" si="2"/>
        <v/>
      </c>
      <c r="AE94" s="432" t="str">
        <f t="shared" si="3"/>
        <v/>
      </c>
      <c r="AF94" s="433" t="str">
        <f t="shared" si="4"/>
        <v/>
      </c>
      <c r="AG94" s="262">
        <f t="shared" si="5"/>
        <v>1</v>
      </c>
      <c r="AH94" s="262">
        <f t="shared" si="6"/>
        <v>1</v>
      </c>
      <c r="AI94" s="262">
        <f t="shared" si="7"/>
        <v>1</v>
      </c>
      <c r="AJ94" s="262">
        <f t="shared" si="8"/>
        <v>1</v>
      </c>
      <c r="AK94" s="262">
        <f t="shared" si="9"/>
        <v>1</v>
      </c>
      <c r="AL94" s="262">
        <f t="shared" si="10"/>
        <v>1</v>
      </c>
      <c r="AM94" s="262">
        <f t="shared" si="11"/>
        <v>1</v>
      </c>
      <c r="AN94" s="262">
        <f t="shared" si="12"/>
        <v>1</v>
      </c>
      <c r="AO94" s="262">
        <f t="shared" si="13"/>
        <v>1</v>
      </c>
      <c r="AP94" s="262">
        <f t="shared" si="14"/>
        <v>1</v>
      </c>
      <c r="AQ94" s="262">
        <f t="shared" si="15"/>
        <v>1</v>
      </c>
      <c r="AR94" s="262">
        <f t="shared" si="16"/>
        <v>1</v>
      </c>
      <c r="AS94" s="262">
        <f t="shared" si="17"/>
        <v>1</v>
      </c>
      <c r="AT94" s="262">
        <f t="shared" si="18"/>
        <v>1</v>
      </c>
      <c r="AU94" s="262">
        <f t="shared" si="19"/>
        <v>1</v>
      </c>
      <c r="AV94" s="262">
        <f t="shared" si="20"/>
        <v>1</v>
      </c>
      <c r="AW94" s="262">
        <f t="shared" si="21"/>
        <v>1</v>
      </c>
      <c r="AX94" s="262">
        <f t="shared" si="22"/>
        <v>1</v>
      </c>
      <c r="AY94" s="262">
        <f t="shared" si="23"/>
        <v>1</v>
      </c>
      <c r="AZ94" s="262">
        <f t="shared" si="24"/>
        <v>1</v>
      </c>
      <c r="BA94" s="262">
        <f t="shared" si="25"/>
        <v>1</v>
      </c>
      <c r="BB94" s="262">
        <f t="shared" si="26"/>
        <v>1</v>
      </c>
      <c r="BC94" s="262">
        <f t="shared" si="27"/>
        <v>1</v>
      </c>
      <c r="BD94" s="262">
        <f t="shared" si="28"/>
        <v>1</v>
      </c>
      <c r="BE94" s="262">
        <f t="shared" si="29"/>
        <v>1</v>
      </c>
      <c r="BF94" s="262">
        <f t="shared" si="30"/>
        <v>1</v>
      </c>
      <c r="BG94" s="262">
        <f t="shared" si="31"/>
        <v>1</v>
      </c>
    </row>
    <row r="95" spans="1:59" ht="15.75" hidden="1" x14ac:dyDescent="0.25">
      <c r="A95" s="428"/>
      <c r="B95" s="429" t="str">
        <f t="shared" si="1"/>
        <v/>
      </c>
      <c r="C95" s="430" t="str">
        <f>IF('תנאי סף'!AO95&lt;&gt;1,"",'תנאי סף'!F95)</f>
        <v/>
      </c>
      <c r="D95" s="431" t="str">
        <f>'מספר פרסומים'!Z95</f>
        <v/>
      </c>
      <c r="E95" s="431" t="str">
        <f>תקציב!Z95</f>
        <v/>
      </c>
      <c r="F95" s="431"/>
      <c r="G95" s="431" t="str">
        <f>'מספר אירועים'!Z95</f>
        <v/>
      </c>
      <c r="H95" s="431"/>
      <c r="I95" s="431" t="str">
        <f>'מלחינים בראשית דרכם'!Z95</f>
        <v/>
      </c>
      <c r="J95" s="431" t="str">
        <f>'עובדים מקצועיים'!Z95</f>
        <v/>
      </c>
      <c r="K95" s="431"/>
      <c r="L95" s="431"/>
      <c r="M95" s="431"/>
      <c r="N95" s="431"/>
      <c r="O95" s="431"/>
      <c r="P95" s="431"/>
      <c r="Q95" s="431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2"/>
      <c r="AC95" s="432"/>
      <c r="AD95" s="432" t="str">
        <f t="shared" si="2"/>
        <v/>
      </c>
      <c r="AE95" s="432" t="str">
        <f t="shared" si="3"/>
        <v/>
      </c>
      <c r="AF95" s="433" t="str">
        <f t="shared" si="4"/>
        <v/>
      </c>
      <c r="AG95" s="262">
        <f t="shared" si="5"/>
        <v>1</v>
      </c>
      <c r="AH95" s="262">
        <f t="shared" si="6"/>
        <v>1</v>
      </c>
      <c r="AI95" s="262">
        <f t="shared" si="7"/>
        <v>1</v>
      </c>
      <c r="AJ95" s="262">
        <f t="shared" si="8"/>
        <v>1</v>
      </c>
      <c r="AK95" s="262">
        <f t="shared" si="9"/>
        <v>1</v>
      </c>
      <c r="AL95" s="262">
        <f t="shared" si="10"/>
        <v>1</v>
      </c>
      <c r="AM95" s="262">
        <f t="shared" si="11"/>
        <v>1</v>
      </c>
      <c r="AN95" s="262">
        <f t="shared" si="12"/>
        <v>1</v>
      </c>
      <c r="AO95" s="262">
        <f t="shared" si="13"/>
        <v>1</v>
      </c>
      <c r="AP95" s="262">
        <f t="shared" si="14"/>
        <v>1</v>
      </c>
      <c r="AQ95" s="262">
        <f t="shared" si="15"/>
        <v>1</v>
      </c>
      <c r="AR95" s="262">
        <f t="shared" si="16"/>
        <v>1</v>
      </c>
      <c r="AS95" s="262">
        <f t="shared" si="17"/>
        <v>1</v>
      </c>
      <c r="AT95" s="262">
        <f t="shared" si="18"/>
        <v>1</v>
      </c>
      <c r="AU95" s="262">
        <f t="shared" si="19"/>
        <v>1</v>
      </c>
      <c r="AV95" s="262">
        <f t="shared" si="20"/>
        <v>1</v>
      </c>
      <c r="AW95" s="262">
        <f t="shared" si="21"/>
        <v>1</v>
      </c>
      <c r="AX95" s="262">
        <f t="shared" si="22"/>
        <v>1</v>
      </c>
      <c r="AY95" s="262">
        <f t="shared" si="23"/>
        <v>1</v>
      </c>
      <c r="AZ95" s="262">
        <f t="shared" si="24"/>
        <v>1</v>
      </c>
      <c r="BA95" s="262">
        <f t="shared" si="25"/>
        <v>1</v>
      </c>
      <c r="BB95" s="262">
        <f t="shared" si="26"/>
        <v>1</v>
      </c>
      <c r="BC95" s="262">
        <f t="shared" si="27"/>
        <v>1</v>
      </c>
      <c r="BD95" s="262">
        <f t="shared" si="28"/>
        <v>1</v>
      </c>
      <c r="BE95" s="262">
        <f t="shared" si="29"/>
        <v>1</v>
      </c>
      <c r="BF95" s="262">
        <f t="shared" si="30"/>
        <v>1</v>
      </c>
      <c r="BG95" s="262">
        <f t="shared" si="31"/>
        <v>1</v>
      </c>
    </row>
    <row r="96" spans="1:59" ht="15.75" hidden="1" x14ac:dyDescent="0.25">
      <c r="A96" s="428"/>
      <c r="B96" s="429" t="str">
        <f t="shared" ref="B96:B130" si="32">IF(F96="","",ROW()-30)</f>
        <v/>
      </c>
      <c r="C96" s="430" t="str">
        <f>IF('תנאי סף'!AO96&lt;&gt;1,"",'תנאי סף'!F96)</f>
        <v/>
      </c>
      <c r="D96" s="431" t="str">
        <f>'מספר פרסומים'!Z96</f>
        <v/>
      </c>
      <c r="E96" s="431" t="str">
        <f>תקציב!Z96</f>
        <v/>
      </c>
      <c r="F96" s="431"/>
      <c r="G96" s="431" t="str">
        <f>'מספר אירועים'!Z96</f>
        <v/>
      </c>
      <c r="H96" s="431"/>
      <c r="I96" s="431" t="str">
        <f>'מלחינים בראשית דרכם'!Z96</f>
        <v/>
      </c>
      <c r="J96" s="431" t="str">
        <f>'עובדים מקצועיים'!Z96</f>
        <v/>
      </c>
      <c r="K96" s="431"/>
      <c r="L96" s="431"/>
      <c r="M96" s="431"/>
      <c r="N96" s="431"/>
      <c r="O96" s="431"/>
      <c r="P96" s="431"/>
      <c r="Q96" s="431"/>
      <c r="R96" s="432"/>
      <c r="S96" s="432"/>
      <c r="T96" s="432"/>
      <c r="U96" s="432"/>
      <c r="V96" s="432"/>
      <c r="W96" s="432"/>
      <c r="X96" s="432"/>
      <c r="Y96" s="432"/>
      <c r="Z96" s="432"/>
      <c r="AA96" s="432"/>
      <c r="AB96" s="432"/>
      <c r="AC96" s="432"/>
      <c r="AD96" s="432" t="str">
        <f t="shared" ref="AD96:AD130" si="33">IF($C96="","",IF(AG96&lt;&gt;1,$AH$1,SUMPRODUCT($D$30:$AC$30,D96:AC96)))</f>
        <v/>
      </c>
      <c r="AE96" s="432" t="str">
        <f t="shared" ref="AE96:AE130" si="34">IF($C96="","",IF(AG96&lt;&gt;1,$AH$1,IFERROR(AD96/$AD$131,0)))</f>
        <v/>
      </c>
      <c r="AF96" s="433" t="str">
        <f t="shared" ref="AF96:AF130" si="35">IF($C96="","",IF(AG96&lt;&gt;1,$AH$1,AE96*$AF$30))</f>
        <v/>
      </c>
      <c r="AG96" s="262">
        <f t="shared" ref="AG96:AG130" si="36">IF(SUM(AH96:BG96)=COUNT(AH96:BG96),1,0)</f>
        <v>1</v>
      </c>
      <c r="AH96" s="262">
        <f t="shared" ref="AH96:AH130" si="37">IF(D96=$AH$1,0,1)</f>
        <v>1</v>
      </c>
      <c r="AI96" s="262">
        <f t="shared" ref="AI96:AI130" si="38">IF(E96=$AH$1,0,1)</f>
        <v>1</v>
      </c>
      <c r="AJ96" s="262">
        <f t="shared" ref="AJ96:AJ130" si="39">IF(F96=$AH$1,0,1)</f>
        <v>1</v>
      </c>
      <c r="AK96" s="262">
        <f t="shared" ref="AK96:AK130" si="40">IF(G96=$AH$1,0,1)</f>
        <v>1</v>
      </c>
      <c r="AL96" s="262">
        <f t="shared" ref="AL96:AL130" si="41">IF(H96=$AH$1,0,1)</f>
        <v>1</v>
      </c>
      <c r="AM96" s="262">
        <f t="shared" ref="AM96:AM130" si="42">IF(I96=$AH$1,0,1)</f>
        <v>1</v>
      </c>
      <c r="AN96" s="262">
        <f t="shared" ref="AN96:AN130" si="43">IF(J96=$AH$1,0,1)</f>
        <v>1</v>
      </c>
      <c r="AO96" s="262">
        <f t="shared" ref="AO96:AO130" si="44">IF(K96=$AH$1,0,1)</f>
        <v>1</v>
      </c>
      <c r="AP96" s="262">
        <f t="shared" ref="AP96:AP130" si="45">IF(L96=$AH$1,0,1)</f>
        <v>1</v>
      </c>
      <c r="AQ96" s="262">
        <f t="shared" ref="AQ96:AQ130" si="46">IF(M96=$AH$1,0,1)</f>
        <v>1</v>
      </c>
      <c r="AR96" s="262">
        <f t="shared" ref="AR96:AR130" si="47">IF(N96=$AH$1,0,1)</f>
        <v>1</v>
      </c>
      <c r="AS96" s="262">
        <f t="shared" ref="AS96:AS130" si="48">IF(O96=$AH$1,0,1)</f>
        <v>1</v>
      </c>
      <c r="AT96" s="262">
        <f t="shared" ref="AT96:AT130" si="49">IF(P96=$AH$1,0,1)</f>
        <v>1</v>
      </c>
      <c r="AU96" s="262">
        <f t="shared" ref="AU96:AU130" si="50">IF(Q96=$AH$1,0,1)</f>
        <v>1</v>
      </c>
      <c r="AV96" s="262">
        <f t="shared" ref="AV96:AV130" si="51">IF(R96=$AH$1,0,1)</f>
        <v>1</v>
      </c>
      <c r="AW96" s="262">
        <f t="shared" ref="AW96:AW130" si="52">IF(S96=$AH$1,0,1)</f>
        <v>1</v>
      </c>
      <c r="AX96" s="262">
        <f t="shared" ref="AX96:AX130" si="53">IF(T96=$AH$1,0,1)</f>
        <v>1</v>
      </c>
      <c r="AY96" s="262">
        <f t="shared" ref="AY96:AY130" si="54">IF(U96=$AH$1,0,1)</f>
        <v>1</v>
      </c>
      <c r="AZ96" s="262">
        <f t="shared" ref="AZ96:AZ130" si="55">IF(V96=$AH$1,0,1)</f>
        <v>1</v>
      </c>
      <c r="BA96" s="262">
        <f t="shared" ref="BA96:BA130" si="56">IF(W96=$AH$1,0,1)</f>
        <v>1</v>
      </c>
      <c r="BB96" s="262">
        <f t="shared" ref="BB96:BB130" si="57">IF(X96=$AH$1,0,1)</f>
        <v>1</v>
      </c>
      <c r="BC96" s="262">
        <f t="shared" ref="BC96:BC130" si="58">IF(Y96=$AH$1,0,1)</f>
        <v>1</v>
      </c>
      <c r="BD96" s="262">
        <f t="shared" ref="BD96:BD130" si="59">IF(Z96=$AH$1,0,1)</f>
        <v>1</v>
      </c>
      <c r="BE96" s="262">
        <f t="shared" ref="BE96:BE130" si="60">IF(AA96=$AH$1,0,1)</f>
        <v>1</v>
      </c>
      <c r="BF96" s="262">
        <f t="shared" ref="BF96:BF130" si="61">IF(AB96=$AH$1,0,1)</f>
        <v>1</v>
      </c>
      <c r="BG96" s="262">
        <f t="shared" ref="BG96:BG130" si="62">IF(AC96=$AH$1,0,1)</f>
        <v>1</v>
      </c>
    </row>
    <row r="97" spans="1:59" ht="15.75" hidden="1" x14ac:dyDescent="0.25">
      <c r="A97" s="428"/>
      <c r="B97" s="429" t="str">
        <f t="shared" si="32"/>
        <v/>
      </c>
      <c r="C97" s="430" t="str">
        <f>IF('תנאי סף'!AO97&lt;&gt;1,"",'תנאי סף'!F97)</f>
        <v/>
      </c>
      <c r="D97" s="431" t="str">
        <f>'מספר פרסומים'!Z97</f>
        <v/>
      </c>
      <c r="E97" s="431" t="str">
        <f>תקציב!Z97</f>
        <v/>
      </c>
      <c r="F97" s="431"/>
      <c r="G97" s="431" t="str">
        <f>'מספר אירועים'!Z97</f>
        <v/>
      </c>
      <c r="H97" s="431"/>
      <c r="I97" s="431" t="str">
        <f>'מלחינים בראשית דרכם'!Z97</f>
        <v/>
      </c>
      <c r="J97" s="431" t="str">
        <f>'עובדים מקצועיים'!Z97</f>
        <v/>
      </c>
      <c r="K97" s="431"/>
      <c r="L97" s="431"/>
      <c r="M97" s="431"/>
      <c r="N97" s="431"/>
      <c r="O97" s="431"/>
      <c r="P97" s="431"/>
      <c r="Q97" s="431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 s="432"/>
      <c r="AC97" s="432"/>
      <c r="AD97" s="432" t="str">
        <f t="shared" si="33"/>
        <v/>
      </c>
      <c r="AE97" s="432" t="str">
        <f t="shared" si="34"/>
        <v/>
      </c>
      <c r="AF97" s="433" t="str">
        <f t="shared" si="35"/>
        <v/>
      </c>
      <c r="AG97" s="262">
        <f t="shared" si="36"/>
        <v>1</v>
      </c>
      <c r="AH97" s="262">
        <f t="shared" si="37"/>
        <v>1</v>
      </c>
      <c r="AI97" s="262">
        <f t="shared" si="38"/>
        <v>1</v>
      </c>
      <c r="AJ97" s="262">
        <f t="shared" si="39"/>
        <v>1</v>
      </c>
      <c r="AK97" s="262">
        <f t="shared" si="40"/>
        <v>1</v>
      </c>
      <c r="AL97" s="262">
        <f t="shared" si="41"/>
        <v>1</v>
      </c>
      <c r="AM97" s="262">
        <f t="shared" si="42"/>
        <v>1</v>
      </c>
      <c r="AN97" s="262">
        <f t="shared" si="43"/>
        <v>1</v>
      </c>
      <c r="AO97" s="262">
        <f t="shared" si="44"/>
        <v>1</v>
      </c>
      <c r="AP97" s="262">
        <f t="shared" si="45"/>
        <v>1</v>
      </c>
      <c r="AQ97" s="262">
        <f t="shared" si="46"/>
        <v>1</v>
      </c>
      <c r="AR97" s="262">
        <f t="shared" si="47"/>
        <v>1</v>
      </c>
      <c r="AS97" s="262">
        <f t="shared" si="48"/>
        <v>1</v>
      </c>
      <c r="AT97" s="262">
        <f t="shared" si="49"/>
        <v>1</v>
      </c>
      <c r="AU97" s="262">
        <f t="shared" si="50"/>
        <v>1</v>
      </c>
      <c r="AV97" s="262">
        <f t="shared" si="51"/>
        <v>1</v>
      </c>
      <c r="AW97" s="262">
        <f t="shared" si="52"/>
        <v>1</v>
      </c>
      <c r="AX97" s="262">
        <f t="shared" si="53"/>
        <v>1</v>
      </c>
      <c r="AY97" s="262">
        <f t="shared" si="54"/>
        <v>1</v>
      </c>
      <c r="AZ97" s="262">
        <f t="shared" si="55"/>
        <v>1</v>
      </c>
      <c r="BA97" s="262">
        <f t="shared" si="56"/>
        <v>1</v>
      </c>
      <c r="BB97" s="262">
        <f t="shared" si="57"/>
        <v>1</v>
      </c>
      <c r="BC97" s="262">
        <f t="shared" si="58"/>
        <v>1</v>
      </c>
      <c r="BD97" s="262">
        <f t="shared" si="59"/>
        <v>1</v>
      </c>
      <c r="BE97" s="262">
        <f t="shared" si="60"/>
        <v>1</v>
      </c>
      <c r="BF97" s="262">
        <f t="shared" si="61"/>
        <v>1</v>
      </c>
      <c r="BG97" s="262">
        <f t="shared" si="62"/>
        <v>1</v>
      </c>
    </row>
    <row r="98" spans="1:59" ht="15.75" hidden="1" x14ac:dyDescent="0.25">
      <c r="A98" s="428"/>
      <c r="B98" s="429" t="str">
        <f t="shared" si="32"/>
        <v/>
      </c>
      <c r="C98" s="430" t="str">
        <f>IF('תנאי סף'!AO98&lt;&gt;1,"",'תנאי סף'!F98)</f>
        <v/>
      </c>
      <c r="D98" s="431" t="str">
        <f>'מספר פרסומים'!Z98</f>
        <v/>
      </c>
      <c r="E98" s="431" t="str">
        <f>תקציב!Z98</f>
        <v/>
      </c>
      <c r="F98" s="431"/>
      <c r="G98" s="431" t="str">
        <f>'מספר אירועים'!Z98</f>
        <v/>
      </c>
      <c r="H98" s="431"/>
      <c r="I98" s="431" t="str">
        <f>'מלחינים בראשית דרכם'!Z98</f>
        <v/>
      </c>
      <c r="J98" s="431" t="str">
        <f>'עובדים מקצועיים'!Z98</f>
        <v/>
      </c>
      <c r="K98" s="431"/>
      <c r="L98" s="431"/>
      <c r="M98" s="431"/>
      <c r="N98" s="431"/>
      <c r="O98" s="431"/>
      <c r="P98" s="431"/>
      <c r="Q98" s="431"/>
      <c r="R98" s="432"/>
      <c r="S98" s="432"/>
      <c r="T98" s="432"/>
      <c r="U98" s="432"/>
      <c r="V98" s="432"/>
      <c r="W98" s="432"/>
      <c r="X98" s="432"/>
      <c r="Y98" s="432"/>
      <c r="Z98" s="432"/>
      <c r="AA98" s="432"/>
      <c r="AB98" s="432"/>
      <c r="AC98" s="432"/>
      <c r="AD98" s="432" t="str">
        <f t="shared" si="33"/>
        <v/>
      </c>
      <c r="AE98" s="432" t="str">
        <f t="shared" si="34"/>
        <v/>
      </c>
      <c r="AF98" s="433" t="str">
        <f t="shared" si="35"/>
        <v/>
      </c>
      <c r="AG98" s="262">
        <f t="shared" si="36"/>
        <v>1</v>
      </c>
      <c r="AH98" s="262">
        <f t="shared" si="37"/>
        <v>1</v>
      </c>
      <c r="AI98" s="262">
        <f t="shared" si="38"/>
        <v>1</v>
      </c>
      <c r="AJ98" s="262">
        <f t="shared" si="39"/>
        <v>1</v>
      </c>
      <c r="AK98" s="262">
        <f t="shared" si="40"/>
        <v>1</v>
      </c>
      <c r="AL98" s="262">
        <f t="shared" si="41"/>
        <v>1</v>
      </c>
      <c r="AM98" s="262">
        <f t="shared" si="42"/>
        <v>1</v>
      </c>
      <c r="AN98" s="262">
        <f t="shared" si="43"/>
        <v>1</v>
      </c>
      <c r="AO98" s="262">
        <f t="shared" si="44"/>
        <v>1</v>
      </c>
      <c r="AP98" s="262">
        <f t="shared" si="45"/>
        <v>1</v>
      </c>
      <c r="AQ98" s="262">
        <f t="shared" si="46"/>
        <v>1</v>
      </c>
      <c r="AR98" s="262">
        <f t="shared" si="47"/>
        <v>1</v>
      </c>
      <c r="AS98" s="262">
        <f t="shared" si="48"/>
        <v>1</v>
      </c>
      <c r="AT98" s="262">
        <f t="shared" si="49"/>
        <v>1</v>
      </c>
      <c r="AU98" s="262">
        <f t="shared" si="50"/>
        <v>1</v>
      </c>
      <c r="AV98" s="262">
        <f t="shared" si="51"/>
        <v>1</v>
      </c>
      <c r="AW98" s="262">
        <f t="shared" si="52"/>
        <v>1</v>
      </c>
      <c r="AX98" s="262">
        <f t="shared" si="53"/>
        <v>1</v>
      </c>
      <c r="AY98" s="262">
        <f t="shared" si="54"/>
        <v>1</v>
      </c>
      <c r="AZ98" s="262">
        <f t="shared" si="55"/>
        <v>1</v>
      </c>
      <c r="BA98" s="262">
        <f t="shared" si="56"/>
        <v>1</v>
      </c>
      <c r="BB98" s="262">
        <f t="shared" si="57"/>
        <v>1</v>
      </c>
      <c r="BC98" s="262">
        <f t="shared" si="58"/>
        <v>1</v>
      </c>
      <c r="BD98" s="262">
        <f t="shared" si="59"/>
        <v>1</v>
      </c>
      <c r="BE98" s="262">
        <f t="shared" si="60"/>
        <v>1</v>
      </c>
      <c r="BF98" s="262">
        <f t="shared" si="61"/>
        <v>1</v>
      </c>
      <c r="BG98" s="262">
        <f t="shared" si="62"/>
        <v>1</v>
      </c>
    </row>
    <row r="99" spans="1:59" ht="15.75" hidden="1" x14ac:dyDescent="0.25">
      <c r="A99" s="428"/>
      <c r="B99" s="429" t="str">
        <f t="shared" si="32"/>
        <v/>
      </c>
      <c r="C99" s="430" t="str">
        <f>IF('תנאי סף'!AO99&lt;&gt;1,"",'תנאי סף'!F99)</f>
        <v/>
      </c>
      <c r="D99" s="431" t="str">
        <f>'מספר פרסומים'!Z99</f>
        <v/>
      </c>
      <c r="E99" s="431" t="str">
        <f>תקציב!Z99</f>
        <v/>
      </c>
      <c r="F99" s="431"/>
      <c r="G99" s="431" t="str">
        <f>'מספר אירועים'!Z99</f>
        <v/>
      </c>
      <c r="H99" s="431"/>
      <c r="I99" s="431" t="str">
        <f>'מלחינים בראשית דרכם'!Z99</f>
        <v/>
      </c>
      <c r="J99" s="431" t="str">
        <f>'עובדים מקצועיים'!Z99</f>
        <v/>
      </c>
      <c r="K99" s="431"/>
      <c r="L99" s="431"/>
      <c r="M99" s="431"/>
      <c r="N99" s="431"/>
      <c r="O99" s="431"/>
      <c r="P99" s="431"/>
      <c r="Q99" s="431"/>
      <c r="R99" s="432"/>
      <c r="S99" s="432"/>
      <c r="T99" s="432"/>
      <c r="U99" s="432"/>
      <c r="V99" s="432"/>
      <c r="W99" s="432"/>
      <c r="X99" s="432"/>
      <c r="Y99" s="432"/>
      <c r="Z99" s="432"/>
      <c r="AA99" s="432"/>
      <c r="AB99" s="432"/>
      <c r="AC99" s="432"/>
      <c r="AD99" s="432" t="str">
        <f t="shared" si="33"/>
        <v/>
      </c>
      <c r="AE99" s="432" t="str">
        <f t="shared" si="34"/>
        <v/>
      </c>
      <c r="AF99" s="433" t="str">
        <f t="shared" si="35"/>
        <v/>
      </c>
      <c r="AG99" s="262">
        <f t="shared" si="36"/>
        <v>1</v>
      </c>
      <c r="AH99" s="262">
        <f t="shared" si="37"/>
        <v>1</v>
      </c>
      <c r="AI99" s="262">
        <f t="shared" si="38"/>
        <v>1</v>
      </c>
      <c r="AJ99" s="262">
        <f t="shared" si="39"/>
        <v>1</v>
      </c>
      <c r="AK99" s="262">
        <f t="shared" si="40"/>
        <v>1</v>
      </c>
      <c r="AL99" s="262">
        <f t="shared" si="41"/>
        <v>1</v>
      </c>
      <c r="AM99" s="262">
        <f t="shared" si="42"/>
        <v>1</v>
      </c>
      <c r="AN99" s="262">
        <f t="shared" si="43"/>
        <v>1</v>
      </c>
      <c r="AO99" s="262">
        <f t="shared" si="44"/>
        <v>1</v>
      </c>
      <c r="AP99" s="262">
        <f t="shared" si="45"/>
        <v>1</v>
      </c>
      <c r="AQ99" s="262">
        <f t="shared" si="46"/>
        <v>1</v>
      </c>
      <c r="AR99" s="262">
        <f t="shared" si="47"/>
        <v>1</v>
      </c>
      <c r="AS99" s="262">
        <f t="shared" si="48"/>
        <v>1</v>
      </c>
      <c r="AT99" s="262">
        <f t="shared" si="49"/>
        <v>1</v>
      </c>
      <c r="AU99" s="262">
        <f t="shared" si="50"/>
        <v>1</v>
      </c>
      <c r="AV99" s="262">
        <f t="shared" si="51"/>
        <v>1</v>
      </c>
      <c r="AW99" s="262">
        <f t="shared" si="52"/>
        <v>1</v>
      </c>
      <c r="AX99" s="262">
        <f t="shared" si="53"/>
        <v>1</v>
      </c>
      <c r="AY99" s="262">
        <f t="shared" si="54"/>
        <v>1</v>
      </c>
      <c r="AZ99" s="262">
        <f t="shared" si="55"/>
        <v>1</v>
      </c>
      <c r="BA99" s="262">
        <f t="shared" si="56"/>
        <v>1</v>
      </c>
      <c r="BB99" s="262">
        <f t="shared" si="57"/>
        <v>1</v>
      </c>
      <c r="BC99" s="262">
        <f t="shared" si="58"/>
        <v>1</v>
      </c>
      <c r="BD99" s="262">
        <f t="shared" si="59"/>
        <v>1</v>
      </c>
      <c r="BE99" s="262">
        <f t="shared" si="60"/>
        <v>1</v>
      </c>
      <c r="BF99" s="262">
        <f t="shared" si="61"/>
        <v>1</v>
      </c>
      <c r="BG99" s="262">
        <f t="shared" si="62"/>
        <v>1</v>
      </c>
    </row>
    <row r="100" spans="1:59" ht="15.75" hidden="1" x14ac:dyDescent="0.25">
      <c r="A100" s="428"/>
      <c r="B100" s="429" t="str">
        <f t="shared" si="32"/>
        <v/>
      </c>
      <c r="C100" s="430" t="str">
        <f>IF('תנאי סף'!AO100&lt;&gt;1,"",'תנאי סף'!F100)</f>
        <v/>
      </c>
      <c r="D100" s="431" t="str">
        <f>'מספר פרסומים'!Z100</f>
        <v/>
      </c>
      <c r="E100" s="431" t="str">
        <f>תקציב!Z100</f>
        <v/>
      </c>
      <c r="F100" s="431"/>
      <c r="G100" s="431" t="str">
        <f>'מספר אירועים'!Z100</f>
        <v/>
      </c>
      <c r="H100" s="431"/>
      <c r="I100" s="431" t="str">
        <f>'מלחינים בראשית דרכם'!Z100</f>
        <v/>
      </c>
      <c r="J100" s="431" t="str">
        <f>'עובדים מקצועיים'!Z100</f>
        <v/>
      </c>
      <c r="K100" s="431"/>
      <c r="L100" s="431"/>
      <c r="M100" s="431"/>
      <c r="N100" s="431"/>
      <c r="O100" s="431"/>
      <c r="P100" s="431"/>
      <c r="Q100" s="431"/>
      <c r="R100" s="432"/>
      <c r="S100" s="432"/>
      <c r="T100" s="432"/>
      <c r="U100" s="432"/>
      <c r="V100" s="432"/>
      <c r="W100" s="432"/>
      <c r="X100" s="432"/>
      <c r="Y100" s="432"/>
      <c r="Z100" s="432"/>
      <c r="AA100" s="432"/>
      <c r="AB100" s="432"/>
      <c r="AC100" s="432"/>
      <c r="AD100" s="432" t="str">
        <f t="shared" si="33"/>
        <v/>
      </c>
      <c r="AE100" s="432" t="str">
        <f t="shared" si="34"/>
        <v/>
      </c>
      <c r="AF100" s="433" t="str">
        <f t="shared" si="35"/>
        <v/>
      </c>
      <c r="AG100" s="262">
        <f t="shared" si="36"/>
        <v>1</v>
      </c>
      <c r="AH100" s="262">
        <f t="shared" si="37"/>
        <v>1</v>
      </c>
      <c r="AI100" s="262">
        <f t="shared" si="38"/>
        <v>1</v>
      </c>
      <c r="AJ100" s="262">
        <f t="shared" si="39"/>
        <v>1</v>
      </c>
      <c r="AK100" s="262">
        <f t="shared" si="40"/>
        <v>1</v>
      </c>
      <c r="AL100" s="262">
        <f t="shared" si="41"/>
        <v>1</v>
      </c>
      <c r="AM100" s="262">
        <f t="shared" si="42"/>
        <v>1</v>
      </c>
      <c r="AN100" s="262">
        <f t="shared" si="43"/>
        <v>1</v>
      </c>
      <c r="AO100" s="262">
        <f t="shared" si="44"/>
        <v>1</v>
      </c>
      <c r="AP100" s="262">
        <f t="shared" si="45"/>
        <v>1</v>
      </c>
      <c r="AQ100" s="262">
        <f t="shared" si="46"/>
        <v>1</v>
      </c>
      <c r="AR100" s="262">
        <f t="shared" si="47"/>
        <v>1</v>
      </c>
      <c r="AS100" s="262">
        <f t="shared" si="48"/>
        <v>1</v>
      </c>
      <c r="AT100" s="262">
        <f t="shared" si="49"/>
        <v>1</v>
      </c>
      <c r="AU100" s="262">
        <f t="shared" si="50"/>
        <v>1</v>
      </c>
      <c r="AV100" s="262">
        <f t="shared" si="51"/>
        <v>1</v>
      </c>
      <c r="AW100" s="262">
        <f t="shared" si="52"/>
        <v>1</v>
      </c>
      <c r="AX100" s="262">
        <f t="shared" si="53"/>
        <v>1</v>
      </c>
      <c r="AY100" s="262">
        <f t="shared" si="54"/>
        <v>1</v>
      </c>
      <c r="AZ100" s="262">
        <f t="shared" si="55"/>
        <v>1</v>
      </c>
      <c r="BA100" s="262">
        <f t="shared" si="56"/>
        <v>1</v>
      </c>
      <c r="BB100" s="262">
        <f t="shared" si="57"/>
        <v>1</v>
      </c>
      <c r="BC100" s="262">
        <f t="shared" si="58"/>
        <v>1</v>
      </c>
      <c r="BD100" s="262">
        <f t="shared" si="59"/>
        <v>1</v>
      </c>
      <c r="BE100" s="262">
        <f t="shared" si="60"/>
        <v>1</v>
      </c>
      <c r="BF100" s="262">
        <f t="shared" si="61"/>
        <v>1</v>
      </c>
      <c r="BG100" s="262">
        <f t="shared" si="62"/>
        <v>1</v>
      </c>
    </row>
    <row r="101" spans="1:59" ht="15.75" hidden="1" x14ac:dyDescent="0.25">
      <c r="A101" s="428"/>
      <c r="B101" s="429" t="str">
        <f t="shared" si="32"/>
        <v/>
      </c>
      <c r="C101" s="430" t="str">
        <f>IF('תנאי סף'!AO101&lt;&gt;1,"",'תנאי סף'!F101)</f>
        <v/>
      </c>
      <c r="D101" s="431" t="str">
        <f>'מספר פרסומים'!Z101</f>
        <v/>
      </c>
      <c r="E101" s="431" t="str">
        <f>תקציב!Z101</f>
        <v/>
      </c>
      <c r="F101" s="431"/>
      <c r="G101" s="431" t="str">
        <f>'מספר אירועים'!Z101</f>
        <v/>
      </c>
      <c r="H101" s="431"/>
      <c r="I101" s="431" t="str">
        <f>'מלחינים בראשית דרכם'!Z101</f>
        <v/>
      </c>
      <c r="J101" s="431" t="str">
        <f>'עובדים מקצועיים'!Z101</f>
        <v/>
      </c>
      <c r="K101" s="431"/>
      <c r="L101" s="431"/>
      <c r="M101" s="431"/>
      <c r="N101" s="431"/>
      <c r="O101" s="431"/>
      <c r="P101" s="431"/>
      <c r="Q101" s="431"/>
      <c r="R101" s="432"/>
      <c r="S101" s="432"/>
      <c r="T101" s="432"/>
      <c r="U101" s="432"/>
      <c r="V101" s="432"/>
      <c r="W101" s="432"/>
      <c r="X101" s="432"/>
      <c r="Y101" s="432"/>
      <c r="Z101" s="432"/>
      <c r="AA101" s="432"/>
      <c r="AB101" s="432"/>
      <c r="AC101" s="432"/>
      <c r="AD101" s="432" t="str">
        <f t="shared" si="33"/>
        <v/>
      </c>
      <c r="AE101" s="432" t="str">
        <f t="shared" si="34"/>
        <v/>
      </c>
      <c r="AF101" s="433" t="str">
        <f t="shared" si="35"/>
        <v/>
      </c>
      <c r="AG101" s="262">
        <f t="shared" si="36"/>
        <v>1</v>
      </c>
      <c r="AH101" s="262">
        <f t="shared" si="37"/>
        <v>1</v>
      </c>
      <c r="AI101" s="262">
        <f t="shared" si="38"/>
        <v>1</v>
      </c>
      <c r="AJ101" s="262">
        <f t="shared" si="39"/>
        <v>1</v>
      </c>
      <c r="AK101" s="262">
        <f t="shared" si="40"/>
        <v>1</v>
      </c>
      <c r="AL101" s="262">
        <f t="shared" si="41"/>
        <v>1</v>
      </c>
      <c r="AM101" s="262">
        <f t="shared" si="42"/>
        <v>1</v>
      </c>
      <c r="AN101" s="262">
        <f t="shared" si="43"/>
        <v>1</v>
      </c>
      <c r="AO101" s="262">
        <f t="shared" si="44"/>
        <v>1</v>
      </c>
      <c r="AP101" s="262">
        <f t="shared" si="45"/>
        <v>1</v>
      </c>
      <c r="AQ101" s="262">
        <f t="shared" si="46"/>
        <v>1</v>
      </c>
      <c r="AR101" s="262">
        <f t="shared" si="47"/>
        <v>1</v>
      </c>
      <c r="AS101" s="262">
        <f t="shared" si="48"/>
        <v>1</v>
      </c>
      <c r="AT101" s="262">
        <f t="shared" si="49"/>
        <v>1</v>
      </c>
      <c r="AU101" s="262">
        <f t="shared" si="50"/>
        <v>1</v>
      </c>
      <c r="AV101" s="262">
        <f t="shared" si="51"/>
        <v>1</v>
      </c>
      <c r="AW101" s="262">
        <f t="shared" si="52"/>
        <v>1</v>
      </c>
      <c r="AX101" s="262">
        <f t="shared" si="53"/>
        <v>1</v>
      </c>
      <c r="AY101" s="262">
        <f t="shared" si="54"/>
        <v>1</v>
      </c>
      <c r="AZ101" s="262">
        <f t="shared" si="55"/>
        <v>1</v>
      </c>
      <c r="BA101" s="262">
        <f t="shared" si="56"/>
        <v>1</v>
      </c>
      <c r="BB101" s="262">
        <f t="shared" si="57"/>
        <v>1</v>
      </c>
      <c r="BC101" s="262">
        <f t="shared" si="58"/>
        <v>1</v>
      </c>
      <c r="BD101" s="262">
        <f t="shared" si="59"/>
        <v>1</v>
      </c>
      <c r="BE101" s="262">
        <f t="shared" si="60"/>
        <v>1</v>
      </c>
      <c r="BF101" s="262">
        <f t="shared" si="61"/>
        <v>1</v>
      </c>
      <c r="BG101" s="262">
        <f t="shared" si="62"/>
        <v>1</v>
      </c>
    </row>
    <row r="102" spans="1:59" ht="15.75" hidden="1" x14ac:dyDescent="0.25">
      <c r="A102" s="428"/>
      <c r="B102" s="429" t="str">
        <f t="shared" si="32"/>
        <v/>
      </c>
      <c r="C102" s="430" t="str">
        <f>IF('תנאי סף'!AO102&lt;&gt;1,"",'תנאי סף'!F102)</f>
        <v/>
      </c>
      <c r="D102" s="431" t="str">
        <f>'מספר פרסומים'!Z102</f>
        <v/>
      </c>
      <c r="E102" s="431" t="str">
        <f>תקציב!Z102</f>
        <v/>
      </c>
      <c r="F102" s="431"/>
      <c r="G102" s="431" t="str">
        <f>'מספר אירועים'!Z102</f>
        <v/>
      </c>
      <c r="H102" s="431"/>
      <c r="I102" s="431" t="str">
        <f>'מלחינים בראשית דרכם'!Z102</f>
        <v/>
      </c>
      <c r="J102" s="431" t="str">
        <f>'עובדים מקצועיים'!Z102</f>
        <v/>
      </c>
      <c r="K102" s="431"/>
      <c r="L102" s="431"/>
      <c r="M102" s="431"/>
      <c r="N102" s="431"/>
      <c r="O102" s="431"/>
      <c r="P102" s="431"/>
      <c r="Q102" s="431"/>
      <c r="R102" s="432"/>
      <c r="S102" s="432"/>
      <c r="T102" s="432"/>
      <c r="U102" s="432"/>
      <c r="V102" s="432"/>
      <c r="W102" s="432"/>
      <c r="X102" s="432"/>
      <c r="Y102" s="432"/>
      <c r="Z102" s="432"/>
      <c r="AA102" s="432"/>
      <c r="AB102" s="432"/>
      <c r="AC102" s="432"/>
      <c r="AD102" s="432" t="str">
        <f t="shared" si="33"/>
        <v/>
      </c>
      <c r="AE102" s="432" t="str">
        <f t="shared" si="34"/>
        <v/>
      </c>
      <c r="AF102" s="433" t="str">
        <f t="shared" si="35"/>
        <v/>
      </c>
      <c r="AG102" s="262">
        <f t="shared" si="36"/>
        <v>1</v>
      </c>
      <c r="AH102" s="262">
        <f t="shared" si="37"/>
        <v>1</v>
      </c>
      <c r="AI102" s="262">
        <f t="shared" si="38"/>
        <v>1</v>
      </c>
      <c r="AJ102" s="262">
        <f t="shared" si="39"/>
        <v>1</v>
      </c>
      <c r="AK102" s="262">
        <f t="shared" si="40"/>
        <v>1</v>
      </c>
      <c r="AL102" s="262">
        <f t="shared" si="41"/>
        <v>1</v>
      </c>
      <c r="AM102" s="262">
        <f t="shared" si="42"/>
        <v>1</v>
      </c>
      <c r="AN102" s="262">
        <f t="shared" si="43"/>
        <v>1</v>
      </c>
      <c r="AO102" s="262">
        <f t="shared" si="44"/>
        <v>1</v>
      </c>
      <c r="AP102" s="262">
        <f t="shared" si="45"/>
        <v>1</v>
      </c>
      <c r="AQ102" s="262">
        <f t="shared" si="46"/>
        <v>1</v>
      </c>
      <c r="AR102" s="262">
        <f t="shared" si="47"/>
        <v>1</v>
      </c>
      <c r="AS102" s="262">
        <f t="shared" si="48"/>
        <v>1</v>
      </c>
      <c r="AT102" s="262">
        <f t="shared" si="49"/>
        <v>1</v>
      </c>
      <c r="AU102" s="262">
        <f t="shared" si="50"/>
        <v>1</v>
      </c>
      <c r="AV102" s="262">
        <f t="shared" si="51"/>
        <v>1</v>
      </c>
      <c r="AW102" s="262">
        <f t="shared" si="52"/>
        <v>1</v>
      </c>
      <c r="AX102" s="262">
        <f t="shared" si="53"/>
        <v>1</v>
      </c>
      <c r="AY102" s="262">
        <f t="shared" si="54"/>
        <v>1</v>
      </c>
      <c r="AZ102" s="262">
        <f t="shared" si="55"/>
        <v>1</v>
      </c>
      <c r="BA102" s="262">
        <f t="shared" si="56"/>
        <v>1</v>
      </c>
      <c r="BB102" s="262">
        <f t="shared" si="57"/>
        <v>1</v>
      </c>
      <c r="BC102" s="262">
        <f t="shared" si="58"/>
        <v>1</v>
      </c>
      <c r="BD102" s="262">
        <f t="shared" si="59"/>
        <v>1</v>
      </c>
      <c r="BE102" s="262">
        <f t="shared" si="60"/>
        <v>1</v>
      </c>
      <c r="BF102" s="262">
        <f t="shared" si="61"/>
        <v>1</v>
      </c>
      <c r="BG102" s="262">
        <f t="shared" si="62"/>
        <v>1</v>
      </c>
    </row>
    <row r="103" spans="1:59" ht="15.75" hidden="1" x14ac:dyDescent="0.25">
      <c r="A103" s="428"/>
      <c r="B103" s="429" t="str">
        <f t="shared" si="32"/>
        <v/>
      </c>
      <c r="C103" s="430" t="str">
        <f>IF('תנאי סף'!AO103&lt;&gt;1,"",'תנאי סף'!F103)</f>
        <v/>
      </c>
      <c r="D103" s="431" t="str">
        <f>'מספר פרסומים'!Z103</f>
        <v/>
      </c>
      <c r="E103" s="431" t="str">
        <f>תקציב!Z103</f>
        <v/>
      </c>
      <c r="F103" s="431"/>
      <c r="G103" s="431" t="str">
        <f>'מספר אירועים'!Z103</f>
        <v/>
      </c>
      <c r="H103" s="431"/>
      <c r="I103" s="431" t="str">
        <f>'מלחינים בראשית דרכם'!Z103</f>
        <v/>
      </c>
      <c r="J103" s="431" t="str">
        <f>'עובדים מקצועיים'!Z103</f>
        <v/>
      </c>
      <c r="K103" s="431"/>
      <c r="L103" s="431"/>
      <c r="M103" s="431"/>
      <c r="N103" s="431"/>
      <c r="O103" s="431"/>
      <c r="P103" s="431"/>
      <c r="Q103" s="431"/>
      <c r="R103" s="432"/>
      <c r="S103" s="432"/>
      <c r="T103" s="432"/>
      <c r="U103" s="432"/>
      <c r="V103" s="432"/>
      <c r="W103" s="432"/>
      <c r="X103" s="432"/>
      <c r="Y103" s="432"/>
      <c r="Z103" s="432"/>
      <c r="AA103" s="432"/>
      <c r="AB103" s="432"/>
      <c r="AC103" s="432"/>
      <c r="AD103" s="432" t="str">
        <f t="shared" si="33"/>
        <v/>
      </c>
      <c r="AE103" s="432" t="str">
        <f t="shared" si="34"/>
        <v/>
      </c>
      <c r="AF103" s="433" t="str">
        <f t="shared" si="35"/>
        <v/>
      </c>
      <c r="AG103" s="262">
        <f t="shared" si="36"/>
        <v>1</v>
      </c>
      <c r="AH103" s="262">
        <f t="shared" si="37"/>
        <v>1</v>
      </c>
      <c r="AI103" s="262">
        <f t="shared" si="38"/>
        <v>1</v>
      </c>
      <c r="AJ103" s="262">
        <f t="shared" si="39"/>
        <v>1</v>
      </c>
      <c r="AK103" s="262">
        <f t="shared" si="40"/>
        <v>1</v>
      </c>
      <c r="AL103" s="262">
        <f t="shared" si="41"/>
        <v>1</v>
      </c>
      <c r="AM103" s="262">
        <f t="shared" si="42"/>
        <v>1</v>
      </c>
      <c r="AN103" s="262">
        <f t="shared" si="43"/>
        <v>1</v>
      </c>
      <c r="AO103" s="262">
        <f t="shared" si="44"/>
        <v>1</v>
      </c>
      <c r="AP103" s="262">
        <f t="shared" si="45"/>
        <v>1</v>
      </c>
      <c r="AQ103" s="262">
        <f t="shared" si="46"/>
        <v>1</v>
      </c>
      <c r="AR103" s="262">
        <f t="shared" si="47"/>
        <v>1</v>
      </c>
      <c r="AS103" s="262">
        <f t="shared" si="48"/>
        <v>1</v>
      </c>
      <c r="AT103" s="262">
        <f t="shared" si="49"/>
        <v>1</v>
      </c>
      <c r="AU103" s="262">
        <f t="shared" si="50"/>
        <v>1</v>
      </c>
      <c r="AV103" s="262">
        <f t="shared" si="51"/>
        <v>1</v>
      </c>
      <c r="AW103" s="262">
        <f t="shared" si="52"/>
        <v>1</v>
      </c>
      <c r="AX103" s="262">
        <f t="shared" si="53"/>
        <v>1</v>
      </c>
      <c r="AY103" s="262">
        <f t="shared" si="54"/>
        <v>1</v>
      </c>
      <c r="AZ103" s="262">
        <f t="shared" si="55"/>
        <v>1</v>
      </c>
      <c r="BA103" s="262">
        <f t="shared" si="56"/>
        <v>1</v>
      </c>
      <c r="BB103" s="262">
        <f t="shared" si="57"/>
        <v>1</v>
      </c>
      <c r="BC103" s="262">
        <f t="shared" si="58"/>
        <v>1</v>
      </c>
      <c r="BD103" s="262">
        <f t="shared" si="59"/>
        <v>1</v>
      </c>
      <c r="BE103" s="262">
        <f t="shared" si="60"/>
        <v>1</v>
      </c>
      <c r="BF103" s="262">
        <f t="shared" si="61"/>
        <v>1</v>
      </c>
      <c r="BG103" s="262">
        <f t="shared" si="62"/>
        <v>1</v>
      </c>
    </row>
    <row r="104" spans="1:59" ht="15.75" hidden="1" x14ac:dyDescent="0.25">
      <c r="A104" s="428"/>
      <c r="B104" s="429" t="str">
        <f t="shared" si="32"/>
        <v/>
      </c>
      <c r="C104" s="430" t="str">
        <f>IF('תנאי סף'!AO104&lt;&gt;1,"",'תנאי סף'!F104)</f>
        <v/>
      </c>
      <c r="D104" s="431" t="str">
        <f>'מספר פרסומים'!Z104</f>
        <v/>
      </c>
      <c r="E104" s="431" t="str">
        <f>תקציב!Z104</f>
        <v/>
      </c>
      <c r="F104" s="431"/>
      <c r="G104" s="431" t="str">
        <f>'מספר אירועים'!Z104</f>
        <v/>
      </c>
      <c r="H104" s="431"/>
      <c r="I104" s="431" t="str">
        <f>'מלחינים בראשית דרכם'!Z104</f>
        <v/>
      </c>
      <c r="J104" s="431" t="str">
        <f>'עובדים מקצועיים'!Z104</f>
        <v/>
      </c>
      <c r="K104" s="431"/>
      <c r="L104" s="431"/>
      <c r="M104" s="431"/>
      <c r="N104" s="431"/>
      <c r="O104" s="431"/>
      <c r="P104" s="431"/>
      <c r="Q104" s="431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 t="str">
        <f t="shared" si="33"/>
        <v/>
      </c>
      <c r="AE104" s="432" t="str">
        <f t="shared" si="34"/>
        <v/>
      </c>
      <c r="AF104" s="433" t="str">
        <f t="shared" si="35"/>
        <v/>
      </c>
      <c r="AG104" s="262">
        <f t="shared" si="36"/>
        <v>1</v>
      </c>
      <c r="AH104" s="262">
        <f t="shared" si="37"/>
        <v>1</v>
      </c>
      <c r="AI104" s="262">
        <f t="shared" si="38"/>
        <v>1</v>
      </c>
      <c r="AJ104" s="262">
        <f t="shared" si="39"/>
        <v>1</v>
      </c>
      <c r="AK104" s="262">
        <f t="shared" si="40"/>
        <v>1</v>
      </c>
      <c r="AL104" s="262">
        <f t="shared" si="41"/>
        <v>1</v>
      </c>
      <c r="AM104" s="262">
        <f t="shared" si="42"/>
        <v>1</v>
      </c>
      <c r="AN104" s="262">
        <f t="shared" si="43"/>
        <v>1</v>
      </c>
      <c r="AO104" s="262">
        <f t="shared" si="44"/>
        <v>1</v>
      </c>
      <c r="AP104" s="262">
        <f t="shared" si="45"/>
        <v>1</v>
      </c>
      <c r="AQ104" s="262">
        <f t="shared" si="46"/>
        <v>1</v>
      </c>
      <c r="AR104" s="262">
        <f t="shared" si="47"/>
        <v>1</v>
      </c>
      <c r="AS104" s="262">
        <f t="shared" si="48"/>
        <v>1</v>
      </c>
      <c r="AT104" s="262">
        <f t="shared" si="49"/>
        <v>1</v>
      </c>
      <c r="AU104" s="262">
        <f t="shared" si="50"/>
        <v>1</v>
      </c>
      <c r="AV104" s="262">
        <f t="shared" si="51"/>
        <v>1</v>
      </c>
      <c r="AW104" s="262">
        <f t="shared" si="52"/>
        <v>1</v>
      </c>
      <c r="AX104" s="262">
        <f t="shared" si="53"/>
        <v>1</v>
      </c>
      <c r="AY104" s="262">
        <f t="shared" si="54"/>
        <v>1</v>
      </c>
      <c r="AZ104" s="262">
        <f t="shared" si="55"/>
        <v>1</v>
      </c>
      <c r="BA104" s="262">
        <f t="shared" si="56"/>
        <v>1</v>
      </c>
      <c r="BB104" s="262">
        <f t="shared" si="57"/>
        <v>1</v>
      </c>
      <c r="BC104" s="262">
        <f t="shared" si="58"/>
        <v>1</v>
      </c>
      <c r="BD104" s="262">
        <f t="shared" si="59"/>
        <v>1</v>
      </c>
      <c r="BE104" s="262">
        <f t="shared" si="60"/>
        <v>1</v>
      </c>
      <c r="BF104" s="262">
        <f t="shared" si="61"/>
        <v>1</v>
      </c>
      <c r="BG104" s="262">
        <f t="shared" si="62"/>
        <v>1</v>
      </c>
    </row>
    <row r="105" spans="1:59" ht="15.75" hidden="1" x14ac:dyDescent="0.25">
      <c r="A105" s="428"/>
      <c r="B105" s="429" t="str">
        <f t="shared" si="32"/>
        <v/>
      </c>
      <c r="C105" s="430" t="str">
        <f>IF('תנאי סף'!AO105&lt;&gt;1,"",'תנאי סף'!F105)</f>
        <v/>
      </c>
      <c r="D105" s="431" t="str">
        <f>'מספר פרסומים'!Z105</f>
        <v/>
      </c>
      <c r="E105" s="431" t="str">
        <f>תקציב!Z105</f>
        <v/>
      </c>
      <c r="F105" s="431"/>
      <c r="G105" s="431" t="str">
        <f>'מספר אירועים'!Z105</f>
        <v/>
      </c>
      <c r="H105" s="431"/>
      <c r="I105" s="431" t="str">
        <f>'מלחינים בראשית דרכם'!Z105</f>
        <v/>
      </c>
      <c r="J105" s="431" t="str">
        <f>'עובדים מקצועיים'!Z105</f>
        <v/>
      </c>
      <c r="K105" s="431"/>
      <c r="L105" s="431"/>
      <c r="M105" s="431"/>
      <c r="N105" s="431"/>
      <c r="O105" s="431"/>
      <c r="P105" s="431"/>
      <c r="Q105" s="431"/>
      <c r="R105" s="432"/>
      <c r="S105" s="432"/>
      <c r="T105" s="432"/>
      <c r="U105" s="432"/>
      <c r="V105" s="432"/>
      <c r="W105" s="432"/>
      <c r="X105" s="432"/>
      <c r="Y105" s="432"/>
      <c r="Z105" s="432"/>
      <c r="AA105" s="432"/>
      <c r="AB105" s="432"/>
      <c r="AC105" s="432"/>
      <c r="AD105" s="432" t="str">
        <f t="shared" si="33"/>
        <v/>
      </c>
      <c r="AE105" s="432" t="str">
        <f t="shared" si="34"/>
        <v/>
      </c>
      <c r="AF105" s="433" t="str">
        <f t="shared" si="35"/>
        <v/>
      </c>
      <c r="AG105" s="262">
        <f t="shared" si="36"/>
        <v>1</v>
      </c>
      <c r="AH105" s="262">
        <f t="shared" si="37"/>
        <v>1</v>
      </c>
      <c r="AI105" s="262">
        <f t="shared" si="38"/>
        <v>1</v>
      </c>
      <c r="AJ105" s="262">
        <f t="shared" si="39"/>
        <v>1</v>
      </c>
      <c r="AK105" s="262">
        <f t="shared" si="40"/>
        <v>1</v>
      </c>
      <c r="AL105" s="262">
        <f t="shared" si="41"/>
        <v>1</v>
      </c>
      <c r="AM105" s="262">
        <f t="shared" si="42"/>
        <v>1</v>
      </c>
      <c r="AN105" s="262">
        <f t="shared" si="43"/>
        <v>1</v>
      </c>
      <c r="AO105" s="262">
        <f t="shared" si="44"/>
        <v>1</v>
      </c>
      <c r="AP105" s="262">
        <f t="shared" si="45"/>
        <v>1</v>
      </c>
      <c r="AQ105" s="262">
        <f t="shared" si="46"/>
        <v>1</v>
      </c>
      <c r="AR105" s="262">
        <f t="shared" si="47"/>
        <v>1</v>
      </c>
      <c r="AS105" s="262">
        <f t="shared" si="48"/>
        <v>1</v>
      </c>
      <c r="AT105" s="262">
        <f t="shared" si="49"/>
        <v>1</v>
      </c>
      <c r="AU105" s="262">
        <f t="shared" si="50"/>
        <v>1</v>
      </c>
      <c r="AV105" s="262">
        <f t="shared" si="51"/>
        <v>1</v>
      </c>
      <c r="AW105" s="262">
        <f t="shared" si="52"/>
        <v>1</v>
      </c>
      <c r="AX105" s="262">
        <f t="shared" si="53"/>
        <v>1</v>
      </c>
      <c r="AY105" s="262">
        <f t="shared" si="54"/>
        <v>1</v>
      </c>
      <c r="AZ105" s="262">
        <f t="shared" si="55"/>
        <v>1</v>
      </c>
      <c r="BA105" s="262">
        <f t="shared" si="56"/>
        <v>1</v>
      </c>
      <c r="BB105" s="262">
        <f t="shared" si="57"/>
        <v>1</v>
      </c>
      <c r="BC105" s="262">
        <f t="shared" si="58"/>
        <v>1</v>
      </c>
      <c r="BD105" s="262">
        <f t="shared" si="59"/>
        <v>1</v>
      </c>
      <c r="BE105" s="262">
        <f t="shared" si="60"/>
        <v>1</v>
      </c>
      <c r="BF105" s="262">
        <f t="shared" si="61"/>
        <v>1</v>
      </c>
      <c r="BG105" s="262">
        <f t="shared" si="62"/>
        <v>1</v>
      </c>
    </row>
    <row r="106" spans="1:59" ht="15.75" hidden="1" x14ac:dyDescent="0.25">
      <c r="A106" s="428"/>
      <c r="B106" s="429" t="str">
        <f t="shared" si="32"/>
        <v/>
      </c>
      <c r="C106" s="430" t="str">
        <f>IF('תנאי סף'!AO106&lt;&gt;1,"",'תנאי סף'!F106)</f>
        <v/>
      </c>
      <c r="D106" s="431" t="str">
        <f>'מספר פרסומים'!Z106</f>
        <v/>
      </c>
      <c r="E106" s="431" t="str">
        <f>תקציב!Z106</f>
        <v/>
      </c>
      <c r="F106" s="431"/>
      <c r="G106" s="431" t="str">
        <f>'מספר אירועים'!Z106</f>
        <v/>
      </c>
      <c r="H106" s="431"/>
      <c r="I106" s="431" t="str">
        <f>'מלחינים בראשית דרכם'!Z106</f>
        <v/>
      </c>
      <c r="J106" s="431" t="str">
        <f>'עובדים מקצועיים'!Z106</f>
        <v/>
      </c>
      <c r="K106" s="431"/>
      <c r="L106" s="431"/>
      <c r="M106" s="431"/>
      <c r="N106" s="431"/>
      <c r="O106" s="431"/>
      <c r="P106" s="431"/>
      <c r="Q106" s="431"/>
      <c r="R106" s="432"/>
      <c r="S106" s="432"/>
      <c r="T106" s="432"/>
      <c r="U106" s="432"/>
      <c r="V106" s="432"/>
      <c r="W106" s="432"/>
      <c r="X106" s="432"/>
      <c r="Y106" s="432"/>
      <c r="Z106" s="432"/>
      <c r="AA106" s="432"/>
      <c r="AB106" s="432"/>
      <c r="AC106" s="432"/>
      <c r="AD106" s="432" t="str">
        <f t="shared" si="33"/>
        <v/>
      </c>
      <c r="AE106" s="432" t="str">
        <f t="shared" si="34"/>
        <v/>
      </c>
      <c r="AF106" s="433" t="str">
        <f t="shared" si="35"/>
        <v/>
      </c>
      <c r="AG106" s="262">
        <f t="shared" si="36"/>
        <v>1</v>
      </c>
      <c r="AH106" s="262">
        <f t="shared" si="37"/>
        <v>1</v>
      </c>
      <c r="AI106" s="262">
        <f t="shared" si="38"/>
        <v>1</v>
      </c>
      <c r="AJ106" s="262">
        <f t="shared" si="39"/>
        <v>1</v>
      </c>
      <c r="AK106" s="262">
        <f t="shared" si="40"/>
        <v>1</v>
      </c>
      <c r="AL106" s="262">
        <f t="shared" si="41"/>
        <v>1</v>
      </c>
      <c r="AM106" s="262">
        <f t="shared" si="42"/>
        <v>1</v>
      </c>
      <c r="AN106" s="262">
        <f t="shared" si="43"/>
        <v>1</v>
      </c>
      <c r="AO106" s="262">
        <f t="shared" si="44"/>
        <v>1</v>
      </c>
      <c r="AP106" s="262">
        <f t="shared" si="45"/>
        <v>1</v>
      </c>
      <c r="AQ106" s="262">
        <f t="shared" si="46"/>
        <v>1</v>
      </c>
      <c r="AR106" s="262">
        <f t="shared" si="47"/>
        <v>1</v>
      </c>
      <c r="AS106" s="262">
        <f t="shared" si="48"/>
        <v>1</v>
      </c>
      <c r="AT106" s="262">
        <f t="shared" si="49"/>
        <v>1</v>
      </c>
      <c r="AU106" s="262">
        <f t="shared" si="50"/>
        <v>1</v>
      </c>
      <c r="AV106" s="262">
        <f t="shared" si="51"/>
        <v>1</v>
      </c>
      <c r="AW106" s="262">
        <f t="shared" si="52"/>
        <v>1</v>
      </c>
      <c r="AX106" s="262">
        <f t="shared" si="53"/>
        <v>1</v>
      </c>
      <c r="AY106" s="262">
        <f t="shared" si="54"/>
        <v>1</v>
      </c>
      <c r="AZ106" s="262">
        <f t="shared" si="55"/>
        <v>1</v>
      </c>
      <c r="BA106" s="262">
        <f t="shared" si="56"/>
        <v>1</v>
      </c>
      <c r="BB106" s="262">
        <f t="shared" si="57"/>
        <v>1</v>
      </c>
      <c r="BC106" s="262">
        <f t="shared" si="58"/>
        <v>1</v>
      </c>
      <c r="BD106" s="262">
        <f t="shared" si="59"/>
        <v>1</v>
      </c>
      <c r="BE106" s="262">
        <f t="shared" si="60"/>
        <v>1</v>
      </c>
      <c r="BF106" s="262">
        <f t="shared" si="61"/>
        <v>1</v>
      </c>
      <c r="BG106" s="262">
        <f t="shared" si="62"/>
        <v>1</v>
      </c>
    </row>
    <row r="107" spans="1:59" ht="15.75" hidden="1" x14ac:dyDescent="0.25">
      <c r="A107" s="428"/>
      <c r="B107" s="429" t="str">
        <f t="shared" si="32"/>
        <v/>
      </c>
      <c r="C107" s="430" t="str">
        <f>IF('תנאי סף'!AO107&lt;&gt;1,"",'תנאי סף'!F107)</f>
        <v/>
      </c>
      <c r="D107" s="431" t="str">
        <f>'מספר פרסומים'!Z107</f>
        <v/>
      </c>
      <c r="E107" s="431" t="str">
        <f>תקציב!Z107</f>
        <v/>
      </c>
      <c r="F107" s="431"/>
      <c r="G107" s="431" t="str">
        <f>'מספר אירועים'!Z107</f>
        <v/>
      </c>
      <c r="H107" s="431"/>
      <c r="I107" s="431" t="str">
        <f>'מלחינים בראשית דרכם'!Z107</f>
        <v/>
      </c>
      <c r="J107" s="431" t="str">
        <f>'עובדים מקצועיים'!Z107</f>
        <v/>
      </c>
      <c r="K107" s="431"/>
      <c r="L107" s="431"/>
      <c r="M107" s="431"/>
      <c r="N107" s="431"/>
      <c r="O107" s="431"/>
      <c r="P107" s="431"/>
      <c r="Q107" s="431"/>
      <c r="R107" s="432"/>
      <c r="S107" s="432"/>
      <c r="T107" s="432"/>
      <c r="U107" s="432"/>
      <c r="V107" s="432"/>
      <c r="W107" s="432"/>
      <c r="X107" s="432"/>
      <c r="Y107" s="432"/>
      <c r="Z107" s="432"/>
      <c r="AA107" s="432"/>
      <c r="AB107" s="432"/>
      <c r="AC107" s="432"/>
      <c r="AD107" s="432" t="str">
        <f t="shared" si="33"/>
        <v/>
      </c>
      <c r="AE107" s="432" t="str">
        <f t="shared" si="34"/>
        <v/>
      </c>
      <c r="AF107" s="433" t="str">
        <f t="shared" si="35"/>
        <v/>
      </c>
      <c r="AG107" s="262">
        <f t="shared" si="36"/>
        <v>1</v>
      </c>
      <c r="AH107" s="262">
        <f t="shared" si="37"/>
        <v>1</v>
      </c>
      <c r="AI107" s="262">
        <f t="shared" si="38"/>
        <v>1</v>
      </c>
      <c r="AJ107" s="262">
        <f t="shared" si="39"/>
        <v>1</v>
      </c>
      <c r="AK107" s="262">
        <f t="shared" si="40"/>
        <v>1</v>
      </c>
      <c r="AL107" s="262">
        <f t="shared" si="41"/>
        <v>1</v>
      </c>
      <c r="AM107" s="262">
        <f t="shared" si="42"/>
        <v>1</v>
      </c>
      <c r="AN107" s="262">
        <f t="shared" si="43"/>
        <v>1</v>
      </c>
      <c r="AO107" s="262">
        <f t="shared" si="44"/>
        <v>1</v>
      </c>
      <c r="AP107" s="262">
        <f t="shared" si="45"/>
        <v>1</v>
      </c>
      <c r="AQ107" s="262">
        <f t="shared" si="46"/>
        <v>1</v>
      </c>
      <c r="AR107" s="262">
        <f t="shared" si="47"/>
        <v>1</v>
      </c>
      <c r="AS107" s="262">
        <f t="shared" si="48"/>
        <v>1</v>
      </c>
      <c r="AT107" s="262">
        <f t="shared" si="49"/>
        <v>1</v>
      </c>
      <c r="AU107" s="262">
        <f t="shared" si="50"/>
        <v>1</v>
      </c>
      <c r="AV107" s="262">
        <f t="shared" si="51"/>
        <v>1</v>
      </c>
      <c r="AW107" s="262">
        <f t="shared" si="52"/>
        <v>1</v>
      </c>
      <c r="AX107" s="262">
        <f t="shared" si="53"/>
        <v>1</v>
      </c>
      <c r="AY107" s="262">
        <f t="shared" si="54"/>
        <v>1</v>
      </c>
      <c r="AZ107" s="262">
        <f t="shared" si="55"/>
        <v>1</v>
      </c>
      <c r="BA107" s="262">
        <f t="shared" si="56"/>
        <v>1</v>
      </c>
      <c r="BB107" s="262">
        <f t="shared" si="57"/>
        <v>1</v>
      </c>
      <c r="BC107" s="262">
        <f t="shared" si="58"/>
        <v>1</v>
      </c>
      <c r="BD107" s="262">
        <f t="shared" si="59"/>
        <v>1</v>
      </c>
      <c r="BE107" s="262">
        <f t="shared" si="60"/>
        <v>1</v>
      </c>
      <c r="BF107" s="262">
        <f t="shared" si="61"/>
        <v>1</v>
      </c>
      <c r="BG107" s="262">
        <f t="shared" si="62"/>
        <v>1</v>
      </c>
    </row>
    <row r="108" spans="1:59" ht="15.75" hidden="1" x14ac:dyDescent="0.25">
      <c r="A108" s="428"/>
      <c r="B108" s="429" t="str">
        <f t="shared" si="32"/>
        <v/>
      </c>
      <c r="C108" s="430" t="str">
        <f>IF('תנאי סף'!AO108&lt;&gt;1,"",'תנאי סף'!F108)</f>
        <v/>
      </c>
      <c r="D108" s="431" t="str">
        <f>'מספר פרסומים'!Z108</f>
        <v/>
      </c>
      <c r="E108" s="431" t="str">
        <f>תקציב!Z108</f>
        <v/>
      </c>
      <c r="F108" s="431"/>
      <c r="G108" s="431" t="str">
        <f>'מספר אירועים'!Z108</f>
        <v/>
      </c>
      <c r="H108" s="431"/>
      <c r="I108" s="431" t="str">
        <f>'מלחינים בראשית דרכם'!Z108</f>
        <v/>
      </c>
      <c r="J108" s="431" t="str">
        <f>'עובדים מקצועיים'!Z108</f>
        <v/>
      </c>
      <c r="K108" s="431"/>
      <c r="L108" s="431"/>
      <c r="M108" s="431"/>
      <c r="N108" s="431"/>
      <c r="O108" s="431"/>
      <c r="P108" s="431"/>
      <c r="Q108" s="431"/>
      <c r="R108" s="432"/>
      <c r="S108" s="432"/>
      <c r="T108" s="432"/>
      <c r="U108" s="432"/>
      <c r="V108" s="432"/>
      <c r="W108" s="432"/>
      <c r="X108" s="432"/>
      <c r="Y108" s="432"/>
      <c r="Z108" s="432"/>
      <c r="AA108" s="432"/>
      <c r="AB108" s="432"/>
      <c r="AC108" s="432"/>
      <c r="AD108" s="432" t="str">
        <f t="shared" si="33"/>
        <v/>
      </c>
      <c r="AE108" s="432" t="str">
        <f t="shared" si="34"/>
        <v/>
      </c>
      <c r="AF108" s="433" t="str">
        <f t="shared" si="35"/>
        <v/>
      </c>
      <c r="AG108" s="262">
        <f t="shared" si="36"/>
        <v>1</v>
      </c>
      <c r="AH108" s="262">
        <f t="shared" si="37"/>
        <v>1</v>
      </c>
      <c r="AI108" s="262">
        <f t="shared" si="38"/>
        <v>1</v>
      </c>
      <c r="AJ108" s="262">
        <f t="shared" si="39"/>
        <v>1</v>
      </c>
      <c r="AK108" s="262">
        <f t="shared" si="40"/>
        <v>1</v>
      </c>
      <c r="AL108" s="262">
        <f t="shared" si="41"/>
        <v>1</v>
      </c>
      <c r="AM108" s="262">
        <f t="shared" si="42"/>
        <v>1</v>
      </c>
      <c r="AN108" s="262">
        <f t="shared" si="43"/>
        <v>1</v>
      </c>
      <c r="AO108" s="262">
        <f t="shared" si="44"/>
        <v>1</v>
      </c>
      <c r="AP108" s="262">
        <f t="shared" si="45"/>
        <v>1</v>
      </c>
      <c r="AQ108" s="262">
        <f t="shared" si="46"/>
        <v>1</v>
      </c>
      <c r="AR108" s="262">
        <f t="shared" si="47"/>
        <v>1</v>
      </c>
      <c r="AS108" s="262">
        <f t="shared" si="48"/>
        <v>1</v>
      </c>
      <c r="AT108" s="262">
        <f t="shared" si="49"/>
        <v>1</v>
      </c>
      <c r="AU108" s="262">
        <f t="shared" si="50"/>
        <v>1</v>
      </c>
      <c r="AV108" s="262">
        <f t="shared" si="51"/>
        <v>1</v>
      </c>
      <c r="AW108" s="262">
        <f t="shared" si="52"/>
        <v>1</v>
      </c>
      <c r="AX108" s="262">
        <f t="shared" si="53"/>
        <v>1</v>
      </c>
      <c r="AY108" s="262">
        <f t="shared" si="54"/>
        <v>1</v>
      </c>
      <c r="AZ108" s="262">
        <f t="shared" si="55"/>
        <v>1</v>
      </c>
      <c r="BA108" s="262">
        <f t="shared" si="56"/>
        <v>1</v>
      </c>
      <c r="BB108" s="262">
        <f t="shared" si="57"/>
        <v>1</v>
      </c>
      <c r="BC108" s="262">
        <f t="shared" si="58"/>
        <v>1</v>
      </c>
      <c r="BD108" s="262">
        <f t="shared" si="59"/>
        <v>1</v>
      </c>
      <c r="BE108" s="262">
        <f t="shared" si="60"/>
        <v>1</v>
      </c>
      <c r="BF108" s="262">
        <f t="shared" si="61"/>
        <v>1</v>
      </c>
      <c r="BG108" s="262">
        <f t="shared" si="62"/>
        <v>1</v>
      </c>
    </row>
    <row r="109" spans="1:59" ht="15.75" hidden="1" x14ac:dyDescent="0.25">
      <c r="A109" s="428"/>
      <c r="B109" s="429" t="str">
        <f t="shared" si="32"/>
        <v/>
      </c>
      <c r="C109" s="430" t="str">
        <f>IF('תנאי סף'!AO109&lt;&gt;1,"",'תנאי סף'!F109)</f>
        <v/>
      </c>
      <c r="D109" s="431" t="str">
        <f>'מספר פרסומים'!Z109</f>
        <v/>
      </c>
      <c r="E109" s="431" t="str">
        <f>תקציב!Z109</f>
        <v/>
      </c>
      <c r="F109" s="431"/>
      <c r="G109" s="431" t="str">
        <f>'מספר אירועים'!Z109</f>
        <v/>
      </c>
      <c r="H109" s="431"/>
      <c r="I109" s="431" t="str">
        <f>'מלחינים בראשית דרכם'!Z109</f>
        <v/>
      </c>
      <c r="J109" s="431" t="str">
        <f>'עובדים מקצועיים'!Z109</f>
        <v/>
      </c>
      <c r="K109" s="431"/>
      <c r="L109" s="431"/>
      <c r="M109" s="431"/>
      <c r="N109" s="431"/>
      <c r="O109" s="431"/>
      <c r="P109" s="431"/>
      <c r="Q109" s="431"/>
      <c r="R109" s="432"/>
      <c r="S109" s="432"/>
      <c r="T109" s="432"/>
      <c r="U109" s="432"/>
      <c r="V109" s="432"/>
      <c r="W109" s="432"/>
      <c r="X109" s="432"/>
      <c r="Y109" s="432"/>
      <c r="Z109" s="432"/>
      <c r="AA109" s="432"/>
      <c r="AB109" s="432"/>
      <c r="AC109" s="432"/>
      <c r="AD109" s="432" t="str">
        <f t="shared" si="33"/>
        <v/>
      </c>
      <c r="AE109" s="432" t="str">
        <f t="shared" si="34"/>
        <v/>
      </c>
      <c r="AF109" s="433" t="str">
        <f t="shared" si="35"/>
        <v/>
      </c>
      <c r="AG109" s="262">
        <f t="shared" si="36"/>
        <v>1</v>
      </c>
      <c r="AH109" s="262">
        <f t="shared" si="37"/>
        <v>1</v>
      </c>
      <c r="AI109" s="262">
        <f t="shared" si="38"/>
        <v>1</v>
      </c>
      <c r="AJ109" s="262">
        <f t="shared" si="39"/>
        <v>1</v>
      </c>
      <c r="AK109" s="262">
        <f t="shared" si="40"/>
        <v>1</v>
      </c>
      <c r="AL109" s="262">
        <f t="shared" si="41"/>
        <v>1</v>
      </c>
      <c r="AM109" s="262">
        <f t="shared" si="42"/>
        <v>1</v>
      </c>
      <c r="AN109" s="262">
        <f t="shared" si="43"/>
        <v>1</v>
      </c>
      <c r="AO109" s="262">
        <f t="shared" si="44"/>
        <v>1</v>
      </c>
      <c r="AP109" s="262">
        <f t="shared" si="45"/>
        <v>1</v>
      </c>
      <c r="AQ109" s="262">
        <f t="shared" si="46"/>
        <v>1</v>
      </c>
      <c r="AR109" s="262">
        <f t="shared" si="47"/>
        <v>1</v>
      </c>
      <c r="AS109" s="262">
        <f t="shared" si="48"/>
        <v>1</v>
      </c>
      <c r="AT109" s="262">
        <f t="shared" si="49"/>
        <v>1</v>
      </c>
      <c r="AU109" s="262">
        <f t="shared" si="50"/>
        <v>1</v>
      </c>
      <c r="AV109" s="262">
        <f t="shared" si="51"/>
        <v>1</v>
      </c>
      <c r="AW109" s="262">
        <f t="shared" si="52"/>
        <v>1</v>
      </c>
      <c r="AX109" s="262">
        <f t="shared" si="53"/>
        <v>1</v>
      </c>
      <c r="AY109" s="262">
        <f t="shared" si="54"/>
        <v>1</v>
      </c>
      <c r="AZ109" s="262">
        <f t="shared" si="55"/>
        <v>1</v>
      </c>
      <c r="BA109" s="262">
        <f t="shared" si="56"/>
        <v>1</v>
      </c>
      <c r="BB109" s="262">
        <f t="shared" si="57"/>
        <v>1</v>
      </c>
      <c r="BC109" s="262">
        <f t="shared" si="58"/>
        <v>1</v>
      </c>
      <c r="BD109" s="262">
        <f t="shared" si="59"/>
        <v>1</v>
      </c>
      <c r="BE109" s="262">
        <f t="shared" si="60"/>
        <v>1</v>
      </c>
      <c r="BF109" s="262">
        <f t="shared" si="61"/>
        <v>1</v>
      </c>
      <c r="BG109" s="262">
        <f t="shared" si="62"/>
        <v>1</v>
      </c>
    </row>
    <row r="110" spans="1:59" ht="15.75" hidden="1" x14ac:dyDescent="0.25">
      <c r="A110" s="428"/>
      <c r="B110" s="429" t="str">
        <f t="shared" si="32"/>
        <v/>
      </c>
      <c r="C110" s="430" t="str">
        <f>IF('תנאי סף'!AO110&lt;&gt;1,"",'תנאי סף'!F110)</f>
        <v/>
      </c>
      <c r="D110" s="431" t="str">
        <f>'מספר פרסומים'!Z110</f>
        <v/>
      </c>
      <c r="E110" s="431" t="str">
        <f>תקציב!Z110</f>
        <v/>
      </c>
      <c r="F110" s="431"/>
      <c r="G110" s="431" t="str">
        <f>'מספר אירועים'!Z110</f>
        <v/>
      </c>
      <c r="H110" s="431"/>
      <c r="I110" s="431" t="str">
        <f>'מלחינים בראשית דרכם'!Z110</f>
        <v/>
      </c>
      <c r="J110" s="431" t="str">
        <f>'עובדים מקצועיים'!Z110</f>
        <v/>
      </c>
      <c r="K110" s="431"/>
      <c r="L110" s="431"/>
      <c r="M110" s="431"/>
      <c r="N110" s="431"/>
      <c r="O110" s="431"/>
      <c r="P110" s="431"/>
      <c r="Q110" s="431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 s="432"/>
      <c r="AC110" s="432"/>
      <c r="AD110" s="432" t="str">
        <f t="shared" si="33"/>
        <v/>
      </c>
      <c r="AE110" s="432" t="str">
        <f t="shared" si="34"/>
        <v/>
      </c>
      <c r="AF110" s="433" t="str">
        <f t="shared" si="35"/>
        <v/>
      </c>
      <c r="AG110" s="262">
        <f t="shared" si="36"/>
        <v>1</v>
      </c>
      <c r="AH110" s="262">
        <f t="shared" si="37"/>
        <v>1</v>
      </c>
      <c r="AI110" s="262">
        <f t="shared" si="38"/>
        <v>1</v>
      </c>
      <c r="AJ110" s="262">
        <f t="shared" si="39"/>
        <v>1</v>
      </c>
      <c r="AK110" s="262">
        <f t="shared" si="40"/>
        <v>1</v>
      </c>
      <c r="AL110" s="262">
        <f t="shared" si="41"/>
        <v>1</v>
      </c>
      <c r="AM110" s="262">
        <f t="shared" si="42"/>
        <v>1</v>
      </c>
      <c r="AN110" s="262">
        <f t="shared" si="43"/>
        <v>1</v>
      </c>
      <c r="AO110" s="262">
        <f t="shared" si="44"/>
        <v>1</v>
      </c>
      <c r="AP110" s="262">
        <f t="shared" si="45"/>
        <v>1</v>
      </c>
      <c r="AQ110" s="262">
        <f t="shared" si="46"/>
        <v>1</v>
      </c>
      <c r="AR110" s="262">
        <f t="shared" si="47"/>
        <v>1</v>
      </c>
      <c r="AS110" s="262">
        <f t="shared" si="48"/>
        <v>1</v>
      </c>
      <c r="AT110" s="262">
        <f t="shared" si="49"/>
        <v>1</v>
      </c>
      <c r="AU110" s="262">
        <f t="shared" si="50"/>
        <v>1</v>
      </c>
      <c r="AV110" s="262">
        <f t="shared" si="51"/>
        <v>1</v>
      </c>
      <c r="AW110" s="262">
        <f t="shared" si="52"/>
        <v>1</v>
      </c>
      <c r="AX110" s="262">
        <f t="shared" si="53"/>
        <v>1</v>
      </c>
      <c r="AY110" s="262">
        <f t="shared" si="54"/>
        <v>1</v>
      </c>
      <c r="AZ110" s="262">
        <f t="shared" si="55"/>
        <v>1</v>
      </c>
      <c r="BA110" s="262">
        <f t="shared" si="56"/>
        <v>1</v>
      </c>
      <c r="BB110" s="262">
        <f t="shared" si="57"/>
        <v>1</v>
      </c>
      <c r="BC110" s="262">
        <f t="shared" si="58"/>
        <v>1</v>
      </c>
      <c r="BD110" s="262">
        <f t="shared" si="59"/>
        <v>1</v>
      </c>
      <c r="BE110" s="262">
        <f t="shared" si="60"/>
        <v>1</v>
      </c>
      <c r="BF110" s="262">
        <f t="shared" si="61"/>
        <v>1</v>
      </c>
      <c r="BG110" s="262">
        <f t="shared" si="62"/>
        <v>1</v>
      </c>
    </row>
    <row r="111" spans="1:59" ht="15.75" hidden="1" x14ac:dyDescent="0.25">
      <c r="A111" s="428"/>
      <c r="B111" s="429" t="str">
        <f t="shared" si="32"/>
        <v/>
      </c>
      <c r="C111" s="430" t="str">
        <f>IF('תנאי סף'!AO111&lt;&gt;1,"",'תנאי סף'!F111)</f>
        <v/>
      </c>
      <c r="D111" s="431" t="str">
        <f>'מספר פרסומים'!Z111</f>
        <v/>
      </c>
      <c r="E111" s="431" t="str">
        <f>תקציב!Z111</f>
        <v/>
      </c>
      <c r="F111" s="431"/>
      <c r="G111" s="431" t="str">
        <f>'מספר אירועים'!Z111</f>
        <v/>
      </c>
      <c r="H111" s="431"/>
      <c r="I111" s="431" t="str">
        <f>'מלחינים בראשית דרכם'!Z111</f>
        <v/>
      </c>
      <c r="J111" s="431" t="str">
        <f>'עובדים מקצועיים'!Z111</f>
        <v/>
      </c>
      <c r="K111" s="431"/>
      <c r="L111" s="431"/>
      <c r="M111" s="431"/>
      <c r="N111" s="431"/>
      <c r="O111" s="431"/>
      <c r="P111" s="431"/>
      <c r="Q111" s="431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 t="str">
        <f t="shared" si="33"/>
        <v/>
      </c>
      <c r="AE111" s="432" t="str">
        <f t="shared" si="34"/>
        <v/>
      </c>
      <c r="AF111" s="433" t="str">
        <f t="shared" si="35"/>
        <v/>
      </c>
      <c r="AG111" s="262">
        <f t="shared" si="36"/>
        <v>1</v>
      </c>
      <c r="AH111" s="262">
        <f t="shared" si="37"/>
        <v>1</v>
      </c>
      <c r="AI111" s="262">
        <f t="shared" si="38"/>
        <v>1</v>
      </c>
      <c r="AJ111" s="262">
        <f t="shared" si="39"/>
        <v>1</v>
      </c>
      <c r="AK111" s="262">
        <f t="shared" si="40"/>
        <v>1</v>
      </c>
      <c r="AL111" s="262">
        <f t="shared" si="41"/>
        <v>1</v>
      </c>
      <c r="AM111" s="262">
        <f t="shared" si="42"/>
        <v>1</v>
      </c>
      <c r="AN111" s="262">
        <f t="shared" si="43"/>
        <v>1</v>
      </c>
      <c r="AO111" s="262">
        <f t="shared" si="44"/>
        <v>1</v>
      </c>
      <c r="AP111" s="262">
        <f t="shared" si="45"/>
        <v>1</v>
      </c>
      <c r="AQ111" s="262">
        <f t="shared" si="46"/>
        <v>1</v>
      </c>
      <c r="AR111" s="262">
        <f t="shared" si="47"/>
        <v>1</v>
      </c>
      <c r="AS111" s="262">
        <f t="shared" si="48"/>
        <v>1</v>
      </c>
      <c r="AT111" s="262">
        <f t="shared" si="49"/>
        <v>1</v>
      </c>
      <c r="AU111" s="262">
        <f t="shared" si="50"/>
        <v>1</v>
      </c>
      <c r="AV111" s="262">
        <f t="shared" si="51"/>
        <v>1</v>
      </c>
      <c r="AW111" s="262">
        <f t="shared" si="52"/>
        <v>1</v>
      </c>
      <c r="AX111" s="262">
        <f t="shared" si="53"/>
        <v>1</v>
      </c>
      <c r="AY111" s="262">
        <f t="shared" si="54"/>
        <v>1</v>
      </c>
      <c r="AZ111" s="262">
        <f t="shared" si="55"/>
        <v>1</v>
      </c>
      <c r="BA111" s="262">
        <f t="shared" si="56"/>
        <v>1</v>
      </c>
      <c r="BB111" s="262">
        <f t="shared" si="57"/>
        <v>1</v>
      </c>
      <c r="BC111" s="262">
        <f t="shared" si="58"/>
        <v>1</v>
      </c>
      <c r="BD111" s="262">
        <f t="shared" si="59"/>
        <v>1</v>
      </c>
      <c r="BE111" s="262">
        <f t="shared" si="60"/>
        <v>1</v>
      </c>
      <c r="BF111" s="262">
        <f t="shared" si="61"/>
        <v>1</v>
      </c>
      <c r="BG111" s="262">
        <f t="shared" si="62"/>
        <v>1</v>
      </c>
    </row>
    <row r="112" spans="1:59" ht="15.75" hidden="1" x14ac:dyDescent="0.25">
      <c r="A112" s="428"/>
      <c r="B112" s="429" t="str">
        <f t="shared" si="32"/>
        <v/>
      </c>
      <c r="C112" s="430" t="str">
        <f>IF('תנאי סף'!AO112&lt;&gt;1,"",'תנאי סף'!F112)</f>
        <v/>
      </c>
      <c r="D112" s="431" t="str">
        <f>'מספר פרסומים'!Z112</f>
        <v/>
      </c>
      <c r="E112" s="431" t="str">
        <f>תקציב!Z112</f>
        <v/>
      </c>
      <c r="F112" s="431"/>
      <c r="G112" s="431" t="str">
        <f>'מספר אירועים'!Z112</f>
        <v/>
      </c>
      <c r="H112" s="431"/>
      <c r="I112" s="431" t="str">
        <f>'מלחינים בראשית דרכם'!Z112</f>
        <v/>
      </c>
      <c r="J112" s="431" t="str">
        <f>'עובדים מקצועיים'!Z112</f>
        <v/>
      </c>
      <c r="K112" s="431"/>
      <c r="L112" s="431"/>
      <c r="M112" s="431"/>
      <c r="N112" s="431"/>
      <c r="O112" s="431"/>
      <c r="P112" s="431"/>
      <c r="Q112" s="431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 t="str">
        <f t="shared" si="33"/>
        <v/>
      </c>
      <c r="AE112" s="432" t="str">
        <f t="shared" si="34"/>
        <v/>
      </c>
      <c r="AF112" s="433" t="str">
        <f t="shared" si="35"/>
        <v/>
      </c>
      <c r="AG112" s="262">
        <f t="shared" si="36"/>
        <v>1</v>
      </c>
      <c r="AH112" s="262">
        <f t="shared" si="37"/>
        <v>1</v>
      </c>
      <c r="AI112" s="262">
        <f t="shared" si="38"/>
        <v>1</v>
      </c>
      <c r="AJ112" s="262">
        <f t="shared" si="39"/>
        <v>1</v>
      </c>
      <c r="AK112" s="262">
        <f t="shared" si="40"/>
        <v>1</v>
      </c>
      <c r="AL112" s="262">
        <f t="shared" si="41"/>
        <v>1</v>
      </c>
      <c r="AM112" s="262">
        <f t="shared" si="42"/>
        <v>1</v>
      </c>
      <c r="AN112" s="262">
        <f t="shared" si="43"/>
        <v>1</v>
      </c>
      <c r="AO112" s="262">
        <f t="shared" si="44"/>
        <v>1</v>
      </c>
      <c r="AP112" s="262">
        <f t="shared" si="45"/>
        <v>1</v>
      </c>
      <c r="AQ112" s="262">
        <f t="shared" si="46"/>
        <v>1</v>
      </c>
      <c r="AR112" s="262">
        <f t="shared" si="47"/>
        <v>1</v>
      </c>
      <c r="AS112" s="262">
        <f t="shared" si="48"/>
        <v>1</v>
      </c>
      <c r="AT112" s="262">
        <f t="shared" si="49"/>
        <v>1</v>
      </c>
      <c r="AU112" s="262">
        <f t="shared" si="50"/>
        <v>1</v>
      </c>
      <c r="AV112" s="262">
        <f t="shared" si="51"/>
        <v>1</v>
      </c>
      <c r="AW112" s="262">
        <f t="shared" si="52"/>
        <v>1</v>
      </c>
      <c r="AX112" s="262">
        <f t="shared" si="53"/>
        <v>1</v>
      </c>
      <c r="AY112" s="262">
        <f t="shared" si="54"/>
        <v>1</v>
      </c>
      <c r="AZ112" s="262">
        <f t="shared" si="55"/>
        <v>1</v>
      </c>
      <c r="BA112" s="262">
        <f t="shared" si="56"/>
        <v>1</v>
      </c>
      <c r="BB112" s="262">
        <f t="shared" si="57"/>
        <v>1</v>
      </c>
      <c r="BC112" s="262">
        <f t="shared" si="58"/>
        <v>1</v>
      </c>
      <c r="BD112" s="262">
        <f t="shared" si="59"/>
        <v>1</v>
      </c>
      <c r="BE112" s="262">
        <f t="shared" si="60"/>
        <v>1</v>
      </c>
      <c r="BF112" s="262">
        <f t="shared" si="61"/>
        <v>1</v>
      </c>
      <c r="BG112" s="262">
        <f t="shared" si="62"/>
        <v>1</v>
      </c>
    </row>
    <row r="113" spans="1:59" ht="15.75" hidden="1" x14ac:dyDescent="0.25">
      <c r="A113" s="428"/>
      <c r="B113" s="429" t="str">
        <f t="shared" si="32"/>
        <v/>
      </c>
      <c r="C113" s="430" t="str">
        <f>IF('תנאי סף'!AO113&lt;&gt;1,"",'תנאי סף'!F113)</f>
        <v/>
      </c>
      <c r="D113" s="431" t="str">
        <f>'מספר פרסומים'!Z113</f>
        <v/>
      </c>
      <c r="E113" s="431" t="str">
        <f>תקציב!Z113</f>
        <v/>
      </c>
      <c r="F113" s="431"/>
      <c r="G113" s="431" t="str">
        <f>'מספר אירועים'!Z113</f>
        <v/>
      </c>
      <c r="H113" s="431"/>
      <c r="I113" s="431" t="str">
        <f>'מלחינים בראשית דרכם'!Z113</f>
        <v/>
      </c>
      <c r="J113" s="431" t="str">
        <f>'עובדים מקצועיים'!Z113</f>
        <v/>
      </c>
      <c r="K113" s="431"/>
      <c r="L113" s="431"/>
      <c r="M113" s="431"/>
      <c r="N113" s="431"/>
      <c r="O113" s="431"/>
      <c r="P113" s="431"/>
      <c r="Q113" s="431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 t="str">
        <f t="shared" si="33"/>
        <v/>
      </c>
      <c r="AE113" s="432" t="str">
        <f t="shared" si="34"/>
        <v/>
      </c>
      <c r="AF113" s="433" t="str">
        <f t="shared" si="35"/>
        <v/>
      </c>
      <c r="AG113" s="262">
        <f t="shared" si="36"/>
        <v>1</v>
      </c>
      <c r="AH113" s="262">
        <f t="shared" si="37"/>
        <v>1</v>
      </c>
      <c r="AI113" s="262">
        <f t="shared" si="38"/>
        <v>1</v>
      </c>
      <c r="AJ113" s="262">
        <f t="shared" si="39"/>
        <v>1</v>
      </c>
      <c r="AK113" s="262">
        <f t="shared" si="40"/>
        <v>1</v>
      </c>
      <c r="AL113" s="262">
        <f t="shared" si="41"/>
        <v>1</v>
      </c>
      <c r="AM113" s="262">
        <f t="shared" si="42"/>
        <v>1</v>
      </c>
      <c r="AN113" s="262">
        <f t="shared" si="43"/>
        <v>1</v>
      </c>
      <c r="AO113" s="262">
        <f t="shared" si="44"/>
        <v>1</v>
      </c>
      <c r="AP113" s="262">
        <f t="shared" si="45"/>
        <v>1</v>
      </c>
      <c r="AQ113" s="262">
        <f t="shared" si="46"/>
        <v>1</v>
      </c>
      <c r="AR113" s="262">
        <f t="shared" si="47"/>
        <v>1</v>
      </c>
      <c r="AS113" s="262">
        <f t="shared" si="48"/>
        <v>1</v>
      </c>
      <c r="AT113" s="262">
        <f t="shared" si="49"/>
        <v>1</v>
      </c>
      <c r="AU113" s="262">
        <f t="shared" si="50"/>
        <v>1</v>
      </c>
      <c r="AV113" s="262">
        <f t="shared" si="51"/>
        <v>1</v>
      </c>
      <c r="AW113" s="262">
        <f t="shared" si="52"/>
        <v>1</v>
      </c>
      <c r="AX113" s="262">
        <f t="shared" si="53"/>
        <v>1</v>
      </c>
      <c r="AY113" s="262">
        <f t="shared" si="54"/>
        <v>1</v>
      </c>
      <c r="AZ113" s="262">
        <f t="shared" si="55"/>
        <v>1</v>
      </c>
      <c r="BA113" s="262">
        <f t="shared" si="56"/>
        <v>1</v>
      </c>
      <c r="BB113" s="262">
        <f t="shared" si="57"/>
        <v>1</v>
      </c>
      <c r="BC113" s="262">
        <f t="shared" si="58"/>
        <v>1</v>
      </c>
      <c r="BD113" s="262">
        <f t="shared" si="59"/>
        <v>1</v>
      </c>
      <c r="BE113" s="262">
        <f t="shared" si="60"/>
        <v>1</v>
      </c>
      <c r="BF113" s="262">
        <f t="shared" si="61"/>
        <v>1</v>
      </c>
      <c r="BG113" s="262">
        <f t="shared" si="62"/>
        <v>1</v>
      </c>
    </row>
    <row r="114" spans="1:59" ht="15.75" hidden="1" x14ac:dyDescent="0.25">
      <c r="A114" s="428"/>
      <c r="B114" s="429" t="str">
        <f t="shared" si="32"/>
        <v/>
      </c>
      <c r="C114" s="430" t="str">
        <f>IF('תנאי סף'!AO114&lt;&gt;1,"",'תנאי סף'!F114)</f>
        <v/>
      </c>
      <c r="D114" s="431" t="str">
        <f>'מספר פרסומים'!Z114</f>
        <v/>
      </c>
      <c r="E114" s="431" t="str">
        <f>תקציב!Z114</f>
        <v/>
      </c>
      <c r="F114" s="431"/>
      <c r="G114" s="431" t="str">
        <f>'מספר אירועים'!Z114</f>
        <v/>
      </c>
      <c r="H114" s="431"/>
      <c r="I114" s="431" t="str">
        <f>'מלחינים בראשית דרכם'!Z114</f>
        <v/>
      </c>
      <c r="J114" s="431" t="str">
        <f>'עובדים מקצועיים'!Z114</f>
        <v/>
      </c>
      <c r="K114" s="431"/>
      <c r="L114" s="431"/>
      <c r="M114" s="431"/>
      <c r="N114" s="431"/>
      <c r="O114" s="431"/>
      <c r="P114" s="431"/>
      <c r="Q114" s="431"/>
      <c r="R114" s="432"/>
      <c r="S114" s="432"/>
      <c r="T114" s="432"/>
      <c r="U114" s="432"/>
      <c r="V114" s="432"/>
      <c r="W114" s="432"/>
      <c r="X114" s="432"/>
      <c r="Y114" s="432"/>
      <c r="Z114" s="432"/>
      <c r="AA114" s="432"/>
      <c r="AB114" s="432"/>
      <c r="AC114" s="432"/>
      <c r="AD114" s="432" t="str">
        <f t="shared" si="33"/>
        <v/>
      </c>
      <c r="AE114" s="432" t="str">
        <f t="shared" si="34"/>
        <v/>
      </c>
      <c r="AF114" s="433" t="str">
        <f t="shared" si="35"/>
        <v/>
      </c>
      <c r="AG114" s="262">
        <f t="shared" si="36"/>
        <v>1</v>
      </c>
      <c r="AH114" s="262">
        <f t="shared" si="37"/>
        <v>1</v>
      </c>
      <c r="AI114" s="262">
        <f t="shared" si="38"/>
        <v>1</v>
      </c>
      <c r="AJ114" s="262">
        <f t="shared" si="39"/>
        <v>1</v>
      </c>
      <c r="AK114" s="262">
        <f t="shared" si="40"/>
        <v>1</v>
      </c>
      <c r="AL114" s="262">
        <f t="shared" si="41"/>
        <v>1</v>
      </c>
      <c r="AM114" s="262">
        <f t="shared" si="42"/>
        <v>1</v>
      </c>
      <c r="AN114" s="262">
        <f t="shared" si="43"/>
        <v>1</v>
      </c>
      <c r="AO114" s="262">
        <f t="shared" si="44"/>
        <v>1</v>
      </c>
      <c r="AP114" s="262">
        <f t="shared" si="45"/>
        <v>1</v>
      </c>
      <c r="AQ114" s="262">
        <f t="shared" si="46"/>
        <v>1</v>
      </c>
      <c r="AR114" s="262">
        <f t="shared" si="47"/>
        <v>1</v>
      </c>
      <c r="AS114" s="262">
        <f t="shared" si="48"/>
        <v>1</v>
      </c>
      <c r="AT114" s="262">
        <f t="shared" si="49"/>
        <v>1</v>
      </c>
      <c r="AU114" s="262">
        <f t="shared" si="50"/>
        <v>1</v>
      </c>
      <c r="AV114" s="262">
        <f t="shared" si="51"/>
        <v>1</v>
      </c>
      <c r="AW114" s="262">
        <f t="shared" si="52"/>
        <v>1</v>
      </c>
      <c r="AX114" s="262">
        <f t="shared" si="53"/>
        <v>1</v>
      </c>
      <c r="AY114" s="262">
        <f t="shared" si="54"/>
        <v>1</v>
      </c>
      <c r="AZ114" s="262">
        <f t="shared" si="55"/>
        <v>1</v>
      </c>
      <c r="BA114" s="262">
        <f t="shared" si="56"/>
        <v>1</v>
      </c>
      <c r="BB114" s="262">
        <f t="shared" si="57"/>
        <v>1</v>
      </c>
      <c r="BC114" s="262">
        <f t="shared" si="58"/>
        <v>1</v>
      </c>
      <c r="BD114" s="262">
        <f t="shared" si="59"/>
        <v>1</v>
      </c>
      <c r="BE114" s="262">
        <f t="shared" si="60"/>
        <v>1</v>
      </c>
      <c r="BF114" s="262">
        <f t="shared" si="61"/>
        <v>1</v>
      </c>
      <c r="BG114" s="262">
        <f t="shared" si="62"/>
        <v>1</v>
      </c>
    </row>
    <row r="115" spans="1:59" ht="15.75" hidden="1" x14ac:dyDescent="0.25">
      <c r="A115" s="428"/>
      <c r="B115" s="429" t="str">
        <f t="shared" si="32"/>
        <v/>
      </c>
      <c r="C115" s="430" t="str">
        <f>IF('תנאי סף'!AO115&lt;&gt;1,"",'תנאי סף'!F115)</f>
        <v/>
      </c>
      <c r="D115" s="431" t="str">
        <f>'מספר פרסומים'!Z115</f>
        <v/>
      </c>
      <c r="E115" s="431" t="str">
        <f>תקציב!Z115</f>
        <v/>
      </c>
      <c r="F115" s="431"/>
      <c r="G115" s="431" t="str">
        <f>'מספר אירועים'!Z115</f>
        <v/>
      </c>
      <c r="H115" s="431"/>
      <c r="I115" s="431" t="str">
        <f>'מלחינים בראשית דרכם'!Z115</f>
        <v/>
      </c>
      <c r="J115" s="431" t="str">
        <f>'עובדים מקצועיים'!Z115</f>
        <v/>
      </c>
      <c r="K115" s="431"/>
      <c r="L115" s="431"/>
      <c r="M115" s="431"/>
      <c r="N115" s="431"/>
      <c r="O115" s="431"/>
      <c r="P115" s="431"/>
      <c r="Q115" s="431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 t="str">
        <f t="shared" si="33"/>
        <v/>
      </c>
      <c r="AE115" s="432" t="str">
        <f t="shared" si="34"/>
        <v/>
      </c>
      <c r="AF115" s="433" t="str">
        <f t="shared" si="35"/>
        <v/>
      </c>
      <c r="AG115" s="262">
        <f t="shared" si="36"/>
        <v>1</v>
      </c>
      <c r="AH115" s="262">
        <f t="shared" si="37"/>
        <v>1</v>
      </c>
      <c r="AI115" s="262">
        <f t="shared" si="38"/>
        <v>1</v>
      </c>
      <c r="AJ115" s="262">
        <f t="shared" si="39"/>
        <v>1</v>
      </c>
      <c r="AK115" s="262">
        <f t="shared" si="40"/>
        <v>1</v>
      </c>
      <c r="AL115" s="262">
        <f t="shared" si="41"/>
        <v>1</v>
      </c>
      <c r="AM115" s="262">
        <f t="shared" si="42"/>
        <v>1</v>
      </c>
      <c r="AN115" s="262">
        <f t="shared" si="43"/>
        <v>1</v>
      </c>
      <c r="AO115" s="262">
        <f t="shared" si="44"/>
        <v>1</v>
      </c>
      <c r="AP115" s="262">
        <f t="shared" si="45"/>
        <v>1</v>
      </c>
      <c r="AQ115" s="262">
        <f t="shared" si="46"/>
        <v>1</v>
      </c>
      <c r="AR115" s="262">
        <f t="shared" si="47"/>
        <v>1</v>
      </c>
      <c r="AS115" s="262">
        <f t="shared" si="48"/>
        <v>1</v>
      </c>
      <c r="AT115" s="262">
        <f t="shared" si="49"/>
        <v>1</v>
      </c>
      <c r="AU115" s="262">
        <f t="shared" si="50"/>
        <v>1</v>
      </c>
      <c r="AV115" s="262">
        <f t="shared" si="51"/>
        <v>1</v>
      </c>
      <c r="AW115" s="262">
        <f t="shared" si="52"/>
        <v>1</v>
      </c>
      <c r="AX115" s="262">
        <f t="shared" si="53"/>
        <v>1</v>
      </c>
      <c r="AY115" s="262">
        <f t="shared" si="54"/>
        <v>1</v>
      </c>
      <c r="AZ115" s="262">
        <f t="shared" si="55"/>
        <v>1</v>
      </c>
      <c r="BA115" s="262">
        <f t="shared" si="56"/>
        <v>1</v>
      </c>
      <c r="BB115" s="262">
        <f t="shared" si="57"/>
        <v>1</v>
      </c>
      <c r="BC115" s="262">
        <f t="shared" si="58"/>
        <v>1</v>
      </c>
      <c r="BD115" s="262">
        <f t="shared" si="59"/>
        <v>1</v>
      </c>
      <c r="BE115" s="262">
        <f t="shared" si="60"/>
        <v>1</v>
      </c>
      <c r="BF115" s="262">
        <f t="shared" si="61"/>
        <v>1</v>
      </c>
      <c r="BG115" s="262">
        <f t="shared" si="62"/>
        <v>1</v>
      </c>
    </row>
    <row r="116" spans="1:59" ht="15.75" hidden="1" x14ac:dyDescent="0.25">
      <c r="A116" s="428"/>
      <c r="B116" s="429" t="str">
        <f t="shared" si="32"/>
        <v/>
      </c>
      <c r="C116" s="430" t="str">
        <f>IF('תנאי סף'!AO116&lt;&gt;1,"",'תנאי סף'!F116)</f>
        <v/>
      </c>
      <c r="D116" s="431" t="str">
        <f>'מספר פרסומים'!Z116</f>
        <v/>
      </c>
      <c r="E116" s="431" t="str">
        <f>תקציב!Z116</f>
        <v/>
      </c>
      <c r="F116" s="431"/>
      <c r="G116" s="431" t="str">
        <f>'מספר אירועים'!Z116</f>
        <v/>
      </c>
      <c r="H116" s="431"/>
      <c r="I116" s="431" t="str">
        <f>'מלחינים בראשית דרכם'!Z116</f>
        <v/>
      </c>
      <c r="J116" s="431" t="str">
        <f>'עובדים מקצועיים'!Z116</f>
        <v/>
      </c>
      <c r="K116" s="431"/>
      <c r="L116" s="431"/>
      <c r="M116" s="431"/>
      <c r="N116" s="431"/>
      <c r="O116" s="431"/>
      <c r="P116" s="431"/>
      <c r="Q116" s="431"/>
      <c r="R116" s="432"/>
      <c r="S116" s="432"/>
      <c r="T116" s="432"/>
      <c r="U116" s="432"/>
      <c r="V116" s="432"/>
      <c r="W116" s="432"/>
      <c r="X116" s="432"/>
      <c r="Y116" s="432"/>
      <c r="Z116" s="432"/>
      <c r="AA116" s="432"/>
      <c r="AB116" s="432"/>
      <c r="AC116" s="432"/>
      <c r="AD116" s="432" t="str">
        <f t="shared" si="33"/>
        <v/>
      </c>
      <c r="AE116" s="432" t="str">
        <f t="shared" si="34"/>
        <v/>
      </c>
      <c r="AF116" s="433" t="str">
        <f t="shared" si="35"/>
        <v/>
      </c>
      <c r="AG116" s="262">
        <f t="shared" si="36"/>
        <v>1</v>
      </c>
      <c r="AH116" s="262">
        <f t="shared" si="37"/>
        <v>1</v>
      </c>
      <c r="AI116" s="262">
        <f t="shared" si="38"/>
        <v>1</v>
      </c>
      <c r="AJ116" s="262">
        <f t="shared" si="39"/>
        <v>1</v>
      </c>
      <c r="AK116" s="262">
        <f t="shared" si="40"/>
        <v>1</v>
      </c>
      <c r="AL116" s="262">
        <f t="shared" si="41"/>
        <v>1</v>
      </c>
      <c r="AM116" s="262">
        <f t="shared" si="42"/>
        <v>1</v>
      </c>
      <c r="AN116" s="262">
        <f t="shared" si="43"/>
        <v>1</v>
      </c>
      <c r="AO116" s="262">
        <f t="shared" si="44"/>
        <v>1</v>
      </c>
      <c r="AP116" s="262">
        <f t="shared" si="45"/>
        <v>1</v>
      </c>
      <c r="AQ116" s="262">
        <f t="shared" si="46"/>
        <v>1</v>
      </c>
      <c r="AR116" s="262">
        <f t="shared" si="47"/>
        <v>1</v>
      </c>
      <c r="AS116" s="262">
        <f t="shared" si="48"/>
        <v>1</v>
      </c>
      <c r="AT116" s="262">
        <f t="shared" si="49"/>
        <v>1</v>
      </c>
      <c r="AU116" s="262">
        <f t="shared" si="50"/>
        <v>1</v>
      </c>
      <c r="AV116" s="262">
        <f t="shared" si="51"/>
        <v>1</v>
      </c>
      <c r="AW116" s="262">
        <f t="shared" si="52"/>
        <v>1</v>
      </c>
      <c r="AX116" s="262">
        <f t="shared" si="53"/>
        <v>1</v>
      </c>
      <c r="AY116" s="262">
        <f t="shared" si="54"/>
        <v>1</v>
      </c>
      <c r="AZ116" s="262">
        <f t="shared" si="55"/>
        <v>1</v>
      </c>
      <c r="BA116" s="262">
        <f t="shared" si="56"/>
        <v>1</v>
      </c>
      <c r="BB116" s="262">
        <f t="shared" si="57"/>
        <v>1</v>
      </c>
      <c r="BC116" s="262">
        <f t="shared" si="58"/>
        <v>1</v>
      </c>
      <c r="BD116" s="262">
        <f t="shared" si="59"/>
        <v>1</v>
      </c>
      <c r="BE116" s="262">
        <f t="shared" si="60"/>
        <v>1</v>
      </c>
      <c r="BF116" s="262">
        <f t="shared" si="61"/>
        <v>1</v>
      </c>
      <c r="BG116" s="262">
        <f t="shared" si="62"/>
        <v>1</v>
      </c>
    </row>
    <row r="117" spans="1:59" ht="15.75" hidden="1" x14ac:dyDescent="0.25">
      <c r="A117" s="428"/>
      <c r="B117" s="429" t="str">
        <f t="shared" si="32"/>
        <v/>
      </c>
      <c r="C117" s="430" t="str">
        <f>IF('תנאי סף'!AO117&lt;&gt;1,"",'תנאי סף'!F117)</f>
        <v/>
      </c>
      <c r="D117" s="431" t="str">
        <f>'מספר פרסומים'!Z117</f>
        <v/>
      </c>
      <c r="E117" s="431" t="str">
        <f>תקציב!Z117</f>
        <v/>
      </c>
      <c r="F117" s="431"/>
      <c r="G117" s="431" t="str">
        <f>'מספר אירועים'!Z117</f>
        <v/>
      </c>
      <c r="H117" s="431"/>
      <c r="I117" s="431" t="str">
        <f>'מלחינים בראשית דרכם'!Z117</f>
        <v/>
      </c>
      <c r="J117" s="431" t="str">
        <f>'עובדים מקצועיים'!Z117</f>
        <v/>
      </c>
      <c r="K117" s="431"/>
      <c r="L117" s="431"/>
      <c r="M117" s="431"/>
      <c r="N117" s="431"/>
      <c r="O117" s="431"/>
      <c r="P117" s="431"/>
      <c r="Q117" s="431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2"/>
      <c r="AC117" s="432"/>
      <c r="AD117" s="432" t="str">
        <f t="shared" si="33"/>
        <v/>
      </c>
      <c r="AE117" s="432" t="str">
        <f t="shared" si="34"/>
        <v/>
      </c>
      <c r="AF117" s="433" t="str">
        <f t="shared" si="35"/>
        <v/>
      </c>
      <c r="AG117" s="262">
        <f t="shared" si="36"/>
        <v>1</v>
      </c>
      <c r="AH117" s="262">
        <f t="shared" si="37"/>
        <v>1</v>
      </c>
      <c r="AI117" s="262">
        <f t="shared" si="38"/>
        <v>1</v>
      </c>
      <c r="AJ117" s="262">
        <f t="shared" si="39"/>
        <v>1</v>
      </c>
      <c r="AK117" s="262">
        <f t="shared" si="40"/>
        <v>1</v>
      </c>
      <c r="AL117" s="262">
        <f t="shared" si="41"/>
        <v>1</v>
      </c>
      <c r="AM117" s="262">
        <f t="shared" si="42"/>
        <v>1</v>
      </c>
      <c r="AN117" s="262">
        <f t="shared" si="43"/>
        <v>1</v>
      </c>
      <c r="AO117" s="262">
        <f t="shared" si="44"/>
        <v>1</v>
      </c>
      <c r="AP117" s="262">
        <f t="shared" si="45"/>
        <v>1</v>
      </c>
      <c r="AQ117" s="262">
        <f t="shared" si="46"/>
        <v>1</v>
      </c>
      <c r="AR117" s="262">
        <f t="shared" si="47"/>
        <v>1</v>
      </c>
      <c r="AS117" s="262">
        <f t="shared" si="48"/>
        <v>1</v>
      </c>
      <c r="AT117" s="262">
        <f t="shared" si="49"/>
        <v>1</v>
      </c>
      <c r="AU117" s="262">
        <f t="shared" si="50"/>
        <v>1</v>
      </c>
      <c r="AV117" s="262">
        <f t="shared" si="51"/>
        <v>1</v>
      </c>
      <c r="AW117" s="262">
        <f t="shared" si="52"/>
        <v>1</v>
      </c>
      <c r="AX117" s="262">
        <f t="shared" si="53"/>
        <v>1</v>
      </c>
      <c r="AY117" s="262">
        <f t="shared" si="54"/>
        <v>1</v>
      </c>
      <c r="AZ117" s="262">
        <f t="shared" si="55"/>
        <v>1</v>
      </c>
      <c r="BA117" s="262">
        <f t="shared" si="56"/>
        <v>1</v>
      </c>
      <c r="BB117" s="262">
        <f t="shared" si="57"/>
        <v>1</v>
      </c>
      <c r="BC117" s="262">
        <f t="shared" si="58"/>
        <v>1</v>
      </c>
      <c r="BD117" s="262">
        <f t="shared" si="59"/>
        <v>1</v>
      </c>
      <c r="BE117" s="262">
        <f t="shared" si="60"/>
        <v>1</v>
      </c>
      <c r="BF117" s="262">
        <f t="shared" si="61"/>
        <v>1</v>
      </c>
      <c r="BG117" s="262">
        <f t="shared" si="62"/>
        <v>1</v>
      </c>
    </row>
    <row r="118" spans="1:59" ht="15.75" hidden="1" x14ac:dyDescent="0.25">
      <c r="A118" s="428"/>
      <c r="B118" s="429" t="str">
        <f t="shared" si="32"/>
        <v/>
      </c>
      <c r="C118" s="430" t="str">
        <f>IF('תנאי סף'!AO118&lt;&gt;1,"",'תנאי סף'!F118)</f>
        <v/>
      </c>
      <c r="D118" s="431" t="str">
        <f>'מספר פרסומים'!Z118</f>
        <v/>
      </c>
      <c r="E118" s="431" t="str">
        <f>תקציב!Z118</f>
        <v/>
      </c>
      <c r="F118" s="431"/>
      <c r="G118" s="431" t="str">
        <f>'מספר אירועים'!Z118</f>
        <v/>
      </c>
      <c r="H118" s="431"/>
      <c r="I118" s="431" t="str">
        <f>'מלחינים בראשית דרכם'!Z118</f>
        <v/>
      </c>
      <c r="J118" s="431" t="str">
        <f>'עובדים מקצועיים'!Z118</f>
        <v/>
      </c>
      <c r="K118" s="431"/>
      <c r="L118" s="431"/>
      <c r="M118" s="431"/>
      <c r="N118" s="431"/>
      <c r="O118" s="431"/>
      <c r="P118" s="431"/>
      <c r="Q118" s="431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2"/>
      <c r="AC118" s="432"/>
      <c r="AD118" s="432" t="str">
        <f t="shared" si="33"/>
        <v/>
      </c>
      <c r="AE118" s="432" t="str">
        <f t="shared" si="34"/>
        <v/>
      </c>
      <c r="AF118" s="433" t="str">
        <f t="shared" si="35"/>
        <v/>
      </c>
      <c r="AG118" s="262">
        <f t="shared" si="36"/>
        <v>1</v>
      </c>
      <c r="AH118" s="262">
        <f t="shared" si="37"/>
        <v>1</v>
      </c>
      <c r="AI118" s="262">
        <f t="shared" si="38"/>
        <v>1</v>
      </c>
      <c r="AJ118" s="262">
        <f t="shared" si="39"/>
        <v>1</v>
      </c>
      <c r="AK118" s="262">
        <f t="shared" si="40"/>
        <v>1</v>
      </c>
      <c r="AL118" s="262">
        <f t="shared" si="41"/>
        <v>1</v>
      </c>
      <c r="AM118" s="262">
        <f t="shared" si="42"/>
        <v>1</v>
      </c>
      <c r="AN118" s="262">
        <f t="shared" si="43"/>
        <v>1</v>
      </c>
      <c r="AO118" s="262">
        <f t="shared" si="44"/>
        <v>1</v>
      </c>
      <c r="AP118" s="262">
        <f t="shared" si="45"/>
        <v>1</v>
      </c>
      <c r="AQ118" s="262">
        <f t="shared" si="46"/>
        <v>1</v>
      </c>
      <c r="AR118" s="262">
        <f t="shared" si="47"/>
        <v>1</v>
      </c>
      <c r="AS118" s="262">
        <f t="shared" si="48"/>
        <v>1</v>
      </c>
      <c r="AT118" s="262">
        <f t="shared" si="49"/>
        <v>1</v>
      </c>
      <c r="AU118" s="262">
        <f t="shared" si="50"/>
        <v>1</v>
      </c>
      <c r="AV118" s="262">
        <f t="shared" si="51"/>
        <v>1</v>
      </c>
      <c r="AW118" s="262">
        <f t="shared" si="52"/>
        <v>1</v>
      </c>
      <c r="AX118" s="262">
        <f t="shared" si="53"/>
        <v>1</v>
      </c>
      <c r="AY118" s="262">
        <f t="shared" si="54"/>
        <v>1</v>
      </c>
      <c r="AZ118" s="262">
        <f t="shared" si="55"/>
        <v>1</v>
      </c>
      <c r="BA118" s="262">
        <f t="shared" si="56"/>
        <v>1</v>
      </c>
      <c r="BB118" s="262">
        <f t="shared" si="57"/>
        <v>1</v>
      </c>
      <c r="BC118" s="262">
        <f t="shared" si="58"/>
        <v>1</v>
      </c>
      <c r="BD118" s="262">
        <f t="shared" si="59"/>
        <v>1</v>
      </c>
      <c r="BE118" s="262">
        <f t="shared" si="60"/>
        <v>1</v>
      </c>
      <c r="BF118" s="262">
        <f t="shared" si="61"/>
        <v>1</v>
      </c>
      <c r="BG118" s="262">
        <f t="shared" si="62"/>
        <v>1</v>
      </c>
    </row>
    <row r="119" spans="1:59" ht="15.75" hidden="1" x14ac:dyDescent="0.25">
      <c r="A119" s="428"/>
      <c r="B119" s="429" t="str">
        <f t="shared" si="32"/>
        <v/>
      </c>
      <c r="C119" s="430" t="str">
        <f>IF('תנאי סף'!AO119&lt;&gt;1,"",'תנאי סף'!F119)</f>
        <v/>
      </c>
      <c r="D119" s="431" t="str">
        <f>'מספר פרסומים'!Z119</f>
        <v/>
      </c>
      <c r="E119" s="431" t="str">
        <f>תקציב!Z119</f>
        <v/>
      </c>
      <c r="F119" s="431"/>
      <c r="G119" s="431" t="str">
        <f>'מספר אירועים'!Z119</f>
        <v/>
      </c>
      <c r="H119" s="431"/>
      <c r="I119" s="431" t="str">
        <f>'מלחינים בראשית דרכם'!Z119</f>
        <v/>
      </c>
      <c r="J119" s="431" t="str">
        <f>'עובדים מקצועיים'!Z119</f>
        <v/>
      </c>
      <c r="K119" s="431"/>
      <c r="L119" s="431"/>
      <c r="M119" s="431"/>
      <c r="N119" s="431"/>
      <c r="O119" s="431"/>
      <c r="P119" s="431"/>
      <c r="Q119" s="431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2"/>
      <c r="AC119" s="432"/>
      <c r="AD119" s="432" t="str">
        <f t="shared" si="33"/>
        <v/>
      </c>
      <c r="AE119" s="432" t="str">
        <f t="shared" si="34"/>
        <v/>
      </c>
      <c r="AF119" s="433" t="str">
        <f t="shared" si="35"/>
        <v/>
      </c>
      <c r="AG119" s="262">
        <f t="shared" si="36"/>
        <v>1</v>
      </c>
      <c r="AH119" s="262">
        <f t="shared" si="37"/>
        <v>1</v>
      </c>
      <c r="AI119" s="262">
        <f t="shared" si="38"/>
        <v>1</v>
      </c>
      <c r="AJ119" s="262">
        <f t="shared" si="39"/>
        <v>1</v>
      </c>
      <c r="AK119" s="262">
        <f t="shared" si="40"/>
        <v>1</v>
      </c>
      <c r="AL119" s="262">
        <f t="shared" si="41"/>
        <v>1</v>
      </c>
      <c r="AM119" s="262">
        <f t="shared" si="42"/>
        <v>1</v>
      </c>
      <c r="AN119" s="262">
        <f t="shared" si="43"/>
        <v>1</v>
      </c>
      <c r="AO119" s="262">
        <f t="shared" si="44"/>
        <v>1</v>
      </c>
      <c r="AP119" s="262">
        <f t="shared" si="45"/>
        <v>1</v>
      </c>
      <c r="AQ119" s="262">
        <f t="shared" si="46"/>
        <v>1</v>
      </c>
      <c r="AR119" s="262">
        <f t="shared" si="47"/>
        <v>1</v>
      </c>
      <c r="AS119" s="262">
        <f t="shared" si="48"/>
        <v>1</v>
      </c>
      <c r="AT119" s="262">
        <f t="shared" si="49"/>
        <v>1</v>
      </c>
      <c r="AU119" s="262">
        <f t="shared" si="50"/>
        <v>1</v>
      </c>
      <c r="AV119" s="262">
        <f t="shared" si="51"/>
        <v>1</v>
      </c>
      <c r="AW119" s="262">
        <f t="shared" si="52"/>
        <v>1</v>
      </c>
      <c r="AX119" s="262">
        <f t="shared" si="53"/>
        <v>1</v>
      </c>
      <c r="AY119" s="262">
        <f t="shared" si="54"/>
        <v>1</v>
      </c>
      <c r="AZ119" s="262">
        <f t="shared" si="55"/>
        <v>1</v>
      </c>
      <c r="BA119" s="262">
        <f t="shared" si="56"/>
        <v>1</v>
      </c>
      <c r="BB119" s="262">
        <f t="shared" si="57"/>
        <v>1</v>
      </c>
      <c r="BC119" s="262">
        <f t="shared" si="58"/>
        <v>1</v>
      </c>
      <c r="BD119" s="262">
        <f t="shared" si="59"/>
        <v>1</v>
      </c>
      <c r="BE119" s="262">
        <f t="shared" si="60"/>
        <v>1</v>
      </c>
      <c r="BF119" s="262">
        <f t="shared" si="61"/>
        <v>1</v>
      </c>
      <c r="BG119" s="262">
        <f t="shared" si="62"/>
        <v>1</v>
      </c>
    </row>
    <row r="120" spans="1:59" ht="15.75" hidden="1" x14ac:dyDescent="0.25">
      <c r="A120" s="428"/>
      <c r="B120" s="429" t="str">
        <f t="shared" si="32"/>
        <v/>
      </c>
      <c r="C120" s="430" t="str">
        <f>IF('תנאי סף'!AO120&lt;&gt;1,"",'תנאי סף'!F120)</f>
        <v/>
      </c>
      <c r="D120" s="431" t="str">
        <f>'מספר פרסומים'!Z120</f>
        <v/>
      </c>
      <c r="E120" s="431" t="str">
        <f>תקציב!Z120</f>
        <v/>
      </c>
      <c r="F120" s="431"/>
      <c r="G120" s="431" t="str">
        <f>'מספר אירועים'!Z120</f>
        <v/>
      </c>
      <c r="H120" s="431"/>
      <c r="I120" s="431" t="str">
        <f>'מלחינים בראשית דרכם'!Z120</f>
        <v/>
      </c>
      <c r="J120" s="431" t="str">
        <f>'עובדים מקצועיים'!Z120</f>
        <v/>
      </c>
      <c r="K120" s="431"/>
      <c r="L120" s="431"/>
      <c r="M120" s="431"/>
      <c r="N120" s="431"/>
      <c r="O120" s="431"/>
      <c r="P120" s="431"/>
      <c r="Q120" s="431"/>
      <c r="R120" s="432"/>
      <c r="S120" s="432"/>
      <c r="T120" s="432"/>
      <c r="U120" s="432"/>
      <c r="V120" s="432"/>
      <c r="W120" s="432"/>
      <c r="X120" s="432"/>
      <c r="Y120" s="432"/>
      <c r="Z120" s="432"/>
      <c r="AA120" s="432"/>
      <c r="AB120" s="432"/>
      <c r="AC120" s="432"/>
      <c r="AD120" s="432" t="str">
        <f t="shared" si="33"/>
        <v/>
      </c>
      <c r="AE120" s="432" t="str">
        <f t="shared" si="34"/>
        <v/>
      </c>
      <c r="AF120" s="433" t="str">
        <f t="shared" si="35"/>
        <v/>
      </c>
      <c r="AG120" s="262">
        <f t="shared" si="36"/>
        <v>1</v>
      </c>
      <c r="AH120" s="262">
        <f t="shared" si="37"/>
        <v>1</v>
      </c>
      <c r="AI120" s="262">
        <f t="shared" si="38"/>
        <v>1</v>
      </c>
      <c r="AJ120" s="262">
        <f t="shared" si="39"/>
        <v>1</v>
      </c>
      <c r="AK120" s="262">
        <f t="shared" si="40"/>
        <v>1</v>
      </c>
      <c r="AL120" s="262">
        <f t="shared" si="41"/>
        <v>1</v>
      </c>
      <c r="AM120" s="262">
        <f t="shared" si="42"/>
        <v>1</v>
      </c>
      <c r="AN120" s="262">
        <f t="shared" si="43"/>
        <v>1</v>
      </c>
      <c r="AO120" s="262">
        <f t="shared" si="44"/>
        <v>1</v>
      </c>
      <c r="AP120" s="262">
        <f t="shared" si="45"/>
        <v>1</v>
      </c>
      <c r="AQ120" s="262">
        <f t="shared" si="46"/>
        <v>1</v>
      </c>
      <c r="AR120" s="262">
        <f t="shared" si="47"/>
        <v>1</v>
      </c>
      <c r="AS120" s="262">
        <f t="shared" si="48"/>
        <v>1</v>
      </c>
      <c r="AT120" s="262">
        <f t="shared" si="49"/>
        <v>1</v>
      </c>
      <c r="AU120" s="262">
        <f t="shared" si="50"/>
        <v>1</v>
      </c>
      <c r="AV120" s="262">
        <f t="shared" si="51"/>
        <v>1</v>
      </c>
      <c r="AW120" s="262">
        <f t="shared" si="52"/>
        <v>1</v>
      </c>
      <c r="AX120" s="262">
        <f t="shared" si="53"/>
        <v>1</v>
      </c>
      <c r="AY120" s="262">
        <f t="shared" si="54"/>
        <v>1</v>
      </c>
      <c r="AZ120" s="262">
        <f t="shared" si="55"/>
        <v>1</v>
      </c>
      <c r="BA120" s="262">
        <f t="shared" si="56"/>
        <v>1</v>
      </c>
      <c r="BB120" s="262">
        <f t="shared" si="57"/>
        <v>1</v>
      </c>
      <c r="BC120" s="262">
        <f t="shared" si="58"/>
        <v>1</v>
      </c>
      <c r="BD120" s="262">
        <f t="shared" si="59"/>
        <v>1</v>
      </c>
      <c r="BE120" s="262">
        <f t="shared" si="60"/>
        <v>1</v>
      </c>
      <c r="BF120" s="262">
        <f t="shared" si="61"/>
        <v>1</v>
      </c>
      <c r="BG120" s="262">
        <f t="shared" si="62"/>
        <v>1</v>
      </c>
    </row>
    <row r="121" spans="1:59" ht="15.75" hidden="1" x14ac:dyDescent="0.25">
      <c r="A121" s="428"/>
      <c r="B121" s="429" t="str">
        <f t="shared" si="32"/>
        <v/>
      </c>
      <c r="C121" s="430" t="str">
        <f>IF('תנאי סף'!AO121&lt;&gt;1,"",'תנאי סף'!F121)</f>
        <v/>
      </c>
      <c r="D121" s="431" t="str">
        <f>'מספר פרסומים'!Z121</f>
        <v/>
      </c>
      <c r="E121" s="431" t="str">
        <f>תקציב!Z121</f>
        <v/>
      </c>
      <c r="F121" s="431"/>
      <c r="G121" s="431" t="str">
        <f>'מספר אירועים'!Z121</f>
        <v/>
      </c>
      <c r="H121" s="431"/>
      <c r="I121" s="431" t="str">
        <f>'מלחינים בראשית דרכם'!Z121</f>
        <v/>
      </c>
      <c r="J121" s="431" t="str">
        <f>'עובדים מקצועיים'!Z121</f>
        <v/>
      </c>
      <c r="K121" s="431"/>
      <c r="L121" s="431"/>
      <c r="M121" s="431"/>
      <c r="N121" s="431"/>
      <c r="O121" s="431"/>
      <c r="P121" s="431"/>
      <c r="Q121" s="431"/>
      <c r="R121" s="432"/>
      <c r="S121" s="432"/>
      <c r="T121" s="432"/>
      <c r="U121" s="432"/>
      <c r="V121" s="432"/>
      <c r="W121" s="432"/>
      <c r="X121" s="432"/>
      <c r="Y121" s="432"/>
      <c r="Z121" s="432"/>
      <c r="AA121" s="432"/>
      <c r="AB121" s="432"/>
      <c r="AC121" s="432"/>
      <c r="AD121" s="432" t="str">
        <f t="shared" si="33"/>
        <v/>
      </c>
      <c r="AE121" s="432" t="str">
        <f t="shared" si="34"/>
        <v/>
      </c>
      <c r="AF121" s="433" t="str">
        <f t="shared" si="35"/>
        <v/>
      </c>
      <c r="AG121" s="262">
        <f t="shared" si="36"/>
        <v>1</v>
      </c>
      <c r="AH121" s="262">
        <f t="shared" si="37"/>
        <v>1</v>
      </c>
      <c r="AI121" s="262">
        <f t="shared" si="38"/>
        <v>1</v>
      </c>
      <c r="AJ121" s="262">
        <f t="shared" si="39"/>
        <v>1</v>
      </c>
      <c r="AK121" s="262">
        <f t="shared" si="40"/>
        <v>1</v>
      </c>
      <c r="AL121" s="262">
        <f t="shared" si="41"/>
        <v>1</v>
      </c>
      <c r="AM121" s="262">
        <f t="shared" si="42"/>
        <v>1</v>
      </c>
      <c r="AN121" s="262">
        <f t="shared" si="43"/>
        <v>1</v>
      </c>
      <c r="AO121" s="262">
        <f t="shared" si="44"/>
        <v>1</v>
      </c>
      <c r="AP121" s="262">
        <f t="shared" si="45"/>
        <v>1</v>
      </c>
      <c r="AQ121" s="262">
        <f t="shared" si="46"/>
        <v>1</v>
      </c>
      <c r="AR121" s="262">
        <f t="shared" si="47"/>
        <v>1</v>
      </c>
      <c r="AS121" s="262">
        <f t="shared" si="48"/>
        <v>1</v>
      </c>
      <c r="AT121" s="262">
        <f t="shared" si="49"/>
        <v>1</v>
      </c>
      <c r="AU121" s="262">
        <f t="shared" si="50"/>
        <v>1</v>
      </c>
      <c r="AV121" s="262">
        <f t="shared" si="51"/>
        <v>1</v>
      </c>
      <c r="AW121" s="262">
        <f t="shared" si="52"/>
        <v>1</v>
      </c>
      <c r="AX121" s="262">
        <f t="shared" si="53"/>
        <v>1</v>
      </c>
      <c r="AY121" s="262">
        <f t="shared" si="54"/>
        <v>1</v>
      </c>
      <c r="AZ121" s="262">
        <f t="shared" si="55"/>
        <v>1</v>
      </c>
      <c r="BA121" s="262">
        <f t="shared" si="56"/>
        <v>1</v>
      </c>
      <c r="BB121" s="262">
        <f t="shared" si="57"/>
        <v>1</v>
      </c>
      <c r="BC121" s="262">
        <f t="shared" si="58"/>
        <v>1</v>
      </c>
      <c r="BD121" s="262">
        <f t="shared" si="59"/>
        <v>1</v>
      </c>
      <c r="BE121" s="262">
        <f t="shared" si="60"/>
        <v>1</v>
      </c>
      <c r="BF121" s="262">
        <f t="shared" si="61"/>
        <v>1</v>
      </c>
      <c r="BG121" s="262">
        <f t="shared" si="62"/>
        <v>1</v>
      </c>
    </row>
    <row r="122" spans="1:59" ht="15.75" hidden="1" x14ac:dyDescent="0.25">
      <c r="A122" s="428"/>
      <c r="B122" s="429" t="str">
        <f t="shared" si="32"/>
        <v/>
      </c>
      <c r="C122" s="430" t="str">
        <f>IF('תנאי סף'!AO122&lt;&gt;1,"",'תנאי סף'!F122)</f>
        <v/>
      </c>
      <c r="D122" s="431" t="str">
        <f>'מספר פרסומים'!Z122</f>
        <v/>
      </c>
      <c r="E122" s="431" t="str">
        <f>תקציב!Z122</f>
        <v/>
      </c>
      <c r="F122" s="431"/>
      <c r="G122" s="431" t="str">
        <f>'מספר אירועים'!Z122</f>
        <v/>
      </c>
      <c r="H122" s="431"/>
      <c r="I122" s="431" t="str">
        <f>'מלחינים בראשית דרכם'!Z122</f>
        <v/>
      </c>
      <c r="J122" s="431" t="str">
        <f>'עובדים מקצועיים'!Z122</f>
        <v/>
      </c>
      <c r="K122" s="431"/>
      <c r="L122" s="431"/>
      <c r="M122" s="431"/>
      <c r="N122" s="431"/>
      <c r="O122" s="431"/>
      <c r="P122" s="431"/>
      <c r="Q122" s="431"/>
      <c r="R122" s="432"/>
      <c r="S122" s="432"/>
      <c r="T122" s="432"/>
      <c r="U122" s="432"/>
      <c r="V122" s="432"/>
      <c r="W122" s="432"/>
      <c r="X122" s="432"/>
      <c r="Y122" s="432"/>
      <c r="Z122" s="432"/>
      <c r="AA122" s="432"/>
      <c r="AB122" s="432"/>
      <c r="AC122" s="432"/>
      <c r="AD122" s="432" t="str">
        <f t="shared" si="33"/>
        <v/>
      </c>
      <c r="AE122" s="432" t="str">
        <f t="shared" si="34"/>
        <v/>
      </c>
      <c r="AF122" s="433" t="str">
        <f t="shared" si="35"/>
        <v/>
      </c>
      <c r="AG122" s="262">
        <f t="shared" si="36"/>
        <v>1</v>
      </c>
      <c r="AH122" s="262">
        <f t="shared" si="37"/>
        <v>1</v>
      </c>
      <c r="AI122" s="262">
        <f t="shared" si="38"/>
        <v>1</v>
      </c>
      <c r="AJ122" s="262">
        <f t="shared" si="39"/>
        <v>1</v>
      </c>
      <c r="AK122" s="262">
        <f t="shared" si="40"/>
        <v>1</v>
      </c>
      <c r="AL122" s="262">
        <f t="shared" si="41"/>
        <v>1</v>
      </c>
      <c r="AM122" s="262">
        <f t="shared" si="42"/>
        <v>1</v>
      </c>
      <c r="AN122" s="262">
        <f t="shared" si="43"/>
        <v>1</v>
      </c>
      <c r="AO122" s="262">
        <f t="shared" si="44"/>
        <v>1</v>
      </c>
      <c r="AP122" s="262">
        <f t="shared" si="45"/>
        <v>1</v>
      </c>
      <c r="AQ122" s="262">
        <f t="shared" si="46"/>
        <v>1</v>
      </c>
      <c r="AR122" s="262">
        <f t="shared" si="47"/>
        <v>1</v>
      </c>
      <c r="AS122" s="262">
        <f t="shared" si="48"/>
        <v>1</v>
      </c>
      <c r="AT122" s="262">
        <f t="shared" si="49"/>
        <v>1</v>
      </c>
      <c r="AU122" s="262">
        <f t="shared" si="50"/>
        <v>1</v>
      </c>
      <c r="AV122" s="262">
        <f t="shared" si="51"/>
        <v>1</v>
      </c>
      <c r="AW122" s="262">
        <f t="shared" si="52"/>
        <v>1</v>
      </c>
      <c r="AX122" s="262">
        <f t="shared" si="53"/>
        <v>1</v>
      </c>
      <c r="AY122" s="262">
        <f t="shared" si="54"/>
        <v>1</v>
      </c>
      <c r="AZ122" s="262">
        <f t="shared" si="55"/>
        <v>1</v>
      </c>
      <c r="BA122" s="262">
        <f t="shared" si="56"/>
        <v>1</v>
      </c>
      <c r="BB122" s="262">
        <f t="shared" si="57"/>
        <v>1</v>
      </c>
      <c r="BC122" s="262">
        <f t="shared" si="58"/>
        <v>1</v>
      </c>
      <c r="BD122" s="262">
        <f t="shared" si="59"/>
        <v>1</v>
      </c>
      <c r="BE122" s="262">
        <f t="shared" si="60"/>
        <v>1</v>
      </c>
      <c r="BF122" s="262">
        <f t="shared" si="61"/>
        <v>1</v>
      </c>
      <c r="BG122" s="262">
        <f t="shared" si="62"/>
        <v>1</v>
      </c>
    </row>
    <row r="123" spans="1:59" ht="15.75" hidden="1" x14ac:dyDescent="0.25">
      <c r="A123" s="428"/>
      <c r="B123" s="429" t="str">
        <f t="shared" si="32"/>
        <v/>
      </c>
      <c r="C123" s="430" t="str">
        <f>IF('תנאי סף'!AO123&lt;&gt;1,"",'תנאי סף'!F123)</f>
        <v/>
      </c>
      <c r="D123" s="431" t="str">
        <f>'מספר פרסומים'!Z123</f>
        <v/>
      </c>
      <c r="E123" s="431" t="str">
        <f>תקציב!Z123</f>
        <v/>
      </c>
      <c r="F123" s="431"/>
      <c r="G123" s="431" t="str">
        <f>'מספר אירועים'!Z123</f>
        <v/>
      </c>
      <c r="H123" s="431"/>
      <c r="I123" s="431" t="str">
        <f>'מלחינים בראשית דרכם'!Z123</f>
        <v/>
      </c>
      <c r="J123" s="431" t="str">
        <f>'עובדים מקצועיים'!Z123</f>
        <v/>
      </c>
      <c r="K123" s="431"/>
      <c r="L123" s="431"/>
      <c r="M123" s="431"/>
      <c r="N123" s="431"/>
      <c r="O123" s="431"/>
      <c r="P123" s="431"/>
      <c r="Q123" s="431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2"/>
      <c r="AC123" s="432"/>
      <c r="AD123" s="432" t="str">
        <f t="shared" si="33"/>
        <v/>
      </c>
      <c r="AE123" s="432" t="str">
        <f t="shared" si="34"/>
        <v/>
      </c>
      <c r="AF123" s="433" t="str">
        <f t="shared" si="35"/>
        <v/>
      </c>
      <c r="AG123" s="262">
        <f t="shared" si="36"/>
        <v>1</v>
      </c>
      <c r="AH123" s="262">
        <f t="shared" si="37"/>
        <v>1</v>
      </c>
      <c r="AI123" s="262">
        <f t="shared" si="38"/>
        <v>1</v>
      </c>
      <c r="AJ123" s="262">
        <f t="shared" si="39"/>
        <v>1</v>
      </c>
      <c r="AK123" s="262">
        <f t="shared" si="40"/>
        <v>1</v>
      </c>
      <c r="AL123" s="262">
        <f t="shared" si="41"/>
        <v>1</v>
      </c>
      <c r="AM123" s="262">
        <f t="shared" si="42"/>
        <v>1</v>
      </c>
      <c r="AN123" s="262">
        <f t="shared" si="43"/>
        <v>1</v>
      </c>
      <c r="AO123" s="262">
        <f t="shared" si="44"/>
        <v>1</v>
      </c>
      <c r="AP123" s="262">
        <f t="shared" si="45"/>
        <v>1</v>
      </c>
      <c r="AQ123" s="262">
        <f t="shared" si="46"/>
        <v>1</v>
      </c>
      <c r="AR123" s="262">
        <f t="shared" si="47"/>
        <v>1</v>
      </c>
      <c r="AS123" s="262">
        <f t="shared" si="48"/>
        <v>1</v>
      </c>
      <c r="AT123" s="262">
        <f t="shared" si="49"/>
        <v>1</v>
      </c>
      <c r="AU123" s="262">
        <f t="shared" si="50"/>
        <v>1</v>
      </c>
      <c r="AV123" s="262">
        <f t="shared" si="51"/>
        <v>1</v>
      </c>
      <c r="AW123" s="262">
        <f t="shared" si="52"/>
        <v>1</v>
      </c>
      <c r="AX123" s="262">
        <f t="shared" si="53"/>
        <v>1</v>
      </c>
      <c r="AY123" s="262">
        <f t="shared" si="54"/>
        <v>1</v>
      </c>
      <c r="AZ123" s="262">
        <f t="shared" si="55"/>
        <v>1</v>
      </c>
      <c r="BA123" s="262">
        <f t="shared" si="56"/>
        <v>1</v>
      </c>
      <c r="BB123" s="262">
        <f t="shared" si="57"/>
        <v>1</v>
      </c>
      <c r="BC123" s="262">
        <f t="shared" si="58"/>
        <v>1</v>
      </c>
      <c r="BD123" s="262">
        <f t="shared" si="59"/>
        <v>1</v>
      </c>
      <c r="BE123" s="262">
        <f t="shared" si="60"/>
        <v>1</v>
      </c>
      <c r="BF123" s="262">
        <f t="shared" si="61"/>
        <v>1</v>
      </c>
      <c r="BG123" s="262">
        <f t="shared" si="62"/>
        <v>1</v>
      </c>
    </row>
    <row r="124" spans="1:59" ht="15.75" hidden="1" x14ac:dyDescent="0.25">
      <c r="A124" s="428"/>
      <c r="B124" s="429" t="str">
        <f t="shared" si="32"/>
        <v/>
      </c>
      <c r="C124" s="430" t="str">
        <f>IF('תנאי סף'!AO124&lt;&gt;1,"",'תנאי סף'!F124)</f>
        <v/>
      </c>
      <c r="D124" s="431" t="str">
        <f>'מספר פרסומים'!Z124</f>
        <v/>
      </c>
      <c r="E124" s="431" t="str">
        <f>תקציב!Z124</f>
        <v/>
      </c>
      <c r="F124" s="431"/>
      <c r="G124" s="431" t="str">
        <f>'מספר אירועים'!Z124</f>
        <v/>
      </c>
      <c r="H124" s="431"/>
      <c r="I124" s="431" t="str">
        <f>'מלחינים בראשית דרכם'!Z124</f>
        <v/>
      </c>
      <c r="J124" s="431" t="str">
        <f>'עובדים מקצועיים'!Z124</f>
        <v/>
      </c>
      <c r="K124" s="431"/>
      <c r="L124" s="431"/>
      <c r="M124" s="431"/>
      <c r="N124" s="431"/>
      <c r="O124" s="431"/>
      <c r="P124" s="431"/>
      <c r="Q124" s="431"/>
      <c r="R124" s="432"/>
      <c r="S124" s="432"/>
      <c r="T124" s="432"/>
      <c r="U124" s="432"/>
      <c r="V124" s="432"/>
      <c r="W124" s="432"/>
      <c r="X124" s="432"/>
      <c r="Y124" s="432"/>
      <c r="Z124" s="432"/>
      <c r="AA124" s="432"/>
      <c r="AB124" s="432"/>
      <c r="AC124" s="432"/>
      <c r="AD124" s="432" t="str">
        <f t="shared" si="33"/>
        <v/>
      </c>
      <c r="AE124" s="432" t="str">
        <f t="shared" si="34"/>
        <v/>
      </c>
      <c r="AF124" s="433" t="str">
        <f t="shared" si="35"/>
        <v/>
      </c>
      <c r="AG124" s="262">
        <f t="shared" si="36"/>
        <v>1</v>
      </c>
      <c r="AH124" s="262">
        <f t="shared" si="37"/>
        <v>1</v>
      </c>
      <c r="AI124" s="262">
        <f t="shared" si="38"/>
        <v>1</v>
      </c>
      <c r="AJ124" s="262">
        <f t="shared" si="39"/>
        <v>1</v>
      </c>
      <c r="AK124" s="262">
        <f t="shared" si="40"/>
        <v>1</v>
      </c>
      <c r="AL124" s="262">
        <f t="shared" si="41"/>
        <v>1</v>
      </c>
      <c r="AM124" s="262">
        <f t="shared" si="42"/>
        <v>1</v>
      </c>
      <c r="AN124" s="262">
        <f t="shared" si="43"/>
        <v>1</v>
      </c>
      <c r="AO124" s="262">
        <f t="shared" si="44"/>
        <v>1</v>
      </c>
      <c r="AP124" s="262">
        <f t="shared" si="45"/>
        <v>1</v>
      </c>
      <c r="AQ124" s="262">
        <f t="shared" si="46"/>
        <v>1</v>
      </c>
      <c r="AR124" s="262">
        <f t="shared" si="47"/>
        <v>1</v>
      </c>
      <c r="AS124" s="262">
        <f t="shared" si="48"/>
        <v>1</v>
      </c>
      <c r="AT124" s="262">
        <f t="shared" si="49"/>
        <v>1</v>
      </c>
      <c r="AU124" s="262">
        <f t="shared" si="50"/>
        <v>1</v>
      </c>
      <c r="AV124" s="262">
        <f t="shared" si="51"/>
        <v>1</v>
      </c>
      <c r="AW124" s="262">
        <f t="shared" si="52"/>
        <v>1</v>
      </c>
      <c r="AX124" s="262">
        <f t="shared" si="53"/>
        <v>1</v>
      </c>
      <c r="AY124" s="262">
        <f t="shared" si="54"/>
        <v>1</v>
      </c>
      <c r="AZ124" s="262">
        <f t="shared" si="55"/>
        <v>1</v>
      </c>
      <c r="BA124" s="262">
        <f t="shared" si="56"/>
        <v>1</v>
      </c>
      <c r="BB124" s="262">
        <f t="shared" si="57"/>
        <v>1</v>
      </c>
      <c r="BC124" s="262">
        <f t="shared" si="58"/>
        <v>1</v>
      </c>
      <c r="BD124" s="262">
        <f t="shared" si="59"/>
        <v>1</v>
      </c>
      <c r="BE124" s="262">
        <f t="shared" si="60"/>
        <v>1</v>
      </c>
      <c r="BF124" s="262">
        <f t="shared" si="61"/>
        <v>1</v>
      </c>
      <c r="BG124" s="262">
        <f t="shared" si="62"/>
        <v>1</v>
      </c>
    </row>
    <row r="125" spans="1:59" ht="15.75" hidden="1" x14ac:dyDescent="0.25">
      <c r="A125" s="428"/>
      <c r="B125" s="429" t="str">
        <f t="shared" si="32"/>
        <v/>
      </c>
      <c r="C125" s="430" t="str">
        <f>IF('תנאי סף'!AO125&lt;&gt;1,"",'תנאי סף'!F125)</f>
        <v/>
      </c>
      <c r="D125" s="431" t="str">
        <f>'מספר פרסומים'!Z125</f>
        <v/>
      </c>
      <c r="E125" s="431" t="str">
        <f>תקציב!Z125</f>
        <v/>
      </c>
      <c r="F125" s="431"/>
      <c r="G125" s="431" t="str">
        <f>'מספר אירועים'!Z125</f>
        <v/>
      </c>
      <c r="H125" s="431"/>
      <c r="I125" s="431" t="str">
        <f>'מלחינים בראשית דרכם'!Z125</f>
        <v/>
      </c>
      <c r="J125" s="431" t="str">
        <f>'עובדים מקצועיים'!Z125</f>
        <v/>
      </c>
      <c r="K125" s="431"/>
      <c r="L125" s="431"/>
      <c r="M125" s="431"/>
      <c r="N125" s="431"/>
      <c r="O125" s="431"/>
      <c r="P125" s="431"/>
      <c r="Q125" s="431"/>
      <c r="R125" s="432"/>
      <c r="S125" s="432"/>
      <c r="T125" s="432"/>
      <c r="U125" s="432"/>
      <c r="V125" s="432"/>
      <c r="W125" s="432"/>
      <c r="X125" s="432"/>
      <c r="Y125" s="432"/>
      <c r="Z125" s="432"/>
      <c r="AA125" s="432"/>
      <c r="AB125" s="432"/>
      <c r="AC125" s="432"/>
      <c r="AD125" s="432" t="str">
        <f t="shared" si="33"/>
        <v/>
      </c>
      <c r="AE125" s="432" t="str">
        <f t="shared" si="34"/>
        <v/>
      </c>
      <c r="AF125" s="433" t="str">
        <f t="shared" si="35"/>
        <v/>
      </c>
      <c r="AG125" s="262">
        <f t="shared" si="36"/>
        <v>1</v>
      </c>
      <c r="AH125" s="262">
        <f t="shared" si="37"/>
        <v>1</v>
      </c>
      <c r="AI125" s="262">
        <f t="shared" si="38"/>
        <v>1</v>
      </c>
      <c r="AJ125" s="262">
        <f t="shared" si="39"/>
        <v>1</v>
      </c>
      <c r="AK125" s="262">
        <f t="shared" si="40"/>
        <v>1</v>
      </c>
      <c r="AL125" s="262">
        <f t="shared" si="41"/>
        <v>1</v>
      </c>
      <c r="AM125" s="262">
        <f t="shared" si="42"/>
        <v>1</v>
      </c>
      <c r="AN125" s="262">
        <f t="shared" si="43"/>
        <v>1</v>
      </c>
      <c r="AO125" s="262">
        <f t="shared" si="44"/>
        <v>1</v>
      </c>
      <c r="AP125" s="262">
        <f t="shared" si="45"/>
        <v>1</v>
      </c>
      <c r="AQ125" s="262">
        <f t="shared" si="46"/>
        <v>1</v>
      </c>
      <c r="AR125" s="262">
        <f t="shared" si="47"/>
        <v>1</v>
      </c>
      <c r="AS125" s="262">
        <f t="shared" si="48"/>
        <v>1</v>
      </c>
      <c r="AT125" s="262">
        <f t="shared" si="49"/>
        <v>1</v>
      </c>
      <c r="AU125" s="262">
        <f t="shared" si="50"/>
        <v>1</v>
      </c>
      <c r="AV125" s="262">
        <f t="shared" si="51"/>
        <v>1</v>
      </c>
      <c r="AW125" s="262">
        <f t="shared" si="52"/>
        <v>1</v>
      </c>
      <c r="AX125" s="262">
        <f t="shared" si="53"/>
        <v>1</v>
      </c>
      <c r="AY125" s="262">
        <f t="shared" si="54"/>
        <v>1</v>
      </c>
      <c r="AZ125" s="262">
        <f t="shared" si="55"/>
        <v>1</v>
      </c>
      <c r="BA125" s="262">
        <f t="shared" si="56"/>
        <v>1</v>
      </c>
      <c r="BB125" s="262">
        <f t="shared" si="57"/>
        <v>1</v>
      </c>
      <c r="BC125" s="262">
        <f t="shared" si="58"/>
        <v>1</v>
      </c>
      <c r="BD125" s="262">
        <f t="shared" si="59"/>
        <v>1</v>
      </c>
      <c r="BE125" s="262">
        <f t="shared" si="60"/>
        <v>1</v>
      </c>
      <c r="BF125" s="262">
        <f t="shared" si="61"/>
        <v>1</v>
      </c>
      <c r="BG125" s="262">
        <f t="shared" si="62"/>
        <v>1</v>
      </c>
    </row>
    <row r="126" spans="1:59" ht="15.75" hidden="1" x14ac:dyDescent="0.25">
      <c r="A126" s="428"/>
      <c r="B126" s="429" t="str">
        <f t="shared" si="32"/>
        <v/>
      </c>
      <c r="C126" s="430" t="str">
        <f>IF('תנאי סף'!AO126&lt;&gt;1,"",'תנאי סף'!F126)</f>
        <v/>
      </c>
      <c r="D126" s="431" t="str">
        <f>'מספר פרסומים'!Z126</f>
        <v/>
      </c>
      <c r="E126" s="431" t="str">
        <f>תקציב!Z126</f>
        <v/>
      </c>
      <c r="F126" s="431"/>
      <c r="G126" s="431" t="str">
        <f>'מספר אירועים'!Z126</f>
        <v/>
      </c>
      <c r="H126" s="431"/>
      <c r="I126" s="431" t="str">
        <f>'מלחינים בראשית דרכם'!Z126</f>
        <v/>
      </c>
      <c r="J126" s="431" t="str">
        <f>'עובדים מקצועיים'!Z126</f>
        <v/>
      </c>
      <c r="K126" s="431"/>
      <c r="L126" s="431"/>
      <c r="M126" s="431"/>
      <c r="N126" s="431"/>
      <c r="O126" s="431"/>
      <c r="P126" s="431"/>
      <c r="Q126" s="431"/>
      <c r="R126" s="432"/>
      <c r="S126" s="432"/>
      <c r="T126" s="432"/>
      <c r="U126" s="432"/>
      <c r="V126" s="432"/>
      <c r="W126" s="432"/>
      <c r="X126" s="432"/>
      <c r="Y126" s="432"/>
      <c r="Z126" s="432"/>
      <c r="AA126" s="432"/>
      <c r="AB126" s="432"/>
      <c r="AC126" s="432"/>
      <c r="AD126" s="432" t="str">
        <f t="shared" si="33"/>
        <v/>
      </c>
      <c r="AE126" s="432" t="str">
        <f t="shared" si="34"/>
        <v/>
      </c>
      <c r="AF126" s="433" t="str">
        <f t="shared" si="35"/>
        <v/>
      </c>
      <c r="AG126" s="262">
        <f t="shared" si="36"/>
        <v>1</v>
      </c>
      <c r="AH126" s="262">
        <f t="shared" si="37"/>
        <v>1</v>
      </c>
      <c r="AI126" s="262">
        <f t="shared" si="38"/>
        <v>1</v>
      </c>
      <c r="AJ126" s="262">
        <f t="shared" si="39"/>
        <v>1</v>
      </c>
      <c r="AK126" s="262">
        <f t="shared" si="40"/>
        <v>1</v>
      </c>
      <c r="AL126" s="262">
        <f t="shared" si="41"/>
        <v>1</v>
      </c>
      <c r="AM126" s="262">
        <f t="shared" si="42"/>
        <v>1</v>
      </c>
      <c r="AN126" s="262">
        <f t="shared" si="43"/>
        <v>1</v>
      </c>
      <c r="AO126" s="262">
        <f t="shared" si="44"/>
        <v>1</v>
      </c>
      <c r="AP126" s="262">
        <f t="shared" si="45"/>
        <v>1</v>
      </c>
      <c r="AQ126" s="262">
        <f t="shared" si="46"/>
        <v>1</v>
      </c>
      <c r="AR126" s="262">
        <f t="shared" si="47"/>
        <v>1</v>
      </c>
      <c r="AS126" s="262">
        <f t="shared" si="48"/>
        <v>1</v>
      </c>
      <c r="AT126" s="262">
        <f t="shared" si="49"/>
        <v>1</v>
      </c>
      <c r="AU126" s="262">
        <f t="shared" si="50"/>
        <v>1</v>
      </c>
      <c r="AV126" s="262">
        <f t="shared" si="51"/>
        <v>1</v>
      </c>
      <c r="AW126" s="262">
        <f t="shared" si="52"/>
        <v>1</v>
      </c>
      <c r="AX126" s="262">
        <f t="shared" si="53"/>
        <v>1</v>
      </c>
      <c r="AY126" s="262">
        <f t="shared" si="54"/>
        <v>1</v>
      </c>
      <c r="AZ126" s="262">
        <f t="shared" si="55"/>
        <v>1</v>
      </c>
      <c r="BA126" s="262">
        <f t="shared" si="56"/>
        <v>1</v>
      </c>
      <c r="BB126" s="262">
        <f t="shared" si="57"/>
        <v>1</v>
      </c>
      <c r="BC126" s="262">
        <f t="shared" si="58"/>
        <v>1</v>
      </c>
      <c r="BD126" s="262">
        <f t="shared" si="59"/>
        <v>1</v>
      </c>
      <c r="BE126" s="262">
        <f t="shared" si="60"/>
        <v>1</v>
      </c>
      <c r="BF126" s="262">
        <f t="shared" si="61"/>
        <v>1</v>
      </c>
      <c r="BG126" s="262">
        <f t="shared" si="62"/>
        <v>1</v>
      </c>
    </row>
    <row r="127" spans="1:59" ht="15.75" hidden="1" x14ac:dyDescent="0.25">
      <c r="A127" s="428"/>
      <c r="B127" s="429" t="str">
        <f t="shared" si="32"/>
        <v/>
      </c>
      <c r="C127" s="430" t="str">
        <f>IF('תנאי סף'!AO127&lt;&gt;1,"",'תנאי סף'!F127)</f>
        <v/>
      </c>
      <c r="D127" s="431" t="str">
        <f>'מספר פרסומים'!Z127</f>
        <v/>
      </c>
      <c r="E127" s="431" t="str">
        <f>תקציב!Z127</f>
        <v/>
      </c>
      <c r="F127" s="431"/>
      <c r="G127" s="431" t="str">
        <f>'מספר אירועים'!Z127</f>
        <v/>
      </c>
      <c r="H127" s="431"/>
      <c r="I127" s="431" t="str">
        <f>'מלחינים בראשית דרכם'!Z127</f>
        <v/>
      </c>
      <c r="J127" s="431" t="str">
        <f>'עובדים מקצועיים'!Z127</f>
        <v/>
      </c>
      <c r="K127" s="431"/>
      <c r="L127" s="431"/>
      <c r="M127" s="431"/>
      <c r="N127" s="431"/>
      <c r="O127" s="431"/>
      <c r="P127" s="431"/>
      <c r="Q127" s="431"/>
      <c r="R127" s="432"/>
      <c r="S127" s="432"/>
      <c r="T127" s="432"/>
      <c r="U127" s="432"/>
      <c r="V127" s="432"/>
      <c r="W127" s="432"/>
      <c r="X127" s="432"/>
      <c r="Y127" s="432"/>
      <c r="Z127" s="432"/>
      <c r="AA127" s="432"/>
      <c r="AB127" s="432"/>
      <c r="AC127" s="432"/>
      <c r="AD127" s="432" t="str">
        <f t="shared" si="33"/>
        <v/>
      </c>
      <c r="AE127" s="432" t="str">
        <f t="shared" si="34"/>
        <v/>
      </c>
      <c r="AF127" s="433" t="str">
        <f t="shared" si="35"/>
        <v/>
      </c>
      <c r="AG127" s="262">
        <f t="shared" si="36"/>
        <v>1</v>
      </c>
      <c r="AH127" s="262">
        <f t="shared" si="37"/>
        <v>1</v>
      </c>
      <c r="AI127" s="262">
        <f t="shared" si="38"/>
        <v>1</v>
      </c>
      <c r="AJ127" s="262">
        <f t="shared" si="39"/>
        <v>1</v>
      </c>
      <c r="AK127" s="262">
        <f t="shared" si="40"/>
        <v>1</v>
      </c>
      <c r="AL127" s="262">
        <f t="shared" si="41"/>
        <v>1</v>
      </c>
      <c r="AM127" s="262">
        <f t="shared" si="42"/>
        <v>1</v>
      </c>
      <c r="AN127" s="262">
        <f t="shared" si="43"/>
        <v>1</v>
      </c>
      <c r="AO127" s="262">
        <f t="shared" si="44"/>
        <v>1</v>
      </c>
      <c r="AP127" s="262">
        <f t="shared" si="45"/>
        <v>1</v>
      </c>
      <c r="AQ127" s="262">
        <f t="shared" si="46"/>
        <v>1</v>
      </c>
      <c r="AR127" s="262">
        <f t="shared" si="47"/>
        <v>1</v>
      </c>
      <c r="AS127" s="262">
        <f t="shared" si="48"/>
        <v>1</v>
      </c>
      <c r="AT127" s="262">
        <f t="shared" si="49"/>
        <v>1</v>
      </c>
      <c r="AU127" s="262">
        <f t="shared" si="50"/>
        <v>1</v>
      </c>
      <c r="AV127" s="262">
        <f t="shared" si="51"/>
        <v>1</v>
      </c>
      <c r="AW127" s="262">
        <f t="shared" si="52"/>
        <v>1</v>
      </c>
      <c r="AX127" s="262">
        <f t="shared" si="53"/>
        <v>1</v>
      </c>
      <c r="AY127" s="262">
        <f t="shared" si="54"/>
        <v>1</v>
      </c>
      <c r="AZ127" s="262">
        <f t="shared" si="55"/>
        <v>1</v>
      </c>
      <c r="BA127" s="262">
        <f t="shared" si="56"/>
        <v>1</v>
      </c>
      <c r="BB127" s="262">
        <f t="shared" si="57"/>
        <v>1</v>
      </c>
      <c r="BC127" s="262">
        <f t="shared" si="58"/>
        <v>1</v>
      </c>
      <c r="BD127" s="262">
        <f t="shared" si="59"/>
        <v>1</v>
      </c>
      <c r="BE127" s="262">
        <f t="shared" si="60"/>
        <v>1</v>
      </c>
      <c r="BF127" s="262">
        <f t="shared" si="61"/>
        <v>1</v>
      </c>
      <c r="BG127" s="262">
        <f t="shared" si="62"/>
        <v>1</v>
      </c>
    </row>
    <row r="128" spans="1:59" ht="15.75" hidden="1" x14ac:dyDescent="0.25">
      <c r="A128" s="428"/>
      <c r="B128" s="429" t="str">
        <f t="shared" si="32"/>
        <v/>
      </c>
      <c r="C128" s="430" t="str">
        <f>IF('תנאי סף'!AO128&lt;&gt;1,"",'תנאי סף'!F128)</f>
        <v/>
      </c>
      <c r="D128" s="431" t="str">
        <f>'מספר פרסומים'!Z128</f>
        <v/>
      </c>
      <c r="E128" s="431" t="str">
        <f>תקציב!Z128</f>
        <v/>
      </c>
      <c r="F128" s="431"/>
      <c r="G128" s="431" t="str">
        <f>'מספר אירועים'!Z128</f>
        <v/>
      </c>
      <c r="H128" s="431"/>
      <c r="I128" s="431" t="str">
        <f>'מלחינים בראשית דרכם'!Z128</f>
        <v/>
      </c>
      <c r="J128" s="431" t="str">
        <f>'עובדים מקצועיים'!Z128</f>
        <v/>
      </c>
      <c r="K128" s="431"/>
      <c r="L128" s="431"/>
      <c r="M128" s="431"/>
      <c r="N128" s="431"/>
      <c r="O128" s="431"/>
      <c r="P128" s="431"/>
      <c r="Q128" s="431"/>
      <c r="R128" s="432"/>
      <c r="S128" s="432"/>
      <c r="T128" s="432"/>
      <c r="U128" s="432"/>
      <c r="V128" s="432"/>
      <c r="W128" s="432"/>
      <c r="X128" s="432"/>
      <c r="Y128" s="432"/>
      <c r="Z128" s="432"/>
      <c r="AA128" s="432"/>
      <c r="AB128" s="432"/>
      <c r="AC128" s="432"/>
      <c r="AD128" s="432" t="str">
        <f t="shared" si="33"/>
        <v/>
      </c>
      <c r="AE128" s="432" t="str">
        <f t="shared" si="34"/>
        <v/>
      </c>
      <c r="AF128" s="433" t="str">
        <f t="shared" si="35"/>
        <v/>
      </c>
      <c r="AG128" s="262">
        <f t="shared" si="36"/>
        <v>1</v>
      </c>
      <c r="AH128" s="262">
        <f t="shared" si="37"/>
        <v>1</v>
      </c>
      <c r="AI128" s="262">
        <f t="shared" si="38"/>
        <v>1</v>
      </c>
      <c r="AJ128" s="262">
        <f t="shared" si="39"/>
        <v>1</v>
      </c>
      <c r="AK128" s="262">
        <f t="shared" si="40"/>
        <v>1</v>
      </c>
      <c r="AL128" s="262">
        <f t="shared" si="41"/>
        <v>1</v>
      </c>
      <c r="AM128" s="262">
        <f t="shared" si="42"/>
        <v>1</v>
      </c>
      <c r="AN128" s="262">
        <f t="shared" si="43"/>
        <v>1</v>
      </c>
      <c r="AO128" s="262">
        <f t="shared" si="44"/>
        <v>1</v>
      </c>
      <c r="AP128" s="262">
        <f t="shared" si="45"/>
        <v>1</v>
      </c>
      <c r="AQ128" s="262">
        <f t="shared" si="46"/>
        <v>1</v>
      </c>
      <c r="AR128" s="262">
        <f t="shared" si="47"/>
        <v>1</v>
      </c>
      <c r="AS128" s="262">
        <f t="shared" si="48"/>
        <v>1</v>
      </c>
      <c r="AT128" s="262">
        <f t="shared" si="49"/>
        <v>1</v>
      </c>
      <c r="AU128" s="262">
        <f t="shared" si="50"/>
        <v>1</v>
      </c>
      <c r="AV128" s="262">
        <f t="shared" si="51"/>
        <v>1</v>
      </c>
      <c r="AW128" s="262">
        <f t="shared" si="52"/>
        <v>1</v>
      </c>
      <c r="AX128" s="262">
        <f t="shared" si="53"/>
        <v>1</v>
      </c>
      <c r="AY128" s="262">
        <f t="shared" si="54"/>
        <v>1</v>
      </c>
      <c r="AZ128" s="262">
        <f t="shared" si="55"/>
        <v>1</v>
      </c>
      <c r="BA128" s="262">
        <f t="shared" si="56"/>
        <v>1</v>
      </c>
      <c r="BB128" s="262">
        <f t="shared" si="57"/>
        <v>1</v>
      </c>
      <c r="BC128" s="262">
        <f t="shared" si="58"/>
        <v>1</v>
      </c>
      <c r="BD128" s="262">
        <f t="shared" si="59"/>
        <v>1</v>
      </c>
      <c r="BE128" s="262">
        <f t="shared" si="60"/>
        <v>1</v>
      </c>
      <c r="BF128" s="262">
        <f t="shared" si="61"/>
        <v>1</v>
      </c>
      <c r="BG128" s="262">
        <f t="shared" si="62"/>
        <v>1</v>
      </c>
    </row>
    <row r="129" spans="1:59" ht="15.75" hidden="1" x14ac:dyDescent="0.25">
      <c r="A129" s="428"/>
      <c r="B129" s="429" t="str">
        <f t="shared" si="32"/>
        <v/>
      </c>
      <c r="C129" s="430" t="str">
        <f>IF('תנאי סף'!AO129&lt;&gt;1,"",'תנאי סף'!F129)</f>
        <v/>
      </c>
      <c r="D129" s="431" t="str">
        <f>'מספר פרסומים'!Z129</f>
        <v/>
      </c>
      <c r="E129" s="431" t="str">
        <f>תקציב!Z129</f>
        <v/>
      </c>
      <c r="F129" s="431"/>
      <c r="G129" s="431" t="str">
        <f>'מספר אירועים'!Z129</f>
        <v/>
      </c>
      <c r="H129" s="431"/>
      <c r="I129" s="431" t="str">
        <f>'מלחינים בראשית דרכם'!Z129</f>
        <v/>
      </c>
      <c r="J129" s="431" t="str">
        <f>'עובדים מקצועיים'!Z129</f>
        <v/>
      </c>
      <c r="K129" s="431"/>
      <c r="L129" s="431"/>
      <c r="M129" s="431"/>
      <c r="N129" s="431"/>
      <c r="O129" s="431"/>
      <c r="P129" s="431"/>
      <c r="Q129" s="431"/>
      <c r="R129" s="432"/>
      <c r="S129" s="432"/>
      <c r="T129" s="432"/>
      <c r="U129" s="432"/>
      <c r="V129" s="432"/>
      <c r="W129" s="432"/>
      <c r="X129" s="432"/>
      <c r="Y129" s="432"/>
      <c r="Z129" s="432"/>
      <c r="AA129" s="432"/>
      <c r="AB129" s="432"/>
      <c r="AC129" s="432"/>
      <c r="AD129" s="432" t="str">
        <f t="shared" si="33"/>
        <v/>
      </c>
      <c r="AE129" s="432" t="str">
        <f t="shared" si="34"/>
        <v/>
      </c>
      <c r="AF129" s="433" t="str">
        <f t="shared" si="35"/>
        <v/>
      </c>
      <c r="AG129" s="262">
        <f t="shared" si="36"/>
        <v>1</v>
      </c>
      <c r="AH129" s="262">
        <f t="shared" si="37"/>
        <v>1</v>
      </c>
      <c r="AI129" s="262">
        <f t="shared" si="38"/>
        <v>1</v>
      </c>
      <c r="AJ129" s="262">
        <f t="shared" si="39"/>
        <v>1</v>
      </c>
      <c r="AK129" s="262">
        <f t="shared" si="40"/>
        <v>1</v>
      </c>
      <c r="AL129" s="262">
        <f t="shared" si="41"/>
        <v>1</v>
      </c>
      <c r="AM129" s="262">
        <f t="shared" si="42"/>
        <v>1</v>
      </c>
      <c r="AN129" s="262">
        <f t="shared" si="43"/>
        <v>1</v>
      </c>
      <c r="AO129" s="262">
        <f t="shared" si="44"/>
        <v>1</v>
      </c>
      <c r="AP129" s="262">
        <f t="shared" si="45"/>
        <v>1</v>
      </c>
      <c r="AQ129" s="262">
        <f t="shared" si="46"/>
        <v>1</v>
      </c>
      <c r="AR129" s="262">
        <f t="shared" si="47"/>
        <v>1</v>
      </c>
      <c r="AS129" s="262">
        <f t="shared" si="48"/>
        <v>1</v>
      </c>
      <c r="AT129" s="262">
        <f t="shared" si="49"/>
        <v>1</v>
      </c>
      <c r="AU129" s="262">
        <f t="shared" si="50"/>
        <v>1</v>
      </c>
      <c r="AV129" s="262">
        <f t="shared" si="51"/>
        <v>1</v>
      </c>
      <c r="AW129" s="262">
        <f t="shared" si="52"/>
        <v>1</v>
      </c>
      <c r="AX129" s="262">
        <f t="shared" si="53"/>
        <v>1</v>
      </c>
      <c r="AY129" s="262">
        <f t="shared" si="54"/>
        <v>1</v>
      </c>
      <c r="AZ129" s="262">
        <f t="shared" si="55"/>
        <v>1</v>
      </c>
      <c r="BA129" s="262">
        <f t="shared" si="56"/>
        <v>1</v>
      </c>
      <c r="BB129" s="262">
        <f t="shared" si="57"/>
        <v>1</v>
      </c>
      <c r="BC129" s="262">
        <f t="shared" si="58"/>
        <v>1</v>
      </c>
      <c r="BD129" s="262">
        <f t="shared" si="59"/>
        <v>1</v>
      </c>
      <c r="BE129" s="262">
        <f t="shared" si="60"/>
        <v>1</v>
      </c>
      <c r="BF129" s="262">
        <f t="shared" si="61"/>
        <v>1</v>
      </c>
      <c r="BG129" s="262">
        <f t="shared" si="62"/>
        <v>1</v>
      </c>
    </row>
    <row r="130" spans="1:59" ht="15.75" hidden="1" x14ac:dyDescent="0.25">
      <c r="A130" s="428"/>
      <c r="B130" s="429" t="str">
        <f t="shared" si="32"/>
        <v/>
      </c>
      <c r="C130" s="430" t="str">
        <f>IF('תנאי סף'!AO130&lt;&gt;1,"",'תנאי סף'!F130)</f>
        <v/>
      </c>
      <c r="D130" s="431" t="str">
        <f>'מספר פרסומים'!Z130</f>
        <v/>
      </c>
      <c r="E130" s="431" t="str">
        <f>תקציב!Z130</f>
        <v/>
      </c>
      <c r="F130" s="431"/>
      <c r="G130" s="431" t="str">
        <f>'מספר אירועים'!Z130</f>
        <v/>
      </c>
      <c r="H130" s="431"/>
      <c r="I130" s="431" t="str">
        <f>'מלחינים בראשית דרכם'!Z130</f>
        <v/>
      </c>
      <c r="J130" s="431" t="str">
        <f>'עובדים מקצועיים'!Z130</f>
        <v/>
      </c>
      <c r="K130" s="431"/>
      <c r="L130" s="431"/>
      <c r="M130" s="431"/>
      <c r="N130" s="431"/>
      <c r="O130" s="431"/>
      <c r="P130" s="431"/>
      <c r="Q130" s="431"/>
      <c r="R130" s="432"/>
      <c r="S130" s="432"/>
      <c r="T130" s="432"/>
      <c r="U130" s="432"/>
      <c r="V130" s="432"/>
      <c r="W130" s="432"/>
      <c r="X130" s="432"/>
      <c r="Y130" s="432"/>
      <c r="Z130" s="432"/>
      <c r="AA130" s="432"/>
      <c r="AB130" s="432"/>
      <c r="AC130" s="432"/>
      <c r="AD130" s="432" t="str">
        <f t="shared" si="33"/>
        <v/>
      </c>
      <c r="AE130" s="432" t="str">
        <f t="shared" si="34"/>
        <v/>
      </c>
      <c r="AF130" s="433" t="str">
        <f t="shared" si="35"/>
        <v/>
      </c>
      <c r="AG130" s="262">
        <f t="shared" si="36"/>
        <v>1</v>
      </c>
      <c r="AH130" s="262">
        <f t="shared" si="37"/>
        <v>1</v>
      </c>
      <c r="AI130" s="262">
        <f t="shared" si="38"/>
        <v>1</v>
      </c>
      <c r="AJ130" s="262">
        <f t="shared" si="39"/>
        <v>1</v>
      </c>
      <c r="AK130" s="262">
        <f t="shared" si="40"/>
        <v>1</v>
      </c>
      <c r="AL130" s="262">
        <f t="shared" si="41"/>
        <v>1</v>
      </c>
      <c r="AM130" s="262">
        <f t="shared" si="42"/>
        <v>1</v>
      </c>
      <c r="AN130" s="262">
        <f t="shared" si="43"/>
        <v>1</v>
      </c>
      <c r="AO130" s="262">
        <f t="shared" si="44"/>
        <v>1</v>
      </c>
      <c r="AP130" s="262">
        <f t="shared" si="45"/>
        <v>1</v>
      </c>
      <c r="AQ130" s="262">
        <f t="shared" si="46"/>
        <v>1</v>
      </c>
      <c r="AR130" s="262">
        <f t="shared" si="47"/>
        <v>1</v>
      </c>
      <c r="AS130" s="262">
        <f t="shared" si="48"/>
        <v>1</v>
      </c>
      <c r="AT130" s="262">
        <f t="shared" si="49"/>
        <v>1</v>
      </c>
      <c r="AU130" s="262">
        <f t="shared" si="50"/>
        <v>1</v>
      </c>
      <c r="AV130" s="262">
        <f t="shared" si="51"/>
        <v>1</v>
      </c>
      <c r="AW130" s="262">
        <f t="shared" si="52"/>
        <v>1</v>
      </c>
      <c r="AX130" s="262">
        <f t="shared" si="53"/>
        <v>1</v>
      </c>
      <c r="AY130" s="262">
        <f t="shared" si="54"/>
        <v>1</v>
      </c>
      <c r="AZ130" s="262">
        <f t="shared" si="55"/>
        <v>1</v>
      </c>
      <c r="BA130" s="262">
        <f t="shared" si="56"/>
        <v>1</v>
      </c>
      <c r="BB130" s="262">
        <f t="shared" si="57"/>
        <v>1</v>
      </c>
      <c r="BC130" s="262">
        <f t="shared" si="58"/>
        <v>1</v>
      </c>
      <c r="BD130" s="262">
        <f t="shared" si="59"/>
        <v>1</v>
      </c>
      <c r="BE130" s="262">
        <f t="shared" si="60"/>
        <v>1</v>
      </c>
      <c r="BF130" s="262">
        <f t="shared" si="61"/>
        <v>1</v>
      </c>
      <c r="BG130" s="262">
        <f t="shared" si="62"/>
        <v>1</v>
      </c>
    </row>
    <row r="131" spans="1:59" ht="16.5" thickBot="1" x14ac:dyDescent="0.3">
      <c r="A131" s="265"/>
      <c r="B131" s="510" t="s">
        <v>47</v>
      </c>
      <c r="C131" s="511"/>
      <c r="D131" s="96">
        <f t="shared" ref="D131:AD131" ca="1" si="63">SUM(D31:D130)</f>
        <v>1</v>
      </c>
      <c r="E131" s="96">
        <f t="shared" ca="1" si="63"/>
        <v>1</v>
      </c>
      <c r="F131" s="96">
        <f t="shared" si="63"/>
        <v>0</v>
      </c>
      <c r="G131" s="96">
        <f t="shared" ca="1" si="63"/>
        <v>1</v>
      </c>
      <c r="H131" s="96">
        <f t="shared" si="63"/>
        <v>0</v>
      </c>
      <c r="I131" s="96">
        <f t="shared" ca="1" si="63"/>
        <v>1</v>
      </c>
      <c r="J131" s="96">
        <f t="shared" ca="1" si="63"/>
        <v>1</v>
      </c>
      <c r="K131" s="96">
        <f t="shared" si="63"/>
        <v>0</v>
      </c>
      <c r="L131" s="96">
        <f t="shared" si="63"/>
        <v>0</v>
      </c>
      <c r="M131" s="96">
        <f t="shared" si="63"/>
        <v>0</v>
      </c>
      <c r="N131" s="96">
        <f t="shared" si="63"/>
        <v>0</v>
      </c>
      <c r="O131" s="96">
        <f t="shared" si="63"/>
        <v>0</v>
      </c>
      <c r="P131" s="96">
        <f t="shared" si="63"/>
        <v>0</v>
      </c>
      <c r="Q131" s="96">
        <f t="shared" si="63"/>
        <v>0</v>
      </c>
      <c r="R131" s="96">
        <f t="shared" si="63"/>
        <v>0</v>
      </c>
      <c r="S131" s="96">
        <f t="shared" si="63"/>
        <v>0</v>
      </c>
      <c r="T131" s="96">
        <f t="shared" si="63"/>
        <v>0</v>
      </c>
      <c r="U131" s="96">
        <f t="shared" si="63"/>
        <v>0</v>
      </c>
      <c r="V131" s="96">
        <f t="shared" si="63"/>
        <v>0</v>
      </c>
      <c r="W131" s="96">
        <f t="shared" si="63"/>
        <v>0</v>
      </c>
      <c r="X131" s="96">
        <f t="shared" si="63"/>
        <v>0</v>
      </c>
      <c r="Y131" s="96">
        <f t="shared" si="63"/>
        <v>0</v>
      </c>
      <c r="Z131" s="96">
        <f t="shared" si="63"/>
        <v>0</v>
      </c>
      <c r="AA131" s="96">
        <f t="shared" si="63"/>
        <v>0</v>
      </c>
      <c r="AB131" s="96">
        <f t="shared" si="63"/>
        <v>0</v>
      </c>
      <c r="AC131" s="96">
        <f t="shared" si="63"/>
        <v>0</v>
      </c>
      <c r="AD131" s="96">
        <f t="shared" ca="1" si="63"/>
        <v>1</v>
      </c>
      <c r="AE131" s="96">
        <f ca="1">SUM(AE31:AE130)</f>
        <v>1</v>
      </c>
      <c r="AF131" s="137">
        <f ca="1">SUM(AF31:AF130)</f>
        <v>1538184</v>
      </c>
    </row>
  </sheetData>
  <sheetProtection algorithmName="SHA-512" hashValue="8m4Mt6Okznn137NDWshy2mLU4zmCduVky38WhU72vsdp2ya5feblVWYQ2+e13YgZ+qBlM+PV/kHoWwwE4Kn0QQ==" saltValue="4qxEj6X5W0cjOIyC8N4bvw==" spinCount="100000" sheet="1" scenarios="1" formatColumns="0" formatRows="0"/>
  <mergeCells count="4">
    <mergeCell ref="B28:AF28"/>
    <mergeCell ref="B29:B30"/>
    <mergeCell ref="C29:C30"/>
    <mergeCell ref="B131:C131"/>
  </mergeCells>
  <conditionalFormatting sqref="B31:AD31 K31:Q130 AF31:AF131 D32:AD131 D131:AF131 B32:C130">
    <cfRule type="containsBlanks" dxfId="268" priority="6">
      <formula>LEN(TRIM(B31))=0</formula>
    </cfRule>
  </conditionalFormatting>
  <conditionalFormatting sqref="D31:AF131">
    <cfRule type="cellIs" dxfId="267" priority="2" operator="equal">
      <formula>$AH$1</formula>
    </cfRule>
  </conditionalFormatting>
  <conditionalFormatting sqref="AE31:AE130">
    <cfRule type="containsBlanks" dxfId="266" priority="4">
      <formula>LEN(TRIM(AE31))=0</formula>
    </cfRule>
  </conditionalFormatting>
  <conditionalFormatting sqref="AF1:AF2">
    <cfRule type="containsBlanks" dxfId="265" priority="1">
      <formula>LEN(TRIM(AF1))=0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2" max="3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2" tint="-0.499984740745262"/>
  </sheetPr>
  <dimension ref="A1:H55"/>
  <sheetViews>
    <sheetView rightToLeft="1" view="pageBreakPreview" topLeftCell="B1" zoomScale="85" zoomScaleNormal="70" zoomScaleSheetLayoutView="85" workbookViewId="0">
      <selection activeCell="B1" sqref="B1"/>
    </sheetView>
  </sheetViews>
  <sheetFormatPr defaultColWidth="9" defaultRowHeight="12.75" x14ac:dyDescent="0.2"/>
  <cols>
    <col min="1" max="1" width="2.5703125" style="266" hidden="1" customWidth="1"/>
    <col min="2" max="2" width="20.85546875" style="266" customWidth="1"/>
    <col min="3" max="3" width="30" style="266" bestFit="1" customWidth="1"/>
    <col min="4" max="4" width="15.140625" style="266" bestFit="1" customWidth="1"/>
    <col min="5" max="5" width="24.140625" style="266" customWidth="1"/>
    <col min="6" max="6" width="16.140625" style="266" customWidth="1"/>
    <col min="7" max="7" width="12.42578125" style="266" customWidth="1"/>
    <col min="8" max="8" width="19.42578125" style="266" customWidth="1"/>
    <col min="9" max="9" width="9.140625" style="266" customWidth="1"/>
    <col min="10" max="11" width="18.140625" style="266" customWidth="1"/>
    <col min="12" max="12" width="5.140625" style="266" customWidth="1"/>
    <col min="13" max="13" width="11.140625" style="266" customWidth="1"/>
    <col min="14" max="14" width="11.42578125" style="266" customWidth="1"/>
    <col min="15" max="15" width="13.85546875" style="266" customWidth="1"/>
    <col min="16" max="16" width="13.140625" style="266" customWidth="1"/>
    <col min="17" max="16384" width="9" style="266"/>
  </cols>
  <sheetData>
    <row r="1" spans="2:6" ht="18.75" x14ac:dyDescent="0.2">
      <c r="B1" s="267" t="s">
        <v>65</v>
      </c>
      <c r="C1" s="2">
        <f>'פרמטרים לקריטריונים'!C4</f>
        <v>2025</v>
      </c>
    </row>
    <row r="2" spans="2:6" ht="19.5" thickBot="1" x14ac:dyDescent="0.25">
      <c r="B2" s="268" t="s">
        <v>43</v>
      </c>
      <c r="C2" s="6">
        <f>'פרמטרים לקריטריונים'!C5</f>
        <v>1538184</v>
      </c>
    </row>
    <row r="3" spans="2:6" ht="37.5" hidden="1" customHeight="1" x14ac:dyDescent="0.2"/>
    <row r="4" spans="2:6" ht="16.5" thickBot="1" x14ac:dyDescent="0.25">
      <c r="B4" s="112"/>
      <c r="C4" s="112"/>
    </row>
    <row r="5" spans="2:6" ht="18.75" hidden="1" customHeight="1" x14ac:dyDescent="0.2">
      <c r="B5" s="112"/>
      <c r="C5" s="112"/>
    </row>
    <row r="6" spans="2:6" ht="16.5" hidden="1" customHeight="1" x14ac:dyDescent="0.2">
      <c r="B6" s="112"/>
      <c r="C6" s="112"/>
    </row>
    <row r="7" spans="2:6" ht="16.5" hidden="1" customHeight="1" thickBot="1" x14ac:dyDescent="0.25">
      <c r="B7" s="112"/>
      <c r="C7" s="112"/>
    </row>
    <row r="8" spans="2:6" ht="18.75" customHeight="1" thickBot="1" x14ac:dyDescent="0.25">
      <c r="B8" s="512" t="s">
        <v>152</v>
      </c>
      <c r="C8" s="514"/>
      <c r="D8" s="514"/>
      <c r="E8" s="514"/>
      <c r="F8" s="513"/>
    </row>
    <row r="9" spans="2:6" ht="16.5" customHeight="1" thickBot="1" x14ac:dyDescent="0.25">
      <c r="B9" s="515" t="s">
        <v>153</v>
      </c>
      <c r="C9" s="516"/>
      <c r="D9" s="517"/>
      <c r="E9" s="515" t="s">
        <v>154</v>
      </c>
      <c r="F9" s="517"/>
    </row>
    <row r="10" spans="2:6" ht="32.25" thickBot="1" x14ac:dyDescent="0.25">
      <c r="B10" s="116" t="s">
        <v>155</v>
      </c>
      <c r="C10" s="116" t="s">
        <v>156</v>
      </c>
      <c r="D10" s="116" t="s">
        <v>157</v>
      </c>
      <c r="E10" s="117" t="s">
        <v>158</v>
      </c>
      <c r="F10" s="118" t="s">
        <v>159</v>
      </c>
    </row>
    <row r="11" spans="2:6" ht="16.5" thickBot="1" x14ac:dyDescent="0.25">
      <c r="B11" s="119" t="s">
        <v>160</v>
      </c>
      <c r="C11" s="120">
        <v>0.5</v>
      </c>
      <c r="D11" s="121">
        <v>1</v>
      </c>
      <c r="E11" s="122">
        <v>2</v>
      </c>
      <c r="F11" s="123">
        <v>1</v>
      </c>
    </row>
    <row r="12" spans="2:6" ht="16.5" thickBot="1" x14ac:dyDescent="0.25">
      <c r="B12" s="124" t="s">
        <v>161</v>
      </c>
      <c r="C12" s="125">
        <v>0.85</v>
      </c>
      <c r="D12" s="126">
        <v>0</v>
      </c>
    </row>
    <row r="14" spans="2:6" ht="15.75" hidden="1" x14ac:dyDescent="0.2">
      <c r="B14" s="112"/>
      <c r="C14" s="112"/>
    </row>
    <row r="15" spans="2:6" ht="15.75" hidden="1" x14ac:dyDescent="0.2">
      <c r="B15" s="112"/>
      <c r="C15" s="112"/>
    </row>
    <row r="16" spans="2:6" ht="15.75" hidden="1" x14ac:dyDescent="0.2">
      <c r="B16" s="112"/>
      <c r="C16" s="112"/>
    </row>
    <row r="17" spans="2:4" ht="13.5" thickBot="1" x14ac:dyDescent="0.25"/>
    <row r="18" spans="2:4" ht="18.75" customHeight="1" thickBot="1" x14ac:dyDescent="0.25">
      <c r="B18" s="512" t="s">
        <v>162</v>
      </c>
      <c r="C18" s="513"/>
    </row>
    <row r="19" spans="2:4" ht="19.5" customHeight="1" thickBot="1" x14ac:dyDescent="0.25">
      <c r="B19" s="515" t="s">
        <v>163</v>
      </c>
      <c r="C19" s="517"/>
    </row>
    <row r="20" spans="2:4" ht="16.5" thickBot="1" x14ac:dyDescent="0.25">
      <c r="B20" s="127" t="s">
        <v>40</v>
      </c>
      <c r="C20" s="128" t="s">
        <v>164</v>
      </c>
      <c r="D20" s="269"/>
    </row>
    <row r="21" spans="2:4" ht="31.5" x14ac:dyDescent="0.2">
      <c r="B21" s="129" t="s">
        <v>165</v>
      </c>
      <c r="C21" s="130">
        <v>0.2</v>
      </c>
      <c r="D21" s="269"/>
    </row>
    <row r="22" spans="2:4" ht="39" customHeight="1" thickBot="1" x14ac:dyDescent="0.25">
      <c r="B22" s="124" t="s">
        <v>166</v>
      </c>
      <c r="C22" s="105">
        <v>0.8</v>
      </c>
      <c r="D22" s="269"/>
    </row>
    <row r="23" spans="2:4" x14ac:dyDescent="0.2">
      <c r="D23" s="269"/>
    </row>
    <row r="24" spans="2:4" hidden="1" x14ac:dyDescent="0.2">
      <c r="D24" s="269"/>
    </row>
    <row r="25" spans="2:4" ht="13.5" thickBot="1" x14ac:dyDescent="0.25">
      <c r="D25" s="269"/>
    </row>
    <row r="26" spans="2:4" ht="18.75" hidden="1" customHeight="1" thickBot="1" x14ac:dyDescent="0.25">
      <c r="B26" s="512" t="s">
        <v>167</v>
      </c>
      <c r="C26" s="513"/>
      <c r="D26" s="269"/>
    </row>
    <row r="27" spans="2:4" ht="16.5" hidden="1" thickBot="1" x14ac:dyDescent="0.25">
      <c r="B27" s="525" t="s">
        <v>168</v>
      </c>
      <c r="C27" s="526"/>
      <c r="D27" s="269"/>
    </row>
    <row r="28" spans="2:4" hidden="1" x14ac:dyDescent="0.2">
      <c r="D28" s="269"/>
    </row>
    <row r="29" spans="2:4" hidden="1" x14ac:dyDescent="0.2">
      <c r="D29" s="269"/>
    </row>
    <row r="30" spans="2:4" hidden="1" x14ac:dyDescent="0.2">
      <c r="D30" s="269"/>
    </row>
    <row r="31" spans="2:4" ht="16.5" hidden="1" customHeight="1" x14ac:dyDescent="0.2"/>
    <row r="32" spans="2:4" hidden="1" x14ac:dyDescent="0.2">
      <c r="D32" s="269"/>
    </row>
    <row r="33" spans="1:8" ht="22.5" hidden="1" customHeight="1" thickBot="1" x14ac:dyDescent="0.3">
      <c r="B33" s="512" t="s">
        <v>169</v>
      </c>
      <c r="C33" s="514"/>
      <c r="D33" s="513"/>
      <c r="E33" s="518" t="s">
        <v>170</v>
      </c>
      <c r="F33" s="519"/>
      <c r="G33" s="519"/>
      <c r="H33" s="520"/>
    </row>
    <row r="34" spans="1:8" ht="16.5" hidden="1" customHeight="1" thickBot="1" x14ac:dyDescent="0.25">
      <c r="B34" s="515" t="s">
        <v>171</v>
      </c>
      <c r="C34" s="516"/>
      <c r="D34" s="517"/>
      <c r="E34" s="177" t="s">
        <v>40</v>
      </c>
      <c r="F34" s="178" t="s">
        <v>172</v>
      </c>
      <c r="G34" s="521" t="s">
        <v>115</v>
      </c>
      <c r="H34" s="522"/>
    </row>
    <row r="35" spans="1:8" ht="16.5" hidden="1" customHeight="1" thickBot="1" x14ac:dyDescent="0.25">
      <c r="B35" s="131" t="s">
        <v>40</v>
      </c>
    </row>
    <row r="36" spans="1:8" ht="30.75" hidden="1" customHeight="1" x14ac:dyDescent="0.2">
      <c r="B36" s="119" t="s">
        <v>173</v>
      </c>
    </row>
    <row r="37" spans="1:8" ht="31.5" hidden="1" x14ac:dyDescent="0.2">
      <c r="B37" s="132" t="s">
        <v>174</v>
      </c>
    </row>
    <row r="38" spans="1:8" ht="16.5" hidden="1" thickBot="1" x14ac:dyDescent="0.25">
      <c r="B38" s="124" t="s">
        <v>175</v>
      </c>
    </row>
    <row r="39" spans="1:8" hidden="1" x14ac:dyDescent="0.2"/>
    <row r="40" spans="1:8" ht="16.5" hidden="1" customHeight="1" thickBot="1" x14ac:dyDescent="0.25"/>
    <row r="41" spans="1:8" ht="19.5" customHeight="1" thickBot="1" x14ac:dyDescent="0.25">
      <c r="B41" s="512" t="s">
        <v>176</v>
      </c>
      <c r="C41" s="513"/>
    </row>
    <row r="42" spans="1:8" ht="16.5" thickBot="1" x14ac:dyDescent="0.25">
      <c r="B42" s="523" t="s">
        <v>177</v>
      </c>
      <c r="C42" s="524"/>
    </row>
    <row r="43" spans="1:8" ht="78.75" x14ac:dyDescent="0.2">
      <c r="B43" s="133" t="s">
        <v>178</v>
      </c>
      <c r="C43" s="104">
        <v>0.3</v>
      </c>
    </row>
    <row r="44" spans="1:8" ht="16.5" thickBot="1" x14ac:dyDescent="0.25">
      <c r="B44" s="134" t="s">
        <v>179</v>
      </c>
      <c r="C44" s="105">
        <v>0.02</v>
      </c>
    </row>
    <row r="45" spans="1:8" ht="15.75" x14ac:dyDescent="0.25">
      <c r="A45" s="211"/>
      <c r="B45" s="211"/>
      <c r="C45" s="211"/>
      <c r="D45" s="211"/>
      <c r="E45" s="211"/>
      <c r="F45" s="211"/>
      <c r="G45" s="211"/>
      <c r="H45" s="211"/>
    </row>
    <row r="46" spans="1:8" hidden="1" x14ac:dyDescent="0.2"/>
    <row r="47" spans="1:8" hidden="1" x14ac:dyDescent="0.2"/>
    <row r="48" spans="1:8" hidden="1" x14ac:dyDescent="0.2"/>
    <row r="49" spans="2:3" ht="32.25" hidden="1" thickBot="1" x14ac:dyDescent="0.25">
      <c r="B49" s="270" t="s">
        <v>180</v>
      </c>
      <c r="C49" s="179"/>
    </row>
    <row r="50" spans="2:3" hidden="1" x14ac:dyDescent="0.2"/>
    <row r="51" spans="2:3" hidden="1" x14ac:dyDescent="0.2"/>
    <row r="52" spans="2:3" ht="13.5" hidden="1" thickBot="1" x14ac:dyDescent="0.25"/>
    <row r="53" spans="2:3" ht="48" hidden="1" thickBot="1" x14ac:dyDescent="0.25">
      <c r="B53" s="270" t="s">
        <v>181</v>
      </c>
      <c r="C53" s="179"/>
    </row>
    <row r="54" spans="2:3" ht="13.5" thickBot="1" x14ac:dyDescent="0.25"/>
    <row r="55" spans="2:3" ht="84.75" customHeight="1" thickBot="1" x14ac:dyDescent="0.25">
      <c r="B55" s="270" t="s">
        <v>182</v>
      </c>
      <c r="C55" s="182">
        <f>INDEX('הוראת שעה'!$D$6:$D$20,MATCH($C$1,'הוראת שעה'!$A$6:$A$20,1))</f>
        <v>25000</v>
      </c>
    </row>
  </sheetData>
  <sheetProtection algorithmName="SHA-512" hashValue="LATWI9cWwLDtNAkgDPONHlMz88GplynfUoJOC3p/TdWixBuokyAgX1W0Mxr1DHOV7IqTvWmpOanNbogSnC5x/g==" saltValue="aF8W52YkvZmw9oqLuNtffA==" spinCount="100000" sheet="1" scenarios="1" formatColumns="0" formatRows="0"/>
  <mergeCells count="13">
    <mergeCell ref="E33:H33"/>
    <mergeCell ref="G34:H34"/>
    <mergeCell ref="B41:C41"/>
    <mergeCell ref="B42:C42"/>
    <mergeCell ref="B27:C27"/>
    <mergeCell ref="B33:D33"/>
    <mergeCell ref="B34:D34"/>
    <mergeCell ref="B26:C26"/>
    <mergeCell ref="B8:F8"/>
    <mergeCell ref="B9:D9"/>
    <mergeCell ref="E9:F9"/>
    <mergeCell ref="B18:C18"/>
    <mergeCell ref="B19:C19"/>
  </mergeCells>
  <conditionalFormatting sqref="B36:B38">
    <cfRule type="containsBlanks" dxfId="264" priority="13">
      <formula>LEN(TRIM(B36))=0</formula>
    </cfRule>
  </conditionalFormatting>
  <conditionalFormatting sqref="B4:C7 B14:C16">
    <cfRule type="containsBlanks" dxfId="263" priority="20">
      <formula>LEN(TRIM(B4))=0</formula>
    </cfRule>
  </conditionalFormatting>
  <conditionalFormatting sqref="B21:C22">
    <cfRule type="containsBlanks" dxfId="262" priority="9">
      <formula>LEN(TRIM(B21))=0</formula>
    </cfRule>
  </conditionalFormatting>
  <conditionalFormatting sqref="B11:D12">
    <cfRule type="containsBlanks" dxfId="261" priority="11">
      <formula>LEN(TRIM(B11))=0</formula>
    </cfRule>
  </conditionalFormatting>
  <conditionalFormatting sqref="C1:C2">
    <cfRule type="containsBlanks" dxfId="260" priority="4">
      <formula>LEN(TRIM(C1))=0</formula>
    </cfRule>
  </conditionalFormatting>
  <conditionalFormatting sqref="C43:C44">
    <cfRule type="containsBlanks" dxfId="259" priority="6">
      <formula>LEN(TRIM(C43))=0</formula>
    </cfRule>
  </conditionalFormatting>
  <conditionalFormatting sqref="C49">
    <cfRule type="containsBlanks" dxfId="258" priority="5">
      <formula>LEN(TRIM(C49))=0</formula>
    </cfRule>
  </conditionalFormatting>
  <conditionalFormatting sqref="C53">
    <cfRule type="containsBlanks" dxfId="257" priority="2">
      <formula>LEN(TRIM(C53))=0</formula>
    </cfRule>
  </conditionalFormatting>
  <conditionalFormatting sqref="C55">
    <cfRule type="containsBlanks" dxfId="256" priority="1">
      <formula>LEN(TRIM(C55))=0</formula>
    </cfRule>
  </conditionalFormatting>
  <conditionalFormatting sqref="E11:F11">
    <cfRule type="containsBlanks" dxfId="255" priority="10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4" tint="-0.249977111117893"/>
    <pageSetUpPr fitToPage="1"/>
  </sheetPr>
  <dimension ref="A1:GR134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F37" sqref="F37"/>
    </sheetView>
  </sheetViews>
  <sheetFormatPr defaultColWidth="9" defaultRowHeight="15.75" x14ac:dyDescent="0.25"/>
  <cols>
    <col min="1" max="1" width="4" style="211" hidden="1" customWidth="1"/>
    <col min="2" max="2" width="19.42578125" style="211" customWidth="1"/>
    <col min="3" max="3" width="25.42578125" style="211" customWidth="1"/>
    <col min="4" max="4" width="12.140625" style="211" customWidth="1"/>
    <col min="5" max="5" width="24.140625" style="211" customWidth="1"/>
    <col min="6" max="6" width="18.85546875" style="211" customWidth="1"/>
    <col min="7" max="7" width="16.42578125" style="211" customWidth="1"/>
    <col min="8" max="8" width="12.42578125" style="211" customWidth="1"/>
    <col min="9" max="9" width="5.5703125" style="211" hidden="1" customWidth="1"/>
    <col min="10" max="24" width="3.5703125" style="211" hidden="1" customWidth="1"/>
    <col min="25" max="25" width="12" style="211" bestFit="1" customWidth="1"/>
    <col min="26" max="26" width="16.140625" style="211" customWidth="1"/>
    <col min="27" max="27" width="4.42578125" style="211" hidden="1" customWidth="1"/>
    <col min="28" max="28" width="2" style="211" hidden="1" customWidth="1"/>
    <col min="29" max="29" width="9" style="211" hidden="1" customWidth="1"/>
    <col min="30" max="30" width="8" style="211" hidden="1" customWidth="1"/>
    <col min="31" max="31" width="10.140625" style="211" hidden="1" customWidth="1"/>
    <col min="32" max="32" width="6.42578125" style="211" hidden="1" customWidth="1"/>
    <col min="33" max="35" width="8" style="211" hidden="1" customWidth="1"/>
    <col min="36" max="200" width="9" style="211" hidden="1" customWidth="1"/>
    <col min="201" max="16384" width="9" style="211"/>
  </cols>
  <sheetData>
    <row r="1" spans="2:35" ht="18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D1" s="531" t="str">
        <f ca="1">IF(E131&lt;=E6,""," סך התמיכה בשנה קודמת חורגת מתקציב שנה קודמת, בדוק נתוני הזנה")</f>
        <v/>
      </c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205"/>
      <c r="AB1" s="205"/>
      <c r="AC1" s="205"/>
      <c r="AD1" s="205"/>
      <c r="AE1" s="205"/>
      <c r="AF1" s="205"/>
      <c r="AG1" s="205"/>
      <c r="AH1" s="205" t="s">
        <v>70</v>
      </c>
    </row>
    <row r="2" spans="2:35" ht="40.5" customHeight="1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D2" s="533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205"/>
      <c r="AB2" s="205"/>
      <c r="AC2" s="205"/>
      <c r="AD2" s="205"/>
      <c r="AE2" s="205"/>
      <c r="AF2" s="205"/>
      <c r="AG2" s="205"/>
      <c r="AH2" s="205"/>
      <c r="AI2" s="205"/>
    </row>
    <row r="3" spans="2:35" ht="13.5" customHeight="1" x14ac:dyDescent="0.25"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</row>
    <row r="4" spans="2:35" x14ac:dyDescent="0.25">
      <c r="B4" s="205"/>
      <c r="C4" s="205"/>
      <c r="D4" s="205"/>
      <c r="E4" s="434" t="str">
        <f>"סך התקציב בשנת "&amp;C1-1</f>
        <v>סך התקציב בשנת 2024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</row>
    <row r="5" spans="2:35" ht="16.5" thickBot="1" x14ac:dyDescent="0.3">
      <c r="B5" s="205"/>
      <c r="C5" s="205"/>
      <c r="D5" s="205"/>
      <c r="E5" s="273" t="s">
        <v>75</v>
      </c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</row>
    <row r="6" spans="2:35" x14ac:dyDescent="0.25">
      <c r="B6" s="205"/>
      <c r="C6" s="205"/>
      <c r="D6" s="205"/>
      <c r="E6" s="435">
        <v>1518888</v>
      </c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</row>
    <row r="7" spans="2:35" ht="16.5" thickBot="1" x14ac:dyDescent="0.3"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</row>
    <row r="8" spans="2:35" hidden="1" x14ac:dyDescent="0.25"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</row>
    <row r="9" spans="2:35" hidden="1" x14ac:dyDescent="0.25"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</row>
    <row r="10" spans="2:35" hidden="1" x14ac:dyDescent="0.25"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</row>
    <row r="11" spans="2:35" hidden="1" x14ac:dyDescent="0.25"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  <c r="AH11" s="205"/>
      <c r="AI11" s="205"/>
    </row>
    <row r="12" spans="2:35" hidden="1" x14ac:dyDescent="0.25"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</row>
    <row r="13" spans="2:35" hidden="1" x14ac:dyDescent="0.25"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</row>
    <row r="14" spans="2:35" hidden="1" x14ac:dyDescent="0.25"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</row>
    <row r="15" spans="2:35" hidden="1" x14ac:dyDescent="0.25"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</row>
    <row r="16" spans="2:35" hidden="1" x14ac:dyDescent="0.25"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</row>
    <row r="17" spans="2:35" hidden="1" x14ac:dyDescent="0.25"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</row>
    <row r="18" spans="2:35" hidden="1" x14ac:dyDescent="0.25"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</row>
    <row r="19" spans="2:35" hidden="1" x14ac:dyDescent="0.25"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</row>
    <row r="20" spans="2:35" hidden="1" x14ac:dyDescent="0.25"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</row>
    <row r="21" spans="2:35" hidden="1" x14ac:dyDescent="0.25"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</row>
    <row r="22" spans="2:35" hidden="1" x14ac:dyDescent="0.25"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</row>
    <row r="23" spans="2:35" hidden="1" x14ac:dyDescent="0.25"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</row>
    <row r="24" spans="2:35" hidden="1" x14ac:dyDescent="0.25"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5"/>
      <c r="AI24" s="205"/>
    </row>
    <row r="25" spans="2:35" hidden="1" x14ac:dyDescent="0.25"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</row>
    <row r="26" spans="2:35" hidden="1" x14ac:dyDescent="0.25"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</row>
    <row r="27" spans="2:35" ht="16.5" hidden="1" thickBot="1" x14ac:dyDescent="0.3"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</row>
    <row r="28" spans="2:35" ht="19.5" thickBot="1" x14ac:dyDescent="0.35">
      <c r="B28" s="506" t="s">
        <v>183</v>
      </c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205"/>
      <c r="AB28" s="205"/>
      <c r="AC28" s="205"/>
      <c r="AD28" s="205"/>
      <c r="AE28" s="205"/>
      <c r="AF28" s="205"/>
      <c r="AG28" s="205"/>
      <c r="AH28" s="205"/>
      <c r="AI28" s="204">
        <f ca="1">IF(AND(SUM(AI31:AI130)=COUNT(AI31:AI130),$E$131&lt;=$E$6),1,0)</f>
        <v>1</v>
      </c>
    </row>
    <row r="29" spans="2:35" ht="67.5" customHeight="1" x14ac:dyDescent="0.25">
      <c r="B29" s="534" t="s">
        <v>149</v>
      </c>
      <c r="C29" s="536" t="s">
        <v>89</v>
      </c>
      <c r="D29" s="536" t="s">
        <v>184</v>
      </c>
      <c r="E29" s="271" t="str">
        <f>"סכום תמיכה בשנת "&amp;C1-1</f>
        <v>סכום תמיכה בשנת 2024</v>
      </c>
      <c r="F29" s="271" t="s">
        <v>185</v>
      </c>
      <c r="G29" s="536" t="s">
        <v>186</v>
      </c>
      <c r="H29" s="536" t="s">
        <v>187</v>
      </c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536" t="s">
        <v>188</v>
      </c>
      <c r="Z29" s="538" t="s">
        <v>189</v>
      </c>
      <c r="AA29" s="205"/>
      <c r="AB29" s="205"/>
      <c r="AC29" s="205"/>
      <c r="AD29" s="205"/>
      <c r="AE29" s="205"/>
      <c r="AF29" s="527" t="s">
        <v>190</v>
      </c>
      <c r="AG29" s="527" t="s">
        <v>191</v>
      </c>
      <c r="AH29" s="208" t="s">
        <v>192</v>
      </c>
      <c r="AI29" s="205"/>
    </row>
    <row r="30" spans="2:35" ht="24" customHeight="1" thickBot="1" x14ac:dyDescent="0.3">
      <c r="B30" s="535"/>
      <c r="C30" s="537"/>
      <c r="D30" s="537"/>
      <c r="E30" s="273" t="s">
        <v>75</v>
      </c>
      <c r="F30" s="273" t="s">
        <v>72</v>
      </c>
      <c r="G30" s="537"/>
      <c r="H30" s="537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537"/>
      <c r="Z30" s="539"/>
      <c r="AA30" s="205"/>
      <c r="AB30" s="205"/>
      <c r="AC30" s="205"/>
      <c r="AD30" s="204">
        <v>0</v>
      </c>
      <c r="AE30" s="204">
        <v>1</v>
      </c>
      <c r="AF30" s="528"/>
      <c r="AG30" s="528"/>
      <c r="AH30" s="208"/>
      <c r="AI30" s="204" t="s">
        <v>193</v>
      </c>
    </row>
    <row r="31" spans="2:35" x14ac:dyDescent="0.25">
      <c r="B31" s="113">
        <f ca="1">IF(C31="","",ROW()-30)</f>
        <v>1</v>
      </c>
      <c r="C31" s="259" t="str">
        <f ca="1">IF('תנאי סף'!AO31&lt;&gt;1,"",'תנאי סף'!F31)</f>
        <v>איגוד הקומפוזיטורים</v>
      </c>
      <c r="D31" s="362">
        <f ca="1">'התחשיב הבסיסי'!AE31</f>
        <v>0.19505292462843199</v>
      </c>
      <c r="E31" s="57">
        <v>311501</v>
      </c>
      <c r="F31" s="460">
        <v>0</v>
      </c>
      <c r="G31" s="201">
        <f ca="1">IF(C31="","",IFERROR(E31/$E$6,$AH$1))</f>
        <v>0.20508490421940262</v>
      </c>
      <c r="H31" s="202">
        <f t="shared" ref="H31:H62" ca="1" si="0">IF(C31="","",IF(AI31&lt;&gt;1,$AH$1,IF(F31=1,D31,AVERAGE($G31,$D31))))</f>
        <v>0.2000689144239173</v>
      </c>
      <c r="I31" s="196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363">
        <f t="shared" ref="Y31:Y62" ca="1" si="1">IF(C31="","",IF($AI$28&lt;&gt;1,$AH$1,H31/$H$131*100%))</f>
        <v>0.20006891442391733</v>
      </c>
      <c r="Z31" s="198">
        <f ca="1">IF(C31="","",IF(AND($AI$28&lt;&gt;1),$AH$1,Y31*$C$2))</f>
        <v>307742.80306423886</v>
      </c>
      <c r="AA31" s="205"/>
      <c r="AB31" s="205"/>
      <c r="AC31" s="205"/>
      <c r="AD31" s="204">
        <f ca="1">IF($C31="","",AD$30)</f>
        <v>0</v>
      </c>
      <c r="AE31" s="204">
        <f ca="1">IF($C31="","",AE$30)</f>
        <v>1</v>
      </c>
      <c r="AF31" s="205">
        <f t="shared" ref="AF31:AF62" ca="1" si="2">IF(D31=$AH$1,0,1)</f>
        <v>1</v>
      </c>
      <c r="AG31" s="205">
        <f>IF(E31="",0,IFERROR(IF(E31&gt;=0,1,0),0))</f>
        <v>1</v>
      </c>
      <c r="AH31" s="205"/>
      <c r="AI31" s="205">
        <f ca="1">IF($C31="",1,IFERROR(IF(SUM(AF31:AG31)=COUNT(AF31:AG31),1,0),0))</f>
        <v>1</v>
      </c>
    </row>
    <row r="32" spans="2:35" x14ac:dyDescent="0.25">
      <c r="B32" s="113">
        <f t="shared" ref="B32:B95" ca="1" si="3">IF(C32="","",ROW()-30)</f>
        <v>2</v>
      </c>
      <c r="C32" s="114" t="str">
        <f ca="1">IF('תנאי סף'!AO32&lt;&gt;1,"",'תנאי סף'!F32)</f>
        <v>המכון למוסיקה ישראלית</v>
      </c>
      <c r="D32" s="362">
        <f ca="1">'התחשיב הבסיסי'!AE32</f>
        <v>0.80494707537156795</v>
      </c>
      <c r="E32" s="57">
        <v>1207387</v>
      </c>
      <c r="F32" s="460">
        <v>0</v>
      </c>
      <c r="G32" s="436">
        <f ca="1">IF(C32="","",IFERROR(E32/$E$6,$AH$1))</f>
        <v>0.79491509578059738</v>
      </c>
      <c r="H32" s="202">
        <f t="shared" ca="1" si="0"/>
        <v>0.79993108557608261</v>
      </c>
      <c r="I32" s="43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363">
        <f t="shared" ca="1" si="1"/>
        <v>0.79993108557608272</v>
      </c>
      <c r="Z32" s="199">
        <f t="shared" ref="Z32:Z62" ca="1" si="4">IF(C32="","",IF(AND($AI$28&lt;&gt;1),$AH$1,Y32*$C$2))</f>
        <v>1230441.1969357613</v>
      </c>
      <c r="AA32" s="205"/>
      <c r="AB32" s="205"/>
      <c r="AC32" s="205"/>
      <c r="AD32" s="204">
        <f t="shared" ref="AD32:AE63" ca="1" si="5">IF($C32="","",AD$30)</f>
        <v>0</v>
      </c>
      <c r="AE32" s="204">
        <f t="shared" ca="1" si="5"/>
        <v>1</v>
      </c>
      <c r="AF32" s="205">
        <f t="shared" ca="1" si="2"/>
        <v>1</v>
      </c>
      <c r="AG32" s="205">
        <f t="shared" ref="AG32:AG95" si="6">IF(E32="",0,IFERROR(IF(E32&gt;=0,1,0),0))</f>
        <v>1</v>
      </c>
      <c r="AH32" s="204"/>
      <c r="AI32" s="205">
        <f t="shared" ref="AI32:AI95" ca="1" si="7">IF($C32="",1,IFERROR(IF(SUM(AF32:AG32)=COUNT(AF32:AG32),1,0),0))</f>
        <v>1</v>
      </c>
    </row>
    <row r="33" spans="2:35" x14ac:dyDescent="0.25">
      <c r="B33" s="113" t="str">
        <f t="shared" ca="1" si="3"/>
        <v/>
      </c>
      <c r="C33" s="114" t="str">
        <f ca="1">IF('תנאי סף'!AO33&lt;&gt;1,"",'תנאי סף'!F33)</f>
        <v/>
      </c>
      <c r="D33" s="362" t="str">
        <f ca="1">'התחשיב הבסיסי'!AE33</f>
        <v/>
      </c>
      <c r="E33" s="438"/>
      <c r="F33" s="195"/>
      <c r="G33" s="436" t="str">
        <f t="shared" ref="G33:G96" ca="1" si="8">IF(C33="","",IFERROR(E33/$E$6,$AH$1))</f>
        <v/>
      </c>
      <c r="H33" s="202" t="str">
        <f t="shared" ca="1" si="0"/>
        <v/>
      </c>
      <c r="I33" s="43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363" t="str">
        <f t="shared" ca="1" si="1"/>
        <v/>
      </c>
      <c r="Z33" s="199" t="str">
        <f t="shared" ca="1" si="4"/>
        <v/>
      </c>
      <c r="AA33" s="205"/>
      <c r="AB33" s="205"/>
      <c r="AC33" s="205"/>
      <c r="AD33" s="204" t="str">
        <f t="shared" ca="1" si="5"/>
        <v/>
      </c>
      <c r="AE33" s="204" t="str">
        <f t="shared" ca="1" si="5"/>
        <v/>
      </c>
      <c r="AF33" s="205">
        <f t="shared" ca="1" si="2"/>
        <v>1</v>
      </c>
      <c r="AG33" s="205">
        <f t="shared" si="6"/>
        <v>0</v>
      </c>
      <c r="AH33" s="204"/>
      <c r="AI33" s="205">
        <f t="shared" ca="1" si="7"/>
        <v>1</v>
      </c>
    </row>
    <row r="34" spans="2:35" x14ac:dyDescent="0.25">
      <c r="B34" s="113" t="str">
        <f t="shared" ca="1" si="3"/>
        <v/>
      </c>
      <c r="C34" s="114" t="str">
        <f ca="1">IF('תנאי סף'!AO34&lt;&gt;1,"",'תנאי סף'!F34)</f>
        <v/>
      </c>
      <c r="D34" s="362" t="str">
        <f ca="1">'התחשיב הבסיסי'!AE34</f>
        <v/>
      </c>
      <c r="E34" s="438"/>
      <c r="F34" s="195"/>
      <c r="G34" s="436" t="str">
        <f t="shared" ca="1" si="8"/>
        <v/>
      </c>
      <c r="H34" s="202" t="str">
        <f t="shared" ca="1" si="0"/>
        <v/>
      </c>
      <c r="I34" s="43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363" t="str">
        <f t="shared" ca="1" si="1"/>
        <v/>
      </c>
      <c r="Z34" s="199" t="str">
        <f t="shared" ca="1" si="4"/>
        <v/>
      </c>
      <c r="AA34" s="205"/>
      <c r="AB34" s="205"/>
      <c r="AC34" s="205"/>
      <c r="AD34" s="204" t="str">
        <f t="shared" ca="1" si="5"/>
        <v/>
      </c>
      <c r="AE34" s="204" t="str">
        <f t="shared" ca="1" si="5"/>
        <v/>
      </c>
      <c r="AF34" s="205">
        <f t="shared" ca="1" si="2"/>
        <v>1</v>
      </c>
      <c r="AG34" s="205">
        <f t="shared" si="6"/>
        <v>0</v>
      </c>
      <c r="AH34" s="204"/>
      <c r="AI34" s="205">
        <f t="shared" ca="1" si="7"/>
        <v>1</v>
      </c>
    </row>
    <row r="35" spans="2:35" x14ac:dyDescent="0.25">
      <c r="B35" s="113" t="str">
        <f t="shared" ca="1" si="3"/>
        <v/>
      </c>
      <c r="C35" s="114" t="str">
        <f ca="1">IF('תנאי סף'!AO35&lt;&gt;1,"",'תנאי סף'!F35)</f>
        <v/>
      </c>
      <c r="D35" s="362" t="str">
        <f ca="1">'התחשיב הבסיסי'!AE35</f>
        <v/>
      </c>
      <c r="E35" s="438"/>
      <c r="F35" s="195"/>
      <c r="G35" s="436" t="str">
        <f t="shared" ca="1" si="8"/>
        <v/>
      </c>
      <c r="H35" s="202" t="str">
        <f t="shared" ca="1" si="0"/>
        <v/>
      </c>
      <c r="I35" s="43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363" t="str">
        <f t="shared" ca="1" si="1"/>
        <v/>
      </c>
      <c r="Z35" s="199" t="str">
        <f t="shared" ca="1" si="4"/>
        <v/>
      </c>
      <c r="AA35" s="205"/>
      <c r="AB35" s="205"/>
      <c r="AC35" s="205"/>
      <c r="AD35" s="204" t="str">
        <f t="shared" ca="1" si="5"/>
        <v/>
      </c>
      <c r="AE35" s="204" t="str">
        <f t="shared" ca="1" si="5"/>
        <v/>
      </c>
      <c r="AF35" s="205">
        <f t="shared" ca="1" si="2"/>
        <v>1</v>
      </c>
      <c r="AG35" s="205">
        <f t="shared" si="6"/>
        <v>0</v>
      </c>
      <c r="AH35" s="204"/>
      <c r="AI35" s="205">
        <f t="shared" ca="1" si="7"/>
        <v>1</v>
      </c>
    </row>
    <row r="36" spans="2:35" x14ac:dyDescent="0.25">
      <c r="B36" s="113" t="str">
        <f t="shared" ca="1" si="3"/>
        <v/>
      </c>
      <c r="C36" s="114" t="str">
        <f ca="1">IF('תנאי סף'!AO36&lt;&gt;1,"",'תנאי סף'!F36)</f>
        <v/>
      </c>
      <c r="D36" s="362" t="str">
        <f ca="1">'התחשיב הבסיסי'!AE36</f>
        <v/>
      </c>
      <c r="E36" s="438"/>
      <c r="F36" s="195"/>
      <c r="G36" s="436" t="str">
        <f t="shared" ca="1" si="8"/>
        <v/>
      </c>
      <c r="H36" s="202" t="str">
        <f t="shared" ca="1" si="0"/>
        <v/>
      </c>
      <c r="I36" s="43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363" t="str">
        <f t="shared" ca="1" si="1"/>
        <v/>
      </c>
      <c r="Z36" s="199" t="str">
        <f t="shared" ca="1" si="4"/>
        <v/>
      </c>
      <c r="AA36" s="205"/>
      <c r="AB36" s="205"/>
      <c r="AC36" s="205"/>
      <c r="AD36" s="204" t="str">
        <f t="shared" ca="1" si="5"/>
        <v/>
      </c>
      <c r="AE36" s="204" t="str">
        <f t="shared" ca="1" si="5"/>
        <v/>
      </c>
      <c r="AF36" s="205">
        <f t="shared" ca="1" si="2"/>
        <v>1</v>
      </c>
      <c r="AG36" s="205">
        <f t="shared" si="6"/>
        <v>0</v>
      </c>
      <c r="AH36" s="204"/>
      <c r="AI36" s="205">
        <f t="shared" ca="1" si="7"/>
        <v>1</v>
      </c>
    </row>
    <row r="37" spans="2:35" x14ac:dyDescent="0.25">
      <c r="B37" s="113" t="str">
        <f t="shared" ca="1" si="3"/>
        <v/>
      </c>
      <c r="C37" s="114" t="str">
        <f ca="1">IF('תנאי סף'!AO37&lt;&gt;1,"",'תנאי סף'!F37)</f>
        <v/>
      </c>
      <c r="D37" s="362" t="str">
        <f ca="1">'התחשיב הבסיסי'!AE37</f>
        <v/>
      </c>
      <c r="E37" s="438"/>
      <c r="F37" s="195"/>
      <c r="G37" s="436" t="str">
        <f t="shared" ca="1" si="8"/>
        <v/>
      </c>
      <c r="H37" s="202" t="str">
        <f t="shared" ca="1" si="0"/>
        <v/>
      </c>
      <c r="I37" s="43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363" t="str">
        <f t="shared" ca="1" si="1"/>
        <v/>
      </c>
      <c r="Z37" s="199" t="str">
        <f t="shared" ca="1" si="4"/>
        <v/>
      </c>
      <c r="AA37" s="205"/>
      <c r="AB37" s="205"/>
      <c r="AC37" s="205"/>
      <c r="AD37" s="204" t="str">
        <f t="shared" ca="1" si="5"/>
        <v/>
      </c>
      <c r="AE37" s="204" t="str">
        <f t="shared" ca="1" si="5"/>
        <v/>
      </c>
      <c r="AF37" s="205">
        <f t="shared" ca="1" si="2"/>
        <v>1</v>
      </c>
      <c r="AG37" s="205">
        <f t="shared" si="6"/>
        <v>0</v>
      </c>
      <c r="AH37" s="204"/>
      <c r="AI37" s="205">
        <f t="shared" ca="1" si="7"/>
        <v>1</v>
      </c>
    </row>
    <row r="38" spans="2:35" x14ac:dyDescent="0.25">
      <c r="B38" s="113" t="str">
        <f t="shared" ca="1" si="3"/>
        <v/>
      </c>
      <c r="C38" s="114" t="str">
        <f ca="1">IF('תנאי סף'!AO38&lt;&gt;1,"",'תנאי סף'!F38)</f>
        <v/>
      </c>
      <c r="D38" s="362" t="str">
        <f ca="1">'התחשיב הבסיסי'!AE38</f>
        <v/>
      </c>
      <c r="E38" s="438"/>
      <c r="F38" s="195"/>
      <c r="G38" s="436" t="str">
        <f t="shared" ca="1" si="8"/>
        <v/>
      </c>
      <c r="H38" s="202" t="str">
        <f t="shared" ca="1" si="0"/>
        <v/>
      </c>
      <c r="I38" s="43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363" t="str">
        <f t="shared" ca="1" si="1"/>
        <v/>
      </c>
      <c r="Z38" s="199" t="str">
        <f t="shared" ca="1" si="4"/>
        <v/>
      </c>
      <c r="AA38" s="205"/>
      <c r="AB38" s="205"/>
      <c r="AC38" s="205"/>
      <c r="AD38" s="204" t="str">
        <f t="shared" ca="1" si="5"/>
        <v/>
      </c>
      <c r="AE38" s="204" t="str">
        <f t="shared" ca="1" si="5"/>
        <v/>
      </c>
      <c r="AF38" s="205">
        <f t="shared" ca="1" si="2"/>
        <v>1</v>
      </c>
      <c r="AG38" s="205">
        <f t="shared" si="6"/>
        <v>0</v>
      </c>
      <c r="AH38" s="204"/>
      <c r="AI38" s="205">
        <f t="shared" ca="1" si="7"/>
        <v>1</v>
      </c>
    </row>
    <row r="39" spans="2:35" x14ac:dyDescent="0.25">
      <c r="B39" s="113" t="str">
        <f t="shared" ca="1" si="3"/>
        <v/>
      </c>
      <c r="C39" s="114" t="str">
        <f ca="1">IF('תנאי סף'!AO39&lt;&gt;1,"",'תנאי סף'!F39)</f>
        <v/>
      </c>
      <c r="D39" s="362" t="str">
        <f ca="1">'התחשיב הבסיסי'!AE39</f>
        <v/>
      </c>
      <c r="E39" s="438"/>
      <c r="F39" s="195"/>
      <c r="G39" s="436" t="str">
        <f t="shared" ca="1" si="8"/>
        <v/>
      </c>
      <c r="H39" s="202" t="str">
        <f t="shared" ca="1" si="0"/>
        <v/>
      </c>
      <c r="I39" s="43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363" t="str">
        <f t="shared" ca="1" si="1"/>
        <v/>
      </c>
      <c r="Z39" s="199" t="str">
        <f t="shared" ca="1" si="4"/>
        <v/>
      </c>
      <c r="AA39" s="205"/>
      <c r="AB39" s="205"/>
      <c r="AC39" s="205"/>
      <c r="AD39" s="204" t="str">
        <f t="shared" ca="1" si="5"/>
        <v/>
      </c>
      <c r="AE39" s="204" t="str">
        <f t="shared" ca="1" si="5"/>
        <v/>
      </c>
      <c r="AF39" s="205">
        <f t="shared" ca="1" si="2"/>
        <v>1</v>
      </c>
      <c r="AG39" s="205">
        <f t="shared" si="6"/>
        <v>0</v>
      </c>
      <c r="AH39" s="204"/>
      <c r="AI39" s="205">
        <f t="shared" ca="1" si="7"/>
        <v>1</v>
      </c>
    </row>
    <row r="40" spans="2:35" ht="16.5" thickBot="1" x14ac:dyDescent="0.3">
      <c r="B40" s="113" t="str">
        <f t="shared" ca="1" si="3"/>
        <v/>
      </c>
      <c r="C40" s="114" t="str">
        <f ca="1">IF('תנאי סף'!AO40&lt;&gt;1,"",'תנאי סף'!F40)</f>
        <v/>
      </c>
      <c r="D40" s="362" t="str">
        <f ca="1">'התחשיב הבסיסי'!AE40</f>
        <v/>
      </c>
      <c r="E40" s="438"/>
      <c r="F40" s="195"/>
      <c r="G40" s="436" t="str">
        <f t="shared" ca="1" si="8"/>
        <v/>
      </c>
      <c r="H40" s="202" t="str">
        <f t="shared" ca="1" si="0"/>
        <v/>
      </c>
      <c r="I40" s="43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363" t="str">
        <f t="shared" ca="1" si="1"/>
        <v/>
      </c>
      <c r="Z40" s="199" t="str">
        <f t="shared" ca="1" si="4"/>
        <v/>
      </c>
      <c r="AA40" s="205"/>
      <c r="AB40" s="205"/>
      <c r="AC40" s="205"/>
      <c r="AD40" s="204" t="str">
        <f t="shared" ca="1" si="5"/>
        <v/>
      </c>
      <c r="AE40" s="204" t="str">
        <f t="shared" ca="1" si="5"/>
        <v/>
      </c>
      <c r="AF40" s="205">
        <f t="shared" ca="1" si="2"/>
        <v>1</v>
      </c>
      <c r="AG40" s="205">
        <f t="shared" si="6"/>
        <v>0</v>
      </c>
      <c r="AH40" s="204"/>
      <c r="AI40" s="205">
        <f t="shared" ca="1" si="7"/>
        <v>1</v>
      </c>
    </row>
    <row r="41" spans="2:35" hidden="1" x14ac:dyDescent="0.25">
      <c r="B41" s="113" t="str">
        <f t="shared" si="3"/>
        <v/>
      </c>
      <c r="C41" s="114" t="str">
        <f>IF('תנאי סף'!AO41&lt;&gt;1,"",'תנאי סף'!F41)</f>
        <v/>
      </c>
      <c r="D41" s="362" t="str">
        <f>'התחשיב הבסיסי'!AE41</f>
        <v/>
      </c>
      <c r="E41" s="438"/>
      <c r="F41" s="195"/>
      <c r="G41" s="436" t="str">
        <f t="shared" si="8"/>
        <v/>
      </c>
      <c r="H41" s="202" t="str">
        <f t="shared" si="0"/>
        <v/>
      </c>
      <c r="I41" s="43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363" t="str">
        <f t="shared" si="1"/>
        <v/>
      </c>
      <c r="Z41" s="199" t="str">
        <f t="shared" si="4"/>
        <v/>
      </c>
      <c r="AA41" s="205"/>
      <c r="AB41" s="205"/>
      <c r="AC41" s="205"/>
      <c r="AD41" s="204" t="str">
        <f t="shared" si="5"/>
        <v/>
      </c>
      <c r="AE41" s="204" t="str">
        <f t="shared" si="5"/>
        <v/>
      </c>
      <c r="AF41" s="205">
        <f t="shared" si="2"/>
        <v>1</v>
      </c>
      <c r="AG41" s="205">
        <f t="shared" si="6"/>
        <v>0</v>
      </c>
      <c r="AH41" s="204"/>
      <c r="AI41" s="205">
        <f t="shared" si="7"/>
        <v>1</v>
      </c>
    </row>
    <row r="42" spans="2:35" hidden="1" x14ac:dyDescent="0.25">
      <c r="B42" s="113" t="str">
        <f t="shared" si="3"/>
        <v/>
      </c>
      <c r="C42" s="114" t="str">
        <f>IF('תנאי סף'!AO42&lt;&gt;1,"",'תנאי סף'!F42)</f>
        <v/>
      </c>
      <c r="D42" s="362" t="str">
        <f>'התחשיב הבסיסי'!AE42</f>
        <v/>
      </c>
      <c r="E42" s="438"/>
      <c r="F42" s="195"/>
      <c r="G42" s="436" t="str">
        <f t="shared" si="8"/>
        <v/>
      </c>
      <c r="H42" s="202" t="str">
        <f t="shared" si="0"/>
        <v/>
      </c>
      <c r="I42" s="43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363" t="str">
        <f t="shared" si="1"/>
        <v/>
      </c>
      <c r="Z42" s="199" t="str">
        <f t="shared" si="4"/>
        <v/>
      </c>
      <c r="AA42" s="205"/>
      <c r="AB42" s="205"/>
      <c r="AC42" s="205"/>
      <c r="AD42" s="204" t="str">
        <f t="shared" si="5"/>
        <v/>
      </c>
      <c r="AE42" s="204" t="str">
        <f t="shared" si="5"/>
        <v/>
      </c>
      <c r="AF42" s="205">
        <f t="shared" si="2"/>
        <v>1</v>
      </c>
      <c r="AG42" s="205">
        <f t="shared" si="6"/>
        <v>0</v>
      </c>
      <c r="AH42" s="204"/>
      <c r="AI42" s="205">
        <f t="shared" si="7"/>
        <v>1</v>
      </c>
    </row>
    <row r="43" spans="2:35" hidden="1" x14ac:dyDescent="0.25">
      <c r="B43" s="113" t="str">
        <f t="shared" si="3"/>
        <v/>
      </c>
      <c r="C43" s="114" t="str">
        <f>IF('תנאי סף'!AO43&lt;&gt;1,"",'תנאי סף'!F43)</f>
        <v/>
      </c>
      <c r="D43" s="362" t="str">
        <f>'התחשיב הבסיסי'!AE43</f>
        <v/>
      </c>
      <c r="E43" s="438"/>
      <c r="F43" s="195"/>
      <c r="G43" s="436" t="str">
        <f t="shared" si="8"/>
        <v/>
      </c>
      <c r="H43" s="202" t="str">
        <f t="shared" si="0"/>
        <v/>
      </c>
      <c r="I43" s="43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363" t="str">
        <f t="shared" si="1"/>
        <v/>
      </c>
      <c r="Z43" s="199" t="str">
        <f t="shared" si="4"/>
        <v/>
      </c>
      <c r="AA43" s="205"/>
      <c r="AB43" s="205"/>
      <c r="AC43" s="205"/>
      <c r="AD43" s="204" t="str">
        <f t="shared" si="5"/>
        <v/>
      </c>
      <c r="AE43" s="204" t="str">
        <f t="shared" si="5"/>
        <v/>
      </c>
      <c r="AF43" s="205">
        <f t="shared" si="2"/>
        <v>1</v>
      </c>
      <c r="AG43" s="205">
        <f t="shared" si="6"/>
        <v>0</v>
      </c>
      <c r="AH43" s="204"/>
      <c r="AI43" s="205">
        <f t="shared" si="7"/>
        <v>1</v>
      </c>
    </row>
    <row r="44" spans="2:35" hidden="1" x14ac:dyDescent="0.25">
      <c r="B44" s="113" t="str">
        <f t="shared" si="3"/>
        <v/>
      </c>
      <c r="C44" s="114" t="str">
        <f>IF('תנאי סף'!AO44&lt;&gt;1,"",'תנאי סף'!F44)</f>
        <v/>
      </c>
      <c r="D44" s="362" t="str">
        <f>'התחשיב הבסיסי'!AE44</f>
        <v/>
      </c>
      <c r="E44" s="438"/>
      <c r="F44" s="195"/>
      <c r="G44" s="436" t="str">
        <f t="shared" si="8"/>
        <v/>
      </c>
      <c r="H44" s="202" t="str">
        <f t="shared" si="0"/>
        <v/>
      </c>
      <c r="I44" s="43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363" t="str">
        <f t="shared" si="1"/>
        <v/>
      </c>
      <c r="Z44" s="199" t="str">
        <f t="shared" si="4"/>
        <v/>
      </c>
      <c r="AA44" s="205"/>
      <c r="AB44" s="205"/>
      <c r="AC44" s="205"/>
      <c r="AD44" s="204" t="str">
        <f t="shared" si="5"/>
        <v/>
      </c>
      <c r="AE44" s="204" t="str">
        <f t="shared" si="5"/>
        <v/>
      </c>
      <c r="AF44" s="205">
        <f t="shared" si="2"/>
        <v>1</v>
      </c>
      <c r="AG44" s="205">
        <f t="shared" si="6"/>
        <v>0</v>
      </c>
      <c r="AH44" s="204"/>
      <c r="AI44" s="205">
        <f t="shared" si="7"/>
        <v>1</v>
      </c>
    </row>
    <row r="45" spans="2:35" hidden="1" x14ac:dyDescent="0.25">
      <c r="B45" s="113" t="str">
        <f t="shared" si="3"/>
        <v/>
      </c>
      <c r="C45" s="114" t="str">
        <f>IF('תנאי סף'!AO45&lt;&gt;1,"",'תנאי סף'!F45)</f>
        <v/>
      </c>
      <c r="D45" s="362" t="str">
        <f>'התחשיב הבסיסי'!AE45</f>
        <v/>
      </c>
      <c r="E45" s="438"/>
      <c r="F45" s="195"/>
      <c r="G45" s="436" t="str">
        <f t="shared" si="8"/>
        <v/>
      </c>
      <c r="H45" s="202" t="str">
        <f t="shared" si="0"/>
        <v/>
      </c>
      <c r="I45" s="43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363" t="str">
        <f t="shared" si="1"/>
        <v/>
      </c>
      <c r="Z45" s="199" t="str">
        <f t="shared" si="4"/>
        <v/>
      </c>
      <c r="AA45" s="205"/>
      <c r="AB45" s="205"/>
      <c r="AC45" s="205"/>
      <c r="AD45" s="204" t="str">
        <f t="shared" si="5"/>
        <v/>
      </c>
      <c r="AE45" s="204" t="str">
        <f t="shared" si="5"/>
        <v/>
      </c>
      <c r="AF45" s="205">
        <f t="shared" si="2"/>
        <v>1</v>
      </c>
      <c r="AG45" s="205">
        <f t="shared" si="6"/>
        <v>0</v>
      </c>
      <c r="AH45" s="204"/>
      <c r="AI45" s="205">
        <f t="shared" si="7"/>
        <v>1</v>
      </c>
    </row>
    <row r="46" spans="2:35" hidden="1" x14ac:dyDescent="0.25">
      <c r="B46" s="113" t="str">
        <f t="shared" si="3"/>
        <v/>
      </c>
      <c r="C46" s="114" t="str">
        <f>IF('תנאי סף'!AO46&lt;&gt;1,"",'תנאי סף'!F46)</f>
        <v/>
      </c>
      <c r="D46" s="362" t="str">
        <f>'התחשיב הבסיסי'!AE46</f>
        <v/>
      </c>
      <c r="E46" s="438"/>
      <c r="F46" s="195"/>
      <c r="G46" s="436" t="str">
        <f t="shared" si="8"/>
        <v/>
      </c>
      <c r="H46" s="202" t="str">
        <f t="shared" si="0"/>
        <v/>
      </c>
      <c r="I46" s="43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363" t="str">
        <f t="shared" si="1"/>
        <v/>
      </c>
      <c r="Z46" s="199" t="str">
        <f t="shared" si="4"/>
        <v/>
      </c>
      <c r="AA46" s="205"/>
      <c r="AB46" s="205"/>
      <c r="AC46" s="205"/>
      <c r="AD46" s="204" t="str">
        <f t="shared" si="5"/>
        <v/>
      </c>
      <c r="AE46" s="204" t="str">
        <f t="shared" si="5"/>
        <v/>
      </c>
      <c r="AF46" s="205">
        <f t="shared" si="2"/>
        <v>1</v>
      </c>
      <c r="AG46" s="205">
        <f t="shared" si="6"/>
        <v>0</v>
      </c>
      <c r="AH46" s="204"/>
      <c r="AI46" s="205">
        <f t="shared" si="7"/>
        <v>1</v>
      </c>
    </row>
    <row r="47" spans="2:35" hidden="1" x14ac:dyDescent="0.25">
      <c r="B47" s="113" t="str">
        <f t="shared" si="3"/>
        <v/>
      </c>
      <c r="C47" s="114" t="str">
        <f>IF('תנאי סף'!AO47&lt;&gt;1,"",'תנאי סף'!F47)</f>
        <v/>
      </c>
      <c r="D47" s="362" t="str">
        <f>'התחשיב הבסיסי'!AE47</f>
        <v/>
      </c>
      <c r="E47" s="438"/>
      <c r="F47" s="195"/>
      <c r="G47" s="436" t="str">
        <f t="shared" si="8"/>
        <v/>
      </c>
      <c r="H47" s="202" t="str">
        <f t="shared" si="0"/>
        <v/>
      </c>
      <c r="I47" s="43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363" t="str">
        <f t="shared" si="1"/>
        <v/>
      </c>
      <c r="Z47" s="199" t="str">
        <f t="shared" si="4"/>
        <v/>
      </c>
      <c r="AA47" s="205"/>
      <c r="AB47" s="205"/>
      <c r="AC47" s="205"/>
      <c r="AD47" s="204" t="str">
        <f t="shared" si="5"/>
        <v/>
      </c>
      <c r="AE47" s="204" t="str">
        <f t="shared" si="5"/>
        <v/>
      </c>
      <c r="AF47" s="205">
        <f t="shared" si="2"/>
        <v>1</v>
      </c>
      <c r="AG47" s="205">
        <f t="shared" si="6"/>
        <v>0</v>
      </c>
      <c r="AH47" s="204"/>
      <c r="AI47" s="205">
        <f t="shared" si="7"/>
        <v>1</v>
      </c>
    </row>
    <row r="48" spans="2:35" hidden="1" x14ac:dyDescent="0.25">
      <c r="B48" s="113" t="str">
        <f t="shared" si="3"/>
        <v/>
      </c>
      <c r="C48" s="114" t="str">
        <f>IF('תנאי סף'!AO48&lt;&gt;1,"",'תנאי סף'!F48)</f>
        <v/>
      </c>
      <c r="D48" s="362" t="str">
        <f>'התחשיב הבסיסי'!AE48</f>
        <v/>
      </c>
      <c r="E48" s="438"/>
      <c r="F48" s="195"/>
      <c r="G48" s="436" t="str">
        <f t="shared" si="8"/>
        <v/>
      </c>
      <c r="H48" s="202" t="str">
        <f t="shared" si="0"/>
        <v/>
      </c>
      <c r="I48" s="43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363" t="str">
        <f t="shared" si="1"/>
        <v/>
      </c>
      <c r="Z48" s="199" t="str">
        <f t="shared" si="4"/>
        <v/>
      </c>
      <c r="AA48" s="205"/>
      <c r="AB48" s="205"/>
      <c r="AC48" s="205"/>
      <c r="AD48" s="204" t="str">
        <f t="shared" si="5"/>
        <v/>
      </c>
      <c r="AE48" s="204" t="str">
        <f t="shared" si="5"/>
        <v/>
      </c>
      <c r="AF48" s="205">
        <f t="shared" si="2"/>
        <v>1</v>
      </c>
      <c r="AG48" s="205">
        <f t="shared" si="6"/>
        <v>0</v>
      </c>
      <c r="AH48" s="204"/>
      <c r="AI48" s="205">
        <f t="shared" si="7"/>
        <v>1</v>
      </c>
    </row>
    <row r="49" spans="2:35" hidden="1" x14ac:dyDescent="0.25">
      <c r="B49" s="113" t="str">
        <f t="shared" si="3"/>
        <v/>
      </c>
      <c r="C49" s="114" t="str">
        <f>IF('תנאי סף'!AO49&lt;&gt;1,"",'תנאי סף'!F49)</f>
        <v/>
      </c>
      <c r="D49" s="362" t="str">
        <f>'התחשיב הבסיסי'!AE49</f>
        <v/>
      </c>
      <c r="E49" s="438"/>
      <c r="F49" s="195"/>
      <c r="G49" s="436" t="str">
        <f t="shared" si="8"/>
        <v/>
      </c>
      <c r="H49" s="202" t="str">
        <f t="shared" si="0"/>
        <v/>
      </c>
      <c r="I49" s="43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363" t="str">
        <f t="shared" si="1"/>
        <v/>
      </c>
      <c r="Z49" s="199" t="str">
        <f t="shared" si="4"/>
        <v/>
      </c>
      <c r="AA49" s="205"/>
      <c r="AB49" s="205"/>
      <c r="AC49" s="205"/>
      <c r="AD49" s="204" t="str">
        <f t="shared" si="5"/>
        <v/>
      </c>
      <c r="AE49" s="204" t="str">
        <f t="shared" si="5"/>
        <v/>
      </c>
      <c r="AF49" s="205">
        <f t="shared" si="2"/>
        <v>1</v>
      </c>
      <c r="AG49" s="205">
        <f t="shared" si="6"/>
        <v>0</v>
      </c>
      <c r="AH49" s="204"/>
      <c r="AI49" s="205">
        <f t="shared" si="7"/>
        <v>1</v>
      </c>
    </row>
    <row r="50" spans="2:35" hidden="1" x14ac:dyDescent="0.25">
      <c r="B50" s="113" t="str">
        <f t="shared" si="3"/>
        <v/>
      </c>
      <c r="C50" s="114" t="str">
        <f>IF('תנאי סף'!AO50&lt;&gt;1,"",'תנאי סף'!F50)</f>
        <v/>
      </c>
      <c r="D50" s="362" t="str">
        <f>'התחשיב הבסיסי'!AE50</f>
        <v/>
      </c>
      <c r="E50" s="438"/>
      <c r="F50" s="195"/>
      <c r="G50" s="436" t="str">
        <f t="shared" si="8"/>
        <v/>
      </c>
      <c r="H50" s="202" t="str">
        <f t="shared" si="0"/>
        <v/>
      </c>
      <c r="I50" s="43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363" t="str">
        <f t="shared" si="1"/>
        <v/>
      </c>
      <c r="Z50" s="199" t="str">
        <f t="shared" si="4"/>
        <v/>
      </c>
      <c r="AA50" s="205"/>
      <c r="AB50" s="205"/>
      <c r="AC50" s="205"/>
      <c r="AD50" s="204" t="str">
        <f t="shared" si="5"/>
        <v/>
      </c>
      <c r="AE50" s="204" t="str">
        <f t="shared" si="5"/>
        <v/>
      </c>
      <c r="AF50" s="205">
        <f t="shared" si="2"/>
        <v>1</v>
      </c>
      <c r="AG50" s="205">
        <f t="shared" si="6"/>
        <v>0</v>
      </c>
      <c r="AH50" s="204"/>
      <c r="AI50" s="205">
        <f t="shared" si="7"/>
        <v>1</v>
      </c>
    </row>
    <row r="51" spans="2:35" hidden="1" x14ac:dyDescent="0.25">
      <c r="B51" s="113" t="str">
        <f t="shared" si="3"/>
        <v/>
      </c>
      <c r="C51" s="114" t="str">
        <f>IF('תנאי סף'!AO51&lt;&gt;1,"",'תנאי סף'!F51)</f>
        <v/>
      </c>
      <c r="D51" s="362" t="str">
        <f>'התחשיב הבסיסי'!AE51</f>
        <v/>
      </c>
      <c r="E51" s="438"/>
      <c r="F51" s="195"/>
      <c r="G51" s="436" t="str">
        <f t="shared" si="8"/>
        <v/>
      </c>
      <c r="H51" s="202" t="str">
        <f t="shared" si="0"/>
        <v/>
      </c>
      <c r="I51" s="43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363" t="str">
        <f t="shared" si="1"/>
        <v/>
      </c>
      <c r="Z51" s="199" t="str">
        <f t="shared" si="4"/>
        <v/>
      </c>
      <c r="AA51" s="205"/>
      <c r="AB51" s="205"/>
      <c r="AC51" s="205"/>
      <c r="AD51" s="204" t="str">
        <f t="shared" si="5"/>
        <v/>
      </c>
      <c r="AE51" s="204" t="str">
        <f t="shared" si="5"/>
        <v/>
      </c>
      <c r="AF51" s="205">
        <f t="shared" si="2"/>
        <v>1</v>
      </c>
      <c r="AG51" s="205">
        <f t="shared" si="6"/>
        <v>0</v>
      </c>
      <c r="AH51" s="204"/>
      <c r="AI51" s="205">
        <f t="shared" si="7"/>
        <v>1</v>
      </c>
    </row>
    <row r="52" spans="2:35" hidden="1" x14ac:dyDescent="0.25">
      <c r="B52" s="113" t="str">
        <f t="shared" si="3"/>
        <v/>
      </c>
      <c r="C52" s="114" t="str">
        <f>IF('תנאי סף'!AO52&lt;&gt;1,"",'תנאי סף'!F52)</f>
        <v/>
      </c>
      <c r="D52" s="362" t="str">
        <f>'התחשיב הבסיסי'!AE52</f>
        <v/>
      </c>
      <c r="E52" s="438"/>
      <c r="F52" s="195"/>
      <c r="G52" s="436" t="str">
        <f t="shared" si="8"/>
        <v/>
      </c>
      <c r="H52" s="202" t="str">
        <f t="shared" si="0"/>
        <v/>
      </c>
      <c r="I52" s="43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363" t="str">
        <f t="shared" si="1"/>
        <v/>
      </c>
      <c r="Z52" s="199" t="str">
        <f t="shared" si="4"/>
        <v/>
      </c>
      <c r="AA52" s="205"/>
      <c r="AB52" s="205"/>
      <c r="AC52" s="205"/>
      <c r="AD52" s="204" t="str">
        <f t="shared" si="5"/>
        <v/>
      </c>
      <c r="AE52" s="204" t="str">
        <f t="shared" si="5"/>
        <v/>
      </c>
      <c r="AF52" s="205">
        <f t="shared" si="2"/>
        <v>1</v>
      </c>
      <c r="AG52" s="205">
        <f t="shared" si="6"/>
        <v>0</v>
      </c>
      <c r="AH52" s="204"/>
      <c r="AI52" s="205">
        <f t="shared" si="7"/>
        <v>1</v>
      </c>
    </row>
    <row r="53" spans="2:35" hidden="1" x14ac:dyDescent="0.25">
      <c r="B53" s="113" t="str">
        <f t="shared" si="3"/>
        <v/>
      </c>
      <c r="C53" s="114" t="str">
        <f>IF('תנאי סף'!AO53&lt;&gt;1,"",'תנאי סף'!F53)</f>
        <v/>
      </c>
      <c r="D53" s="362" t="str">
        <f>'התחשיב הבסיסי'!AE53</f>
        <v/>
      </c>
      <c r="E53" s="438"/>
      <c r="F53" s="195"/>
      <c r="G53" s="436" t="str">
        <f t="shared" si="8"/>
        <v/>
      </c>
      <c r="H53" s="202" t="str">
        <f t="shared" si="0"/>
        <v/>
      </c>
      <c r="I53" s="43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363" t="str">
        <f t="shared" si="1"/>
        <v/>
      </c>
      <c r="Z53" s="199" t="str">
        <f t="shared" si="4"/>
        <v/>
      </c>
      <c r="AA53" s="205"/>
      <c r="AB53" s="205"/>
      <c r="AC53" s="205"/>
      <c r="AD53" s="204" t="str">
        <f t="shared" si="5"/>
        <v/>
      </c>
      <c r="AE53" s="204" t="str">
        <f t="shared" si="5"/>
        <v/>
      </c>
      <c r="AF53" s="205">
        <f t="shared" si="2"/>
        <v>1</v>
      </c>
      <c r="AG53" s="205">
        <f t="shared" si="6"/>
        <v>0</v>
      </c>
      <c r="AH53" s="204"/>
      <c r="AI53" s="205">
        <f t="shared" si="7"/>
        <v>1</v>
      </c>
    </row>
    <row r="54" spans="2:35" hidden="1" x14ac:dyDescent="0.25">
      <c r="B54" s="113" t="str">
        <f t="shared" si="3"/>
        <v/>
      </c>
      <c r="C54" s="114" t="str">
        <f>IF('תנאי סף'!AO54&lt;&gt;1,"",'תנאי סף'!F54)</f>
        <v/>
      </c>
      <c r="D54" s="362" t="str">
        <f>'התחשיב הבסיסי'!AE54</f>
        <v/>
      </c>
      <c r="E54" s="438"/>
      <c r="F54" s="195"/>
      <c r="G54" s="436" t="str">
        <f t="shared" si="8"/>
        <v/>
      </c>
      <c r="H54" s="202" t="str">
        <f t="shared" si="0"/>
        <v/>
      </c>
      <c r="I54" s="43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363" t="str">
        <f t="shared" si="1"/>
        <v/>
      </c>
      <c r="Z54" s="199" t="str">
        <f t="shared" si="4"/>
        <v/>
      </c>
      <c r="AA54" s="205"/>
      <c r="AB54" s="205"/>
      <c r="AC54" s="205"/>
      <c r="AD54" s="204" t="str">
        <f t="shared" si="5"/>
        <v/>
      </c>
      <c r="AE54" s="204" t="str">
        <f t="shared" si="5"/>
        <v/>
      </c>
      <c r="AF54" s="205">
        <f t="shared" si="2"/>
        <v>1</v>
      </c>
      <c r="AG54" s="205">
        <f t="shared" si="6"/>
        <v>0</v>
      </c>
      <c r="AH54" s="204"/>
      <c r="AI54" s="205">
        <f t="shared" si="7"/>
        <v>1</v>
      </c>
    </row>
    <row r="55" spans="2:35" hidden="1" x14ac:dyDescent="0.25">
      <c r="B55" s="113" t="str">
        <f t="shared" si="3"/>
        <v/>
      </c>
      <c r="C55" s="114" t="str">
        <f>IF('תנאי סף'!AO55&lt;&gt;1,"",'תנאי סף'!F55)</f>
        <v/>
      </c>
      <c r="D55" s="362" t="str">
        <f>'התחשיב הבסיסי'!AE55</f>
        <v/>
      </c>
      <c r="E55" s="438"/>
      <c r="F55" s="195"/>
      <c r="G55" s="436" t="str">
        <f t="shared" si="8"/>
        <v/>
      </c>
      <c r="H55" s="202" t="str">
        <f t="shared" si="0"/>
        <v/>
      </c>
      <c r="I55" s="43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363" t="str">
        <f t="shared" si="1"/>
        <v/>
      </c>
      <c r="Z55" s="199" t="str">
        <f t="shared" si="4"/>
        <v/>
      </c>
      <c r="AA55" s="205"/>
      <c r="AB55" s="205"/>
      <c r="AC55" s="205"/>
      <c r="AD55" s="204" t="str">
        <f t="shared" si="5"/>
        <v/>
      </c>
      <c r="AE55" s="204" t="str">
        <f t="shared" si="5"/>
        <v/>
      </c>
      <c r="AF55" s="205">
        <f t="shared" si="2"/>
        <v>1</v>
      </c>
      <c r="AG55" s="205">
        <f t="shared" si="6"/>
        <v>0</v>
      </c>
      <c r="AH55" s="204"/>
      <c r="AI55" s="205">
        <f t="shared" si="7"/>
        <v>1</v>
      </c>
    </row>
    <row r="56" spans="2:35" hidden="1" x14ac:dyDescent="0.25">
      <c r="B56" s="113" t="str">
        <f t="shared" si="3"/>
        <v/>
      </c>
      <c r="C56" s="114" t="str">
        <f>IF('תנאי סף'!AO56&lt;&gt;1,"",'תנאי סף'!F56)</f>
        <v/>
      </c>
      <c r="D56" s="362" t="str">
        <f>'התחשיב הבסיסי'!AE56</f>
        <v/>
      </c>
      <c r="E56" s="438"/>
      <c r="F56" s="195"/>
      <c r="G56" s="436" t="str">
        <f t="shared" si="8"/>
        <v/>
      </c>
      <c r="H56" s="202" t="str">
        <f t="shared" si="0"/>
        <v/>
      </c>
      <c r="I56" s="43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363" t="str">
        <f t="shared" si="1"/>
        <v/>
      </c>
      <c r="Z56" s="199" t="str">
        <f t="shared" si="4"/>
        <v/>
      </c>
      <c r="AA56" s="205"/>
      <c r="AB56" s="205"/>
      <c r="AC56" s="205"/>
      <c r="AD56" s="204" t="str">
        <f t="shared" si="5"/>
        <v/>
      </c>
      <c r="AE56" s="204" t="str">
        <f t="shared" si="5"/>
        <v/>
      </c>
      <c r="AF56" s="205">
        <f t="shared" si="2"/>
        <v>1</v>
      </c>
      <c r="AG56" s="205">
        <f t="shared" si="6"/>
        <v>0</v>
      </c>
      <c r="AH56" s="204"/>
      <c r="AI56" s="205">
        <f t="shared" si="7"/>
        <v>1</v>
      </c>
    </row>
    <row r="57" spans="2:35" hidden="1" x14ac:dyDescent="0.25">
      <c r="B57" s="113" t="str">
        <f t="shared" si="3"/>
        <v/>
      </c>
      <c r="C57" s="114" t="str">
        <f>IF('תנאי סף'!AO57&lt;&gt;1,"",'תנאי סף'!F57)</f>
        <v/>
      </c>
      <c r="D57" s="362" t="str">
        <f>'התחשיב הבסיסי'!AE57</f>
        <v/>
      </c>
      <c r="E57" s="438"/>
      <c r="F57" s="195"/>
      <c r="G57" s="436" t="str">
        <f t="shared" si="8"/>
        <v/>
      </c>
      <c r="H57" s="202" t="str">
        <f t="shared" si="0"/>
        <v/>
      </c>
      <c r="I57" s="437"/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363" t="str">
        <f t="shared" si="1"/>
        <v/>
      </c>
      <c r="Z57" s="199" t="str">
        <f t="shared" si="4"/>
        <v/>
      </c>
      <c r="AA57" s="205"/>
      <c r="AB57" s="205"/>
      <c r="AC57" s="205"/>
      <c r="AD57" s="204" t="str">
        <f t="shared" si="5"/>
        <v/>
      </c>
      <c r="AE57" s="204" t="str">
        <f t="shared" si="5"/>
        <v/>
      </c>
      <c r="AF57" s="205">
        <f t="shared" si="2"/>
        <v>1</v>
      </c>
      <c r="AG57" s="205">
        <f t="shared" si="6"/>
        <v>0</v>
      </c>
      <c r="AH57" s="204"/>
      <c r="AI57" s="205">
        <f t="shared" si="7"/>
        <v>1</v>
      </c>
    </row>
    <row r="58" spans="2:35" hidden="1" x14ac:dyDescent="0.25">
      <c r="B58" s="113" t="str">
        <f t="shared" si="3"/>
        <v/>
      </c>
      <c r="C58" s="114" t="str">
        <f>IF('תנאי סף'!AO58&lt;&gt;1,"",'תנאי סף'!F58)</f>
        <v/>
      </c>
      <c r="D58" s="362" t="str">
        <f>'התחשיב הבסיסי'!AE58</f>
        <v/>
      </c>
      <c r="E58" s="438"/>
      <c r="F58" s="195"/>
      <c r="G58" s="436" t="str">
        <f t="shared" si="8"/>
        <v/>
      </c>
      <c r="H58" s="202" t="str">
        <f t="shared" si="0"/>
        <v/>
      </c>
      <c r="I58" s="43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363" t="str">
        <f t="shared" si="1"/>
        <v/>
      </c>
      <c r="Z58" s="199" t="str">
        <f t="shared" si="4"/>
        <v/>
      </c>
      <c r="AA58" s="205"/>
      <c r="AB58" s="205"/>
      <c r="AC58" s="205"/>
      <c r="AD58" s="204" t="str">
        <f t="shared" si="5"/>
        <v/>
      </c>
      <c r="AE58" s="204" t="str">
        <f t="shared" si="5"/>
        <v/>
      </c>
      <c r="AF58" s="205">
        <f t="shared" si="2"/>
        <v>1</v>
      </c>
      <c r="AG58" s="205">
        <f t="shared" si="6"/>
        <v>0</v>
      </c>
      <c r="AH58" s="204"/>
      <c r="AI58" s="205">
        <f t="shared" si="7"/>
        <v>1</v>
      </c>
    </row>
    <row r="59" spans="2:35" hidden="1" x14ac:dyDescent="0.25">
      <c r="B59" s="113" t="str">
        <f t="shared" si="3"/>
        <v/>
      </c>
      <c r="C59" s="114" t="str">
        <f>IF('תנאי סף'!AO59&lt;&gt;1,"",'תנאי סף'!F59)</f>
        <v/>
      </c>
      <c r="D59" s="362" t="str">
        <f>'התחשיב הבסיסי'!AE59</f>
        <v/>
      </c>
      <c r="E59" s="438"/>
      <c r="F59" s="195"/>
      <c r="G59" s="436" t="str">
        <f t="shared" si="8"/>
        <v/>
      </c>
      <c r="H59" s="202" t="str">
        <f t="shared" si="0"/>
        <v/>
      </c>
      <c r="I59" s="437"/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363" t="str">
        <f t="shared" si="1"/>
        <v/>
      </c>
      <c r="Z59" s="199" t="str">
        <f t="shared" si="4"/>
        <v/>
      </c>
      <c r="AA59" s="205"/>
      <c r="AB59" s="205"/>
      <c r="AC59" s="205"/>
      <c r="AD59" s="204" t="str">
        <f t="shared" si="5"/>
        <v/>
      </c>
      <c r="AE59" s="204" t="str">
        <f t="shared" si="5"/>
        <v/>
      </c>
      <c r="AF59" s="205">
        <f t="shared" si="2"/>
        <v>1</v>
      </c>
      <c r="AG59" s="205">
        <f t="shared" si="6"/>
        <v>0</v>
      </c>
      <c r="AH59" s="204"/>
      <c r="AI59" s="205">
        <f t="shared" si="7"/>
        <v>1</v>
      </c>
    </row>
    <row r="60" spans="2:35" hidden="1" x14ac:dyDescent="0.25">
      <c r="B60" s="113" t="str">
        <f t="shared" si="3"/>
        <v/>
      </c>
      <c r="C60" s="114" t="str">
        <f>IF('תנאי סף'!AO60&lt;&gt;1,"",'תנאי סף'!F60)</f>
        <v/>
      </c>
      <c r="D60" s="362" t="str">
        <f>'התחשיב הבסיסי'!AE60</f>
        <v/>
      </c>
      <c r="E60" s="438"/>
      <c r="F60" s="195"/>
      <c r="G60" s="436" t="str">
        <f t="shared" si="8"/>
        <v/>
      </c>
      <c r="H60" s="202" t="str">
        <f t="shared" si="0"/>
        <v/>
      </c>
      <c r="I60" s="43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363" t="str">
        <f t="shared" si="1"/>
        <v/>
      </c>
      <c r="Z60" s="199" t="str">
        <f t="shared" si="4"/>
        <v/>
      </c>
      <c r="AA60" s="205"/>
      <c r="AB60" s="205"/>
      <c r="AC60" s="205"/>
      <c r="AD60" s="204" t="str">
        <f t="shared" si="5"/>
        <v/>
      </c>
      <c r="AE60" s="204" t="str">
        <f t="shared" si="5"/>
        <v/>
      </c>
      <c r="AF60" s="205">
        <f t="shared" si="2"/>
        <v>1</v>
      </c>
      <c r="AG60" s="205">
        <f t="shared" si="6"/>
        <v>0</v>
      </c>
      <c r="AH60" s="204"/>
      <c r="AI60" s="205">
        <f t="shared" si="7"/>
        <v>1</v>
      </c>
    </row>
    <row r="61" spans="2:35" hidden="1" x14ac:dyDescent="0.25">
      <c r="B61" s="113" t="str">
        <f t="shared" si="3"/>
        <v/>
      </c>
      <c r="C61" s="114" t="str">
        <f>IF('תנאי סף'!AO61&lt;&gt;1,"",'תנאי סף'!F61)</f>
        <v/>
      </c>
      <c r="D61" s="362" t="str">
        <f>'התחשיב הבסיסי'!AE61</f>
        <v/>
      </c>
      <c r="E61" s="438"/>
      <c r="F61" s="195"/>
      <c r="G61" s="436" t="str">
        <f t="shared" si="8"/>
        <v/>
      </c>
      <c r="H61" s="202" t="str">
        <f t="shared" si="0"/>
        <v/>
      </c>
      <c r="I61" s="43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363" t="str">
        <f t="shared" si="1"/>
        <v/>
      </c>
      <c r="Z61" s="199" t="str">
        <f t="shared" si="4"/>
        <v/>
      </c>
      <c r="AA61" s="205"/>
      <c r="AB61" s="205"/>
      <c r="AC61" s="205"/>
      <c r="AD61" s="204" t="str">
        <f t="shared" si="5"/>
        <v/>
      </c>
      <c r="AE61" s="204" t="str">
        <f t="shared" si="5"/>
        <v/>
      </c>
      <c r="AF61" s="205">
        <f t="shared" si="2"/>
        <v>1</v>
      </c>
      <c r="AG61" s="205">
        <f t="shared" si="6"/>
        <v>0</v>
      </c>
      <c r="AH61" s="204"/>
      <c r="AI61" s="205">
        <f t="shared" si="7"/>
        <v>1</v>
      </c>
    </row>
    <row r="62" spans="2:35" hidden="1" x14ac:dyDescent="0.25">
      <c r="B62" s="113" t="str">
        <f t="shared" si="3"/>
        <v/>
      </c>
      <c r="C62" s="114" t="str">
        <f>IF('תנאי סף'!AO62&lt;&gt;1,"",'תנאי סף'!F62)</f>
        <v/>
      </c>
      <c r="D62" s="362" t="str">
        <f>'התחשיב הבסיסי'!AE62</f>
        <v/>
      </c>
      <c r="E62" s="438"/>
      <c r="F62" s="195"/>
      <c r="G62" s="436" t="str">
        <f t="shared" si="8"/>
        <v/>
      </c>
      <c r="H62" s="202" t="str">
        <f t="shared" si="0"/>
        <v/>
      </c>
      <c r="I62" s="43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363" t="str">
        <f t="shared" si="1"/>
        <v/>
      </c>
      <c r="Z62" s="199" t="str">
        <f t="shared" si="4"/>
        <v/>
      </c>
      <c r="AA62" s="205"/>
      <c r="AB62" s="205"/>
      <c r="AC62" s="205"/>
      <c r="AD62" s="204" t="str">
        <f t="shared" si="5"/>
        <v/>
      </c>
      <c r="AE62" s="204" t="str">
        <f t="shared" si="5"/>
        <v/>
      </c>
      <c r="AF62" s="205">
        <f t="shared" si="2"/>
        <v>1</v>
      </c>
      <c r="AG62" s="205">
        <f t="shared" si="6"/>
        <v>0</v>
      </c>
      <c r="AH62" s="204"/>
      <c r="AI62" s="205">
        <f t="shared" si="7"/>
        <v>1</v>
      </c>
    </row>
    <row r="63" spans="2:35" hidden="1" x14ac:dyDescent="0.25">
      <c r="B63" s="113" t="str">
        <f t="shared" si="3"/>
        <v/>
      </c>
      <c r="C63" s="114" t="str">
        <f>IF('תנאי סף'!AO63&lt;&gt;1,"",'תנאי סף'!F63)</f>
        <v/>
      </c>
      <c r="D63" s="362" t="str">
        <f>'התחשיב הבסיסי'!AE63</f>
        <v/>
      </c>
      <c r="E63" s="438"/>
      <c r="F63" s="195"/>
      <c r="G63" s="436" t="str">
        <f t="shared" si="8"/>
        <v/>
      </c>
      <c r="H63" s="202" t="str">
        <f t="shared" ref="H63:H94" si="9">IF(C63="","",IF(AI63&lt;&gt;1,$AH$1,IF(F63=1,D63,AVERAGE($G63,$D63))))</f>
        <v/>
      </c>
      <c r="I63" s="43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363" t="str">
        <f t="shared" ref="Y63:Y94" si="10">IF(C63="","",IF($AI$28&lt;&gt;1,$AH$1,H63/$H$131*100%))</f>
        <v/>
      </c>
      <c r="Z63" s="199" t="str">
        <f t="shared" ref="Z63:Z94" si="11">IF(C63="","",IF(AND($AI$28&lt;&gt;1),$AH$1,Y63*$C$2))</f>
        <v/>
      </c>
      <c r="AA63" s="205"/>
      <c r="AB63" s="205"/>
      <c r="AC63" s="205"/>
      <c r="AD63" s="204" t="str">
        <f t="shared" si="5"/>
        <v/>
      </c>
      <c r="AE63" s="204" t="str">
        <f t="shared" si="5"/>
        <v/>
      </c>
      <c r="AF63" s="205">
        <f t="shared" ref="AF63:AF94" si="12">IF(D63=$AH$1,0,1)</f>
        <v>1</v>
      </c>
      <c r="AG63" s="205">
        <f t="shared" si="6"/>
        <v>0</v>
      </c>
      <c r="AH63" s="204"/>
      <c r="AI63" s="205">
        <f t="shared" si="7"/>
        <v>1</v>
      </c>
    </row>
    <row r="64" spans="2:35" hidden="1" x14ac:dyDescent="0.25">
      <c r="B64" s="113" t="str">
        <f t="shared" si="3"/>
        <v/>
      </c>
      <c r="C64" s="114" t="str">
        <f>IF('תנאי סף'!AO64&lt;&gt;1,"",'תנאי סף'!F64)</f>
        <v/>
      </c>
      <c r="D64" s="362" t="str">
        <f>'התחשיב הבסיסי'!AE64</f>
        <v/>
      </c>
      <c r="E64" s="438"/>
      <c r="F64" s="195"/>
      <c r="G64" s="436" t="str">
        <f t="shared" si="8"/>
        <v/>
      </c>
      <c r="H64" s="202" t="str">
        <f t="shared" si="9"/>
        <v/>
      </c>
      <c r="I64" s="43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363" t="str">
        <f t="shared" si="10"/>
        <v/>
      </c>
      <c r="Z64" s="199" t="str">
        <f t="shared" si="11"/>
        <v/>
      </c>
      <c r="AA64" s="205"/>
      <c r="AB64" s="205"/>
      <c r="AC64" s="205"/>
      <c r="AD64" s="204" t="str">
        <f t="shared" ref="AD64:AE95" si="13">IF($C64="","",AD$30)</f>
        <v/>
      </c>
      <c r="AE64" s="204" t="str">
        <f t="shared" si="13"/>
        <v/>
      </c>
      <c r="AF64" s="205">
        <f t="shared" si="12"/>
        <v>1</v>
      </c>
      <c r="AG64" s="205">
        <f t="shared" si="6"/>
        <v>0</v>
      </c>
      <c r="AH64" s="204"/>
      <c r="AI64" s="205">
        <f t="shared" si="7"/>
        <v>1</v>
      </c>
    </row>
    <row r="65" spans="2:35" hidden="1" x14ac:dyDescent="0.25">
      <c r="B65" s="113" t="str">
        <f t="shared" si="3"/>
        <v/>
      </c>
      <c r="C65" s="114" t="str">
        <f>IF('תנאי סף'!AO65&lt;&gt;1,"",'תנאי סף'!F65)</f>
        <v/>
      </c>
      <c r="D65" s="362" t="str">
        <f>'התחשיב הבסיסי'!AE65</f>
        <v/>
      </c>
      <c r="E65" s="438"/>
      <c r="F65" s="195"/>
      <c r="G65" s="436" t="str">
        <f t="shared" si="8"/>
        <v/>
      </c>
      <c r="H65" s="202" t="str">
        <f t="shared" si="9"/>
        <v/>
      </c>
      <c r="I65" s="43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363" t="str">
        <f t="shared" si="10"/>
        <v/>
      </c>
      <c r="Z65" s="199" t="str">
        <f t="shared" si="11"/>
        <v/>
      </c>
      <c r="AA65" s="205"/>
      <c r="AB65" s="205"/>
      <c r="AC65" s="205"/>
      <c r="AD65" s="204" t="str">
        <f t="shared" si="13"/>
        <v/>
      </c>
      <c r="AE65" s="204" t="str">
        <f t="shared" si="13"/>
        <v/>
      </c>
      <c r="AF65" s="205">
        <f t="shared" si="12"/>
        <v>1</v>
      </c>
      <c r="AG65" s="205">
        <f t="shared" si="6"/>
        <v>0</v>
      </c>
      <c r="AH65" s="204"/>
      <c r="AI65" s="205">
        <f t="shared" si="7"/>
        <v>1</v>
      </c>
    </row>
    <row r="66" spans="2:35" hidden="1" x14ac:dyDescent="0.25">
      <c r="B66" s="113" t="str">
        <f t="shared" si="3"/>
        <v/>
      </c>
      <c r="C66" s="114" t="str">
        <f>IF('תנאי סף'!AO66&lt;&gt;1,"",'תנאי סף'!F66)</f>
        <v/>
      </c>
      <c r="D66" s="362" t="str">
        <f>'התחשיב הבסיסי'!AE66</f>
        <v/>
      </c>
      <c r="E66" s="438"/>
      <c r="F66" s="195"/>
      <c r="G66" s="436" t="str">
        <f t="shared" si="8"/>
        <v/>
      </c>
      <c r="H66" s="202" t="str">
        <f t="shared" si="9"/>
        <v/>
      </c>
      <c r="I66" s="43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363" t="str">
        <f t="shared" si="10"/>
        <v/>
      </c>
      <c r="Z66" s="199" t="str">
        <f t="shared" si="11"/>
        <v/>
      </c>
      <c r="AA66" s="205"/>
      <c r="AB66" s="205"/>
      <c r="AC66" s="205"/>
      <c r="AD66" s="204" t="str">
        <f t="shared" si="13"/>
        <v/>
      </c>
      <c r="AE66" s="204" t="str">
        <f t="shared" si="13"/>
        <v/>
      </c>
      <c r="AF66" s="205">
        <f t="shared" si="12"/>
        <v>1</v>
      </c>
      <c r="AG66" s="205">
        <f t="shared" si="6"/>
        <v>0</v>
      </c>
      <c r="AH66" s="204"/>
      <c r="AI66" s="205">
        <f t="shared" si="7"/>
        <v>1</v>
      </c>
    </row>
    <row r="67" spans="2:35" hidden="1" x14ac:dyDescent="0.25">
      <c r="B67" s="113" t="str">
        <f t="shared" si="3"/>
        <v/>
      </c>
      <c r="C67" s="114" t="str">
        <f>IF('תנאי סף'!AO67&lt;&gt;1,"",'תנאי סף'!F67)</f>
        <v/>
      </c>
      <c r="D67" s="362" t="str">
        <f>'התחשיב הבסיסי'!AE67</f>
        <v/>
      </c>
      <c r="E67" s="438"/>
      <c r="F67" s="195"/>
      <c r="G67" s="436" t="str">
        <f t="shared" si="8"/>
        <v/>
      </c>
      <c r="H67" s="202" t="str">
        <f t="shared" si="9"/>
        <v/>
      </c>
      <c r="I67" s="437"/>
      <c r="J67" s="197"/>
      <c r="K67" s="197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363" t="str">
        <f t="shared" si="10"/>
        <v/>
      </c>
      <c r="Z67" s="199" t="str">
        <f t="shared" si="11"/>
        <v/>
      </c>
      <c r="AA67" s="205"/>
      <c r="AB67" s="205"/>
      <c r="AC67" s="205"/>
      <c r="AD67" s="204" t="str">
        <f t="shared" si="13"/>
        <v/>
      </c>
      <c r="AE67" s="204" t="str">
        <f t="shared" si="13"/>
        <v/>
      </c>
      <c r="AF67" s="205">
        <f t="shared" si="12"/>
        <v>1</v>
      </c>
      <c r="AG67" s="205">
        <f t="shared" si="6"/>
        <v>0</v>
      </c>
      <c r="AH67" s="204"/>
      <c r="AI67" s="205">
        <f t="shared" si="7"/>
        <v>1</v>
      </c>
    </row>
    <row r="68" spans="2:35" hidden="1" x14ac:dyDescent="0.25">
      <c r="B68" s="113" t="str">
        <f t="shared" si="3"/>
        <v/>
      </c>
      <c r="C68" s="114" t="str">
        <f>IF('תנאי סף'!AO68&lt;&gt;1,"",'תנאי סף'!F68)</f>
        <v/>
      </c>
      <c r="D68" s="362" t="str">
        <f>'התחשיב הבסיסי'!AE68</f>
        <v/>
      </c>
      <c r="E68" s="438"/>
      <c r="F68" s="195"/>
      <c r="G68" s="436" t="str">
        <f t="shared" si="8"/>
        <v/>
      </c>
      <c r="H68" s="202" t="str">
        <f t="shared" si="9"/>
        <v/>
      </c>
      <c r="I68" s="43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363" t="str">
        <f t="shared" si="10"/>
        <v/>
      </c>
      <c r="Z68" s="199" t="str">
        <f t="shared" si="11"/>
        <v/>
      </c>
      <c r="AA68" s="205"/>
      <c r="AB68" s="205"/>
      <c r="AC68" s="205"/>
      <c r="AD68" s="204" t="str">
        <f t="shared" si="13"/>
        <v/>
      </c>
      <c r="AE68" s="204" t="str">
        <f t="shared" si="13"/>
        <v/>
      </c>
      <c r="AF68" s="205">
        <f t="shared" si="12"/>
        <v>1</v>
      </c>
      <c r="AG68" s="205">
        <f t="shared" si="6"/>
        <v>0</v>
      </c>
      <c r="AH68" s="204"/>
      <c r="AI68" s="205">
        <f t="shared" si="7"/>
        <v>1</v>
      </c>
    </row>
    <row r="69" spans="2:35" hidden="1" x14ac:dyDescent="0.25">
      <c r="B69" s="113" t="str">
        <f t="shared" si="3"/>
        <v/>
      </c>
      <c r="C69" s="114" t="str">
        <f>IF('תנאי סף'!AO69&lt;&gt;1,"",'תנאי סף'!F69)</f>
        <v/>
      </c>
      <c r="D69" s="362" t="str">
        <f>'התחשיב הבסיסי'!AE69</f>
        <v/>
      </c>
      <c r="E69" s="438"/>
      <c r="F69" s="195"/>
      <c r="G69" s="436" t="str">
        <f t="shared" si="8"/>
        <v/>
      </c>
      <c r="H69" s="202" t="str">
        <f t="shared" si="9"/>
        <v/>
      </c>
      <c r="I69" s="43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363" t="str">
        <f t="shared" si="10"/>
        <v/>
      </c>
      <c r="Z69" s="199" t="str">
        <f t="shared" si="11"/>
        <v/>
      </c>
      <c r="AA69" s="205"/>
      <c r="AB69" s="205"/>
      <c r="AC69" s="205"/>
      <c r="AD69" s="204" t="str">
        <f t="shared" si="13"/>
        <v/>
      </c>
      <c r="AE69" s="204" t="str">
        <f t="shared" si="13"/>
        <v/>
      </c>
      <c r="AF69" s="205">
        <f t="shared" si="12"/>
        <v>1</v>
      </c>
      <c r="AG69" s="205">
        <f t="shared" si="6"/>
        <v>0</v>
      </c>
      <c r="AH69" s="204"/>
      <c r="AI69" s="205">
        <f t="shared" si="7"/>
        <v>1</v>
      </c>
    </row>
    <row r="70" spans="2:35" hidden="1" x14ac:dyDescent="0.25">
      <c r="B70" s="113" t="str">
        <f t="shared" si="3"/>
        <v/>
      </c>
      <c r="C70" s="114" t="str">
        <f>IF('תנאי סף'!AO70&lt;&gt;1,"",'תנאי סף'!F70)</f>
        <v/>
      </c>
      <c r="D70" s="362" t="str">
        <f>'התחשיב הבסיסי'!AE70</f>
        <v/>
      </c>
      <c r="E70" s="438"/>
      <c r="F70" s="195"/>
      <c r="G70" s="436" t="str">
        <f t="shared" si="8"/>
        <v/>
      </c>
      <c r="H70" s="202" t="str">
        <f t="shared" si="9"/>
        <v/>
      </c>
      <c r="I70" s="43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363" t="str">
        <f t="shared" si="10"/>
        <v/>
      </c>
      <c r="Z70" s="199" t="str">
        <f t="shared" si="11"/>
        <v/>
      </c>
      <c r="AA70" s="205"/>
      <c r="AB70" s="205"/>
      <c r="AC70" s="205"/>
      <c r="AD70" s="204" t="str">
        <f t="shared" si="13"/>
        <v/>
      </c>
      <c r="AE70" s="204" t="str">
        <f t="shared" si="13"/>
        <v/>
      </c>
      <c r="AF70" s="205">
        <f t="shared" si="12"/>
        <v>1</v>
      </c>
      <c r="AG70" s="205">
        <f t="shared" si="6"/>
        <v>0</v>
      </c>
      <c r="AH70" s="204"/>
      <c r="AI70" s="205">
        <f t="shared" si="7"/>
        <v>1</v>
      </c>
    </row>
    <row r="71" spans="2:35" hidden="1" x14ac:dyDescent="0.25">
      <c r="B71" s="113" t="str">
        <f t="shared" si="3"/>
        <v/>
      </c>
      <c r="C71" s="114" t="str">
        <f>IF('תנאי סף'!AO71&lt;&gt;1,"",'תנאי סף'!F71)</f>
        <v/>
      </c>
      <c r="D71" s="362" t="str">
        <f>'התחשיב הבסיסי'!AE71</f>
        <v/>
      </c>
      <c r="E71" s="438"/>
      <c r="F71" s="195"/>
      <c r="G71" s="436" t="str">
        <f t="shared" si="8"/>
        <v/>
      </c>
      <c r="H71" s="202" t="str">
        <f t="shared" si="9"/>
        <v/>
      </c>
      <c r="I71" s="437"/>
      <c r="J71" s="197"/>
      <c r="K71" s="197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363" t="str">
        <f t="shared" si="10"/>
        <v/>
      </c>
      <c r="Z71" s="199" t="str">
        <f t="shared" si="11"/>
        <v/>
      </c>
      <c r="AA71" s="205"/>
      <c r="AB71" s="205"/>
      <c r="AC71" s="205"/>
      <c r="AD71" s="204" t="str">
        <f t="shared" si="13"/>
        <v/>
      </c>
      <c r="AE71" s="204" t="str">
        <f t="shared" si="13"/>
        <v/>
      </c>
      <c r="AF71" s="205">
        <f t="shared" si="12"/>
        <v>1</v>
      </c>
      <c r="AG71" s="205">
        <f t="shared" si="6"/>
        <v>0</v>
      </c>
      <c r="AH71" s="204"/>
      <c r="AI71" s="205">
        <f t="shared" si="7"/>
        <v>1</v>
      </c>
    </row>
    <row r="72" spans="2:35" hidden="1" x14ac:dyDescent="0.25">
      <c r="B72" s="113" t="str">
        <f t="shared" si="3"/>
        <v/>
      </c>
      <c r="C72" s="114" t="str">
        <f>IF('תנאי סף'!AO72&lt;&gt;1,"",'תנאי סף'!F72)</f>
        <v/>
      </c>
      <c r="D72" s="362" t="str">
        <f>'התחשיב הבסיסי'!AE72</f>
        <v/>
      </c>
      <c r="E72" s="438"/>
      <c r="F72" s="195"/>
      <c r="G72" s="436" t="str">
        <f t="shared" si="8"/>
        <v/>
      </c>
      <c r="H72" s="202" t="str">
        <f t="shared" si="9"/>
        <v/>
      </c>
      <c r="I72" s="43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363" t="str">
        <f t="shared" si="10"/>
        <v/>
      </c>
      <c r="Z72" s="199" t="str">
        <f t="shared" si="11"/>
        <v/>
      </c>
      <c r="AA72" s="205"/>
      <c r="AB72" s="205"/>
      <c r="AC72" s="205"/>
      <c r="AD72" s="204" t="str">
        <f t="shared" si="13"/>
        <v/>
      </c>
      <c r="AE72" s="204" t="str">
        <f t="shared" si="13"/>
        <v/>
      </c>
      <c r="AF72" s="205">
        <f t="shared" si="12"/>
        <v>1</v>
      </c>
      <c r="AG72" s="205">
        <f t="shared" si="6"/>
        <v>0</v>
      </c>
      <c r="AH72" s="204"/>
      <c r="AI72" s="205">
        <f t="shared" si="7"/>
        <v>1</v>
      </c>
    </row>
    <row r="73" spans="2:35" hidden="1" x14ac:dyDescent="0.25">
      <c r="B73" s="113" t="str">
        <f t="shared" si="3"/>
        <v/>
      </c>
      <c r="C73" s="114" t="str">
        <f>IF('תנאי סף'!AO73&lt;&gt;1,"",'תנאי סף'!F73)</f>
        <v/>
      </c>
      <c r="D73" s="362" t="str">
        <f>'התחשיב הבסיסי'!AE73</f>
        <v/>
      </c>
      <c r="E73" s="438"/>
      <c r="F73" s="195"/>
      <c r="G73" s="436" t="str">
        <f t="shared" si="8"/>
        <v/>
      </c>
      <c r="H73" s="202" t="str">
        <f t="shared" si="9"/>
        <v/>
      </c>
      <c r="I73" s="437"/>
      <c r="J73" s="197"/>
      <c r="K73" s="197"/>
      <c r="L73" s="197"/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363" t="str">
        <f t="shared" si="10"/>
        <v/>
      </c>
      <c r="Z73" s="199" t="str">
        <f t="shared" si="11"/>
        <v/>
      </c>
      <c r="AA73" s="205"/>
      <c r="AB73" s="205"/>
      <c r="AC73" s="205"/>
      <c r="AD73" s="204" t="str">
        <f t="shared" si="13"/>
        <v/>
      </c>
      <c r="AE73" s="204" t="str">
        <f t="shared" si="13"/>
        <v/>
      </c>
      <c r="AF73" s="205">
        <f t="shared" si="12"/>
        <v>1</v>
      </c>
      <c r="AG73" s="205">
        <f t="shared" si="6"/>
        <v>0</v>
      </c>
      <c r="AH73" s="204"/>
      <c r="AI73" s="205">
        <f t="shared" si="7"/>
        <v>1</v>
      </c>
    </row>
    <row r="74" spans="2:35" hidden="1" x14ac:dyDescent="0.25">
      <c r="B74" s="113" t="str">
        <f t="shared" si="3"/>
        <v/>
      </c>
      <c r="C74" s="114" t="str">
        <f>IF('תנאי סף'!AO74&lt;&gt;1,"",'תנאי סף'!F74)</f>
        <v/>
      </c>
      <c r="D74" s="362" t="str">
        <f>'התחשיב הבסיסי'!AE74</f>
        <v/>
      </c>
      <c r="E74" s="438"/>
      <c r="F74" s="195"/>
      <c r="G74" s="436" t="str">
        <f t="shared" si="8"/>
        <v/>
      </c>
      <c r="H74" s="202" t="str">
        <f t="shared" si="9"/>
        <v/>
      </c>
      <c r="I74" s="437"/>
      <c r="J74" s="197"/>
      <c r="K74" s="197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363" t="str">
        <f t="shared" si="10"/>
        <v/>
      </c>
      <c r="Z74" s="199" t="str">
        <f t="shared" si="11"/>
        <v/>
      </c>
      <c r="AA74" s="205"/>
      <c r="AB74" s="205"/>
      <c r="AC74" s="205"/>
      <c r="AD74" s="204" t="str">
        <f t="shared" si="13"/>
        <v/>
      </c>
      <c r="AE74" s="204" t="str">
        <f t="shared" si="13"/>
        <v/>
      </c>
      <c r="AF74" s="205">
        <f t="shared" si="12"/>
        <v>1</v>
      </c>
      <c r="AG74" s="205">
        <f t="shared" si="6"/>
        <v>0</v>
      </c>
      <c r="AH74" s="204"/>
      <c r="AI74" s="205">
        <f t="shared" si="7"/>
        <v>1</v>
      </c>
    </row>
    <row r="75" spans="2:35" hidden="1" x14ac:dyDescent="0.25">
      <c r="B75" s="113" t="str">
        <f t="shared" si="3"/>
        <v/>
      </c>
      <c r="C75" s="114" t="str">
        <f>IF('תנאי סף'!AO75&lt;&gt;1,"",'תנאי סף'!F75)</f>
        <v/>
      </c>
      <c r="D75" s="362" t="str">
        <f>'התחשיב הבסיסי'!AE75</f>
        <v/>
      </c>
      <c r="E75" s="438"/>
      <c r="F75" s="195"/>
      <c r="G75" s="436" t="str">
        <f t="shared" si="8"/>
        <v/>
      </c>
      <c r="H75" s="202" t="str">
        <f t="shared" si="9"/>
        <v/>
      </c>
      <c r="I75" s="437"/>
      <c r="J75" s="197"/>
      <c r="K75" s="197"/>
      <c r="L75" s="197"/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363" t="str">
        <f t="shared" si="10"/>
        <v/>
      </c>
      <c r="Z75" s="199" t="str">
        <f t="shared" si="11"/>
        <v/>
      </c>
      <c r="AA75" s="205"/>
      <c r="AB75" s="205"/>
      <c r="AC75" s="205"/>
      <c r="AD75" s="204" t="str">
        <f t="shared" si="13"/>
        <v/>
      </c>
      <c r="AE75" s="204" t="str">
        <f t="shared" si="13"/>
        <v/>
      </c>
      <c r="AF75" s="205">
        <f t="shared" si="12"/>
        <v>1</v>
      </c>
      <c r="AG75" s="205">
        <f t="shared" si="6"/>
        <v>0</v>
      </c>
      <c r="AH75" s="204"/>
      <c r="AI75" s="205">
        <f t="shared" si="7"/>
        <v>1</v>
      </c>
    </row>
    <row r="76" spans="2:35" hidden="1" x14ac:dyDescent="0.25">
      <c r="B76" s="113" t="str">
        <f t="shared" si="3"/>
        <v/>
      </c>
      <c r="C76" s="114" t="str">
        <f>IF('תנאי סף'!AO76&lt;&gt;1,"",'תנאי סף'!F76)</f>
        <v/>
      </c>
      <c r="D76" s="362" t="str">
        <f>'התחשיב הבסיסי'!AE76</f>
        <v/>
      </c>
      <c r="E76" s="438"/>
      <c r="F76" s="195"/>
      <c r="G76" s="436" t="str">
        <f t="shared" si="8"/>
        <v/>
      </c>
      <c r="H76" s="202" t="str">
        <f t="shared" si="9"/>
        <v/>
      </c>
      <c r="I76" s="43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363" t="str">
        <f t="shared" si="10"/>
        <v/>
      </c>
      <c r="Z76" s="199" t="str">
        <f t="shared" si="11"/>
        <v/>
      </c>
      <c r="AA76" s="205"/>
      <c r="AB76" s="205"/>
      <c r="AC76" s="205"/>
      <c r="AD76" s="204" t="str">
        <f t="shared" si="13"/>
        <v/>
      </c>
      <c r="AE76" s="204" t="str">
        <f t="shared" si="13"/>
        <v/>
      </c>
      <c r="AF76" s="205">
        <f t="shared" si="12"/>
        <v>1</v>
      </c>
      <c r="AG76" s="205">
        <f t="shared" si="6"/>
        <v>0</v>
      </c>
      <c r="AH76" s="204"/>
      <c r="AI76" s="205">
        <f t="shared" si="7"/>
        <v>1</v>
      </c>
    </row>
    <row r="77" spans="2:35" hidden="1" x14ac:dyDescent="0.25">
      <c r="B77" s="113" t="str">
        <f t="shared" si="3"/>
        <v/>
      </c>
      <c r="C77" s="114" t="str">
        <f>IF('תנאי סף'!AO77&lt;&gt;1,"",'תנאי סף'!F77)</f>
        <v/>
      </c>
      <c r="D77" s="362" t="str">
        <f>'התחשיב הבסיסי'!AE77</f>
        <v/>
      </c>
      <c r="E77" s="438"/>
      <c r="F77" s="195"/>
      <c r="G77" s="436" t="str">
        <f t="shared" si="8"/>
        <v/>
      </c>
      <c r="H77" s="202" t="str">
        <f t="shared" si="9"/>
        <v/>
      </c>
      <c r="I77" s="437"/>
      <c r="J77" s="197"/>
      <c r="K77" s="197"/>
      <c r="L77" s="197"/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363" t="str">
        <f t="shared" si="10"/>
        <v/>
      </c>
      <c r="Z77" s="199" t="str">
        <f t="shared" si="11"/>
        <v/>
      </c>
      <c r="AA77" s="205"/>
      <c r="AB77" s="205"/>
      <c r="AC77" s="205"/>
      <c r="AD77" s="204" t="str">
        <f t="shared" si="13"/>
        <v/>
      </c>
      <c r="AE77" s="204" t="str">
        <f t="shared" si="13"/>
        <v/>
      </c>
      <c r="AF77" s="205">
        <f t="shared" si="12"/>
        <v>1</v>
      </c>
      <c r="AG77" s="205">
        <f t="shared" si="6"/>
        <v>0</v>
      </c>
      <c r="AH77" s="204"/>
      <c r="AI77" s="205">
        <f t="shared" si="7"/>
        <v>1</v>
      </c>
    </row>
    <row r="78" spans="2:35" hidden="1" x14ac:dyDescent="0.25">
      <c r="B78" s="113" t="str">
        <f t="shared" si="3"/>
        <v/>
      </c>
      <c r="C78" s="114" t="str">
        <f>IF('תנאי סף'!AO78&lt;&gt;1,"",'תנאי סף'!F78)</f>
        <v/>
      </c>
      <c r="D78" s="362" t="str">
        <f>'התחשיב הבסיסי'!AE78</f>
        <v/>
      </c>
      <c r="E78" s="438"/>
      <c r="F78" s="195"/>
      <c r="G78" s="436" t="str">
        <f t="shared" si="8"/>
        <v/>
      </c>
      <c r="H78" s="202" t="str">
        <f t="shared" si="9"/>
        <v/>
      </c>
      <c r="I78" s="43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363" t="str">
        <f t="shared" si="10"/>
        <v/>
      </c>
      <c r="Z78" s="199" t="str">
        <f t="shared" si="11"/>
        <v/>
      </c>
      <c r="AA78" s="205"/>
      <c r="AB78" s="205"/>
      <c r="AC78" s="205"/>
      <c r="AD78" s="204" t="str">
        <f t="shared" si="13"/>
        <v/>
      </c>
      <c r="AE78" s="204" t="str">
        <f t="shared" si="13"/>
        <v/>
      </c>
      <c r="AF78" s="205">
        <f t="shared" si="12"/>
        <v>1</v>
      </c>
      <c r="AG78" s="205">
        <f t="shared" si="6"/>
        <v>0</v>
      </c>
      <c r="AH78" s="204"/>
      <c r="AI78" s="205">
        <f t="shared" si="7"/>
        <v>1</v>
      </c>
    </row>
    <row r="79" spans="2:35" hidden="1" x14ac:dyDescent="0.25">
      <c r="B79" s="113" t="str">
        <f t="shared" si="3"/>
        <v/>
      </c>
      <c r="C79" s="114" t="str">
        <f>IF('תנאי סף'!AO79&lt;&gt;1,"",'תנאי סף'!F79)</f>
        <v/>
      </c>
      <c r="D79" s="362" t="str">
        <f>'התחשיב הבסיסי'!AE79</f>
        <v/>
      </c>
      <c r="E79" s="438"/>
      <c r="F79" s="195"/>
      <c r="G79" s="436" t="str">
        <f t="shared" si="8"/>
        <v/>
      </c>
      <c r="H79" s="202" t="str">
        <f t="shared" si="9"/>
        <v/>
      </c>
      <c r="I79" s="437"/>
      <c r="J79" s="197"/>
      <c r="K79" s="197"/>
      <c r="L79" s="197"/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363" t="str">
        <f t="shared" si="10"/>
        <v/>
      </c>
      <c r="Z79" s="199" t="str">
        <f t="shared" si="11"/>
        <v/>
      </c>
      <c r="AA79" s="205"/>
      <c r="AB79" s="205"/>
      <c r="AC79" s="205"/>
      <c r="AD79" s="204" t="str">
        <f t="shared" si="13"/>
        <v/>
      </c>
      <c r="AE79" s="204" t="str">
        <f t="shared" si="13"/>
        <v/>
      </c>
      <c r="AF79" s="205">
        <f t="shared" si="12"/>
        <v>1</v>
      </c>
      <c r="AG79" s="205">
        <f t="shared" si="6"/>
        <v>0</v>
      </c>
      <c r="AH79" s="204"/>
      <c r="AI79" s="205">
        <f t="shared" si="7"/>
        <v>1</v>
      </c>
    </row>
    <row r="80" spans="2:35" hidden="1" x14ac:dyDescent="0.25">
      <c r="B80" s="113" t="str">
        <f t="shared" si="3"/>
        <v/>
      </c>
      <c r="C80" s="114" t="str">
        <f>IF('תנאי סף'!AO80&lt;&gt;1,"",'תנאי סף'!F80)</f>
        <v/>
      </c>
      <c r="D80" s="362" t="str">
        <f>'התחשיב הבסיסי'!AE80</f>
        <v/>
      </c>
      <c r="E80" s="438"/>
      <c r="F80" s="195"/>
      <c r="G80" s="436" t="str">
        <f t="shared" si="8"/>
        <v/>
      </c>
      <c r="H80" s="202" t="str">
        <f t="shared" si="9"/>
        <v/>
      </c>
      <c r="I80" s="437"/>
      <c r="J80" s="197"/>
      <c r="K80" s="197"/>
      <c r="L80" s="197"/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363" t="str">
        <f t="shared" si="10"/>
        <v/>
      </c>
      <c r="Z80" s="199" t="str">
        <f t="shared" si="11"/>
        <v/>
      </c>
      <c r="AA80" s="205"/>
      <c r="AB80" s="205"/>
      <c r="AC80" s="205"/>
      <c r="AD80" s="204" t="str">
        <f t="shared" si="13"/>
        <v/>
      </c>
      <c r="AE80" s="204" t="str">
        <f t="shared" si="13"/>
        <v/>
      </c>
      <c r="AF80" s="205">
        <f t="shared" si="12"/>
        <v>1</v>
      </c>
      <c r="AG80" s="205">
        <f t="shared" si="6"/>
        <v>0</v>
      </c>
      <c r="AH80" s="204"/>
      <c r="AI80" s="205">
        <f t="shared" si="7"/>
        <v>1</v>
      </c>
    </row>
    <row r="81" spans="2:35" hidden="1" x14ac:dyDescent="0.25">
      <c r="B81" s="113" t="str">
        <f t="shared" si="3"/>
        <v/>
      </c>
      <c r="C81" s="114" t="str">
        <f>IF('תנאי סף'!AO81&lt;&gt;1,"",'תנאי סף'!F81)</f>
        <v/>
      </c>
      <c r="D81" s="362" t="str">
        <f>'התחשיב הבסיסי'!AE81</f>
        <v/>
      </c>
      <c r="E81" s="438"/>
      <c r="F81" s="195"/>
      <c r="G81" s="436" t="str">
        <f t="shared" si="8"/>
        <v/>
      </c>
      <c r="H81" s="202" t="str">
        <f t="shared" si="9"/>
        <v/>
      </c>
      <c r="I81" s="43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363" t="str">
        <f t="shared" si="10"/>
        <v/>
      </c>
      <c r="Z81" s="199" t="str">
        <f t="shared" si="11"/>
        <v/>
      </c>
      <c r="AA81" s="205"/>
      <c r="AB81" s="205"/>
      <c r="AC81" s="205"/>
      <c r="AD81" s="204" t="str">
        <f t="shared" si="13"/>
        <v/>
      </c>
      <c r="AE81" s="204" t="str">
        <f t="shared" si="13"/>
        <v/>
      </c>
      <c r="AF81" s="205">
        <f t="shared" si="12"/>
        <v>1</v>
      </c>
      <c r="AG81" s="205">
        <f t="shared" si="6"/>
        <v>0</v>
      </c>
      <c r="AH81" s="204"/>
      <c r="AI81" s="205">
        <f t="shared" si="7"/>
        <v>1</v>
      </c>
    </row>
    <row r="82" spans="2:35" hidden="1" x14ac:dyDescent="0.25">
      <c r="B82" s="113" t="str">
        <f t="shared" si="3"/>
        <v/>
      </c>
      <c r="C82" s="114" t="str">
        <f>IF('תנאי סף'!AO82&lt;&gt;1,"",'תנאי סף'!F82)</f>
        <v/>
      </c>
      <c r="D82" s="362" t="str">
        <f>'התחשיב הבסיסי'!AE82</f>
        <v/>
      </c>
      <c r="E82" s="438"/>
      <c r="F82" s="195"/>
      <c r="G82" s="436" t="str">
        <f t="shared" si="8"/>
        <v/>
      </c>
      <c r="H82" s="202" t="str">
        <f t="shared" si="9"/>
        <v/>
      </c>
      <c r="I82" s="437"/>
      <c r="J82" s="197"/>
      <c r="K82" s="197"/>
      <c r="L82" s="197"/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363" t="str">
        <f t="shared" si="10"/>
        <v/>
      </c>
      <c r="Z82" s="199" t="str">
        <f t="shared" si="11"/>
        <v/>
      </c>
      <c r="AA82" s="205"/>
      <c r="AB82" s="205"/>
      <c r="AC82" s="205"/>
      <c r="AD82" s="204" t="str">
        <f t="shared" si="13"/>
        <v/>
      </c>
      <c r="AE82" s="204" t="str">
        <f t="shared" si="13"/>
        <v/>
      </c>
      <c r="AF82" s="205">
        <f t="shared" si="12"/>
        <v>1</v>
      </c>
      <c r="AG82" s="205">
        <f t="shared" si="6"/>
        <v>0</v>
      </c>
      <c r="AH82" s="204"/>
      <c r="AI82" s="205">
        <f t="shared" si="7"/>
        <v>1</v>
      </c>
    </row>
    <row r="83" spans="2:35" hidden="1" x14ac:dyDescent="0.25">
      <c r="B83" s="113" t="str">
        <f t="shared" si="3"/>
        <v/>
      </c>
      <c r="C83" s="114" t="str">
        <f>IF('תנאי סף'!AO83&lt;&gt;1,"",'תנאי סף'!F83)</f>
        <v/>
      </c>
      <c r="D83" s="362" t="str">
        <f>'התחשיב הבסיסי'!AE83</f>
        <v/>
      </c>
      <c r="E83" s="438"/>
      <c r="F83" s="195"/>
      <c r="G83" s="436" t="str">
        <f t="shared" si="8"/>
        <v/>
      </c>
      <c r="H83" s="202" t="str">
        <f t="shared" si="9"/>
        <v/>
      </c>
      <c r="I83" s="43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363" t="str">
        <f t="shared" si="10"/>
        <v/>
      </c>
      <c r="Z83" s="199" t="str">
        <f t="shared" si="11"/>
        <v/>
      </c>
      <c r="AA83" s="205"/>
      <c r="AB83" s="205"/>
      <c r="AC83" s="205"/>
      <c r="AD83" s="204" t="str">
        <f t="shared" si="13"/>
        <v/>
      </c>
      <c r="AE83" s="204" t="str">
        <f t="shared" si="13"/>
        <v/>
      </c>
      <c r="AF83" s="205">
        <f t="shared" si="12"/>
        <v>1</v>
      </c>
      <c r="AG83" s="205">
        <f t="shared" si="6"/>
        <v>0</v>
      </c>
      <c r="AH83" s="204"/>
      <c r="AI83" s="205">
        <f t="shared" si="7"/>
        <v>1</v>
      </c>
    </row>
    <row r="84" spans="2:35" hidden="1" x14ac:dyDescent="0.25">
      <c r="B84" s="113" t="str">
        <f t="shared" si="3"/>
        <v/>
      </c>
      <c r="C84" s="114" t="str">
        <f>IF('תנאי סף'!AO84&lt;&gt;1,"",'תנאי סף'!F84)</f>
        <v/>
      </c>
      <c r="D84" s="362" t="str">
        <f>'התחשיב הבסיסי'!AE84</f>
        <v/>
      </c>
      <c r="E84" s="438"/>
      <c r="F84" s="195"/>
      <c r="G84" s="436" t="str">
        <f t="shared" si="8"/>
        <v/>
      </c>
      <c r="H84" s="202" t="str">
        <f t="shared" si="9"/>
        <v/>
      </c>
      <c r="I84" s="43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363" t="str">
        <f t="shared" si="10"/>
        <v/>
      </c>
      <c r="Z84" s="199" t="str">
        <f t="shared" si="11"/>
        <v/>
      </c>
      <c r="AA84" s="205"/>
      <c r="AB84" s="205"/>
      <c r="AC84" s="205"/>
      <c r="AD84" s="204" t="str">
        <f t="shared" si="13"/>
        <v/>
      </c>
      <c r="AE84" s="204" t="str">
        <f t="shared" si="13"/>
        <v/>
      </c>
      <c r="AF84" s="205">
        <f t="shared" si="12"/>
        <v>1</v>
      </c>
      <c r="AG84" s="205">
        <f t="shared" si="6"/>
        <v>0</v>
      </c>
      <c r="AH84" s="204"/>
      <c r="AI84" s="205">
        <f t="shared" si="7"/>
        <v>1</v>
      </c>
    </row>
    <row r="85" spans="2:35" hidden="1" x14ac:dyDescent="0.25">
      <c r="B85" s="113" t="str">
        <f t="shared" si="3"/>
        <v/>
      </c>
      <c r="C85" s="114" t="str">
        <f>IF('תנאי סף'!AO85&lt;&gt;1,"",'תנאי סף'!F85)</f>
        <v/>
      </c>
      <c r="D85" s="362" t="str">
        <f>'התחשיב הבסיסי'!AE85</f>
        <v/>
      </c>
      <c r="E85" s="438"/>
      <c r="F85" s="195"/>
      <c r="G85" s="436" t="str">
        <f t="shared" si="8"/>
        <v/>
      </c>
      <c r="H85" s="202" t="str">
        <f t="shared" si="9"/>
        <v/>
      </c>
      <c r="I85" s="437"/>
      <c r="J85" s="197"/>
      <c r="K85" s="197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363" t="str">
        <f t="shared" si="10"/>
        <v/>
      </c>
      <c r="Z85" s="199" t="str">
        <f t="shared" si="11"/>
        <v/>
      </c>
      <c r="AA85" s="205"/>
      <c r="AB85" s="205"/>
      <c r="AC85" s="205"/>
      <c r="AD85" s="204" t="str">
        <f t="shared" si="13"/>
        <v/>
      </c>
      <c r="AE85" s="204" t="str">
        <f t="shared" si="13"/>
        <v/>
      </c>
      <c r="AF85" s="205">
        <f t="shared" si="12"/>
        <v>1</v>
      </c>
      <c r="AG85" s="205">
        <f t="shared" si="6"/>
        <v>0</v>
      </c>
      <c r="AH85" s="204"/>
      <c r="AI85" s="205">
        <f t="shared" si="7"/>
        <v>1</v>
      </c>
    </row>
    <row r="86" spans="2:35" hidden="1" x14ac:dyDescent="0.25">
      <c r="B86" s="113" t="str">
        <f t="shared" si="3"/>
        <v/>
      </c>
      <c r="C86" s="114" t="str">
        <f>IF('תנאי סף'!AO86&lt;&gt;1,"",'תנאי סף'!F86)</f>
        <v/>
      </c>
      <c r="D86" s="362" t="str">
        <f>'התחשיב הבסיסי'!AE86</f>
        <v/>
      </c>
      <c r="E86" s="438"/>
      <c r="F86" s="195"/>
      <c r="G86" s="436" t="str">
        <f t="shared" si="8"/>
        <v/>
      </c>
      <c r="H86" s="202" t="str">
        <f t="shared" si="9"/>
        <v/>
      </c>
      <c r="I86" s="43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363" t="str">
        <f t="shared" si="10"/>
        <v/>
      </c>
      <c r="Z86" s="199" t="str">
        <f t="shared" si="11"/>
        <v/>
      </c>
      <c r="AA86" s="205"/>
      <c r="AB86" s="205"/>
      <c r="AC86" s="205"/>
      <c r="AD86" s="204" t="str">
        <f t="shared" si="13"/>
        <v/>
      </c>
      <c r="AE86" s="204" t="str">
        <f t="shared" si="13"/>
        <v/>
      </c>
      <c r="AF86" s="205">
        <f t="shared" si="12"/>
        <v>1</v>
      </c>
      <c r="AG86" s="205">
        <f t="shared" si="6"/>
        <v>0</v>
      </c>
      <c r="AH86" s="204"/>
      <c r="AI86" s="205">
        <f t="shared" si="7"/>
        <v>1</v>
      </c>
    </row>
    <row r="87" spans="2:35" hidden="1" x14ac:dyDescent="0.25">
      <c r="B87" s="113" t="str">
        <f t="shared" si="3"/>
        <v/>
      </c>
      <c r="C87" s="114" t="str">
        <f>IF('תנאי סף'!AO87&lt;&gt;1,"",'תנאי סף'!F87)</f>
        <v/>
      </c>
      <c r="D87" s="362" t="str">
        <f>'התחשיב הבסיסי'!AE87</f>
        <v/>
      </c>
      <c r="E87" s="438"/>
      <c r="F87" s="195"/>
      <c r="G87" s="436" t="str">
        <f t="shared" si="8"/>
        <v/>
      </c>
      <c r="H87" s="202" t="str">
        <f t="shared" si="9"/>
        <v/>
      </c>
      <c r="I87" s="43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363" t="str">
        <f t="shared" si="10"/>
        <v/>
      </c>
      <c r="Z87" s="199" t="str">
        <f t="shared" si="11"/>
        <v/>
      </c>
      <c r="AA87" s="205"/>
      <c r="AB87" s="205"/>
      <c r="AC87" s="205"/>
      <c r="AD87" s="204" t="str">
        <f t="shared" si="13"/>
        <v/>
      </c>
      <c r="AE87" s="204" t="str">
        <f t="shared" si="13"/>
        <v/>
      </c>
      <c r="AF87" s="205">
        <f t="shared" si="12"/>
        <v>1</v>
      </c>
      <c r="AG87" s="205">
        <f t="shared" si="6"/>
        <v>0</v>
      </c>
      <c r="AH87" s="204"/>
      <c r="AI87" s="205">
        <f t="shared" si="7"/>
        <v>1</v>
      </c>
    </row>
    <row r="88" spans="2:35" hidden="1" x14ac:dyDescent="0.25">
      <c r="B88" s="113" t="str">
        <f t="shared" si="3"/>
        <v/>
      </c>
      <c r="C88" s="114" t="str">
        <f>IF('תנאי סף'!AO88&lt;&gt;1,"",'תנאי סף'!F88)</f>
        <v/>
      </c>
      <c r="D88" s="362" t="str">
        <f>'התחשיב הבסיסי'!AE88</f>
        <v/>
      </c>
      <c r="E88" s="438"/>
      <c r="F88" s="195"/>
      <c r="G88" s="436" t="str">
        <f t="shared" si="8"/>
        <v/>
      </c>
      <c r="H88" s="202" t="str">
        <f t="shared" si="9"/>
        <v/>
      </c>
      <c r="I88" s="43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363" t="str">
        <f t="shared" si="10"/>
        <v/>
      </c>
      <c r="Z88" s="199" t="str">
        <f t="shared" si="11"/>
        <v/>
      </c>
      <c r="AA88" s="205"/>
      <c r="AB88" s="205"/>
      <c r="AC88" s="205"/>
      <c r="AD88" s="204" t="str">
        <f t="shared" si="13"/>
        <v/>
      </c>
      <c r="AE88" s="204" t="str">
        <f t="shared" si="13"/>
        <v/>
      </c>
      <c r="AF88" s="205">
        <f t="shared" si="12"/>
        <v>1</v>
      </c>
      <c r="AG88" s="205">
        <f t="shared" si="6"/>
        <v>0</v>
      </c>
      <c r="AH88" s="204"/>
      <c r="AI88" s="205">
        <f t="shared" si="7"/>
        <v>1</v>
      </c>
    </row>
    <row r="89" spans="2:35" hidden="1" x14ac:dyDescent="0.25">
      <c r="B89" s="113" t="str">
        <f t="shared" si="3"/>
        <v/>
      </c>
      <c r="C89" s="114" t="str">
        <f>IF('תנאי סף'!AO89&lt;&gt;1,"",'תנאי סף'!F89)</f>
        <v/>
      </c>
      <c r="D89" s="362" t="str">
        <f>'התחשיב הבסיסי'!AE89</f>
        <v/>
      </c>
      <c r="E89" s="438"/>
      <c r="F89" s="195"/>
      <c r="G89" s="436" t="str">
        <f t="shared" si="8"/>
        <v/>
      </c>
      <c r="H89" s="202" t="str">
        <f t="shared" si="9"/>
        <v/>
      </c>
      <c r="I89" s="43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363" t="str">
        <f t="shared" si="10"/>
        <v/>
      </c>
      <c r="Z89" s="199" t="str">
        <f t="shared" si="11"/>
        <v/>
      </c>
      <c r="AA89" s="205"/>
      <c r="AB89" s="205"/>
      <c r="AC89" s="205"/>
      <c r="AD89" s="204" t="str">
        <f t="shared" si="13"/>
        <v/>
      </c>
      <c r="AE89" s="204" t="str">
        <f t="shared" si="13"/>
        <v/>
      </c>
      <c r="AF89" s="205">
        <f t="shared" si="12"/>
        <v>1</v>
      </c>
      <c r="AG89" s="205">
        <f t="shared" si="6"/>
        <v>0</v>
      </c>
      <c r="AH89" s="204"/>
      <c r="AI89" s="205">
        <f t="shared" si="7"/>
        <v>1</v>
      </c>
    </row>
    <row r="90" spans="2:35" hidden="1" x14ac:dyDescent="0.25">
      <c r="B90" s="113" t="str">
        <f t="shared" si="3"/>
        <v/>
      </c>
      <c r="C90" s="114" t="str">
        <f>IF('תנאי סף'!AO90&lt;&gt;1,"",'תנאי סף'!F90)</f>
        <v/>
      </c>
      <c r="D90" s="362" t="str">
        <f>'התחשיב הבסיסי'!AE90</f>
        <v/>
      </c>
      <c r="E90" s="438"/>
      <c r="F90" s="195"/>
      <c r="G90" s="436" t="str">
        <f t="shared" si="8"/>
        <v/>
      </c>
      <c r="H90" s="202" t="str">
        <f t="shared" si="9"/>
        <v/>
      </c>
      <c r="I90" s="43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363" t="str">
        <f t="shared" si="10"/>
        <v/>
      </c>
      <c r="Z90" s="199" t="str">
        <f t="shared" si="11"/>
        <v/>
      </c>
      <c r="AA90" s="205"/>
      <c r="AB90" s="205"/>
      <c r="AC90" s="205"/>
      <c r="AD90" s="204" t="str">
        <f t="shared" si="13"/>
        <v/>
      </c>
      <c r="AE90" s="204" t="str">
        <f t="shared" si="13"/>
        <v/>
      </c>
      <c r="AF90" s="205">
        <f t="shared" si="12"/>
        <v>1</v>
      </c>
      <c r="AG90" s="205">
        <f t="shared" si="6"/>
        <v>0</v>
      </c>
      <c r="AH90" s="204"/>
      <c r="AI90" s="205">
        <f t="shared" si="7"/>
        <v>1</v>
      </c>
    </row>
    <row r="91" spans="2:35" hidden="1" x14ac:dyDescent="0.25">
      <c r="B91" s="113" t="str">
        <f t="shared" si="3"/>
        <v/>
      </c>
      <c r="C91" s="114" t="str">
        <f>IF('תנאי סף'!AO91&lt;&gt;1,"",'תנאי סף'!F91)</f>
        <v/>
      </c>
      <c r="D91" s="362" t="str">
        <f>'התחשיב הבסיסי'!AE91</f>
        <v/>
      </c>
      <c r="E91" s="438"/>
      <c r="F91" s="195"/>
      <c r="G91" s="436" t="str">
        <f t="shared" si="8"/>
        <v/>
      </c>
      <c r="H91" s="202" t="str">
        <f t="shared" si="9"/>
        <v/>
      </c>
      <c r="I91" s="43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363" t="str">
        <f t="shared" si="10"/>
        <v/>
      </c>
      <c r="Z91" s="199" t="str">
        <f t="shared" si="11"/>
        <v/>
      </c>
      <c r="AA91" s="205"/>
      <c r="AB91" s="205"/>
      <c r="AC91" s="205"/>
      <c r="AD91" s="204" t="str">
        <f t="shared" si="13"/>
        <v/>
      </c>
      <c r="AE91" s="204" t="str">
        <f t="shared" si="13"/>
        <v/>
      </c>
      <c r="AF91" s="205">
        <f t="shared" si="12"/>
        <v>1</v>
      </c>
      <c r="AG91" s="205">
        <f t="shared" si="6"/>
        <v>0</v>
      </c>
      <c r="AH91" s="204"/>
      <c r="AI91" s="205">
        <f t="shared" si="7"/>
        <v>1</v>
      </c>
    </row>
    <row r="92" spans="2:35" hidden="1" x14ac:dyDescent="0.25">
      <c r="B92" s="113" t="str">
        <f t="shared" si="3"/>
        <v/>
      </c>
      <c r="C92" s="114" t="str">
        <f>IF('תנאי סף'!AO92&lt;&gt;1,"",'תנאי סף'!F92)</f>
        <v/>
      </c>
      <c r="D92" s="362" t="str">
        <f>'התחשיב הבסיסי'!AE92</f>
        <v/>
      </c>
      <c r="E92" s="438"/>
      <c r="F92" s="195"/>
      <c r="G92" s="436" t="str">
        <f t="shared" si="8"/>
        <v/>
      </c>
      <c r="H92" s="202" t="str">
        <f t="shared" si="9"/>
        <v/>
      </c>
      <c r="I92" s="43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363" t="str">
        <f t="shared" si="10"/>
        <v/>
      </c>
      <c r="Z92" s="199" t="str">
        <f t="shared" si="11"/>
        <v/>
      </c>
      <c r="AA92" s="205"/>
      <c r="AB92" s="205"/>
      <c r="AC92" s="205"/>
      <c r="AD92" s="204" t="str">
        <f t="shared" si="13"/>
        <v/>
      </c>
      <c r="AE92" s="204" t="str">
        <f t="shared" si="13"/>
        <v/>
      </c>
      <c r="AF92" s="205">
        <f t="shared" si="12"/>
        <v>1</v>
      </c>
      <c r="AG92" s="205">
        <f t="shared" si="6"/>
        <v>0</v>
      </c>
      <c r="AH92" s="204"/>
      <c r="AI92" s="205">
        <f t="shared" si="7"/>
        <v>1</v>
      </c>
    </row>
    <row r="93" spans="2:35" hidden="1" x14ac:dyDescent="0.25">
      <c r="B93" s="113" t="str">
        <f t="shared" si="3"/>
        <v/>
      </c>
      <c r="C93" s="114" t="str">
        <f>IF('תנאי סף'!AO93&lt;&gt;1,"",'תנאי סף'!F93)</f>
        <v/>
      </c>
      <c r="D93" s="362" t="str">
        <f>'התחשיב הבסיסי'!AE93</f>
        <v/>
      </c>
      <c r="E93" s="438"/>
      <c r="F93" s="195"/>
      <c r="G93" s="436" t="str">
        <f t="shared" si="8"/>
        <v/>
      </c>
      <c r="H93" s="202" t="str">
        <f t="shared" si="9"/>
        <v/>
      </c>
      <c r="I93" s="43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363" t="str">
        <f t="shared" si="10"/>
        <v/>
      </c>
      <c r="Z93" s="199" t="str">
        <f t="shared" si="11"/>
        <v/>
      </c>
      <c r="AA93" s="205"/>
      <c r="AB93" s="205"/>
      <c r="AC93" s="205"/>
      <c r="AD93" s="204" t="str">
        <f t="shared" si="13"/>
        <v/>
      </c>
      <c r="AE93" s="204" t="str">
        <f t="shared" si="13"/>
        <v/>
      </c>
      <c r="AF93" s="205">
        <f t="shared" si="12"/>
        <v>1</v>
      </c>
      <c r="AG93" s="205">
        <f t="shared" si="6"/>
        <v>0</v>
      </c>
      <c r="AH93" s="204"/>
      <c r="AI93" s="205">
        <f t="shared" si="7"/>
        <v>1</v>
      </c>
    </row>
    <row r="94" spans="2:35" hidden="1" x14ac:dyDescent="0.25">
      <c r="B94" s="113" t="str">
        <f t="shared" si="3"/>
        <v/>
      </c>
      <c r="C94" s="114" t="str">
        <f>IF('תנאי סף'!AO94&lt;&gt;1,"",'תנאי סף'!F94)</f>
        <v/>
      </c>
      <c r="D94" s="362" t="str">
        <f>'התחשיב הבסיסי'!AE94</f>
        <v/>
      </c>
      <c r="E94" s="438"/>
      <c r="F94" s="195"/>
      <c r="G94" s="436" t="str">
        <f t="shared" si="8"/>
        <v/>
      </c>
      <c r="H94" s="202" t="str">
        <f t="shared" si="9"/>
        <v/>
      </c>
      <c r="I94" s="43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363" t="str">
        <f t="shared" si="10"/>
        <v/>
      </c>
      <c r="Z94" s="199" t="str">
        <f t="shared" si="11"/>
        <v/>
      </c>
      <c r="AA94" s="205"/>
      <c r="AB94" s="205"/>
      <c r="AC94" s="205"/>
      <c r="AD94" s="204" t="str">
        <f t="shared" si="13"/>
        <v/>
      </c>
      <c r="AE94" s="204" t="str">
        <f t="shared" si="13"/>
        <v/>
      </c>
      <c r="AF94" s="205">
        <f t="shared" si="12"/>
        <v>1</v>
      </c>
      <c r="AG94" s="205">
        <f t="shared" si="6"/>
        <v>0</v>
      </c>
      <c r="AH94" s="204"/>
      <c r="AI94" s="205">
        <f t="shared" si="7"/>
        <v>1</v>
      </c>
    </row>
    <row r="95" spans="2:35" hidden="1" x14ac:dyDescent="0.25">
      <c r="B95" s="113" t="str">
        <f t="shared" si="3"/>
        <v/>
      </c>
      <c r="C95" s="114" t="str">
        <f>IF('תנאי סף'!AO95&lt;&gt;1,"",'תנאי סף'!F95)</f>
        <v/>
      </c>
      <c r="D95" s="362" t="str">
        <f>'התחשיב הבסיסי'!AE95</f>
        <v/>
      </c>
      <c r="E95" s="438"/>
      <c r="F95" s="195"/>
      <c r="G95" s="436" t="str">
        <f t="shared" si="8"/>
        <v/>
      </c>
      <c r="H95" s="202" t="str">
        <f t="shared" ref="H95:H130" si="14">IF(C95="","",IF(AI95&lt;&gt;1,$AH$1,IF(F95=1,D95,AVERAGE($G95,$D95))))</f>
        <v/>
      </c>
      <c r="I95" s="43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363" t="str">
        <f t="shared" ref="Y95:Y130" si="15">IF(C95="","",IF($AI$28&lt;&gt;1,$AH$1,H95/$H$131*100%))</f>
        <v/>
      </c>
      <c r="Z95" s="199" t="str">
        <f t="shared" ref="Z95:Z126" si="16">IF(C95="","",IF(AND($AI$28&lt;&gt;1),$AH$1,Y95*$C$2))</f>
        <v/>
      </c>
      <c r="AA95" s="205"/>
      <c r="AB95" s="205"/>
      <c r="AC95" s="205"/>
      <c r="AD95" s="204" t="str">
        <f t="shared" si="13"/>
        <v/>
      </c>
      <c r="AE95" s="204" t="str">
        <f t="shared" si="13"/>
        <v/>
      </c>
      <c r="AF95" s="205">
        <f t="shared" ref="AF95:AF130" si="17">IF(D95=$AH$1,0,1)</f>
        <v>1</v>
      </c>
      <c r="AG95" s="205">
        <f t="shared" si="6"/>
        <v>0</v>
      </c>
      <c r="AH95" s="204"/>
      <c r="AI95" s="205">
        <f t="shared" si="7"/>
        <v>1</v>
      </c>
    </row>
    <row r="96" spans="2:35" hidden="1" x14ac:dyDescent="0.25">
      <c r="B96" s="113" t="str">
        <f t="shared" ref="B96:B130" si="18">IF(C96="","",ROW()-30)</f>
        <v/>
      </c>
      <c r="C96" s="114" t="str">
        <f>IF('תנאי סף'!AO96&lt;&gt;1,"",'תנאי סף'!F96)</f>
        <v/>
      </c>
      <c r="D96" s="362" t="str">
        <f>'התחשיב הבסיסי'!AE96</f>
        <v/>
      </c>
      <c r="E96" s="438"/>
      <c r="F96" s="195"/>
      <c r="G96" s="436" t="str">
        <f t="shared" si="8"/>
        <v/>
      </c>
      <c r="H96" s="202" t="str">
        <f t="shared" si="14"/>
        <v/>
      </c>
      <c r="I96" s="43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363" t="str">
        <f t="shared" si="15"/>
        <v/>
      </c>
      <c r="Z96" s="199" t="str">
        <f t="shared" si="16"/>
        <v/>
      </c>
      <c r="AA96" s="205"/>
      <c r="AB96" s="205"/>
      <c r="AC96" s="205"/>
      <c r="AD96" s="204" t="str">
        <f t="shared" ref="AD96:AE130" si="19">IF($C96="","",AD$30)</f>
        <v/>
      </c>
      <c r="AE96" s="204" t="str">
        <f t="shared" si="19"/>
        <v/>
      </c>
      <c r="AF96" s="205">
        <f t="shared" si="17"/>
        <v>1</v>
      </c>
      <c r="AG96" s="205">
        <f t="shared" ref="AG96:AG130" si="20">IF(E96="",0,IFERROR(IF(E96&gt;=0,1,0),0))</f>
        <v>0</v>
      </c>
      <c r="AH96" s="204"/>
      <c r="AI96" s="205">
        <f t="shared" ref="AI96:AI130" si="21">IF($C96="",1,IFERROR(IF(SUM(AF96:AG96)=COUNT(AF96:AG96),1,0),0))</f>
        <v>1</v>
      </c>
    </row>
    <row r="97" spans="2:35" hidden="1" x14ac:dyDescent="0.25">
      <c r="B97" s="113" t="str">
        <f t="shared" si="18"/>
        <v/>
      </c>
      <c r="C97" s="114" t="str">
        <f>IF('תנאי סף'!AO97&lt;&gt;1,"",'תנאי סף'!F97)</f>
        <v/>
      </c>
      <c r="D97" s="362" t="str">
        <f>'התחשיב הבסיסי'!AE97</f>
        <v/>
      </c>
      <c r="E97" s="438"/>
      <c r="F97" s="195"/>
      <c r="G97" s="436" t="str">
        <f t="shared" ref="G97:G130" si="22">IF(C97="","",IFERROR(E97/$E$6,$AH$1))</f>
        <v/>
      </c>
      <c r="H97" s="202" t="str">
        <f t="shared" si="14"/>
        <v/>
      </c>
      <c r="I97" s="43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363" t="str">
        <f t="shared" si="15"/>
        <v/>
      </c>
      <c r="Z97" s="199" t="str">
        <f t="shared" si="16"/>
        <v/>
      </c>
      <c r="AA97" s="205"/>
      <c r="AB97" s="205"/>
      <c r="AC97" s="205"/>
      <c r="AD97" s="204" t="str">
        <f t="shared" si="19"/>
        <v/>
      </c>
      <c r="AE97" s="204" t="str">
        <f t="shared" si="19"/>
        <v/>
      </c>
      <c r="AF97" s="205">
        <f t="shared" si="17"/>
        <v>1</v>
      </c>
      <c r="AG97" s="205">
        <f t="shared" si="20"/>
        <v>0</v>
      </c>
      <c r="AH97" s="204"/>
      <c r="AI97" s="205">
        <f t="shared" si="21"/>
        <v>1</v>
      </c>
    </row>
    <row r="98" spans="2:35" hidden="1" x14ac:dyDescent="0.25">
      <c r="B98" s="113" t="str">
        <f t="shared" si="18"/>
        <v/>
      </c>
      <c r="C98" s="114" t="str">
        <f>IF('תנאי סף'!AO98&lt;&gt;1,"",'תנאי סף'!F98)</f>
        <v/>
      </c>
      <c r="D98" s="362" t="str">
        <f>'התחשיב הבסיסי'!AE98</f>
        <v/>
      </c>
      <c r="E98" s="438"/>
      <c r="F98" s="195"/>
      <c r="G98" s="436" t="str">
        <f t="shared" si="22"/>
        <v/>
      </c>
      <c r="H98" s="202" t="str">
        <f t="shared" si="14"/>
        <v/>
      </c>
      <c r="I98" s="43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363" t="str">
        <f t="shared" si="15"/>
        <v/>
      </c>
      <c r="Z98" s="199" t="str">
        <f t="shared" si="16"/>
        <v/>
      </c>
      <c r="AA98" s="205"/>
      <c r="AB98" s="205"/>
      <c r="AC98" s="205"/>
      <c r="AD98" s="204" t="str">
        <f t="shared" si="19"/>
        <v/>
      </c>
      <c r="AE98" s="204" t="str">
        <f t="shared" si="19"/>
        <v/>
      </c>
      <c r="AF98" s="205">
        <f t="shared" si="17"/>
        <v>1</v>
      </c>
      <c r="AG98" s="205">
        <f t="shared" si="20"/>
        <v>0</v>
      </c>
      <c r="AH98" s="204"/>
      <c r="AI98" s="205">
        <f t="shared" si="21"/>
        <v>1</v>
      </c>
    </row>
    <row r="99" spans="2:35" hidden="1" x14ac:dyDescent="0.25">
      <c r="B99" s="113" t="str">
        <f t="shared" si="18"/>
        <v/>
      </c>
      <c r="C99" s="114" t="str">
        <f>IF('תנאי סף'!AO99&lt;&gt;1,"",'תנאי סף'!F99)</f>
        <v/>
      </c>
      <c r="D99" s="362" t="str">
        <f>'התחשיב הבסיסי'!AE99</f>
        <v/>
      </c>
      <c r="E99" s="438"/>
      <c r="F99" s="195"/>
      <c r="G99" s="436" t="str">
        <f t="shared" si="22"/>
        <v/>
      </c>
      <c r="H99" s="202" t="str">
        <f t="shared" si="14"/>
        <v/>
      </c>
      <c r="I99" s="437"/>
      <c r="J99" s="197"/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363" t="str">
        <f t="shared" si="15"/>
        <v/>
      </c>
      <c r="Z99" s="199" t="str">
        <f t="shared" si="16"/>
        <v/>
      </c>
      <c r="AA99" s="205"/>
      <c r="AB99" s="205"/>
      <c r="AC99" s="205"/>
      <c r="AD99" s="204" t="str">
        <f t="shared" si="19"/>
        <v/>
      </c>
      <c r="AE99" s="204" t="str">
        <f t="shared" si="19"/>
        <v/>
      </c>
      <c r="AF99" s="205">
        <f t="shared" si="17"/>
        <v>1</v>
      </c>
      <c r="AG99" s="205">
        <f t="shared" si="20"/>
        <v>0</v>
      </c>
      <c r="AH99" s="204"/>
      <c r="AI99" s="205">
        <f t="shared" si="21"/>
        <v>1</v>
      </c>
    </row>
    <row r="100" spans="2:35" hidden="1" x14ac:dyDescent="0.25">
      <c r="B100" s="113" t="str">
        <f t="shared" si="18"/>
        <v/>
      </c>
      <c r="C100" s="114" t="str">
        <f>IF('תנאי סף'!AO100&lt;&gt;1,"",'תנאי סף'!F100)</f>
        <v/>
      </c>
      <c r="D100" s="362" t="str">
        <f>'התחשיב הבסיסי'!AE100</f>
        <v/>
      </c>
      <c r="E100" s="438"/>
      <c r="F100" s="195"/>
      <c r="G100" s="436" t="str">
        <f t="shared" si="22"/>
        <v/>
      </c>
      <c r="H100" s="202" t="str">
        <f t="shared" si="14"/>
        <v/>
      </c>
      <c r="I100" s="43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363" t="str">
        <f t="shared" si="15"/>
        <v/>
      </c>
      <c r="Z100" s="199" t="str">
        <f t="shared" si="16"/>
        <v/>
      </c>
      <c r="AA100" s="205"/>
      <c r="AB100" s="205"/>
      <c r="AC100" s="205"/>
      <c r="AD100" s="204" t="str">
        <f t="shared" si="19"/>
        <v/>
      </c>
      <c r="AE100" s="204" t="str">
        <f t="shared" si="19"/>
        <v/>
      </c>
      <c r="AF100" s="205">
        <f t="shared" si="17"/>
        <v>1</v>
      </c>
      <c r="AG100" s="205">
        <f t="shared" si="20"/>
        <v>0</v>
      </c>
      <c r="AH100" s="204"/>
      <c r="AI100" s="205">
        <f t="shared" si="21"/>
        <v>1</v>
      </c>
    </row>
    <row r="101" spans="2:35" hidden="1" x14ac:dyDescent="0.25">
      <c r="B101" s="113" t="str">
        <f t="shared" si="18"/>
        <v/>
      </c>
      <c r="C101" s="114" t="str">
        <f>IF('תנאי סף'!AO101&lt;&gt;1,"",'תנאי סף'!F101)</f>
        <v/>
      </c>
      <c r="D101" s="362" t="str">
        <f>'התחשיב הבסיסי'!AE101</f>
        <v/>
      </c>
      <c r="E101" s="438"/>
      <c r="F101" s="195"/>
      <c r="G101" s="436" t="str">
        <f t="shared" si="22"/>
        <v/>
      </c>
      <c r="H101" s="202" t="str">
        <f t="shared" si="14"/>
        <v/>
      </c>
      <c r="I101" s="437"/>
      <c r="J101" s="197"/>
      <c r="K101" s="197"/>
      <c r="L101" s="197"/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363" t="str">
        <f t="shared" si="15"/>
        <v/>
      </c>
      <c r="Z101" s="199" t="str">
        <f t="shared" si="16"/>
        <v/>
      </c>
      <c r="AA101" s="205"/>
      <c r="AB101" s="205"/>
      <c r="AC101" s="205"/>
      <c r="AD101" s="204" t="str">
        <f t="shared" si="19"/>
        <v/>
      </c>
      <c r="AE101" s="204" t="str">
        <f t="shared" si="19"/>
        <v/>
      </c>
      <c r="AF101" s="205">
        <f t="shared" si="17"/>
        <v>1</v>
      </c>
      <c r="AG101" s="205">
        <f t="shared" si="20"/>
        <v>0</v>
      </c>
      <c r="AH101" s="204"/>
      <c r="AI101" s="205">
        <f t="shared" si="21"/>
        <v>1</v>
      </c>
    </row>
    <row r="102" spans="2:35" hidden="1" x14ac:dyDescent="0.25">
      <c r="B102" s="113" t="str">
        <f t="shared" si="18"/>
        <v/>
      </c>
      <c r="C102" s="114" t="str">
        <f>IF('תנאי סף'!AO102&lt;&gt;1,"",'תנאי סף'!F102)</f>
        <v/>
      </c>
      <c r="D102" s="362" t="str">
        <f>'התחשיב הבסיסי'!AE102</f>
        <v/>
      </c>
      <c r="E102" s="438"/>
      <c r="F102" s="195"/>
      <c r="G102" s="436" t="str">
        <f t="shared" si="22"/>
        <v/>
      </c>
      <c r="H102" s="202" t="str">
        <f t="shared" si="14"/>
        <v/>
      </c>
      <c r="I102" s="437"/>
      <c r="J102" s="197"/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363" t="str">
        <f t="shared" si="15"/>
        <v/>
      </c>
      <c r="Z102" s="199" t="str">
        <f t="shared" si="16"/>
        <v/>
      </c>
      <c r="AA102" s="205"/>
      <c r="AB102" s="205"/>
      <c r="AC102" s="205"/>
      <c r="AD102" s="204" t="str">
        <f t="shared" si="19"/>
        <v/>
      </c>
      <c r="AE102" s="204" t="str">
        <f t="shared" si="19"/>
        <v/>
      </c>
      <c r="AF102" s="205">
        <f t="shared" si="17"/>
        <v>1</v>
      </c>
      <c r="AG102" s="205">
        <f t="shared" si="20"/>
        <v>0</v>
      </c>
      <c r="AH102" s="204"/>
      <c r="AI102" s="205">
        <f t="shared" si="21"/>
        <v>1</v>
      </c>
    </row>
    <row r="103" spans="2:35" hidden="1" x14ac:dyDescent="0.25">
      <c r="B103" s="113" t="str">
        <f t="shared" si="18"/>
        <v/>
      </c>
      <c r="C103" s="114" t="str">
        <f>IF('תנאי סף'!AO103&lt;&gt;1,"",'תנאי סף'!F103)</f>
        <v/>
      </c>
      <c r="D103" s="362" t="str">
        <f>'התחשיב הבסיסי'!AE103</f>
        <v/>
      </c>
      <c r="E103" s="438"/>
      <c r="F103" s="195"/>
      <c r="G103" s="436" t="str">
        <f t="shared" si="22"/>
        <v/>
      </c>
      <c r="H103" s="202" t="str">
        <f t="shared" si="14"/>
        <v/>
      </c>
      <c r="I103" s="437"/>
      <c r="J103" s="197"/>
      <c r="K103" s="197"/>
      <c r="L103" s="197"/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363" t="str">
        <f t="shared" si="15"/>
        <v/>
      </c>
      <c r="Z103" s="199" t="str">
        <f t="shared" si="16"/>
        <v/>
      </c>
      <c r="AA103" s="205"/>
      <c r="AB103" s="205"/>
      <c r="AC103" s="205"/>
      <c r="AD103" s="204" t="str">
        <f t="shared" si="19"/>
        <v/>
      </c>
      <c r="AE103" s="204" t="str">
        <f t="shared" si="19"/>
        <v/>
      </c>
      <c r="AF103" s="205">
        <f t="shared" si="17"/>
        <v>1</v>
      </c>
      <c r="AG103" s="205">
        <f t="shared" si="20"/>
        <v>0</v>
      </c>
      <c r="AH103" s="204"/>
      <c r="AI103" s="205">
        <f t="shared" si="21"/>
        <v>1</v>
      </c>
    </row>
    <row r="104" spans="2:35" hidden="1" x14ac:dyDescent="0.25">
      <c r="B104" s="113" t="str">
        <f t="shared" si="18"/>
        <v/>
      </c>
      <c r="C104" s="114" t="str">
        <f>IF('תנאי סף'!AO104&lt;&gt;1,"",'תנאי סף'!F104)</f>
        <v/>
      </c>
      <c r="D104" s="362" t="str">
        <f>'התחשיב הבסיסי'!AE104</f>
        <v/>
      </c>
      <c r="E104" s="438"/>
      <c r="F104" s="195"/>
      <c r="G104" s="436" t="str">
        <f t="shared" si="22"/>
        <v/>
      </c>
      <c r="H104" s="202" t="str">
        <f t="shared" si="14"/>
        <v/>
      </c>
      <c r="I104" s="437"/>
      <c r="J104" s="197"/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363" t="str">
        <f t="shared" si="15"/>
        <v/>
      </c>
      <c r="Z104" s="199" t="str">
        <f t="shared" si="16"/>
        <v/>
      </c>
      <c r="AA104" s="205"/>
      <c r="AB104" s="205"/>
      <c r="AC104" s="205"/>
      <c r="AD104" s="204" t="str">
        <f t="shared" si="19"/>
        <v/>
      </c>
      <c r="AE104" s="204" t="str">
        <f t="shared" si="19"/>
        <v/>
      </c>
      <c r="AF104" s="205">
        <f t="shared" si="17"/>
        <v>1</v>
      </c>
      <c r="AG104" s="205">
        <f t="shared" si="20"/>
        <v>0</v>
      </c>
      <c r="AH104" s="204"/>
      <c r="AI104" s="205">
        <f t="shared" si="21"/>
        <v>1</v>
      </c>
    </row>
    <row r="105" spans="2:35" hidden="1" x14ac:dyDescent="0.25">
      <c r="B105" s="113" t="str">
        <f t="shared" si="18"/>
        <v/>
      </c>
      <c r="C105" s="114" t="str">
        <f>IF('תנאי סף'!AO105&lt;&gt;1,"",'תנאי סף'!F105)</f>
        <v/>
      </c>
      <c r="D105" s="362" t="str">
        <f>'התחשיב הבסיסי'!AE105</f>
        <v/>
      </c>
      <c r="E105" s="438"/>
      <c r="F105" s="195"/>
      <c r="G105" s="436" t="str">
        <f t="shared" si="22"/>
        <v/>
      </c>
      <c r="H105" s="202" t="str">
        <f t="shared" si="14"/>
        <v/>
      </c>
      <c r="I105" s="437"/>
      <c r="J105" s="197"/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363" t="str">
        <f t="shared" si="15"/>
        <v/>
      </c>
      <c r="Z105" s="199" t="str">
        <f t="shared" si="16"/>
        <v/>
      </c>
      <c r="AA105" s="205"/>
      <c r="AB105" s="205"/>
      <c r="AC105" s="205"/>
      <c r="AD105" s="204" t="str">
        <f t="shared" si="19"/>
        <v/>
      </c>
      <c r="AE105" s="204" t="str">
        <f t="shared" si="19"/>
        <v/>
      </c>
      <c r="AF105" s="205">
        <f t="shared" si="17"/>
        <v>1</v>
      </c>
      <c r="AG105" s="205">
        <f t="shared" si="20"/>
        <v>0</v>
      </c>
      <c r="AH105" s="204"/>
      <c r="AI105" s="205">
        <f t="shared" si="21"/>
        <v>1</v>
      </c>
    </row>
    <row r="106" spans="2:35" hidden="1" x14ac:dyDescent="0.25">
      <c r="B106" s="113" t="str">
        <f t="shared" si="18"/>
        <v/>
      </c>
      <c r="C106" s="114" t="str">
        <f>IF('תנאי סף'!AO106&lt;&gt;1,"",'תנאי סף'!F106)</f>
        <v/>
      </c>
      <c r="D106" s="362" t="str">
        <f>'התחשיב הבסיסי'!AE106</f>
        <v/>
      </c>
      <c r="E106" s="438"/>
      <c r="F106" s="195"/>
      <c r="G106" s="436" t="str">
        <f t="shared" si="22"/>
        <v/>
      </c>
      <c r="H106" s="202" t="str">
        <f t="shared" si="14"/>
        <v/>
      </c>
      <c r="I106" s="43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363" t="str">
        <f t="shared" si="15"/>
        <v/>
      </c>
      <c r="Z106" s="199" t="str">
        <f t="shared" si="16"/>
        <v/>
      </c>
      <c r="AA106" s="205"/>
      <c r="AB106" s="205"/>
      <c r="AC106" s="205"/>
      <c r="AD106" s="204" t="str">
        <f t="shared" si="19"/>
        <v/>
      </c>
      <c r="AE106" s="204" t="str">
        <f t="shared" si="19"/>
        <v/>
      </c>
      <c r="AF106" s="205">
        <f t="shared" si="17"/>
        <v>1</v>
      </c>
      <c r="AG106" s="205">
        <f t="shared" si="20"/>
        <v>0</v>
      </c>
      <c r="AH106" s="204"/>
      <c r="AI106" s="205">
        <f t="shared" si="21"/>
        <v>1</v>
      </c>
    </row>
    <row r="107" spans="2:35" hidden="1" x14ac:dyDescent="0.25">
      <c r="B107" s="113" t="str">
        <f t="shared" si="18"/>
        <v/>
      </c>
      <c r="C107" s="114" t="str">
        <f>IF('תנאי סף'!AO107&lt;&gt;1,"",'תנאי סף'!F107)</f>
        <v/>
      </c>
      <c r="D107" s="362" t="str">
        <f>'התחשיב הבסיסי'!AE107</f>
        <v/>
      </c>
      <c r="E107" s="438"/>
      <c r="F107" s="195"/>
      <c r="G107" s="436" t="str">
        <f t="shared" si="22"/>
        <v/>
      </c>
      <c r="H107" s="202" t="str">
        <f t="shared" si="14"/>
        <v/>
      </c>
      <c r="I107" s="43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363" t="str">
        <f t="shared" si="15"/>
        <v/>
      </c>
      <c r="Z107" s="199" t="str">
        <f t="shared" si="16"/>
        <v/>
      </c>
      <c r="AA107" s="205"/>
      <c r="AB107" s="205"/>
      <c r="AC107" s="205"/>
      <c r="AD107" s="204" t="str">
        <f t="shared" si="19"/>
        <v/>
      </c>
      <c r="AE107" s="204" t="str">
        <f t="shared" si="19"/>
        <v/>
      </c>
      <c r="AF107" s="205">
        <f t="shared" si="17"/>
        <v>1</v>
      </c>
      <c r="AG107" s="205">
        <f t="shared" si="20"/>
        <v>0</v>
      </c>
      <c r="AH107" s="204"/>
      <c r="AI107" s="205">
        <f t="shared" si="21"/>
        <v>1</v>
      </c>
    </row>
    <row r="108" spans="2:35" hidden="1" x14ac:dyDescent="0.25">
      <c r="B108" s="113" t="str">
        <f t="shared" si="18"/>
        <v/>
      </c>
      <c r="C108" s="114" t="str">
        <f>IF('תנאי סף'!AO108&lt;&gt;1,"",'תנאי סף'!F108)</f>
        <v/>
      </c>
      <c r="D108" s="362" t="str">
        <f>'התחשיב הבסיסי'!AE108</f>
        <v/>
      </c>
      <c r="E108" s="438"/>
      <c r="F108" s="195"/>
      <c r="G108" s="436" t="str">
        <f t="shared" si="22"/>
        <v/>
      </c>
      <c r="H108" s="202" t="str">
        <f t="shared" si="14"/>
        <v/>
      </c>
      <c r="I108" s="43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363" t="str">
        <f t="shared" si="15"/>
        <v/>
      </c>
      <c r="Z108" s="199" t="str">
        <f t="shared" si="16"/>
        <v/>
      </c>
      <c r="AA108" s="205"/>
      <c r="AB108" s="205"/>
      <c r="AC108" s="205"/>
      <c r="AD108" s="204" t="str">
        <f t="shared" si="19"/>
        <v/>
      </c>
      <c r="AE108" s="204" t="str">
        <f t="shared" si="19"/>
        <v/>
      </c>
      <c r="AF108" s="205">
        <f t="shared" si="17"/>
        <v>1</v>
      </c>
      <c r="AG108" s="205">
        <f t="shared" si="20"/>
        <v>0</v>
      </c>
      <c r="AH108" s="204"/>
      <c r="AI108" s="205">
        <f t="shared" si="21"/>
        <v>1</v>
      </c>
    </row>
    <row r="109" spans="2:35" hidden="1" x14ac:dyDescent="0.25">
      <c r="B109" s="113" t="str">
        <f t="shared" si="18"/>
        <v/>
      </c>
      <c r="C109" s="114" t="str">
        <f>IF('תנאי סף'!AO109&lt;&gt;1,"",'תנאי סף'!F109)</f>
        <v/>
      </c>
      <c r="D109" s="362" t="str">
        <f>'התחשיב הבסיסי'!AE109</f>
        <v/>
      </c>
      <c r="E109" s="438"/>
      <c r="F109" s="195"/>
      <c r="G109" s="436" t="str">
        <f t="shared" si="22"/>
        <v/>
      </c>
      <c r="H109" s="202" t="str">
        <f t="shared" si="14"/>
        <v/>
      </c>
      <c r="I109" s="43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363" t="str">
        <f t="shared" si="15"/>
        <v/>
      </c>
      <c r="Z109" s="199" t="str">
        <f t="shared" si="16"/>
        <v/>
      </c>
      <c r="AA109" s="205"/>
      <c r="AB109" s="205"/>
      <c r="AC109" s="205"/>
      <c r="AD109" s="204" t="str">
        <f t="shared" si="19"/>
        <v/>
      </c>
      <c r="AE109" s="204" t="str">
        <f t="shared" si="19"/>
        <v/>
      </c>
      <c r="AF109" s="205">
        <f t="shared" si="17"/>
        <v>1</v>
      </c>
      <c r="AG109" s="205">
        <f t="shared" si="20"/>
        <v>0</v>
      </c>
      <c r="AH109" s="204"/>
      <c r="AI109" s="205">
        <f t="shared" si="21"/>
        <v>1</v>
      </c>
    </row>
    <row r="110" spans="2:35" hidden="1" x14ac:dyDescent="0.25">
      <c r="B110" s="113" t="str">
        <f t="shared" si="18"/>
        <v/>
      </c>
      <c r="C110" s="114" t="str">
        <f>IF('תנאי סף'!AO110&lt;&gt;1,"",'תנאי סף'!F110)</f>
        <v/>
      </c>
      <c r="D110" s="362" t="str">
        <f>'התחשיב הבסיסי'!AE110</f>
        <v/>
      </c>
      <c r="E110" s="438"/>
      <c r="F110" s="195"/>
      <c r="G110" s="436" t="str">
        <f t="shared" si="22"/>
        <v/>
      </c>
      <c r="H110" s="202" t="str">
        <f t="shared" si="14"/>
        <v/>
      </c>
      <c r="I110" s="43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363" t="str">
        <f t="shared" si="15"/>
        <v/>
      </c>
      <c r="Z110" s="199" t="str">
        <f t="shared" si="16"/>
        <v/>
      </c>
      <c r="AA110" s="205"/>
      <c r="AB110" s="205"/>
      <c r="AC110" s="205"/>
      <c r="AD110" s="204" t="str">
        <f t="shared" si="19"/>
        <v/>
      </c>
      <c r="AE110" s="204" t="str">
        <f t="shared" si="19"/>
        <v/>
      </c>
      <c r="AF110" s="205">
        <f t="shared" si="17"/>
        <v>1</v>
      </c>
      <c r="AG110" s="205">
        <f t="shared" si="20"/>
        <v>0</v>
      </c>
      <c r="AH110" s="204"/>
      <c r="AI110" s="205">
        <f t="shared" si="21"/>
        <v>1</v>
      </c>
    </row>
    <row r="111" spans="2:35" hidden="1" x14ac:dyDescent="0.25">
      <c r="B111" s="113" t="str">
        <f t="shared" si="18"/>
        <v/>
      </c>
      <c r="C111" s="114" t="str">
        <f>IF('תנאי סף'!AO111&lt;&gt;1,"",'תנאי סף'!F111)</f>
        <v/>
      </c>
      <c r="D111" s="362" t="str">
        <f>'התחשיב הבסיסי'!AE111</f>
        <v/>
      </c>
      <c r="E111" s="438"/>
      <c r="F111" s="195"/>
      <c r="G111" s="436" t="str">
        <f t="shared" si="22"/>
        <v/>
      </c>
      <c r="H111" s="202" t="str">
        <f t="shared" si="14"/>
        <v/>
      </c>
      <c r="I111" s="43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363" t="str">
        <f t="shared" si="15"/>
        <v/>
      </c>
      <c r="Z111" s="199" t="str">
        <f t="shared" si="16"/>
        <v/>
      </c>
      <c r="AA111" s="205"/>
      <c r="AB111" s="205"/>
      <c r="AC111" s="205"/>
      <c r="AD111" s="204" t="str">
        <f t="shared" si="19"/>
        <v/>
      </c>
      <c r="AE111" s="204" t="str">
        <f t="shared" si="19"/>
        <v/>
      </c>
      <c r="AF111" s="205">
        <f t="shared" si="17"/>
        <v>1</v>
      </c>
      <c r="AG111" s="205">
        <f t="shared" si="20"/>
        <v>0</v>
      </c>
      <c r="AH111" s="204"/>
      <c r="AI111" s="205">
        <f t="shared" si="21"/>
        <v>1</v>
      </c>
    </row>
    <row r="112" spans="2:35" hidden="1" x14ac:dyDescent="0.25">
      <c r="B112" s="113" t="str">
        <f t="shared" si="18"/>
        <v/>
      </c>
      <c r="C112" s="114" t="str">
        <f>IF('תנאי סף'!AO112&lt;&gt;1,"",'תנאי סף'!F112)</f>
        <v/>
      </c>
      <c r="D112" s="362" t="str">
        <f>'התחשיב הבסיסי'!AE112</f>
        <v/>
      </c>
      <c r="E112" s="438"/>
      <c r="F112" s="195"/>
      <c r="G112" s="436" t="str">
        <f t="shared" si="22"/>
        <v/>
      </c>
      <c r="H112" s="202" t="str">
        <f t="shared" si="14"/>
        <v/>
      </c>
      <c r="I112" s="43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363" t="str">
        <f t="shared" si="15"/>
        <v/>
      </c>
      <c r="Z112" s="199" t="str">
        <f t="shared" si="16"/>
        <v/>
      </c>
      <c r="AA112" s="205"/>
      <c r="AB112" s="205"/>
      <c r="AC112" s="205"/>
      <c r="AD112" s="204" t="str">
        <f t="shared" si="19"/>
        <v/>
      </c>
      <c r="AE112" s="204" t="str">
        <f t="shared" si="19"/>
        <v/>
      </c>
      <c r="AF112" s="205">
        <f t="shared" si="17"/>
        <v>1</v>
      </c>
      <c r="AG112" s="205">
        <f t="shared" si="20"/>
        <v>0</v>
      </c>
      <c r="AH112" s="204"/>
      <c r="AI112" s="205">
        <f t="shared" si="21"/>
        <v>1</v>
      </c>
    </row>
    <row r="113" spans="2:35" hidden="1" x14ac:dyDescent="0.25">
      <c r="B113" s="113" t="str">
        <f t="shared" si="18"/>
        <v/>
      </c>
      <c r="C113" s="114" t="str">
        <f>IF('תנאי סף'!AO113&lt;&gt;1,"",'תנאי סף'!F113)</f>
        <v/>
      </c>
      <c r="D113" s="362" t="str">
        <f>'התחשיב הבסיסי'!AE113</f>
        <v/>
      </c>
      <c r="E113" s="438"/>
      <c r="F113" s="195"/>
      <c r="G113" s="436" t="str">
        <f t="shared" si="22"/>
        <v/>
      </c>
      <c r="H113" s="202" t="str">
        <f t="shared" si="14"/>
        <v/>
      </c>
      <c r="I113" s="43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363" t="str">
        <f t="shared" si="15"/>
        <v/>
      </c>
      <c r="Z113" s="199" t="str">
        <f t="shared" si="16"/>
        <v/>
      </c>
      <c r="AA113" s="205"/>
      <c r="AB113" s="205"/>
      <c r="AC113" s="205"/>
      <c r="AD113" s="204" t="str">
        <f t="shared" si="19"/>
        <v/>
      </c>
      <c r="AE113" s="204" t="str">
        <f t="shared" si="19"/>
        <v/>
      </c>
      <c r="AF113" s="205">
        <f t="shared" si="17"/>
        <v>1</v>
      </c>
      <c r="AG113" s="205">
        <f t="shared" si="20"/>
        <v>0</v>
      </c>
      <c r="AH113" s="204"/>
      <c r="AI113" s="205">
        <f t="shared" si="21"/>
        <v>1</v>
      </c>
    </row>
    <row r="114" spans="2:35" hidden="1" x14ac:dyDescent="0.25">
      <c r="B114" s="113" t="str">
        <f t="shared" si="18"/>
        <v/>
      </c>
      <c r="C114" s="114" t="str">
        <f>IF('תנאי סף'!AO114&lt;&gt;1,"",'תנאי סף'!F114)</f>
        <v/>
      </c>
      <c r="D114" s="362" t="str">
        <f>'התחשיב הבסיסי'!AE114</f>
        <v/>
      </c>
      <c r="E114" s="438"/>
      <c r="F114" s="195"/>
      <c r="G114" s="436" t="str">
        <f t="shared" si="22"/>
        <v/>
      </c>
      <c r="H114" s="202" t="str">
        <f t="shared" si="14"/>
        <v/>
      </c>
      <c r="I114" s="43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363" t="str">
        <f t="shared" si="15"/>
        <v/>
      </c>
      <c r="Z114" s="199" t="str">
        <f t="shared" si="16"/>
        <v/>
      </c>
      <c r="AA114" s="205"/>
      <c r="AB114" s="205"/>
      <c r="AC114" s="205"/>
      <c r="AD114" s="204" t="str">
        <f t="shared" si="19"/>
        <v/>
      </c>
      <c r="AE114" s="204" t="str">
        <f t="shared" si="19"/>
        <v/>
      </c>
      <c r="AF114" s="205">
        <f t="shared" si="17"/>
        <v>1</v>
      </c>
      <c r="AG114" s="205">
        <f t="shared" si="20"/>
        <v>0</v>
      </c>
      <c r="AH114" s="204"/>
      <c r="AI114" s="205">
        <f t="shared" si="21"/>
        <v>1</v>
      </c>
    </row>
    <row r="115" spans="2:35" hidden="1" x14ac:dyDescent="0.25">
      <c r="B115" s="113" t="str">
        <f t="shared" si="18"/>
        <v/>
      </c>
      <c r="C115" s="114" t="str">
        <f>IF('תנאי סף'!AO115&lt;&gt;1,"",'תנאי סף'!F115)</f>
        <v/>
      </c>
      <c r="D115" s="362" t="str">
        <f>'התחשיב הבסיסי'!AE115</f>
        <v/>
      </c>
      <c r="E115" s="438"/>
      <c r="F115" s="195"/>
      <c r="G115" s="436" t="str">
        <f t="shared" si="22"/>
        <v/>
      </c>
      <c r="H115" s="202" t="str">
        <f t="shared" si="14"/>
        <v/>
      </c>
      <c r="I115" s="437"/>
      <c r="J115" s="197"/>
      <c r="K115" s="197"/>
      <c r="L115" s="197"/>
      <c r="M115" s="197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7"/>
      <c r="Y115" s="363" t="str">
        <f t="shared" si="15"/>
        <v/>
      </c>
      <c r="Z115" s="199" t="str">
        <f t="shared" si="16"/>
        <v/>
      </c>
      <c r="AA115" s="205"/>
      <c r="AB115" s="205"/>
      <c r="AC115" s="205"/>
      <c r="AD115" s="204" t="str">
        <f t="shared" si="19"/>
        <v/>
      </c>
      <c r="AE115" s="204" t="str">
        <f t="shared" si="19"/>
        <v/>
      </c>
      <c r="AF115" s="205">
        <f t="shared" si="17"/>
        <v>1</v>
      </c>
      <c r="AG115" s="205">
        <f t="shared" si="20"/>
        <v>0</v>
      </c>
      <c r="AH115" s="204"/>
      <c r="AI115" s="205">
        <f t="shared" si="21"/>
        <v>1</v>
      </c>
    </row>
    <row r="116" spans="2:35" hidden="1" x14ac:dyDescent="0.25">
      <c r="B116" s="113" t="str">
        <f t="shared" si="18"/>
        <v/>
      </c>
      <c r="C116" s="114" t="str">
        <f>IF('תנאי סף'!AO116&lt;&gt;1,"",'תנאי סף'!F116)</f>
        <v/>
      </c>
      <c r="D116" s="362" t="str">
        <f>'התחשיב הבסיסי'!AE116</f>
        <v/>
      </c>
      <c r="E116" s="438"/>
      <c r="F116" s="195"/>
      <c r="G116" s="436" t="str">
        <f t="shared" si="22"/>
        <v/>
      </c>
      <c r="H116" s="202" t="str">
        <f t="shared" si="14"/>
        <v/>
      </c>
      <c r="I116" s="437"/>
      <c r="J116" s="197"/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363" t="str">
        <f t="shared" si="15"/>
        <v/>
      </c>
      <c r="Z116" s="199" t="str">
        <f t="shared" si="16"/>
        <v/>
      </c>
      <c r="AA116" s="205"/>
      <c r="AB116" s="205"/>
      <c r="AC116" s="205"/>
      <c r="AD116" s="204" t="str">
        <f t="shared" si="19"/>
        <v/>
      </c>
      <c r="AE116" s="204" t="str">
        <f t="shared" si="19"/>
        <v/>
      </c>
      <c r="AF116" s="205">
        <f t="shared" si="17"/>
        <v>1</v>
      </c>
      <c r="AG116" s="205">
        <f t="shared" si="20"/>
        <v>0</v>
      </c>
      <c r="AH116" s="204"/>
      <c r="AI116" s="205">
        <f t="shared" si="21"/>
        <v>1</v>
      </c>
    </row>
    <row r="117" spans="2:35" hidden="1" x14ac:dyDescent="0.25">
      <c r="B117" s="113" t="str">
        <f t="shared" si="18"/>
        <v/>
      </c>
      <c r="C117" s="114" t="str">
        <f>IF('תנאי סף'!AO117&lt;&gt;1,"",'תנאי סף'!F117)</f>
        <v/>
      </c>
      <c r="D117" s="362" t="str">
        <f>'התחשיב הבסיסי'!AE117</f>
        <v/>
      </c>
      <c r="E117" s="438"/>
      <c r="F117" s="195"/>
      <c r="G117" s="436" t="str">
        <f t="shared" si="22"/>
        <v/>
      </c>
      <c r="H117" s="202" t="str">
        <f t="shared" si="14"/>
        <v/>
      </c>
      <c r="I117" s="437"/>
      <c r="J117" s="197"/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363" t="str">
        <f t="shared" si="15"/>
        <v/>
      </c>
      <c r="Z117" s="199" t="str">
        <f t="shared" si="16"/>
        <v/>
      </c>
      <c r="AA117" s="205"/>
      <c r="AB117" s="205"/>
      <c r="AC117" s="205"/>
      <c r="AD117" s="204" t="str">
        <f t="shared" si="19"/>
        <v/>
      </c>
      <c r="AE117" s="204" t="str">
        <f t="shared" si="19"/>
        <v/>
      </c>
      <c r="AF117" s="205">
        <f t="shared" si="17"/>
        <v>1</v>
      </c>
      <c r="AG117" s="205">
        <f t="shared" si="20"/>
        <v>0</v>
      </c>
      <c r="AH117" s="204"/>
      <c r="AI117" s="205">
        <f t="shared" si="21"/>
        <v>1</v>
      </c>
    </row>
    <row r="118" spans="2:35" hidden="1" x14ac:dyDescent="0.25">
      <c r="B118" s="113" t="str">
        <f t="shared" si="18"/>
        <v/>
      </c>
      <c r="C118" s="114" t="str">
        <f>IF('תנאי סף'!AO118&lt;&gt;1,"",'תנאי סף'!F118)</f>
        <v/>
      </c>
      <c r="D118" s="362" t="str">
        <f>'התחשיב הבסיסי'!AE118</f>
        <v/>
      </c>
      <c r="E118" s="438"/>
      <c r="F118" s="195"/>
      <c r="G118" s="436" t="str">
        <f t="shared" si="22"/>
        <v/>
      </c>
      <c r="H118" s="202" t="str">
        <f t="shared" si="14"/>
        <v/>
      </c>
      <c r="I118" s="437"/>
      <c r="J118" s="197"/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363" t="str">
        <f t="shared" si="15"/>
        <v/>
      </c>
      <c r="Z118" s="199" t="str">
        <f t="shared" si="16"/>
        <v/>
      </c>
      <c r="AA118" s="205"/>
      <c r="AB118" s="205"/>
      <c r="AC118" s="205"/>
      <c r="AD118" s="204" t="str">
        <f t="shared" si="19"/>
        <v/>
      </c>
      <c r="AE118" s="204" t="str">
        <f t="shared" si="19"/>
        <v/>
      </c>
      <c r="AF118" s="205">
        <f t="shared" si="17"/>
        <v>1</v>
      </c>
      <c r="AG118" s="205">
        <f t="shared" si="20"/>
        <v>0</v>
      </c>
      <c r="AH118" s="204"/>
      <c r="AI118" s="205">
        <f t="shared" si="21"/>
        <v>1</v>
      </c>
    </row>
    <row r="119" spans="2:35" hidden="1" x14ac:dyDescent="0.25">
      <c r="B119" s="113" t="str">
        <f t="shared" si="18"/>
        <v/>
      </c>
      <c r="C119" s="114" t="str">
        <f>IF('תנאי סף'!AO119&lt;&gt;1,"",'תנאי סף'!F119)</f>
        <v/>
      </c>
      <c r="D119" s="362" t="str">
        <f>'התחשיב הבסיסי'!AE119</f>
        <v/>
      </c>
      <c r="E119" s="438"/>
      <c r="F119" s="195"/>
      <c r="G119" s="436" t="str">
        <f t="shared" si="22"/>
        <v/>
      </c>
      <c r="H119" s="202" t="str">
        <f t="shared" si="14"/>
        <v/>
      </c>
      <c r="I119" s="437"/>
      <c r="J119" s="197"/>
      <c r="K119" s="197"/>
      <c r="L119" s="197"/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363" t="str">
        <f t="shared" si="15"/>
        <v/>
      </c>
      <c r="Z119" s="199" t="str">
        <f t="shared" si="16"/>
        <v/>
      </c>
      <c r="AA119" s="205"/>
      <c r="AB119" s="205"/>
      <c r="AC119" s="205"/>
      <c r="AD119" s="204" t="str">
        <f t="shared" si="19"/>
        <v/>
      </c>
      <c r="AE119" s="204" t="str">
        <f t="shared" si="19"/>
        <v/>
      </c>
      <c r="AF119" s="205">
        <f t="shared" si="17"/>
        <v>1</v>
      </c>
      <c r="AG119" s="205">
        <f t="shared" si="20"/>
        <v>0</v>
      </c>
      <c r="AH119" s="204"/>
      <c r="AI119" s="205">
        <f t="shared" si="21"/>
        <v>1</v>
      </c>
    </row>
    <row r="120" spans="2:35" hidden="1" x14ac:dyDescent="0.25">
      <c r="B120" s="113" t="str">
        <f t="shared" si="18"/>
        <v/>
      </c>
      <c r="C120" s="114" t="str">
        <f>IF('תנאי סף'!AO120&lt;&gt;1,"",'תנאי סף'!F120)</f>
        <v/>
      </c>
      <c r="D120" s="362" t="str">
        <f>'התחשיב הבסיסי'!AE120</f>
        <v/>
      </c>
      <c r="E120" s="438"/>
      <c r="F120" s="195"/>
      <c r="G120" s="436" t="str">
        <f t="shared" si="22"/>
        <v/>
      </c>
      <c r="H120" s="202" t="str">
        <f t="shared" si="14"/>
        <v/>
      </c>
      <c r="I120" s="437"/>
      <c r="J120" s="197"/>
      <c r="K120" s="197"/>
      <c r="L120" s="197"/>
      <c r="M120" s="197"/>
      <c r="N120" s="197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363" t="str">
        <f t="shared" si="15"/>
        <v/>
      </c>
      <c r="Z120" s="199" t="str">
        <f t="shared" si="16"/>
        <v/>
      </c>
      <c r="AA120" s="205"/>
      <c r="AB120" s="205"/>
      <c r="AC120" s="205"/>
      <c r="AD120" s="204" t="str">
        <f t="shared" si="19"/>
        <v/>
      </c>
      <c r="AE120" s="204" t="str">
        <f t="shared" si="19"/>
        <v/>
      </c>
      <c r="AF120" s="205">
        <f t="shared" si="17"/>
        <v>1</v>
      </c>
      <c r="AG120" s="205">
        <f t="shared" si="20"/>
        <v>0</v>
      </c>
      <c r="AH120" s="204"/>
      <c r="AI120" s="205">
        <f t="shared" si="21"/>
        <v>1</v>
      </c>
    </row>
    <row r="121" spans="2:35" hidden="1" x14ac:dyDescent="0.25">
      <c r="B121" s="113" t="str">
        <f t="shared" si="18"/>
        <v/>
      </c>
      <c r="C121" s="114" t="str">
        <f>IF('תנאי סף'!AO121&lt;&gt;1,"",'תנאי סף'!F121)</f>
        <v/>
      </c>
      <c r="D121" s="362" t="str">
        <f>'התחשיב הבסיסי'!AE121</f>
        <v/>
      </c>
      <c r="E121" s="438"/>
      <c r="F121" s="195"/>
      <c r="G121" s="436" t="str">
        <f t="shared" si="22"/>
        <v/>
      </c>
      <c r="H121" s="202" t="str">
        <f t="shared" si="14"/>
        <v/>
      </c>
      <c r="I121" s="437"/>
      <c r="J121" s="197"/>
      <c r="K121" s="197"/>
      <c r="L121" s="197"/>
      <c r="M121" s="197"/>
      <c r="N121" s="197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363" t="str">
        <f t="shared" si="15"/>
        <v/>
      </c>
      <c r="Z121" s="199" t="str">
        <f t="shared" si="16"/>
        <v/>
      </c>
      <c r="AA121" s="205"/>
      <c r="AB121" s="205"/>
      <c r="AC121" s="205"/>
      <c r="AD121" s="204" t="str">
        <f t="shared" si="19"/>
        <v/>
      </c>
      <c r="AE121" s="204" t="str">
        <f t="shared" si="19"/>
        <v/>
      </c>
      <c r="AF121" s="205">
        <f t="shared" si="17"/>
        <v>1</v>
      </c>
      <c r="AG121" s="205">
        <f t="shared" si="20"/>
        <v>0</v>
      </c>
      <c r="AH121" s="204"/>
      <c r="AI121" s="205">
        <f t="shared" si="21"/>
        <v>1</v>
      </c>
    </row>
    <row r="122" spans="2:35" hidden="1" x14ac:dyDescent="0.25">
      <c r="B122" s="113" t="str">
        <f t="shared" si="18"/>
        <v/>
      </c>
      <c r="C122" s="114" t="str">
        <f>IF('תנאי סף'!AO122&lt;&gt;1,"",'תנאי סף'!F122)</f>
        <v/>
      </c>
      <c r="D122" s="362" t="str">
        <f>'התחשיב הבסיסי'!AE122</f>
        <v/>
      </c>
      <c r="E122" s="438"/>
      <c r="F122" s="195"/>
      <c r="G122" s="436" t="str">
        <f t="shared" si="22"/>
        <v/>
      </c>
      <c r="H122" s="202" t="str">
        <f t="shared" si="14"/>
        <v/>
      </c>
      <c r="I122" s="43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363" t="str">
        <f t="shared" si="15"/>
        <v/>
      </c>
      <c r="Z122" s="199" t="str">
        <f t="shared" si="16"/>
        <v/>
      </c>
      <c r="AA122" s="205"/>
      <c r="AB122" s="205"/>
      <c r="AC122" s="205"/>
      <c r="AD122" s="204" t="str">
        <f t="shared" si="19"/>
        <v/>
      </c>
      <c r="AE122" s="204" t="str">
        <f t="shared" si="19"/>
        <v/>
      </c>
      <c r="AF122" s="205">
        <f t="shared" si="17"/>
        <v>1</v>
      </c>
      <c r="AG122" s="205">
        <f t="shared" si="20"/>
        <v>0</v>
      </c>
      <c r="AH122" s="204"/>
      <c r="AI122" s="205">
        <f t="shared" si="21"/>
        <v>1</v>
      </c>
    </row>
    <row r="123" spans="2:35" hidden="1" x14ac:dyDescent="0.25">
      <c r="B123" s="113" t="str">
        <f t="shared" si="18"/>
        <v/>
      </c>
      <c r="C123" s="114" t="str">
        <f>IF('תנאי סף'!AO123&lt;&gt;1,"",'תנאי סף'!F123)</f>
        <v/>
      </c>
      <c r="D123" s="362" t="str">
        <f>'התחשיב הבסיסי'!AE123</f>
        <v/>
      </c>
      <c r="E123" s="438"/>
      <c r="F123" s="195"/>
      <c r="G123" s="436" t="str">
        <f t="shared" si="22"/>
        <v/>
      </c>
      <c r="H123" s="202" t="str">
        <f t="shared" si="14"/>
        <v/>
      </c>
      <c r="I123" s="437"/>
      <c r="J123" s="197"/>
      <c r="K123" s="197"/>
      <c r="L123" s="197"/>
      <c r="M123" s="197"/>
      <c r="N123" s="197"/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363" t="str">
        <f t="shared" si="15"/>
        <v/>
      </c>
      <c r="Z123" s="199" t="str">
        <f t="shared" si="16"/>
        <v/>
      </c>
      <c r="AA123" s="205"/>
      <c r="AB123" s="205"/>
      <c r="AC123" s="205"/>
      <c r="AD123" s="204" t="str">
        <f t="shared" si="19"/>
        <v/>
      </c>
      <c r="AE123" s="204" t="str">
        <f t="shared" si="19"/>
        <v/>
      </c>
      <c r="AF123" s="205">
        <f t="shared" si="17"/>
        <v>1</v>
      </c>
      <c r="AG123" s="205">
        <f t="shared" si="20"/>
        <v>0</v>
      </c>
      <c r="AH123" s="204"/>
      <c r="AI123" s="205">
        <f t="shared" si="21"/>
        <v>1</v>
      </c>
    </row>
    <row r="124" spans="2:35" hidden="1" x14ac:dyDescent="0.25">
      <c r="B124" s="113" t="str">
        <f t="shared" si="18"/>
        <v/>
      </c>
      <c r="C124" s="114" t="str">
        <f>IF('תנאי סף'!AO124&lt;&gt;1,"",'תנאי סף'!F124)</f>
        <v/>
      </c>
      <c r="D124" s="362" t="str">
        <f>'התחשיב הבסיסי'!AE124</f>
        <v/>
      </c>
      <c r="E124" s="438"/>
      <c r="F124" s="195"/>
      <c r="G124" s="436" t="str">
        <f t="shared" si="22"/>
        <v/>
      </c>
      <c r="H124" s="202" t="str">
        <f t="shared" si="14"/>
        <v/>
      </c>
      <c r="I124" s="437"/>
      <c r="J124" s="197"/>
      <c r="K124" s="197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363" t="str">
        <f t="shared" si="15"/>
        <v/>
      </c>
      <c r="Z124" s="199" t="str">
        <f t="shared" si="16"/>
        <v/>
      </c>
      <c r="AA124" s="205"/>
      <c r="AB124" s="205"/>
      <c r="AC124" s="205"/>
      <c r="AD124" s="204" t="str">
        <f t="shared" si="19"/>
        <v/>
      </c>
      <c r="AE124" s="204" t="str">
        <f t="shared" si="19"/>
        <v/>
      </c>
      <c r="AF124" s="205">
        <f t="shared" si="17"/>
        <v>1</v>
      </c>
      <c r="AG124" s="205">
        <f t="shared" si="20"/>
        <v>0</v>
      </c>
      <c r="AH124" s="204"/>
      <c r="AI124" s="205">
        <f t="shared" si="21"/>
        <v>1</v>
      </c>
    </row>
    <row r="125" spans="2:35" hidden="1" x14ac:dyDescent="0.25">
      <c r="B125" s="113" t="str">
        <f t="shared" si="18"/>
        <v/>
      </c>
      <c r="C125" s="114" t="str">
        <f>IF('תנאי סף'!AO125&lt;&gt;1,"",'תנאי סף'!F125)</f>
        <v/>
      </c>
      <c r="D125" s="362" t="str">
        <f>'התחשיב הבסיסי'!AE125</f>
        <v/>
      </c>
      <c r="E125" s="438"/>
      <c r="F125" s="195"/>
      <c r="G125" s="436" t="str">
        <f t="shared" si="22"/>
        <v/>
      </c>
      <c r="H125" s="202" t="str">
        <f t="shared" si="14"/>
        <v/>
      </c>
      <c r="I125" s="437"/>
      <c r="J125" s="197"/>
      <c r="K125" s="197"/>
      <c r="L125" s="197"/>
      <c r="M125" s="197"/>
      <c r="N125" s="197"/>
      <c r="O125" s="197"/>
      <c r="P125" s="197"/>
      <c r="Q125" s="197"/>
      <c r="R125" s="197"/>
      <c r="S125" s="197"/>
      <c r="T125" s="197"/>
      <c r="U125" s="197"/>
      <c r="V125" s="197"/>
      <c r="W125" s="197"/>
      <c r="X125" s="197"/>
      <c r="Y125" s="363" t="str">
        <f t="shared" si="15"/>
        <v/>
      </c>
      <c r="Z125" s="199" t="str">
        <f t="shared" si="16"/>
        <v/>
      </c>
      <c r="AA125" s="205"/>
      <c r="AB125" s="205"/>
      <c r="AC125" s="205"/>
      <c r="AD125" s="204" t="str">
        <f t="shared" si="19"/>
        <v/>
      </c>
      <c r="AE125" s="204" t="str">
        <f t="shared" si="19"/>
        <v/>
      </c>
      <c r="AF125" s="205">
        <f t="shared" si="17"/>
        <v>1</v>
      </c>
      <c r="AG125" s="205">
        <f t="shared" si="20"/>
        <v>0</v>
      </c>
      <c r="AH125" s="204"/>
      <c r="AI125" s="205">
        <f t="shared" si="21"/>
        <v>1</v>
      </c>
    </row>
    <row r="126" spans="2:35" hidden="1" x14ac:dyDescent="0.25">
      <c r="B126" s="113" t="str">
        <f t="shared" si="18"/>
        <v/>
      </c>
      <c r="C126" s="114" t="str">
        <f>IF('תנאי סף'!AO126&lt;&gt;1,"",'תנאי סף'!F126)</f>
        <v/>
      </c>
      <c r="D126" s="362" t="str">
        <f>'התחשיב הבסיסי'!AE126</f>
        <v/>
      </c>
      <c r="E126" s="438"/>
      <c r="F126" s="195"/>
      <c r="G126" s="436" t="str">
        <f t="shared" si="22"/>
        <v/>
      </c>
      <c r="H126" s="202" t="str">
        <f t="shared" si="14"/>
        <v/>
      </c>
      <c r="I126" s="437"/>
      <c r="J126" s="197"/>
      <c r="K126" s="197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7"/>
      <c r="W126" s="197"/>
      <c r="X126" s="197"/>
      <c r="Y126" s="363" t="str">
        <f t="shared" si="15"/>
        <v/>
      </c>
      <c r="Z126" s="199" t="str">
        <f t="shared" si="16"/>
        <v/>
      </c>
      <c r="AA126" s="205"/>
      <c r="AB126" s="205"/>
      <c r="AC126" s="205"/>
      <c r="AD126" s="204" t="str">
        <f t="shared" si="19"/>
        <v/>
      </c>
      <c r="AE126" s="204" t="str">
        <f t="shared" si="19"/>
        <v/>
      </c>
      <c r="AF126" s="205">
        <f t="shared" si="17"/>
        <v>1</v>
      </c>
      <c r="AG126" s="205">
        <f t="shared" si="20"/>
        <v>0</v>
      </c>
      <c r="AH126" s="204"/>
      <c r="AI126" s="205">
        <f t="shared" si="21"/>
        <v>1</v>
      </c>
    </row>
    <row r="127" spans="2:35" hidden="1" x14ac:dyDescent="0.25">
      <c r="B127" s="113" t="str">
        <f t="shared" si="18"/>
        <v/>
      </c>
      <c r="C127" s="114" t="str">
        <f>IF('תנאי סף'!AO127&lt;&gt;1,"",'תנאי סף'!F127)</f>
        <v/>
      </c>
      <c r="D127" s="362" t="str">
        <f>'התחשיב הבסיסי'!AE127</f>
        <v/>
      </c>
      <c r="E127" s="438"/>
      <c r="F127" s="195"/>
      <c r="G127" s="436" t="str">
        <f t="shared" si="22"/>
        <v/>
      </c>
      <c r="H127" s="202" t="str">
        <f t="shared" si="14"/>
        <v/>
      </c>
      <c r="I127" s="437"/>
      <c r="J127" s="197"/>
      <c r="K127" s="197"/>
      <c r="L127" s="197"/>
      <c r="M127" s="197"/>
      <c r="N127" s="197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363" t="str">
        <f t="shared" si="15"/>
        <v/>
      </c>
      <c r="Z127" s="199" t="str">
        <f t="shared" ref="Z127:Z130" si="23">IF(C127="","",IF(AND($AI$28&lt;&gt;1),$AH$1,Y127*$C$2))</f>
        <v/>
      </c>
      <c r="AA127" s="205"/>
      <c r="AB127" s="205"/>
      <c r="AC127" s="205"/>
      <c r="AD127" s="204" t="str">
        <f t="shared" si="19"/>
        <v/>
      </c>
      <c r="AE127" s="204" t="str">
        <f t="shared" si="19"/>
        <v/>
      </c>
      <c r="AF127" s="205">
        <f t="shared" si="17"/>
        <v>1</v>
      </c>
      <c r="AG127" s="205">
        <f t="shared" si="20"/>
        <v>0</v>
      </c>
      <c r="AH127" s="204"/>
      <c r="AI127" s="205">
        <f t="shared" si="21"/>
        <v>1</v>
      </c>
    </row>
    <row r="128" spans="2:35" hidden="1" x14ac:dyDescent="0.25">
      <c r="B128" s="113" t="str">
        <f t="shared" si="18"/>
        <v/>
      </c>
      <c r="C128" s="114" t="str">
        <f>IF('תנאי סף'!AO128&lt;&gt;1,"",'תנאי סף'!F128)</f>
        <v/>
      </c>
      <c r="D128" s="362" t="str">
        <f>'התחשיב הבסיסי'!AE128</f>
        <v/>
      </c>
      <c r="E128" s="438"/>
      <c r="F128" s="195"/>
      <c r="G128" s="436" t="str">
        <f t="shared" si="22"/>
        <v/>
      </c>
      <c r="H128" s="202" t="str">
        <f t="shared" si="14"/>
        <v/>
      </c>
      <c r="I128" s="437"/>
      <c r="J128" s="197"/>
      <c r="K128" s="197"/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363" t="str">
        <f t="shared" si="15"/>
        <v/>
      </c>
      <c r="Z128" s="199" t="str">
        <f t="shared" si="23"/>
        <v/>
      </c>
      <c r="AA128" s="205"/>
      <c r="AB128" s="205"/>
      <c r="AC128" s="205"/>
      <c r="AD128" s="204" t="str">
        <f t="shared" si="19"/>
        <v/>
      </c>
      <c r="AE128" s="204" t="str">
        <f t="shared" si="19"/>
        <v/>
      </c>
      <c r="AF128" s="205">
        <f t="shared" si="17"/>
        <v>1</v>
      </c>
      <c r="AG128" s="205">
        <f t="shared" si="20"/>
        <v>0</v>
      </c>
      <c r="AH128" s="204"/>
      <c r="AI128" s="205">
        <f t="shared" si="21"/>
        <v>1</v>
      </c>
    </row>
    <row r="129" spans="2:35" hidden="1" x14ac:dyDescent="0.25">
      <c r="B129" s="113" t="str">
        <f t="shared" si="18"/>
        <v/>
      </c>
      <c r="C129" s="114" t="str">
        <f>IF('תנאי סף'!AO129&lt;&gt;1,"",'תנאי סף'!F129)</f>
        <v/>
      </c>
      <c r="D129" s="362" t="str">
        <f>'התחשיב הבסיסי'!AE129</f>
        <v/>
      </c>
      <c r="E129" s="438"/>
      <c r="F129" s="195"/>
      <c r="G129" s="436" t="str">
        <f t="shared" si="22"/>
        <v/>
      </c>
      <c r="H129" s="202" t="str">
        <f t="shared" si="14"/>
        <v/>
      </c>
      <c r="I129" s="437"/>
      <c r="J129" s="197"/>
      <c r="K129" s="197"/>
      <c r="L129" s="197"/>
      <c r="M129" s="197"/>
      <c r="N129" s="197"/>
      <c r="O129" s="197"/>
      <c r="P129" s="197"/>
      <c r="Q129" s="197"/>
      <c r="R129" s="197"/>
      <c r="S129" s="197"/>
      <c r="T129" s="197"/>
      <c r="U129" s="197"/>
      <c r="V129" s="197"/>
      <c r="W129" s="197"/>
      <c r="X129" s="197"/>
      <c r="Y129" s="363" t="str">
        <f t="shared" si="15"/>
        <v/>
      </c>
      <c r="Z129" s="199" t="str">
        <f t="shared" si="23"/>
        <v/>
      </c>
      <c r="AA129" s="205"/>
      <c r="AB129" s="205"/>
      <c r="AC129" s="205"/>
      <c r="AD129" s="204" t="str">
        <f t="shared" si="19"/>
        <v/>
      </c>
      <c r="AE129" s="204" t="str">
        <f t="shared" si="19"/>
        <v/>
      </c>
      <c r="AF129" s="205">
        <f t="shared" si="17"/>
        <v>1</v>
      </c>
      <c r="AG129" s="205">
        <f t="shared" si="20"/>
        <v>0</v>
      </c>
      <c r="AH129" s="204"/>
      <c r="AI129" s="205">
        <f t="shared" si="21"/>
        <v>1</v>
      </c>
    </row>
    <row r="130" spans="2:35" ht="16.5" hidden="1" thickBot="1" x14ac:dyDescent="0.3">
      <c r="B130" s="115" t="str">
        <f t="shared" si="18"/>
        <v/>
      </c>
      <c r="C130" s="114" t="str">
        <f>IF('תנאי סף'!AO130&lt;&gt;1,"",'תנאי סף'!F130)</f>
        <v/>
      </c>
      <c r="D130" s="362" t="str">
        <f>'התחשיב הבסיסי'!AE130</f>
        <v/>
      </c>
      <c r="E130" s="400"/>
      <c r="F130" s="195"/>
      <c r="G130" s="436" t="str">
        <f t="shared" si="22"/>
        <v/>
      </c>
      <c r="H130" s="203" t="str">
        <f t="shared" si="14"/>
        <v/>
      </c>
      <c r="I130" s="401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363" t="str">
        <f t="shared" si="15"/>
        <v/>
      </c>
      <c r="Z130" s="199" t="str">
        <f t="shared" si="23"/>
        <v/>
      </c>
      <c r="AA130" s="205"/>
      <c r="AB130" s="205"/>
      <c r="AC130" s="205"/>
      <c r="AD130" s="204" t="str">
        <f t="shared" si="19"/>
        <v/>
      </c>
      <c r="AE130" s="204" t="str">
        <f t="shared" si="19"/>
        <v/>
      </c>
      <c r="AF130" s="205">
        <f t="shared" si="17"/>
        <v>1</v>
      </c>
      <c r="AG130" s="205">
        <f t="shared" si="20"/>
        <v>0</v>
      </c>
      <c r="AH130" s="204"/>
      <c r="AI130" s="205">
        <f t="shared" si="21"/>
        <v>1</v>
      </c>
    </row>
    <row r="131" spans="2:35" ht="16.5" thickBot="1" x14ac:dyDescent="0.3">
      <c r="B131" s="529" t="s">
        <v>47</v>
      </c>
      <c r="C131" s="530"/>
      <c r="D131" s="180">
        <f ca="1">SUM(D31:D130)</f>
        <v>1</v>
      </c>
      <c r="E131" s="13">
        <f ca="1">SUM(E31:E130)-SUMIF(C31:C130,"",E31:E130)</f>
        <v>1518888</v>
      </c>
      <c r="F131" s="13">
        <f>SUM(F31:F130)</f>
        <v>0</v>
      </c>
      <c r="G131" s="102">
        <f ca="1">SUM(G31:G130)</f>
        <v>1</v>
      </c>
      <c r="H131" s="102">
        <f ca="1">SUM(H31:H130)</f>
        <v>0.99999999999999989</v>
      </c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2">
        <f ca="1">SUM(Y31:Y130)</f>
        <v>1</v>
      </c>
      <c r="Z131" s="111">
        <f ca="1">SUM(Z31:Z130)</f>
        <v>1538184</v>
      </c>
      <c r="AA131" s="205"/>
      <c r="AB131" s="205"/>
      <c r="AC131" s="205"/>
      <c r="AD131" s="205"/>
      <c r="AE131" s="205"/>
      <c r="AF131" s="205"/>
      <c r="AG131" s="205"/>
      <c r="AH131" s="205"/>
      <c r="AI131" s="205"/>
    </row>
    <row r="134" spans="2:35" hidden="1" x14ac:dyDescent="0.25">
      <c r="B134" s="205"/>
      <c r="C134" s="205" t="s">
        <v>194</v>
      </c>
      <c r="D134" s="205"/>
      <c r="E134" s="205">
        <f ca="1">IFERROR(IF(E131&lt;1,1,0),0)</f>
        <v>0</v>
      </c>
      <c r="F134" s="205"/>
      <c r="G134" s="205"/>
      <c r="H134" s="205"/>
      <c r="I134" s="205">
        <f ca="1">IF(Y131=1,1,0)</f>
        <v>1</v>
      </c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>
        <f ca="1">IF(Z131=C2,1,0)</f>
        <v>1</v>
      </c>
      <c r="AA134" s="205"/>
      <c r="AB134" s="205"/>
      <c r="AC134" s="205"/>
      <c r="AD134" s="205"/>
      <c r="AE134" s="205"/>
      <c r="AF134" s="205"/>
      <c r="AG134" s="205"/>
      <c r="AH134" s="205"/>
      <c r="AI134" s="205"/>
    </row>
  </sheetData>
  <sheetProtection algorithmName="SHA-512" hashValue="R8y6IvuyfP/Z+TFvnr4OuxVtd68Y4swJwFKbw629S/yCz8QamQhL15wUvtc23E25gOGEedTx/u+1sUz+LrYLew==" saltValue="x5uwT1Wg1PV0HGDVZXmlUw==" spinCount="100000" sheet="1" scenarios="1" formatColumns="0" formatRows="0"/>
  <mergeCells count="12">
    <mergeCell ref="AF29:AF30"/>
    <mergeCell ref="AG29:AG30"/>
    <mergeCell ref="B131:C131"/>
    <mergeCell ref="D1:Z2"/>
    <mergeCell ref="B28:Z28"/>
    <mergeCell ref="B29:B30"/>
    <mergeCell ref="C29:C30"/>
    <mergeCell ref="D29:D30"/>
    <mergeCell ref="G29:G30"/>
    <mergeCell ref="H29:H30"/>
    <mergeCell ref="Y29:Y30"/>
    <mergeCell ref="Z29:Z30"/>
  </mergeCells>
  <conditionalFormatting sqref="B31:Z130">
    <cfRule type="expression" dxfId="254" priority="1" stopIfTrue="1">
      <formula>AND($C31="",B31&lt;&gt;"")</formula>
    </cfRule>
    <cfRule type="expression" dxfId="253" priority="2">
      <formula>$C31=""</formula>
    </cfRule>
    <cfRule type="expression" dxfId="252" priority="3">
      <formula>B$30&lt;&gt;""</formula>
    </cfRule>
  </conditionalFormatting>
  <conditionalFormatting sqref="C1:C2">
    <cfRule type="containsBlanks" dxfId="251" priority="60">
      <formula>LEN(TRIM(C1))=0</formula>
    </cfRule>
  </conditionalFormatting>
  <conditionalFormatting sqref="D1">
    <cfRule type="notContainsBlanks" dxfId="250" priority="47">
      <formula>LEN(TRIM(D1))&gt;0</formula>
    </cfRule>
  </conditionalFormatting>
  <dataValidations count="2">
    <dataValidation type="list" allowBlank="1" showInputMessage="1" showErrorMessage="1" error="יש להזין 0 או 1._x000a_0 = הפעילות נתמכה בעבר_x000a_1= הפעילות נתמכת לראשונה" sqref="F31:F130" xr:uid="{00000000-0002-0000-0C00-000000000000}">
      <formula1>$AD31:$AE31</formula1>
    </dataValidation>
    <dataValidation type="decimal" operator="greaterThanOrEqual" allowBlank="1" showInputMessage="1" showErrorMessage="1" errorTitle="נתון שגוי." error="ניתן להזין רק מספר גדול או שווה ל-0." sqref="E6 E31:E130" xr:uid="{00000000-0002-0000-0C00-000001000000}">
      <formula1>0</formula1>
    </dataValidation>
  </dataValidations>
  <printOptions horizontalCentered="1"/>
  <pageMargins left="0.31" right="0.31" top="0.74803149606299213" bottom="0.59" header="0.31496062992125984" footer="0.18"/>
  <pageSetup paperSize="9" scale="94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A2037A9-8D4A-4551-B342-404F68806AAF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4" tint="-0.249977111117893"/>
    <pageSetUpPr fitToPage="1"/>
  </sheetPr>
  <dimension ref="A1:BF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H31" sqref="H31"/>
    </sheetView>
  </sheetViews>
  <sheetFormatPr defaultColWidth="9" defaultRowHeight="15.75" x14ac:dyDescent="0.25"/>
  <cols>
    <col min="1" max="1" width="2" style="84" hidden="1" customWidth="1"/>
    <col min="2" max="2" width="8.85546875" style="84" customWidth="1"/>
    <col min="3" max="3" width="25" style="84" customWidth="1"/>
    <col min="4" max="4" width="13.140625" style="84" customWidth="1"/>
    <col min="5" max="5" width="18.5703125" style="84" hidden="1" customWidth="1"/>
    <col min="6" max="6" width="13.5703125" style="84" customWidth="1"/>
    <col min="7" max="7" width="13.140625" style="84" customWidth="1"/>
    <col min="8" max="8" width="13.42578125" style="84" customWidth="1"/>
    <col min="9" max="11" width="14.140625" style="84" customWidth="1"/>
    <col min="12" max="47" width="14.140625" style="84" hidden="1" customWidth="1"/>
    <col min="48" max="48" width="12.5703125" style="84" customWidth="1"/>
    <col min="49" max="49" width="15.85546875" style="84" bestFit="1" customWidth="1"/>
    <col min="50" max="51" width="9" style="84" hidden="1" customWidth="1"/>
    <col min="52" max="53" width="0" style="84" hidden="1" customWidth="1"/>
    <col min="54" max="58" width="9" style="84" hidden="1" customWidth="1"/>
    <col min="59" max="200" width="0" style="84" hidden="1" customWidth="1"/>
    <col min="201" max="16384" width="9" style="84"/>
  </cols>
  <sheetData>
    <row r="1" spans="2:53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BA1" s="84" t="s">
        <v>70</v>
      </c>
    </row>
    <row r="2" spans="2:53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53" ht="9.75" customHeight="1" thickBot="1" x14ac:dyDescent="0.3"/>
    <row r="4" spans="2:53" ht="32.25" thickBot="1" x14ac:dyDescent="0.3">
      <c r="E4" s="277" t="str">
        <f>"סך התקציב בשנת "&amp;C1-1</f>
        <v>סך התקציב בשנת 2024</v>
      </c>
    </row>
    <row r="5" spans="2:53" s="206" customFormat="1" ht="15.75" customHeight="1" thickBot="1" x14ac:dyDescent="0.3">
      <c r="E5" s="278" t="s">
        <v>75</v>
      </c>
      <c r="F5" s="540" t="str">
        <f>'פרמטרים לעקרונות חישוב התמיכה'!B21</f>
        <v>שיעור פיחות מירבי בתמיכה</v>
      </c>
      <c r="G5" s="541"/>
      <c r="H5" s="104">
        <f>'פרמטרים לעקרונות חישוב התמיכה'!C21</f>
        <v>0.2</v>
      </c>
    </row>
    <row r="6" spans="2:53" s="206" customFormat="1" ht="16.5" customHeight="1" thickBot="1" x14ac:dyDescent="0.3">
      <c r="E6" s="184"/>
      <c r="F6" s="542" t="str">
        <f>'פרמטרים לעקרונות חישוב התמיכה'!B22</f>
        <v>שיעור תמיכה מינימלי משנה קודמת</v>
      </c>
      <c r="G6" s="543"/>
      <c r="H6" s="105">
        <f>'פרמטרים לעקרונות חישוב התמיכה'!C22</f>
        <v>0.8</v>
      </c>
    </row>
    <row r="7" spans="2:53" s="206" customFormat="1" ht="6" customHeight="1" thickBot="1" x14ac:dyDescent="0.3"/>
    <row r="8" spans="2:53" s="206" customFormat="1" ht="16.5" hidden="1" thickBot="1" x14ac:dyDescent="0.3"/>
    <row r="9" spans="2:53" s="206" customFormat="1" ht="16.5" hidden="1" thickBot="1" x14ac:dyDescent="0.3"/>
    <row r="10" spans="2:53" s="206" customFormat="1" ht="16.5" hidden="1" thickBot="1" x14ac:dyDescent="0.3"/>
    <row r="11" spans="2:53" s="206" customFormat="1" ht="16.5" hidden="1" thickBot="1" x14ac:dyDescent="0.3"/>
    <row r="12" spans="2:53" s="206" customFormat="1" ht="16.5" hidden="1" thickBot="1" x14ac:dyDescent="0.3"/>
    <row r="13" spans="2:53" s="206" customFormat="1" ht="16.5" hidden="1" thickBot="1" x14ac:dyDescent="0.3"/>
    <row r="14" spans="2:53" s="206" customFormat="1" ht="16.5" hidden="1" thickBot="1" x14ac:dyDescent="0.3"/>
    <row r="15" spans="2:53" s="206" customFormat="1" ht="16.5" hidden="1" thickBot="1" x14ac:dyDescent="0.3"/>
    <row r="16" spans="2:53" s="206" customFormat="1" ht="16.5" hidden="1" thickBot="1" x14ac:dyDescent="0.3"/>
    <row r="17" spans="2:57" s="206" customFormat="1" ht="16.5" hidden="1" thickBot="1" x14ac:dyDescent="0.3"/>
    <row r="18" spans="2:57" s="206" customFormat="1" ht="16.5" hidden="1" thickBot="1" x14ac:dyDescent="0.3"/>
    <row r="19" spans="2:57" s="206" customFormat="1" ht="16.5" hidden="1" thickBot="1" x14ac:dyDescent="0.3"/>
    <row r="20" spans="2:57" s="206" customFormat="1" ht="16.5" hidden="1" thickBot="1" x14ac:dyDescent="0.3"/>
    <row r="21" spans="2:57" s="206" customFormat="1" ht="16.5" hidden="1" thickBot="1" x14ac:dyDescent="0.3"/>
    <row r="22" spans="2:57" s="206" customFormat="1" ht="16.5" hidden="1" thickBot="1" x14ac:dyDescent="0.3"/>
    <row r="23" spans="2:57" s="206" customFormat="1" ht="16.5" hidden="1" thickBot="1" x14ac:dyDescent="0.3"/>
    <row r="24" spans="2:57" s="206" customFormat="1" ht="16.5" hidden="1" thickBot="1" x14ac:dyDescent="0.3"/>
    <row r="25" spans="2:57" s="206" customFormat="1" ht="16.5" hidden="1" thickBot="1" x14ac:dyDescent="0.3"/>
    <row r="26" spans="2:57" s="206" customFormat="1" ht="16.5" hidden="1" thickBot="1" x14ac:dyDescent="0.3"/>
    <row r="27" spans="2:57" s="206" customFormat="1" ht="16.5" hidden="1" thickBot="1" x14ac:dyDescent="0.3"/>
    <row r="28" spans="2:57" s="206" customFormat="1" ht="19.5" thickBot="1" x14ac:dyDescent="0.3">
      <c r="B28" s="279" t="str">
        <f ca="1">MID(CELL("filename",B27),FIND("]",CELL("filename",C27),1)+1,99)</f>
        <v>הגנה</v>
      </c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1"/>
    </row>
    <row r="29" spans="2:57" s="206" customFormat="1" ht="31.5" x14ac:dyDescent="0.25">
      <c r="B29" s="544" t="s">
        <v>149</v>
      </c>
      <c r="C29" s="536" t="s">
        <v>89</v>
      </c>
      <c r="D29" s="546" t="s">
        <v>195</v>
      </c>
      <c r="E29" s="272" t="str">
        <f>"סכום תמיכה בשנת "&amp;C1-1</f>
        <v>סכום תמיכה בשנת 2024</v>
      </c>
      <c r="F29" s="546" t="s">
        <v>196</v>
      </c>
      <c r="G29" s="282" t="s">
        <v>197</v>
      </c>
      <c r="H29" s="546" t="s">
        <v>198</v>
      </c>
      <c r="I29" s="546" t="s">
        <v>199</v>
      </c>
      <c r="J29" s="546" t="s">
        <v>200</v>
      </c>
      <c r="K29" s="546" t="s">
        <v>201</v>
      </c>
      <c r="L29" s="548" t="s">
        <v>202</v>
      </c>
      <c r="M29" s="548" t="s">
        <v>203</v>
      </c>
      <c r="N29" s="548" t="s">
        <v>204</v>
      </c>
      <c r="O29" s="548" t="s">
        <v>205</v>
      </c>
      <c r="P29" s="548" t="s">
        <v>206</v>
      </c>
      <c r="Q29" s="548" t="s">
        <v>207</v>
      </c>
      <c r="R29" s="548" t="s">
        <v>208</v>
      </c>
      <c r="S29" s="548" t="s">
        <v>209</v>
      </c>
      <c r="T29" s="548" t="s">
        <v>210</v>
      </c>
      <c r="U29" s="548" t="s">
        <v>211</v>
      </c>
      <c r="V29" s="548" t="s">
        <v>212</v>
      </c>
      <c r="W29" s="548" t="s">
        <v>213</v>
      </c>
      <c r="X29" s="548" t="s">
        <v>214</v>
      </c>
      <c r="Y29" s="548" t="s">
        <v>215</v>
      </c>
      <c r="Z29" s="548" t="s">
        <v>216</v>
      </c>
      <c r="AA29" s="548" t="s">
        <v>217</v>
      </c>
      <c r="AB29" s="548" t="s">
        <v>218</v>
      </c>
      <c r="AC29" s="548" t="s">
        <v>219</v>
      </c>
      <c r="AD29" s="548" t="s">
        <v>220</v>
      </c>
      <c r="AE29" s="548" t="s">
        <v>221</v>
      </c>
      <c r="AF29" s="548" t="s">
        <v>222</v>
      </c>
      <c r="AG29" s="548" t="s">
        <v>223</v>
      </c>
      <c r="AH29" s="548" t="s">
        <v>224</v>
      </c>
      <c r="AI29" s="548" t="s">
        <v>225</v>
      </c>
      <c r="AJ29" s="548" t="s">
        <v>226</v>
      </c>
      <c r="AK29" s="548" t="s">
        <v>227</v>
      </c>
      <c r="AL29" s="548" t="s">
        <v>228</v>
      </c>
      <c r="AM29" s="548" t="s">
        <v>229</v>
      </c>
      <c r="AN29" s="548" t="s">
        <v>230</v>
      </c>
      <c r="AO29" s="548" t="s">
        <v>231</v>
      </c>
      <c r="AP29" s="548" t="s">
        <v>232</v>
      </c>
      <c r="AQ29" s="548" t="s">
        <v>233</v>
      </c>
      <c r="AR29" s="548" t="s">
        <v>234</v>
      </c>
      <c r="AS29" s="548" t="s">
        <v>235</v>
      </c>
      <c r="AT29" s="548" t="s">
        <v>236</v>
      </c>
      <c r="AU29" s="548" t="s">
        <v>237</v>
      </c>
      <c r="AV29" s="546" t="s">
        <v>238</v>
      </c>
      <c r="AW29" s="550" t="s">
        <v>239</v>
      </c>
    </row>
    <row r="30" spans="2:57" s="206" customFormat="1" ht="16.5" thickBot="1" x14ac:dyDescent="0.3">
      <c r="B30" s="545"/>
      <c r="C30" s="537"/>
      <c r="D30" s="547"/>
      <c r="E30" s="273" t="s">
        <v>75</v>
      </c>
      <c r="F30" s="547"/>
      <c r="G30" s="283" t="s">
        <v>72</v>
      </c>
      <c r="H30" s="547"/>
      <c r="I30" s="547"/>
      <c r="J30" s="547"/>
      <c r="K30" s="547"/>
      <c r="L30" s="549"/>
      <c r="M30" s="549"/>
      <c r="N30" s="549"/>
      <c r="O30" s="549"/>
      <c r="P30" s="549"/>
      <c r="Q30" s="549"/>
      <c r="R30" s="549"/>
      <c r="S30" s="549"/>
      <c r="T30" s="549"/>
      <c r="U30" s="549"/>
      <c r="V30" s="549"/>
      <c r="W30" s="549"/>
      <c r="X30" s="549"/>
      <c r="Y30" s="549"/>
      <c r="Z30" s="549"/>
      <c r="AA30" s="549"/>
      <c r="AB30" s="549"/>
      <c r="AC30" s="549"/>
      <c r="AD30" s="549"/>
      <c r="AE30" s="549"/>
      <c r="AF30" s="549"/>
      <c r="AG30" s="549"/>
      <c r="AH30" s="549"/>
      <c r="AI30" s="549"/>
      <c r="AJ30" s="549"/>
      <c r="AK30" s="549"/>
      <c r="AL30" s="549"/>
      <c r="AM30" s="549"/>
      <c r="AN30" s="549"/>
      <c r="AO30" s="549"/>
      <c r="AP30" s="549"/>
      <c r="AQ30" s="549"/>
      <c r="AR30" s="549"/>
      <c r="AS30" s="549"/>
      <c r="AT30" s="549"/>
      <c r="AU30" s="549"/>
      <c r="AV30" s="547"/>
      <c r="AW30" s="551"/>
      <c r="BB30" s="204">
        <v>0</v>
      </c>
      <c r="BC30" s="204">
        <v>1</v>
      </c>
      <c r="BE30" s="206" t="s">
        <v>192</v>
      </c>
    </row>
    <row r="31" spans="2:57" s="206" customFormat="1" ht="22.5" customHeight="1" x14ac:dyDescent="0.25">
      <c r="B31" s="70">
        <f t="shared" ref="B31:B94" ca="1" si="0">IF(C31="","",ROW()-30)</f>
        <v>1</v>
      </c>
      <c r="C31" s="259" t="str">
        <f ca="1">IF('תנאי סף'!AO31&lt;&gt;1,"",'תנאי סף'!F31)</f>
        <v>איגוד הקומפוזיטורים</v>
      </c>
      <c r="D31" s="106">
        <f ca="1">IF($C31="","",IF(ייצוב!Y31="",$BA$1,ייצוב!Y31))</f>
        <v>0.20006891442391733</v>
      </c>
      <c r="E31" s="181"/>
      <c r="F31" s="106">
        <f ca="1">IF($C31="","",IF(ייצוב!G31="",$BA$1,ייצוב!G31))</f>
        <v>0.20508490421940262</v>
      </c>
      <c r="G31" s="284">
        <v>1</v>
      </c>
      <c r="H31" s="285">
        <f t="shared" ref="H31:H62" ca="1" si="1">IF($C31="","",IF(OR(D31="",F31="",BE31&lt;&gt;1),$BA$1,IF($D31&lt;$F31*$H$6,1,0)))</f>
        <v>0</v>
      </c>
      <c r="I31" s="439">
        <f t="shared" ref="I31:I94" ca="1" si="2">IF($C31="","",IF(H31+$G31=2,1,0))</f>
        <v>0</v>
      </c>
      <c r="J31" s="440">
        <f t="shared" ref="J31:J62" ca="1" si="3">IF($C31="","",IF(I31=1,$F31*$H$6,$D31))</f>
        <v>0.20006891442391733</v>
      </c>
      <c r="K31" s="440">
        <f t="shared" ref="K31:K94" ca="1" si="4">IF(H31="","",IF(I31=1,J31,J31/SUMIF(I$31:I$130,"&lt;&gt;1",J$31:J$130)*(1-SUMIF(I$31:I$130,"=1",J$31:J$130))))</f>
        <v>0.20006891442391733</v>
      </c>
      <c r="L31" s="441">
        <f t="shared" ref="L31:L62" ca="1" si="5">IF($C31="","",IF(K31&lt;$F31*$H$6,1,0))</f>
        <v>0</v>
      </c>
      <c r="M31" s="441">
        <f ca="1">IF($C31="","",IF(L31+$G31=2,1,0))</f>
        <v>0</v>
      </c>
      <c r="N31" s="442">
        <f t="shared" ref="N31:N62" ca="1" si="6">IF($C31="","",IF(M31=1,$F31*$H$6,$J31))</f>
        <v>0.20006891442391733</v>
      </c>
      <c r="O31" s="442">
        <f ca="1">IF(L31="","",IF(M31=1,N31,N31/SUMIF(M$31:M$130,"&lt;&gt;1",N$31:N$130)*(1-SUMIF(M$31:M$130,"=1",N$31:N$130))))</f>
        <v>0.20006891442391733</v>
      </c>
      <c r="P31" s="441">
        <f t="shared" ref="P31:P62" ca="1" si="7">IF($C31="","",IF(O31&lt;$F31*$H$6,1,0))</f>
        <v>0</v>
      </c>
      <c r="Q31" s="441">
        <f ca="1">IF($C31="","",IF(P31+$G31=2,1,0))</f>
        <v>0</v>
      </c>
      <c r="R31" s="442">
        <f t="shared" ref="R31:R62" ca="1" si="8">IF($C31="","",IF(Q31=1,$F31*$H$6,$N31))</f>
        <v>0.20006891442391733</v>
      </c>
      <c r="S31" s="442">
        <f ca="1">IF(P31="","",IF(Q31=1,R31,R31/SUMIF(Q$31:Q$130,"&lt;&gt;1",R$31:R$130)*(1-SUMIF(Q$31:Q$130,"=1",R$31:R$130))))</f>
        <v>0.20006891442391733</v>
      </c>
      <c r="T31" s="441">
        <f t="shared" ref="T31:T62" ca="1" si="9">IF($C31="","",IF(S31&lt;$F31*$H$6,1,0))</f>
        <v>0</v>
      </c>
      <c r="U31" s="441">
        <f ca="1">IF($C31="","",IF(T31+$G31=2,1,0))</f>
        <v>0</v>
      </c>
      <c r="V31" s="442">
        <f t="shared" ref="V31:V62" ca="1" si="10">IF($C31="","",IF(U31=1,$F31*$H$6,S31))</f>
        <v>0.20006891442391733</v>
      </c>
      <c r="W31" s="442">
        <f ca="1">IF(T31="","",IF(U31=1,V31,V31/SUMIF(U$31:U$130,"&lt;&gt;1",V$31:V$130)*(1-SUMIF(U$31:U$130,"=1",V$31:V$130))))</f>
        <v>0.20006891442391733</v>
      </c>
      <c r="X31" s="441">
        <f t="shared" ref="X31:X62" ca="1" si="11">IF($C31="","",IF(W31&lt;$F31*$H$6,1,0))</f>
        <v>0</v>
      </c>
      <c r="Y31" s="441">
        <f ca="1">IF($C31="","",IF(X31+$G31=2,1,0))</f>
        <v>0</v>
      </c>
      <c r="Z31" s="442">
        <f t="shared" ref="Z31:Z62" ca="1" si="12">IF($C31="","",IF(Y31=1,$F31*$H$6,W31))</f>
        <v>0.20006891442391733</v>
      </c>
      <c r="AA31" s="442">
        <f ca="1">IF(X31="","",IF(Y31=1,Z31,Z31/SUMIF(Y$31:Y$130,"&lt;&gt;1",Z$31:Z$130)*(1-SUMIF(Y$31:Y$130,"=1",Z$31:Z$130))))</f>
        <v>0.20006891442391733</v>
      </c>
      <c r="AB31" s="441">
        <f t="shared" ref="AB31:AB62" ca="1" si="13">IF($C31="","",IF(AA31&lt;$F31*$H$6,1,0))</f>
        <v>0</v>
      </c>
      <c r="AC31" s="441">
        <f ca="1">IF($C31="","",IF(AB31+$G31=2,1,0))</f>
        <v>0</v>
      </c>
      <c r="AD31" s="442">
        <f t="shared" ref="AD31:AD62" ca="1" si="14">IF($C31="","",IF(AC31=1,$F31*$H$6,AA31))</f>
        <v>0.20006891442391733</v>
      </c>
      <c r="AE31" s="442">
        <f ca="1">IF(AB31="","",IF(AC31=1,AD31,AD31/SUMIF(AC$31:AC$130,"&lt;&gt;1",AD$31:AD$130)*(1-SUMIF(AC$31:AC$130,"=1",AD$31:AD$130))))</f>
        <v>0.20006891442391733</v>
      </c>
      <c r="AF31" s="441">
        <f t="shared" ref="AF31:AF62" ca="1" si="15">IF($C31="","",IF(AE31&lt;$F31*$H$6,1,0))</f>
        <v>0</v>
      </c>
      <c r="AG31" s="441">
        <f ca="1">IF($C31="","",IF(AF31+$G31=2,1,0))</f>
        <v>0</v>
      </c>
      <c r="AH31" s="442">
        <f t="shared" ref="AH31:AH62" ca="1" si="16">IF($C31="","",IF(AG31=1,$F31*$H$6,AE31))</f>
        <v>0.20006891442391733</v>
      </c>
      <c r="AI31" s="442">
        <f ca="1">IF(AF31="","",IF(AG31=1,AH31,AH31/SUMIF(AG$31:AG$130,"&lt;&gt;1",AH$31:AH$130)*(1-SUMIF(AG$31:AG$130,"=1",AH$31:AH$130))))</f>
        <v>0.20006891442391733</v>
      </c>
      <c r="AJ31" s="441">
        <f t="shared" ref="AJ31:AJ62" ca="1" si="17">IF($C31="","",IF(AI31&lt;$F31*$H$6,1,0))</f>
        <v>0</v>
      </c>
      <c r="AK31" s="441">
        <f ca="1">IF($C31="","",IF(AJ31+$G31=2,1,0))</f>
        <v>0</v>
      </c>
      <c r="AL31" s="442">
        <f t="shared" ref="AL31:AL62" ca="1" si="18">IF($C31="","",IF(AK31=1,$F31*$H$6,AI31))</f>
        <v>0.20006891442391733</v>
      </c>
      <c r="AM31" s="442">
        <f ca="1">IF(AJ31="","",IF(AK31=1,AL31,AL31/SUMIF(AK$31:AK$130,"&lt;&gt;1",AL$31:AL$130)*(1-SUMIF(AK$31:AK$130,"=1",AL$31:AL$130))))</f>
        <v>0.20006891442391733</v>
      </c>
      <c r="AN31" s="441">
        <f t="shared" ref="AN31:AN62" ca="1" si="19">IF($C31="","",IF(AM31&lt;$F31*$H$6,1,0))</f>
        <v>0</v>
      </c>
      <c r="AO31" s="441">
        <f ca="1">IF($C31="","",IF(AN31+$G31=2,1,0))</f>
        <v>0</v>
      </c>
      <c r="AP31" s="442">
        <f t="shared" ref="AP31:AP62" ca="1" si="20">IF($C31="","",IF(AO31=1,$F31*$H$6,AM31))</f>
        <v>0.20006891442391733</v>
      </c>
      <c r="AQ31" s="442">
        <f ca="1">IF(AN31="","",IF(AO31=1,AP31,AP31/SUMIF(AO$31:AO$130,"&lt;&gt;1",AP$31:AP$130)*(1-SUMIF(AO$31:AO$130,"=1",AP$31:AP$130))))</f>
        <v>0.20006891442391733</v>
      </c>
      <c r="AR31" s="441">
        <f t="shared" ref="AR31:AR62" ca="1" si="21">IF($C31="","",IF(OR(AQ31&lt;$F31*$H$6,AO31=1,AK31=1,AG31=1,AC31=1,Y31=1,U31=1,Q31=1,M31=1,I31=1),1,0))</f>
        <v>0</v>
      </c>
      <c r="AS31" s="441">
        <f ca="1">IF($C31="","",IF(AR31+$G31=2,1,0))</f>
        <v>0</v>
      </c>
      <c r="AT31" s="442">
        <f t="shared" ref="AT31:AT62" ca="1" si="22">IF($C31="","",IF(AS31=1,$F31*$H$6,AQ31))</f>
        <v>0.20006891442391733</v>
      </c>
      <c r="AU31" s="442">
        <f ca="1">IF(AR31="","",IFERROR(IF(AS31=1,AT31,AT31/SUMIF(AS$31:AS$130,"&lt;&gt;1",AT$31:AT$130)*(1-SUMIF(AS$31:AS$130,"=1",AT$31:AT$130))),0))</f>
        <v>0.20006891442391733</v>
      </c>
      <c r="AV31" s="432">
        <f t="shared" ref="AV31:AV62" ca="1" si="23">IF(C31="","",IFERROR(AU31/SUM($AU$31:$AU$130),$BA$1))</f>
        <v>0.20006891442391733</v>
      </c>
      <c r="AW31" s="107">
        <f t="shared" ref="AW31:AW62" ca="1" si="24">IF(C31="","",IFERROR(AV31*$C$2,$BA$1))</f>
        <v>307742.80306423886</v>
      </c>
      <c r="BB31" s="204">
        <f ca="1">IF($C31="","",BB$30)</f>
        <v>0</v>
      </c>
      <c r="BC31" s="204">
        <f ca="1">IF($C31="","",BC$30)</f>
        <v>1</v>
      </c>
      <c r="BE31" s="206">
        <f>IF(G31="",0,IF(ISERROR(MATCH(G31,$BB$30:$BC$30,0)),0,1))</f>
        <v>1</v>
      </c>
    </row>
    <row r="32" spans="2:57" s="206" customFormat="1" ht="22.5" customHeight="1" x14ac:dyDescent="0.25">
      <c r="B32" s="70">
        <f t="shared" ca="1" si="0"/>
        <v>2</v>
      </c>
      <c r="C32" s="430" t="str">
        <f ca="1">IF('תנאי סף'!AO32&lt;&gt;1,"",'תנאי סף'!F32)</f>
        <v>המכון למוסיקה ישראלית</v>
      </c>
      <c r="D32" s="106">
        <f ca="1">IF($C32="","",IF(ייצוב!Y32="",$BA$1,ייצוב!Y32))</f>
        <v>0.79993108557608272</v>
      </c>
      <c r="E32" s="181"/>
      <c r="F32" s="106">
        <f ca="1">IF($C32="","",IF(ייצוב!G32="",$BA$1,ייצוב!G32))</f>
        <v>0.79491509578059738</v>
      </c>
      <c r="G32" s="284">
        <v>1</v>
      </c>
      <c r="H32" s="285">
        <f t="shared" ca="1" si="1"/>
        <v>0</v>
      </c>
      <c r="I32" s="439">
        <f t="shared" ca="1" si="2"/>
        <v>0</v>
      </c>
      <c r="J32" s="440">
        <f t="shared" ca="1" si="3"/>
        <v>0.79993108557608272</v>
      </c>
      <c r="K32" s="440">
        <f t="shared" ca="1" si="4"/>
        <v>0.79993108557608272</v>
      </c>
      <c r="L32" s="441">
        <f t="shared" ca="1" si="5"/>
        <v>0</v>
      </c>
      <c r="M32" s="441">
        <f ca="1">IF($C32="","",IF(L32+$G32=2,1,0))</f>
        <v>0</v>
      </c>
      <c r="N32" s="442">
        <f t="shared" ca="1" si="6"/>
        <v>0.79993108557608272</v>
      </c>
      <c r="O32" s="442">
        <f ca="1">IF(L32="","",IF(M32=1,N32,N32/SUMIF(M$31:M$130,"&lt;&gt;1",N$31:N$130)*(1-SUMIF(M$31:M$130,"=1",N$31:N$130))))</f>
        <v>0.79993108557608272</v>
      </c>
      <c r="P32" s="441">
        <f t="shared" ca="1" si="7"/>
        <v>0</v>
      </c>
      <c r="Q32" s="441">
        <f ca="1">IF($C32="","",IF(P32+$G32=2,1,0))</f>
        <v>0</v>
      </c>
      <c r="R32" s="442">
        <f t="shared" ca="1" si="8"/>
        <v>0.79993108557608272</v>
      </c>
      <c r="S32" s="442">
        <f ca="1">IF(P32="","",IF(Q32=1,R32,R32/SUMIF(Q$31:Q$130,"&lt;&gt;1",R$31:R$130)*(1-SUMIF(Q$31:Q$130,"=1",R$31:R$130))))</f>
        <v>0.79993108557608272</v>
      </c>
      <c r="T32" s="441">
        <f t="shared" ca="1" si="9"/>
        <v>0</v>
      </c>
      <c r="U32" s="441">
        <f ca="1">IF($C32="","",IF(T32+$G32=2,1,0))</f>
        <v>0</v>
      </c>
      <c r="V32" s="442">
        <f t="shared" ca="1" si="10"/>
        <v>0.79993108557608272</v>
      </c>
      <c r="W32" s="442">
        <f ca="1">IF(T32="","",IF(U32=1,V32,V32/SUMIF(U$31:U$130,"&lt;&gt;1",V$31:V$130)*(1-SUMIF(U$31:U$130,"=1",V$31:V$130))))</f>
        <v>0.79993108557608272</v>
      </c>
      <c r="X32" s="441">
        <f t="shared" ca="1" si="11"/>
        <v>0</v>
      </c>
      <c r="Y32" s="441">
        <f ca="1">IF($C32="","",IF(X32+$G32=2,1,0))</f>
        <v>0</v>
      </c>
      <c r="Z32" s="442">
        <f t="shared" ca="1" si="12"/>
        <v>0.79993108557608272</v>
      </c>
      <c r="AA32" s="442">
        <f ca="1">IF(X32="","",IF(Y32=1,Z32,Z32/SUMIF(Y$31:Y$130,"&lt;&gt;1",Z$31:Z$130)*(1-SUMIF(Y$31:Y$130,"=1",Z$31:Z$130))))</f>
        <v>0.79993108557608272</v>
      </c>
      <c r="AB32" s="441">
        <f t="shared" ca="1" si="13"/>
        <v>0</v>
      </c>
      <c r="AC32" s="441">
        <f ca="1">IF($C32="","",IF(AB32+$G32=2,1,0))</f>
        <v>0</v>
      </c>
      <c r="AD32" s="442">
        <f t="shared" ca="1" si="14"/>
        <v>0.79993108557608272</v>
      </c>
      <c r="AE32" s="442">
        <f ca="1">IF(AB32="","",IF(AC32=1,AD32,AD32/SUMIF(AC$31:AC$130,"&lt;&gt;1",AD$31:AD$130)*(1-SUMIF(AC$31:AC$130,"=1",AD$31:AD$130))))</f>
        <v>0.79993108557608272</v>
      </c>
      <c r="AF32" s="441">
        <f t="shared" ca="1" si="15"/>
        <v>0</v>
      </c>
      <c r="AG32" s="441">
        <f ca="1">IF($C32="","",IF(AF32+$G32=2,1,0))</f>
        <v>0</v>
      </c>
      <c r="AH32" s="442">
        <f t="shared" ca="1" si="16"/>
        <v>0.79993108557608272</v>
      </c>
      <c r="AI32" s="442">
        <f ca="1">IF(AF32="","",IF(AG32=1,AH32,AH32/SUMIF(AG$31:AG$130,"&lt;&gt;1",AH$31:AH$130)*(1-SUMIF(AG$31:AG$130,"=1",AH$31:AH$130))))</f>
        <v>0.79993108557608272</v>
      </c>
      <c r="AJ32" s="441">
        <f t="shared" ca="1" si="17"/>
        <v>0</v>
      </c>
      <c r="AK32" s="441">
        <f ca="1">IF($C32="","",IF(AJ32+$G32=2,1,0))</f>
        <v>0</v>
      </c>
      <c r="AL32" s="442">
        <f t="shared" ca="1" si="18"/>
        <v>0.79993108557608272</v>
      </c>
      <c r="AM32" s="442">
        <f ca="1">IF(AJ32="","",IF(AK32=1,AL32,AL32/SUMIF(AK$31:AK$130,"&lt;&gt;1",AL$31:AL$130)*(1-SUMIF(AK$31:AK$130,"=1",AL$31:AL$130))))</f>
        <v>0.79993108557608272</v>
      </c>
      <c r="AN32" s="441">
        <f t="shared" ca="1" si="19"/>
        <v>0</v>
      </c>
      <c r="AO32" s="441">
        <f ca="1">IF($C32="","",IF(AN32+$G32=2,1,0))</f>
        <v>0</v>
      </c>
      <c r="AP32" s="442">
        <f t="shared" ca="1" si="20"/>
        <v>0.79993108557608272</v>
      </c>
      <c r="AQ32" s="442">
        <f ca="1">IF(AN32="","",IF(AO32=1,AP32,AP32/SUMIF(AO$31:AO$130,"&lt;&gt;1",AP$31:AP$130)*(1-SUMIF(AO$31:AO$130,"=1",AP$31:AP$130))))</f>
        <v>0.79993108557608272</v>
      </c>
      <c r="AR32" s="441">
        <f t="shared" ca="1" si="21"/>
        <v>0</v>
      </c>
      <c r="AS32" s="441">
        <f ca="1">IF($C32="","",IF(AR32+$G32=2,1,0))</f>
        <v>0</v>
      </c>
      <c r="AT32" s="442">
        <f t="shared" ca="1" si="22"/>
        <v>0.79993108557608272</v>
      </c>
      <c r="AU32" s="442">
        <f t="shared" ref="AU32:AU95" ca="1" si="25">IF(AR32="","",IFERROR(IF(AS32=1,AT32,AT32/SUMIF(AS$31:AS$130,"&lt;&gt;1",AT$31:AT$130)*(1-SUMIF(AS$31:AS$130,"=1",AT$31:AT$130))),0))</f>
        <v>0.79993108557608272</v>
      </c>
      <c r="AV32" s="432">
        <f t="shared" ca="1" si="23"/>
        <v>0.79993108557608272</v>
      </c>
      <c r="AW32" s="107">
        <f t="shared" ca="1" si="24"/>
        <v>1230441.1969357613</v>
      </c>
      <c r="BB32" s="204">
        <f t="shared" ref="BB32:BC63" ca="1" si="26">IF($C32="","",BB$30)</f>
        <v>0</v>
      </c>
      <c r="BC32" s="204">
        <f t="shared" ca="1" si="26"/>
        <v>1</v>
      </c>
      <c r="BE32" s="206">
        <f t="shared" ref="BE32:BE95" si="27">IF(G32="",0,IF(ISERROR(MATCH(G32,$BB$30:$BC$30,0)),0,1))</f>
        <v>1</v>
      </c>
    </row>
    <row r="33" spans="2:57" s="206" customFormat="1" x14ac:dyDescent="0.25">
      <c r="B33" s="70" t="str">
        <f t="shared" ca="1" si="0"/>
        <v/>
      </c>
      <c r="C33" s="430" t="str">
        <f ca="1">IF('תנאי סף'!AO33&lt;&gt;1,"",'תנאי סף'!F33)</f>
        <v/>
      </c>
      <c r="D33" s="106" t="str">
        <f ca="1">IF($C33="","",IF(ייצוב!Y33="",$BA$1,ייצוב!Y33))</f>
        <v/>
      </c>
      <c r="E33" s="181"/>
      <c r="F33" s="106" t="str">
        <f ca="1">IF($C33="","",IF(ייצוב!G33="",$BA$1,ייצוב!G33))</f>
        <v/>
      </c>
      <c r="G33" s="284"/>
      <c r="H33" s="285" t="str">
        <f t="shared" ca="1" si="1"/>
        <v/>
      </c>
      <c r="I33" s="439" t="str">
        <f t="shared" ca="1" si="2"/>
        <v/>
      </c>
      <c r="J33" s="440" t="str">
        <f t="shared" ca="1" si="3"/>
        <v/>
      </c>
      <c r="K33" s="440" t="str">
        <f t="shared" ca="1" si="4"/>
        <v/>
      </c>
      <c r="L33" s="441" t="str">
        <f t="shared" ca="1" si="5"/>
        <v/>
      </c>
      <c r="M33" s="441" t="str">
        <f ca="1">IF($C33="","",IF(L33+$G33=2,1,0))</f>
        <v/>
      </c>
      <c r="N33" s="442" t="str">
        <f t="shared" ca="1" si="6"/>
        <v/>
      </c>
      <c r="O33" s="442" t="str">
        <f ca="1">IF(L33="","",IF(M33=1,N33,N33/SUMIF(M$31:M$130,"&lt;&gt;1",N$31:N$130)*(1-SUMIF(M$31:M$130,"=1",N$31:N$130))))</f>
        <v/>
      </c>
      <c r="P33" s="441" t="str">
        <f t="shared" ca="1" si="7"/>
        <v/>
      </c>
      <c r="Q33" s="441" t="str">
        <f ca="1">IF($C33="","",IF(P33+$G33=2,1,0))</f>
        <v/>
      </c>
      <c r="R33" s="442" t="str">
        <f t="shared" ca="1" si="8"/>
        <v/>
      </c>
      <c r="S33" s="442" t="str">
        <f ca="1">IF(P33="","",IF(Q33=1,R33,R33/SUMIF(Q$31:Q$130,"&lt;&gt;1",R$31:R$130)*(1-SUMIF(Q$31:Q$130,"=1",R$31:R$130))))</f>
        <v/>
      </c>
      <c r="T33" s="441" t="str">
        <f t="shared" ca="1" si="9"/>
        <v/>
      </c>
      <c r="U33" s="441" t="str">
        <f ca="1">IF($C33="","",IF(T33+$G33=2,1,0))</f>
        <v/>
      </c>
      <c r="V33" s="442" t="str">
        <f t="shared" ca="1" si="10"/>
        <v/>
      </c>
      <c r="W33" s="442" t="str">
        <f ca="1">IF(T33="","",IF(U33=1,V33,V33/SUMIF(U$31:U$130,"&lt;&gt;1",V$31:V$130)*(1-SUMIF(U$31:U$130,"=1",V$31:V$130))))</f>
        <v/>
      </c>
      <c r="X33" s="441" t="str">
        <f t="shared" ca="1" si="11"/>
        <v/>
      </c>
      <c r="Y33" s="441" t="str">
        <f ca="1">IF($C33="","",IF(X33+$G33=2,1,0))</f>
        <v/>
      </c>
      <c r="Z33" s="442" t="str">
        <f t="shared" ca="1" si="12"/>
        <v/>
      </c>
      <c r="AA33" s="442" t="str">
        <f ca="1">IF(X33="","",IF(Y33=1,Z33,Z33/SUMIF(Y$31:Y$130,"&lt;&gt;1",Z$31:Z$130)*(1-SUMIF(Y$31:Y$130,"=1",Z$31:Z$130))))</f>
        <v/>
      </c>
      <c r="AB33" s="441" t="str">
        <f t="shared" ca="1" si="13"/>
        <v/>
      </c>
      <c r="AC33" s="441" t="str">
        <f ca="1">IF($C33="","",IF(AB33+$G33=2,1,0))</f>
        <v/>
      </c>
      <c r="AD33" s="442" t="str">
        <f t="shared" ca="1" si="14"/>
        <v/>
      </c>
      <c r="AE33" s="442" t="str">
        <f ca="1">IF(AB33="","",IF(AC33=1,AD33,AD33/SUMIF(AC$31:AC$130,"&lt;&gt;1",AD$31:AD$130)*(1-SUMIF(AC$31:AC$130,"=1",AD$31:AD$130))))</f>
        <v/>
      </c>
      <c r="AF33" s="441" t="str">
        <f t="shared" ca="1" si="15"/>
        <v/>
      </c>
      <c r="AG33" s="441" t="str">
        <f ca="1">IF($C33="","",IF(AF33+$G33=2,1,0))</f>
        <v/>
      </c>
      <c r="AH33" s="442" t="str">
        <f t="shared" ca="1" si="16"/>
        <v/>
      </c>
      <c r="AI33" s="442" t="str">
        <f ca="1">IF(AF33="","",IF(AG33=1,AH33,AH33/SUMIF(AG$31:AG$130,"&lt;&gt;1",AH$31:AH$130)*(1-SUMIF(AG$31:AG$130,"=1",AH$31:AH$130))))</f>
        <v/>
      </c>
      <c r="AJ33" s="441" t="str">
        <f t="shared" ca="1" si="17"/>
        <v/>
      </c>
      <c r="AK33" s="441" t="str">
        <f ca="1">IF($C33="","",IF(AJ33+$G33=2,1,0))</f>
        <v/>
      </c>
      <c r="AL33" s="442" t="str">
        <f t="shared" ca="1" si="18"/>
        <v/>
      </c>
      <c r="AM33" s="442" t="str">
        <f ca="1">IF(AJ33="","",IF(AK33=1,AL33,AL33/SUMIF(AK$31:AK$130,"&lt;&gt;1",AL$31:AL$130)*(1-SUMIF(AK$31:AK$130,"=1",AL$31:AL$130))))</f>
        <v/>
      </c>
      <c r="AN33" s="441" t="str">
        <f t="shared" ca="1" si="19"/>
        <v/>
      </c>
      <c r="AO33" s="441" t="str">
        <f ca="1">IF($C33="","",IF(AN33+$G33=2,1,0))</f>
        <v/>
      </c>
      <c r="AP33" s="442" t="str">
        <f t="shared" ca="1" si="20"/>
        <v/>
      </c>
      <c r="AQ33" s="442" t="str">
        <f ca="1">IF(AN33="","",IF(AO33=1,AP33,AP33/SUMIF(AO$31:AO$130,"&lt;&gt;1",AP$31:AP$130)*(1-SUMIF(AO$31:AO$130,"=1",AP$31:AP$130))))</f>
        <v/>
      </c>
      <c r="AR33" s="441" t="str">
        <f t="shared" ca="1" si="21"/>
        <v/>
      </c>
      <c r="AS33" s="441" t="str">
        <f ca="1">IF($C33="","",IF(AR33+$G33=2,1,0))</f>
        <v/>
      </c>
      <c r="AT33" s="442" t="str">
        <f t="shared" ca="1" si="22"/>
        <v/>
      </c>
      <c r="AU33" s="442" t="str">
        <f t="shared" ca="1" si="25"/>
        <v/>
      </c>
      <c r="AV33" s="432" t="str">
        <f t="shared" ca="1" si="23"/>
        <v/>
      </c>
      <c r="AW33" s="107" t="str">
        <f t="shared" ca="1" si="24"/>
        <v/>
      </c>
      <c r="BB33" s="204" t="str">
        <f t="shared" ca="1" si="26"/>
        <v/>
      </c>
      <c r="BC33" s="204" t="str">
        <f t="shared" ca="1" si="26"/>
        <v/>
      </c>
      <c r="BE33" s="206">
        <f t="shared" si="27"/>
        <v>0</v>
      </c>
    </row>
    <row r="34" spans="2:57" s="206" customFormat="1" x14ac:dyDescent="0.25">
      <c r="B34" s="70" t="str">
        <f t="shared" ca="1" si="0"/>
        <v/>
      </c>
      <c r="C34" s="430" t="str">
        <f ca="1">IF('תנאי סף'!AO34&lt;&gt;1,"",'תנאי סף'!F34)</f>
        <v/>
      </c>
      <c r="D34" s="106" t="str">
        <f ca="1">IF($C34="","",IF(ייצוב!Y34="",$BA$1,ייצוב!Y34))</f>
        <v/>
      </c>
      <c r="E34" s="181"/>
      <c r="F34" s="106" t="str">
        <f ca="1">IF($C34="","",IF(ייצוב!G34="",$BA$1,ייצוב!G34))</f>
        <v/>
      </c>
      <c r="G34" s="284"/>
      <c r="H34" s="285" t="str">
        <f t="shared" ca="1" si="1"/>
        <v/>
      </c>
      <c r="I34" s="439" t="str">
        <f t="shared" ca="1" si="2"/>
        <v/>
      </c>
      <c r="J34" s="440" t="str">
        <f t="shared" ca="1" si="3"/>
        <v/>
      </c>
      <c r="K34" s="440" t="str">
        <f t="shared" ca="1" si="4"/>
        <v/>
      </c>
      <c r="L34" s="441" t="str">
        <f t="shared" ca="1" si="5"/>
        <v/>
      </c>
      <c r="M34" s="441" t="str">
        <f ca="1">IF($C34="","",IF(L34+$G34=2,1,0))</f>
        <v/>
      </c>
      <c r="N34" s="442" t="str">
        <f t="shared" ca="1" si="6"/>
        <v/>
      </c>
      <c r="O34" s="442" t="str">
        <f ca="1">IF(L34="","",IF(M34=1,N34,N34/SUMIF(M$31:M$130,"&lt;&gt;1",N$31:N$130)*(1-SUMIF(M$31:M$130,"=1",N$31:N$130))))</f>
        <v/>
      </c>
      <c r="P34" s="441" t="str">
        <f t="shared" ca="1" si="7"/>
        <v/>
      </c>
      <c r="Q34" s="441" t="str">
        <f ca="1">IF($C34="","",IF(P34+$G34=2,1,0))</f>
        <v/>
      </c>
      <c r="R34" s="442" t="str">
        <f t="shared" ca="1" si="8"/>
        <v/>
      </c>
      <c r="S34" s="442" t="str">
        <f ca="1">IF(P34="","",IF(Q34=1,R34,R34/SUMIF(Q$31:Q$130,"&lt;&gt;1",R$31:R$130)*(1-SUMIF(Q$31:Q$130,"=1",R$31:R$130))))</f>
        <v/>
      </c>
      <c r="T34" s="441" t="str">
        <f t="shared" ca="1" si="9"/>
        <v/>
      </c>
      <c r="U34" s="441" t="str">
        <f ca="1">IF($C34="","",IF(T34+$G34=2,1,0))</f>
        <v/>
      </c>
      <c r="V34" s="442" t="str">
        <f t="shared" ca="1" si="10"/>
        <v/>
      </c>
      <c r="W34" s="442" t="str">
        <f ca="1">IF(T34="","",IF(U34=1,V34,V34/SUMIF(U$31:U$130,"&lt;&gt;1",V$31:V$130)*(1-SUMIF(U$31:U$130,"=1",V$31:V$130))))</f>
        <v/>
      </c>
      <c r="X34" s="441" t="str">
        <f t="shared" ca="1" si="11"/>
        <v/>
      </c>
      <c r="Y34" s="441" t="str">
        <f ca="1">IF($C34="","",IF(X34+$G34=2,1,0))</f>
        <v/>
      </c>
      <c r="Z34" s="442" t="str">
        <f t="shared" ca="1" si="12"/>
        <v/>
      </c>
      <c r="AA34" s="442" t="str">
        <f ca="1">IF(X34="","",IF(Y34=1,Z34,Z34/SUMIF(Y$31:Y$130,"&lt;&gt;1",Z$31:Z$130)*(1-SUMIF(Y$31:Y$130,"=1",Z$31:Z$130))))</f>
        <v/>
      </c>
      <c r="AB34" s="441" t="str">
        <f t="shared" ca="1" si="13"/>
        <v/>
      </c>
      <c r="AC34" s="441" t="str">
        <f ca="1">IF($C34="","",IF(AB34+$G34=2,1,0))</f>
        <v/>
      </c>
      <c r="AD34" s="442" t="str">
        <f t="shared" ca="1" si="14"/>
        <v/>
      </c>
      <c r="AE34" s="442" t="str">
        <f ca="1">IF(AB34="","",IF(AC34=1,AD34,AD34/SUMIF(AC$31:AC$130,"&lt;&gt;1",AD$31:AD$130)*(1-SUMIF(AC$31:AC$130,"=1",AD$31:AD$130))))</f>
        <v/>
      </c>
      <c r="AF34" s="441" t="str">
        <f t="shared" ca="1" si="15"/>
        <v/>
      </c>
      <c r="AG34" s="441" t="str">
        <f ca="1">IF($C34="","",IF(AF34+$G34=2,1,0))</f>
        <v/>
      </c>
      <c r="AH34" s="442" t="str">
        <f t="shared" ca="1" si="16"/>
        <v/>
      </c>
      <c r="AI34" s="442" t="str">
        <f ca="1">IF(AF34="","",IF(AG34=1,AH34,AH34/SUMIF(AG$31:AG$130,"&lt;&gt;1",AH$31:AH$130)*(1-SUMIF(AG$31:AG$130,"=1",AH$31:AH$130))))</f>
        <v/>
      </c>
      <c r="AJ34" s="441" t="str">
        <f t="shared" ca="1" si="17"/>
        <v/>
      </c>
      <c r="AK34" s="441" t="str">
        <f ca="1">IF($C34="","",IF(AJ34+$G34=2,1,0))</f>
        <v/>
      </c>
      <c r="AL34" s="442" t="str">
        <f t="shared" ca="1" si="18"/>
        <v/>
      </c>
      <c r="AM34" s="442" t="str">
        <f ca="1">IF(AJ34="","",IF(AK34=1,AL34,AL34/SUMIF(AK$31:AK$130,"&lt;&gt;1",AL$31:AL$130)*(1-SUMIF(AK$31:AK$130,"=1",AL$31:AL$130))))</f>
        <v/>
      </c>
      <c r="AN34" s="441" t="str">
        <f t="shared" ca="1" si="19"/>
        <v/>
      </c>
      <c r="AO34" s="441" t="str">
        <f ca="1">IF($C34="","",IF(AN34+$G34=2,1,0))</f>
        <v/>
      </c>
      <c r="AP34" s="442" t="str">
        <f t="shared" ca="1" si="20"/>
        <v/>
      </c>
      <c r="AQ34" s="442" t="str">
        <f ca="1">IF(AN34="","",IF(AO34=1,AP34,AP34/SUMIF(AO$31:AO$130,"&lt;&gt;1",AP$31:AP$130)*(1-SUMIF(AO$31:AO$130,"=1",AP$31:AP$130))))</f>
        <v/>
      </c>
      <c r="AR34" s="441" t="str">
        <f t="shared" ca="1" si="21"/>
        <v/>
      </c>
      <c r="AS34" s="441" t="str">
        <f ca="1">IF($C34="","",IF(AR34+$G34=2,1,0))</f>
        <v/>
      </c>
      <c r="AT34" s="442" t="str">
        <f t="shared" ca="1" si="22"/>
        <v/>
      </c>
      <c r="AU34" s="442" t="str">
        <f t="shared" ca="1" si="25"/>
        <v/>
      </c>
      <c r="AV34" s="432" t="str">
        <f t="shared" ca="1" si="23"/>
        <v/>
      </c>
      <c r="AW34" s="107" t="str">
        <f t="shared" ca="1" si="24"/>
        <v/>
      </c>
      <c r="BB34" s="204" t="str">
        <f t="shared" ca="1" si="26"/>
        <v/>
      </c>
      <c r="BC34" s="204" t="str">
        <f t="shared" ca="1" si="26"/>
        <v/>
      </c>
      <c r="BE34" s="206">
        <f t="shared" si="27"/>
        <v>0</v>
      </c>
    </row>
    <row r="35" spans="2:57" s="206" customFormat="1" x14ac:dyDescent="0.25">
      <c r="B35" s="70" t="str">
        <f t="shared" ca="1" si="0"/>
        <v/>
      </c>
      <c r="C35" s="430" t="str">
        <f ca="1">IF('תנאי סף'!AO35&lt;&gt;1,"",'תנאי סף'!F35)</f>
        <v/>
      </c>
      <c r="D35" s="106" t="str">
        <f ca="1">IF($C35="","",IF(ייצוב!Y35="",$BA$1,ייצוב!Y35))</f>
        <v/>
      </c>
      <c r="E35" s="181"/>
      <c r="F35" s="106" t="str">
        <f ca="1">IF($C35="","",IF(ייצוב!G35="",$BA$1,ייצוב!G35))</f>
        <v/>
      </c>
      <c r="G35" s="284"/>
      <c r="H35" s="285" t="str">
        <f t="shared" ca="1" si="1"/>
        <v/>
      </c>
      <c r="I35" s="439" t="str">
        <f t="shared" ca="1" si="2"/>
        <v/>
      </c>
      <c r="J35" s="440" t="str">
        <f t="shared" ca="1" si="3"/>
        <v/>
      </c>
      <c r="K35" s="440" t="str">
        <f t="shared" ca="1" si="4"/>
        <v/>
      </c>
      <c r="L35" s="441" t="str">
        <f t="shared" ca="1" si="5"/>
        <v/>
      </c>
      <c r="M35" s="441" t="str">
        <f t="shared" ref="M35:M98" ca="1" si="28">IF($C35="","",IF(L35+$G35=2,1,0))</f>
        <v/>
      </c>
      <c r="N35" s="442" t="str">
        <f t="shared" ca="1" si="6"/>
        <v/>
      </c>
      <c r="O35" s="442" t="str">
        <f t="shared" ref="O35:O98" ca="1" si="29">IF(L35="","",IF(M35=1,N35,N35/SUMIF(M$31:M$130,"&lt;&gt;1",N$31:N$130)*(1-SUMIF(M$31:M$130,"=1",N$31:N$130))))</f>
        <v/>
      </c>
      <c r="P35" s="441" t="str">
        <f t="shared" ca="1" si="7"/>
        <v/>
      </c>
      <c r="Q35" s="441" t="str">
        <f t="shared" ref="Q35:Q98" ca="1" si="30">IF($C35="","",IF(P35+$G35=2,1,0))</f>
        <v/>
      </c>
      <c r="R35" s="442" t="str">
        <f t="shared" ca="1" si="8"/>
        <v/>
      </c>
      <c r="S35" s="442" t="str">
        <f t="shared" ref="S35:S98" ca="1" si="31">IF(P35="","",IF(Q35=1,R35,R35/SUMIF(Q$31:Q$130,"&lt;&gt;1",R$31:R$130)*(1-SUMIF(Q$31:Q$130,"=1",R$31:R$130))))</f>
        <v/>
      </c>
      <c r="T35" s="441" t="str">
        <f t="shared" ca="1" si="9"/>
        <v/>
      </c>
      <c r="U35" s="441" t="str">
        <f t="shared" ref="U35:U98" ca="1" si="32">IF($C35="","",IF(T35+$G35=2,1,0))</f>
        <v/>
      </c>
      <c r="V35" s="442" t="str">
        <f t="shared" ca="1" si="10"/>
        <v/>
      </c>
      <c r="W35" s="442" t="str">
        <f t="shared" ref="W35:W98" ca="1" si="33">IF(T35="","",IF(U35=1,V35,V35/SUMIF(U$31:U$130,"&lt;&gt;1",V$31:V$130)*(1-SUMIF(U$31:U$130,"=1",V$31:V$130))))</f>
        <v/>
      </c>
      <c r="X35" s="441" t="str">
        <f t="shared" ca="1" si="11"/>
        <v/>
      </c>
      <c r="Y35" s="441" t="str">
        <f t="shared" ref="Y35:Y98" ca="1" si="34">IF($C35="","",IF(X35+$G35=2,1,0))</f>
        <v/>
      </c>
      <c r="Z35" s="442" t="str">
        <f t="shared" ca="1" si="12"/>
        <v/>
      </c>
      <c r="AA35" s="442" t="str">
        <f t="shared" ref="AA35:AA98" ca="1" si="35">IF(X35="","",IF(Y35=1,Z35,Z35/SUMIF(Y$31:Y$130,"&lt;&gt;1",Z$31:Z$130)*(1-SUMIF(Y$31:Y$130,"=1",Z$31:Z$130))))</f>
        <v/>
      </c>
      <c r="AB35" s="441" t="str">
        <f t="shared" ca="1" si="13"/>
        <v/>
      </c>
      <c r="AC35" s="441" t="str">
        <f t="shared" ref="AC35:AC98" ca="1" si="36">IF($C35="","",IF(AB35+$G35=2,1,0))</f>
        <v/>
      </c>
      <c r="AD35" s="442" t="str">
        <f t="shared" ca="1" si="14"/>
        <v/>
      </c>
      <c r="AE35" s="442" t="str">
        <f t="shared" ref="AE35:AE98" ca="1" si="37">IF(AB35="","",IF(AC35=1,AD35,AD35/SUMIF(AC$31:AC$130,"&lt;&gt;1",AD$31:AD$130)*(1-SUMIF(AC$31:AC$130,"=1",AD$31:AD$130))))</f>
        <v/>
      </c>
      <c r="AF35" s="441" t="str">
        <f t="shared" ca="1" si="15"/>
        <v/>
      </c>
      <c r="AG35" s="441" t="str">
        <f t="shared" ref="AG35:AG98" ca="1" si="38">IF($C35="","",IF(AF35+$G35=2,1,0))</f>
        <v/>
      </c>
      <c r="AH35" s="442" t="str">
        <f t="shared" ca="1" si="16"/>
        <v/>
      </c>
      <c r="AI35" s="442" t="str">
        <f t="shared" ref="AI35:AI98" ca="1" si="39">IF(AF35="","",IF(AG35=1,AH35,AH35/SUMIF(AG$31:AG$130,"&lt;&gt;1",AH$31:AH$130)*(1-SUMIF(AG$31:AG$130,"=1",AH$31:AH$130))))</f>
        <v/>
      </c>
      <c r="AJ35" s="441" t="str">
        <f t="shared" ca="1" si="17"/>
        <v/>
      </c>
      <c r="AK35" s="441" t="str">
        <f t="shared" ref="AK35:AK98" ca="1" si="40">IF($C35="","",IF(AJ35+$G35=2,1,0))</f>
        <v/>
      </c>
      <c r="AL35" s="442" t="str">
        <f t="shared" ca="1" si="18"/>
        <v/>
      </c>
      <c r="AM35" s="442" t="str">
        <f t="shared" ref="AM35:AM98" ca="1" si="41">IF(AJ35="","",IF(AK35=1,AL35,AL35/SUMIF(AK$31:AK$130,"&lt;&gt;1",AL$31:AL$130)*(1-SUMIF(AK$31:AK$130,"=1",AL$31:AL$130))))</f>
        <v/>
      </c>
      <c r="AN35" s="441" t="str">
        <f t="shared" ca="1" si="19"/>
        <v/>
      </c>
      <c r="AO35" s="441" t="str">
        <f t="shared" ref="AO35:AO98" ca="1" si="42">IF($C35="","",IF(AN35+$G35=2,1,0))</f>
        <v/>
      </c>
      <c r="AP35" s="442" t="str">
        <f t="shared" ca="1" si="20"/>
        <v/>
      </c>
      <c r="AQ35" s="442" t="str">
        <f t="shared" ref="AQ35:AQ98" ca="1" si="43">IF(AN35="","",IF(AO35=1,AP35,AP35/SUMIF(AO$31:AO$130,"&lt;&gt;1",AP$31:AP$130)*(1-SUMIF(AO$31:AO$130,"=1",AP$31:AP$130))))</f>
        <v/>
      </c>
      <c r="AR35" s="441" t="str">
        <f t="shared" ca="1" si="21"/>
        <v/>
      </c>
      <c r="AS35" s="441" t="str">
        <f t="shared" ref="AS35:AS98" ca="1" si="44">IF($C35="","",IF(AR35+$G35=2,1,0))</f>
        <v/>
      </c>
      <c r="AT35" s="442" t="str">
        <f t="shared" ca="1" si="22"/>
        <v/>
      </c>
      <c r="AU35" s="442" t="str">
        <f t="shared" ca="1" si="25"/>
        <v/>
      </c>
      <c r="AV35" s="432" t="str">
        <f t="shared" ca="1" si="23"/>
        <v/>
      </c>
      <c r="AW35" s="107" t="str">
        <f t="shared" ca="1" si="24"/>
        <v/>
      </c>
      <c r="BB35" s="204" t="str">
        <f t="shared" ca="1" si="26"/>
        <v/>
      </c>
      <c r="BC35" s="204" t="str">
        <f t="shared" ca="1" si="26"/>
        <v/>
      </c>
      <c r="BE35" s="206">
        <f t="shared" si="27"/>
        <v>0</v>
      </c>
    </row>
    <row r="36" spans="2:57" x14ac:dyDescent="0.25">
      <c r="B36" s="70" t="str">
        <f t="shared" ca="1" si="0"/>
        <v/>
      </c>
      <c r="C36" s="430" t="str">
        <f ca="1">IF('תנאי סף'!AO36&lt;&gt;1,"",'תנאי סף'!F36)</f>
        <v/>
      </c>
      <c r="D36" s="106" t="str">
        <f ca="1">IF($C36="","",IF(ייצוב!Y36="",$BA$1,ייצוב!Y36))</f>
        <v/>
      </c>
      <c r="E36" s="181"/>
      <c r="F36" s="106" t="str">
        <f ca="1">IF($C36="","",IF(ייצוב!G36="",$BA$1,ייצוב!G36))</f>
        <v/>
      </c>
      <c r="G36" s="284"/>
      <c r="H36" s="285" t="str">
        <f t="shared" ca="1" si="1"/>
        <v/>
      </c>
      <c r="I36" s="439" t="str">
        <f t="shared" ca="1" si="2"/>
        <v/>
      </c>
      <c r="J36" s="440" t="str">
        <f t="shared" ca="1" si="3"/>
        <v/>
      </c>
      <c r="K36" s="440" t="str">
        <f t="shared" ca="1" si="4"/>
        <v/>
      </c>
      <c r="L36" s="441" t="str">
        <f t="shared" ca="1" si="5"/>
        <v/>
      </c>
      <c r="M36" s="441" t="str">
        <f t="shared" ca="1" si="28"/>
        <v/>
      </c>
      <c r="N36" s="442" t="str">
        <f t="shared" ca="1" si="6"/>
        <v/>
      </c>
      <c r="O36" s="442" t="str">
        <f t="shared" ca="1" si="29"/>
        <v/>
      </c>
      <c r="P36" s="441" t="str">
        <f t="shared" ca="1" si="7"/>
        <v/>
      </c>
      <c r="Q36" s="441" t="str">
        <f t="shared" ca="1" si="30"/>
        <v/>
      </c>
      <c r="R36" s="442" t="str">
        <f t="shared" ca="1" si="8"/>
        <v/>
      </c>
      <c r="S36" s="442" t="str">
        <f t="shared" ca="1" si="31"/>
        <v/>
      </c>
      <c r="T36" s="441" t="str">
        <f t="shared" ca="1" si="9"/>
        <v/>
      </c>
      <c r="U36" s="441" t="str">
        <f t="shared" ca="1" si="32"/>
        <v/>
      </c>
      <c r="V36" s="442" t="str">
        <f t="shared" ca="1" si="10"/>
        <v/>
      </c>
      <c r="W36" s="442" t="str">
        <f t="shared" ca="1" si="33"/>
        <v/>
      </c>
      <c r="X36" s="441" t="str">
        <f t="shared" ca="1" si="11"/>
        <v/>
      </c>
      <c r="Y36" s="441" t="str">
        <f t="shared" ca="1" si="34"/>
        <v/>
      </c>
      <c r="Z36" s="442" t="str">
        <f t="shared" ca="1" si="12"/>
        <v/>
      </c>
      <c r="AA36" s="442" t="str">
        <f t="shared" ca="1" si="35"/>
        <v/>
      </c>
      <c r="AB36" s="441" t="str">
        <f t="shared" ca="1" si="13"/>
        <v/>
      </c>
      <c r="AC36" s="441" t="str">
        <f t="shared" ca="1" si="36"/>
        <v/>
      </c>
      <c r="AD36" s="442" t="str">
        <f t="shared" ca="1" si="14"/>
        <v/>
      </c>
      <c r="AE36" s="442" t="str">
        <f t="shared" ca="1" si="37"/>
        <v/>
      </c>
      <c r="AF36" s="441" t="str">
        <f t="shared" ca="1" si="15"/>
        <v/>
      </c>
      <c r="AG36" s="441" t="str">
        <f t="shared" ca="1" si="38"/>
        <v/>
      </c>
      <c r="AH36" s="442" t="str">
        <f t="shared" ca="1" si="16"/>
        <v/>
      </c>
      <c r="AI36" s="442" t="str">
        <f t="shared" ca="1" si="39"/>
        <v/>
      </c>
      <c r="AJ36" s="441" t="str">
        <f t="shared" ca="1" si="17"/>
        <v/>
      </c>
      <c r="AK36" s="441" t="str">
        <f t="shared" ca="1" si="40"/>
        <v/>
      </c>
      <c r="AL36" s="442" t="str">
        <f t="shared" ca="1" si="18"/>
        <v/>
      </c>
      <c r="AM36" s="442" t="str">
        <f t="shared" ca="1" si="41"/>
        <v/>
      </c>
      <c r="AN36" s="441" t="str">
        <f t="shared" ca="1" si="19"/>
        <v/>
      </c>
      <c r="AO36" s="441" t="str">
        <f t="shared" ca="1" si="42"/>
        <v/>
      </c>
      <c r="AP36" s="442" t="str">
        <f t="shared" ca="1" si="20"/>
        <v/>
      </c>
      <c r="AQ36" s="442" t="str">
        <f t="shared" ca="1" si="43"/>
        <v/>
      </c>
      <c r="AR36" s="441" t="str">
        <f t="shared" ca="1" si="21"/>
        <v/>
      </c>
      <c r="AS36" s="441" t="str">
        <f t="shared" ca="1" si="44"/>
        <v/>
      </c>
      <c r="AT36" s="442" t="str">
        <f t="shared" ca="1" si="22"/>
        <v/>
      </c>
      <c r="AU36" s="442" t="str">
        <f t="shared" ca="1" si="25"/>
        <v/>
      </c>
      <c r="AV36" s="432" t="str">
        <f t="shared" ca="1" si="23"/>
        <v/>
      </c>
      <c r="AW36" s="107" t="str">
        <f t="shared" ca="1" si="24"/>
        <v/>
      </c>
      <c r="BB36" s="204" t="str">
        <f t="shared" ca="1" si="26"/>
        <v/>
      </c>
      <c r="BC36" s="204" t="str">
        <f t="shared" ca="1" si="26"/>
        <v/>
      </c>
      <c r="BE36" s="206">
        <f t="shared" si="27"/>
        <v>0</v>
      </c>
    </row>
    <row r="37" spans="2:57" x14ac:dyDescent="0.25">
      <c r="B37" s="70" t="str">
        <f t="shared" ca="1" si="0"/>
        <v/>
      </c>
      <c r="C37" s="430" t="str">
        <f ca="1">IF('תנאי סף'!AO37&lt;&gt;1,"",'תנאי סף'!F37)</f>
        <v/>
      </c>
      <c r="D37" s="106" t="str">
        <f ca="1">IF($C37="","",IF(ייצוב!Y37="",$BA$1,ייצוב!Y37))</f>
        <v/>
      </c>
      <c r="E37" s="181"/>
      <c r="F37" s="106" t="str">
        <f ca="1">IF($C37="","",IF(ייצוב!G37="",$BA$1,ייצוב!G37))</f>
        <v/>
      </c>
      <c r="G37" s="284"/>
      <c r="H37" s="285" t="str">
        <f t="shared" ca="1" si="1"/>
        <v/>
      </c>
      <c r="I37" s="439" t="str">
        <f t="shared" ca="1" si="2"/>
        <v/>
      </c>
      <c r="J37" s="440" t="str">
        <f t="shared" ca="1" si="3"/>
        <v/>
      </c>
      <c r="K37" s="440" t="str">
        <f t="shared" ca="1" si="4"/>
        <v/>
      </c>
      <c r="L37" s="441" t="str">
        <f t="shared" ca="1" si="5"/>
        <v/>
      </c>
      <c r="M37" s="441" t="str">
        <f t="shared" ca="1" si="28"/>
        <v/>
      </c>
      <c r="N37" s="442" t="str">
        <f t="shared" ca="1" si="6"/>
        <v/>
      </c>
      <c r="O37" s="442" t="str">
        <f t="shared" ca="1" si="29"/>
        <v/>
      </c>
      <c r="P37" s="441" t="str">
        <f t="shared" ca="1" si="7"/>
        <v/>
      </c>
      <c r="Q37" s="441" t="str">
        <f t="shared" ca="1" si="30"/>
        <v/>
      </c>
      <c r="R37" s="442" t="str">
        <f t="shared" ca="1" si="8"/>
        <v/>
      </c>
      <c r="S37" s="442" t="str">
        <f t="shared" ca="1" si="31"/>
        <v/>
      </c>
      <c r="T37" s="441" t="str">
        <f t="shared" ca="1" si="9"/>
        <v/>
      </c>
      <c r="U37" s="441" t="str">
        <f t="shared" ca="1" si="32"/>
        <v/>
      </c>
      <c r="V37" s="442" t="str">
        <f t="shared" ca="1" si="10"/>
        <v/>
      </c>
      <c r="W37" s="442" t="str">
        <f t="shared" ca="1" si="33"/>
        <v/>
      </c>
      <c r="X37" s="441" t="str">
        <f t="shared" ca="1" si="11"/>
        <v/>
      </c>
      <c r="Y37" s="441" t="str">
        <f t="shared" ca="1" si="34"/>
        <v/>
      </c>
      <c r="Z37" s="442" t="str">
        <f t="shared" ca="1" si="12"/>
        <v/>
      </c>
      <c r="AA37" s="442" t="str">
        <f t="shared" ca="1" si="35"/>
        <v/>
      </c>
      <c r="AB37" s="441" t="str">
        <f t="shared" ca="1" si="13"/>
        <v/>
      </c>
      <c r="AC37" s="441" t="str">
        <f t="shared" ca="1" si="36"/>
        <v/>
      </c>
      <c r="AD37" s="442" t="str">
        <f t="shared" ca="1" si="14"/>
        <v/>
      </c>
      <c r="AE37" s="442" t="str">
        <f t="shared" ca="1" si="37"/>
        <v/>
      </c>
      <c r="AF37" s="441" t="str">
        <f t="shared" ca="1" si="15"/>
        <v/>
      </c>
      <c r="AG37" s="441" t="str">
        <f t="shared" ca="1" si="38"/>
        <v/>
      </c>
      <c r="AH37" s="442" t="str">
        <f t="shared" ca="1" si="16"/>
        <v/>
      </c>
      <c r="AI37" s="442" t="str">
        <f t="shared" ca="1" si="39"/>
        <v/>
      </c>
      <c r="AJ37" s="441" t="str">
        <f t="shared" ca="1" si="17"/>
        <v/>
      </c>
      <c r="AK37" s="441" t="str">
        <f t="shared" ca="1" si="40"/>
        <v/>
      </c>
      <c r="AL37" s="442" t="str">
        <f t="shared" ca="1" si="18"/>
        <v/>
      </c>
      <c r="AM37" s="442" t="str">
        <f t="shared" ca="1" si="41"/>
        <v/>
      </c>
      <c r="AN37" s="441" t="str">
        <f t="shared" ca="1" si="19"/>
        <v/>
      </c>
      <c r="AO37" s="441" t="str">
        <f t="shared" ca="1" si="42"/>
        <v/>
      </c>
      <c r="AP37" s="442" t="str">
        <f t="shared" ca="1" si="20"/>
        <v/>
      </c>
      <c r="AQ37" s="442" t="str">
        <f t="shared" ca="1" si="43"/>
        <v/>
      </c>
      <c r="AR37" s="441" t="str">
        <f t="shared" ca="1" si="21"/>
        <v/>
      </c>
      <c r="AS37" s="441" t="str">
        <f t="shared" ca="1" si="44"/>
        <v/>
      </c>
      <c r="AT37" s="442" t="str">
        <f t="shared" ca="1" si="22"/>
        <v/>
      </c>
      <c r="AU37" s="442" t="str">
        <f t="shared" ca="1" si="25"/>
        <v/>
      </c>
      <c r="AV37" s="432" t="str">
        <f t="shared" ca="1" si="23"/>
        <v/>
      </c>
      <c r="AW37" s="107" t="str">
        <f t="shared" ca="1" si="24"/>
        <v/>
      </c>
      <c r="BB37" s="204" t="str">
        <f t="shared" ca="1" si="26"/>
        <v/>
      </c>
      <c r="BC37" s="204" t="str">
        <f t="shared" ca="1" si="26"/>
        <v/>
      </c>
      <c r="BE37" s="206">
        <f t="shared" si="27"/>
        <v>0</v>
      </c>
    </row>
    <row r="38" spans="2:57" x14ac:dyDescent="0.25">
      <c r="B38" s="70" t="str">
        <f t="shared" ca="1" si="0"/>
        <v/>
      </c>
      <c r="C38" s="430" t="str">
        <f ca="1">IF('תנאי סף'!AO38&lt;&gt;1,"",'תנאי סף'!F38)</f>
        <v/>
      </c>
      <c r="D38" s="106" t="str">
        <f ca="1">IF($C38="","",IF(ייצוב!Y38="",$BA$1,ייצוב!Y38))</f>
        <v/>
      </c>
      <c r="E38" s="181"/>
      <c r="F38" s="106" t="str">
        <f ca="1">IF($C38="","",IF(ייצוב!G38="",$BA$1,ייצוב!G38))</f>
        <v/>
      </c>
      <c r="G38" s="284"/>
      <c r="H38" s="285" t="str">
        <f t="shared" ca="1" si="1"/>
        <v/>
      </c>
      <c r="I38" s="439" t="str">
        <f t="shared" ca="1" si="2"/>
        <v/>
      </c>
      <c r="J38" s="440" t="str">
        <f t="shared" ca="1" si="3"/>
        <v/>
      </c>
      <c r="K38" s="440" t="str">
        <f t="shared" ca="1" si="4"/>
        <v/>
      </c>
      <c r="L38" s="441" t="str">
        <f t="shared" ca="1" si="5"/>
        <v/>
      </c>
      <c r="M38" s="441" t="str">
        <f t="shared" ca="1" si="28"/>
        <v/>
      </c>
      <c r="N38" s="442" t="str">
        <f t="shared" ca="1" si="6"/>
        <v/>
      </c>
      <c r="O38" s="442" t="str">
        <f t="shared" ca="1" si="29"/>
        <v/>
      </c>
      <c r="P38" s="441" t="str">
        <f t="shared" ca="1" si="7"/>
        <v/>
      </c>
      <c r="Q38" s="441" t="str">
        <f t="shared" ca="1" si="30"/>
        <v/>
      </c>
      <c r="R38" s="442" t="str">
        <f t="shared" ca="1" si="8"/>
        <v/>
      </c>
      <c r="S38" s="442" t="str">
        <f t="shared" ca="1" si="31"/>
        <v/>
      </c>
      <c r="T38" s="441" t="str">
        <f t="shared" ca="1" si="9"/>
        <v/>
      </c>
      <c r="U38" s="441" t="str">
        <f t="shared" ca="1" si="32"/>
        <v/>
      </c>
      <c r="V38" s="442" t="str">
        <f t="shared" ca="1" si="10"/>
        <v/>
      </c>
      <c r="W38" s="442" t="str">
        <f t="shared" ca="1" si="33"/>
        <v/>
      </c>
      <c r="X38" s="441" t="str">
        <f t="shared" ca="1" si="11"/>
        <v/>
      </c>
      <c r="Y38" s="441" t="str">
        <f t="shared" ca="1" si="34"/>
        <v/>
      </c>
      <c r="Z38" s="442" t="str">
        <f t="shared" ca="1" si="12"/>
        <v/>
      </c>
      <c r="AA38" s="442" t="str">
        <f t="shared" ca="1" si="35"/>
        <v/>
      </c>
      <c r="AB38" s="441" t="str">
        <f t="shared" ca="1" si="13"/>
        <v/>
      </c>
      <c r="AC38" s="441" t="str">
        <f t="shared" ca="1" si="36"/>
        <v/>
      </c>
      <c r="AD38" s="442" t="str">
        <f t="shared" ca="1" si="14"/>
        <v/>
      </c>
      <c r="AE38" s="442" t="str">
        <f t="shared" ca="1" si="37"/>
        <v/>
      </c>
      <c r="AF38" s="441" t="str">
        <f t="shared" ca="1" si="15"/>
        <v/>
      </c>
      <c r="AG38" s="441" t="str">
        <f t="shared" ca="1" si="38"/>
        <v/>
      </c>
      <c r="AH38" s="442" t="str">
        <f t="shared" ca="1" si="16"/>
        <v/>
      </c>
      <c r="AI38" s="442" t="str">
        <f t="shared" ca="1" si="39"/>
        <v/>
      </c>
      <c r="AJ38" s="441" t="str">
        <f t="shared" ca="1" si="17"/>
        <v/>
      </c>
      <c r="AK38" s="441" t="str">
        <f t="shared" ca="1" si="40"/>
        <v/>
      </c>
      <c r="AL38" s="442" t="str">
        <f t="shared" ca="1" si="18"/>
        <v/>
      </c>
      <c r="AM38" s="442" t="str">
        <f t="shared" ca="1" si="41"/>
        <v/>
      </c>
      <c r="AN38" s="441" t="str">
        <f t="shared" ca="1" si="19"/>
        <v/>
      </c>
      <c r="AO38" s="441" t="str">
        <f t="shared" ca="1" si="42"/>
        <v/>
      </c>
      <c r="AP38" s="442" t="str">
        <f t="shared" ca="1" si="20"/>
        <v/>
      </c>
      <c r="AQ38" s="442" t="str">
        <f t="shared" ca="1" si="43"/>
        <v/>
      </c>
      <c r="AR38" s="441" t="str">
        <f t="shared" ca="1" si="21"/>
        <v/>
      </c>
      <c r="AS38" s="441" t="str">
        <f t="shared" ca="1" si="44"/>
        <v/>
      </c>
      <c r="AT38" s="442" t="str">
        <f t="shared" ca="1" si="22"/>
        <v/>
      </c>
      <c r="AU38" s="442" t="str">
        <f t="shared" ca="1" si="25"/>
        <v/>
      </c>
      <c r="AV38" s="432" t="str">
        <f t="shared" ca="1" si="23"/>
        <v/>
      </c>
      <c r="AW38" s="107" t="str">
        <f t="shared" ca="1" si="24"/>
        <v/>
      </c>
      <c r="BB38" s="204" t="str">
        <f t="shared" ca="1" si="26"/>
        <v/>
      </c>
      <c r="BC38" s="204" t="str">
        <f t="shared" ca="1" si="26"/>
        <v/>
      </c>
      <c r="BE38" s="206">
        <f t="shared" si="27"/>
        <v>0</v>
      </c>
    </row>
    <row r="39" spans="2:57" x14ac:dyDescent="0.25">
      <c r="B39" s="70" t="str">
        <f t="shared" ca="1" si="0"/>
        <v/>
      </c>
      <c r="C39" s="430" t="str">
        <f ca="1">IF('תנאי סף'!AO39&lt;&gt;1,"",'תנאי סף'!F39)</f>
        <v/>
      </c>
      <c r="D39" s="106" t="str">
        <f ca="1">IF($C39="","",IF(ייצוב!Y39="",$BA$1,ייצוב!Y39))</f>
        <v/>
      </c>
      <c r="E39" s="181"/>
      <c r="F39" s="106" t="str">
        <f ca="1">IF($C39="","",IF(ייצוב!G39="",$BA$1,ייצוב!G39))</f>
        <v/>
      </c>
      <c r="G39" s="284"/>
      <c r="H39" s="285" t="str">
        <f t="shared" ca="1" si="1"/>
        <v/>
      </c>
      <c r="I39" s="439" t="str">
        <f t="shared" ca="1" si="2"/>
        <v/>
      </c>
      <c r="J39" s="440" t="str">
        <f t="shared" ca="1" si="3"/>
        <v/>
      </c>
      <c r="K39" s="440" t="str">
        <f t="shared" ca="1" si="4"/>
        <v/>
      </c>
      <c r="L39" s="441" t="str">
        <f t="shared" ca="1" si="5"/>
        <v/>
      </c>
      <c r="M39" s="441" t="str">
        <f t="shared" ca="1" si="28"/>
        <v/>
      </c>
      <c r="N39" s="442" t="str">
        <f t="shared" ca="1" si="6"/>
        <v/>
      </c>
      <c r="O39" s="442" t="str">
        <f t="shared" ca="1" si="29"/>
        <v/>
      </c>
      <c r="P39" s="441" t="str">
        <f t="shared" ca="1" si="7"/>
        <v/>
      </c>
      <c r="Q39" s="441" t="str">
        <f t="shared" ca="1" si="30"/>
        <v/>
      </c>
      <c r="R39" s="442" t="str">
        <f t="shared" ca="1" si="8"/>
        <v/>
      </c>
      <c r="S39" s="442" t="str">
        <f t="shared" ca="1" si="31"/>
        <v/>
      </c>
      <c r="T39" s="441" t="str">
        <f t="shared" ca="1" si="9"/>
        <v/>
      </c>
      <c r="U39" s="441" t="str">
        <f t="shared" ca="1" si="32"/>
        <v/>
      </c>
      <c r="V39" s="442" t="str">
        <f t="shared" ca="1" si="10"/>
        <v/>
      </c>
      <c r="W39" s="442" t="str">
        <f t="shared" ca="1" si="33"/>
        <v/>
      </c>
      <c r="X39" s="441" t="str">
        <f t="shared" ca="1" si="11"/>
        <v/>
      </c>
      <c r="Y39" s="441" t="str">
        <f t="shared" ca="1" si="34"/>
        <v/>
      </c>
      <c r="Z39" s="442" t="str">
        <f t="shared" ca="1" si="12"/>
        <v/>
      </c>
      <c r="AA39" s="442" t="str">
        <f t="shared" ca="1" si="35"/>
        <v/>
      </c>
      <c r="AB39" s="441" t="str">
        <f t="shared" ca="1" si="13"/>
        <v/>
      </c>
      <c r="AC39" s="441" t="str">
        <f t="shared" ca="1" si="36"/>
        <v/>
      </c>
      <c r="AD39" s="442" t="str">
        <f t="shared" ca="1" si="14"/>
        <v/>
      </c>
      <c r="AE39" s="442" t="str">
        <f t="shared" ca="1" si="37"/>
        <v/>
      </c>
      <c r="AF39" s="441" t="str">
        <f t="shared" ca="1" si="15"/>
        <v/>
      </c>
      <c r="AG39" s="441" t="str">
        <f t="shared" ca="1" si="38"/>
        <v/>
      </c>
      <c r="AH39" s="442" t="str">
        <f t="shared" ca="1" si="16"/>
        <v/>
      </c>
      <c r="AI39" s="442" t="str">
        <f t="shared" ca="1" si="39"/>
        <v/>
      </c>
      <c r="AJ39" s="441" t="str">
        <f t="shared" ca="1" si="17"/>
        <v/>
      </c>
      <c r="AK39" s="441" t="str">
        <f t="shared" ca="1" si="40"/>
        <v/>
      </c>
      <c r="AL39" s="442" t="str">
        <f t="shared" ca="1" si="18"/>
        <v/>
      </c>
      <c r="AM39" s="442" t="str">
        <f t="shared" ca="1" si="41"/>
        <v/>
      </c>
      <c r="AN39" s="441" t="str">
        <f t="shared" ca="1" si="19"/>
        <v/>
      </c>
      <c r="AO39" s="441" t="str">
        <f t="shared" ca="1" si="42"/>
        <v/>
      </c>
      <c r="AP39" s="442" t="str">
        <f t="shared" ca="1" si="20"/>
        <v/>
      </c>
      <c r="AQ39" s="442" t="str">
        <f t="shared" ca="1" si="43"/>
        <v/>
      </c>
      <c r="AR39" s="441" t="str">
        <f t="shared" ca="1" si="21"/>
        <v/>
      </c>
      <c r="AS39" s="441" t="str">
        <f t="shared" ca="1" si="44"/>
        <v/>
      </c>
      <c r="AT39" s="442" t="str">
        <f t="shared" ca="1" si="22"/>
        <v/>
      </c>
      <c r="AU39" s="442" t="str">
        <f t="shared" ca="1" si="25"/>
        <v/>
      </c>
      <c r="AV39" s="432" t="str">
        <f t="shared" ca="1" si="23"/>
        <v/>
      </c>
      <c r="AW39" s="107" t="str">
        <f t="shared" ca="1" si="24"/>
        <v/>
      </c>
      <c r="BB39" s="204" t="str">
        <f t="shared" ca="1" si="26"/>
        <v/>
      </c>
      <c r="BC39" s="204" t="str">
        <f t="shared" ca="1" si="26"/>
        <v/>
      </c>
      <c r="BE39" s="206">
        <f t="shared" si="27"/>
        <v>0</v>
      </c>
    </row>
    <row r="40" spans="2:57" ht="16.5" thickBot="1" x14ac:dyDescent="0.3">
      <c r="B40" s="70" t="str">
        <f t="shared" ca="1" si="0"/>
        <v/>
      </c>
      <c r="C40" s="430" t="str">
        <f ca="1">IF('תנאי סף'!AO40&lt;&gt;1,"",'תנאי סף'!F40)</f>
        <v/>
      </c>
      <c r="D40" s="106" t="str">
        <f ca="1">IF($C40="","",IF(ייצוב!Y40="",$BA$1,ייצוב!Y40))</f>
        <v/>
      </c>
      <c r="E40" s="181"/>
      <c r="F40" s="106" t="str">
        <f ca="1">IF($C40="","",IF(ייצוב!G40="",$BA$1,ייצוב!G40))</f>
        <v/>
      </c>
      <c r="G40" s="284"/>
      <c r="H40" s="285" t="str">
        <f t="shared" ca="1" si="1"/>
        <v/>
      </c>
      <c r="I40" s="439" t="str">
        <f t="shared" ca="1" si="2"/>
        <v/>
      </c>
      <c r="J40" s="440" t="str">
        <f t="shared" ca="1" si="3"/>
        <v/>
      </c>
      <c r="K40" s="440" t="str">
        <f t="shared" ca="1" si="4"/>
        <v/>
      </c>
      <c r="L40" s="441" t="str">
        <f t="shared" ca="1" si="5"/>
        <v/>
      </c>
      <c r="M40" s="441" t="str">
        <f t="shared" ca="1" si="28"/>
        <v/>
      </c>
      <c r="N40" s="442" t="str">
        <f t="shared" ca="1" si="6"/>
        <v/>
      </c>
      <c r="O40" s="442" t="str">
        <f t="shared" ca="1" si="29"/>
        <v/>
      </c>
      <c r="P40" s="441" t="str">
        <f t="shared" ca="1" si="7"/>
        <v/>
      </c>
      <c r="Q40" s="441" t="str">
        <f t="shared" ca="1" si="30"/>
        <v/>
      </c>
      <c r="R40" s="442" t="str">
        <f t="shared" ca="1" si="8"/>
        <v/>
      </c>
      <c r="S40" s="442" t="str">
        <f t="shared" ca="1" si="31"/>
        <v/>
      </c>
      <c r="T40" s="441" t="str">
        <f t="shared" ca="1" si="9"/>
        <v/>
      </c>
      <c r="U40" s="441" t="str">
        <f t="shared" ca="1" si="32"/>
        <v/>
      </c>
      <c r="V40" s="442" t="str">
        <f t="shared" ca="1" si="10"/>
        <v/>
      </c>
      <c r="W40" s="442" t="str">
        <f t="shared" ca="1" si="33"/>
        <v/>
      </c>
      <c r="X40" s="441" t="str">
        <f t="shared" ca="1" si="11"/>
        <v/>
      </c>
      <c r="Y40" s="441" t="str">
        <f t="shared" ca="1" si="34"/>
        <v/>
      </c>
      <c r="Z40" s="442" t="str">
        <f t="shared" ca="1" si="12"/>
        <v/>
      </c>
      <c r="AA40" s="442" t="str">
        <f t="shared" ca="1" si="35"/>
        <v/>
      </c>
      <c r="AB40" s="441" t="str">
        <f t="shared" ca="1" si="13"/>
        <v/>
      </c>
      <c r="AC40" s="441" t="str">
        <f t="shared" ca="1" si="36"/>
        <v/>
      </c>
      <c r="AD40" s="442" t="str">
        <f t="shared" ca="1" si="14"/>
        <v/>
      </c>
      <c r="AE40" s="442" t="str">
        <f t="shared" ca="1" si="37"/>
        <v/>
      </c>
      <c r="AF40" s="441" t="str">
        <f t="shared" ca="1" si="15"/>
        <v/>
      </c>
      <c r="AG40" s="441" t="str">
        <f t="shared" ca="1" si="38"/>
        <v/>
      </c>
      <c r="AH40" s="442" t="str">
        <f t="shared" ca="1" si="16"/>
        <v/>
      </c>
      <c r="AI40" s="442" t="str">
        <f t="shared" ca="1" si="39"/>
        <v/>
      </c>
      <c r="AJ40" s="441" t="str">
        <f t="shared" ca="1" si="17"/>
        <v/>
      </c>
      <c r="AK40" s="441" t="str">
        <f t="shared" ca="1" si="40"/>
        <v/>
      </c>
      <c r="AL40" s="442" t="str">
        <f t="shared" ca="1" si="18"/>
        <v/>
      </c>
      <c r="AM40" s="442" t="str">
        <f t="shared" ca="1" si="41"/>
        <v/>
      </c>
      <c r="AN40" s="441" t="str">
        <f t="shared" ca="1" si="19"/>
        <v/>
      </c>
      <c r="AO40" s="441" t="str">
        <f t="shared" ca="1" si="42"/>
        <v/>
      </c>
      <c r="AP40" s="442" t="str">
        <f t="shared" ca="1" si="20"/>
        <v/>
      </c>
      <c r="AQ40" s="442" t="str">
        <f t="shared" ca="1" si="43"/>
        <v/>
      </c>
      <c r="AR40" s="441" t="str">
        <f t="shared" ca="1" si="21"/>
        <v/>
      </c>
      <c r="AS40" s="441" t="str">
        <f t="shared" ca="1" si="44"/>
        <v/>
      </c>
      <c r="AT40" s="442" t="str">
        <f t="shared" ca="1" si="22"/>
        <v/>
      </c>
      <c r="AU40" s="442" t="str">
        <f t="shared" ca="1" si="25"/>
        <v/>
      </c>
      <c r="AV40" s="432" t="str">
        <f t="shared" ca="1" si="23"/>
        <v/>
      </c>
      <c r="AW40" s="107" t="str">
        <f t="shared" ca="1" si="24"/>
        <v/>
      </c>
      <c r="BB40" s="204" t="str">
        <f t="shared" ca="1" si="26"/>
        <v/>
      </c>
      <c r="BC40" s="204" t="str">
        <f t="shared" ca="1" si="26"/>
        <v/>
      </c>
      <c r="BE40" s="206">
        <f t="shared" si="27"/>
        <v>0</v>
      </c>
    </row>
    <row r="41" spans="2:57" hidden="1" x14ac:dyDescent="0.25">
      <c r="B41" s="70" t="str">
        <f t="shared" si="0"/>
        <v/>
      </c>
      <c r="C41" s="430" t="str">
        <f>IF('תנאי סף'!AO41&lt;&gt;1,"",'תנאי סף'!F41)</f>
        <v/>
      </c>
      <c r="D41" s="106" t="str">
        <f>IF($C41="","",IF(ייצוב!Y41="",$BA$1,ייצוב!Y41))</f>
        <v/>
      </c>
      <c r="E41" s="181"/>
      <c r="F41" s="106" t="str">
        <f>IF($C41="","",IF(ייצוב!G41="",$BA$1,ייצוב!G41))</f>
        <v/>
      </c>
      <c r="G41" s="284"/>
      <c r="H41" s="285" t="str">
        <f t="shared" si="1"/>
        <v/>
      </c>
      <c r="I41" s="439" t="str">
        <f t="shared" si="2"/>
        <v/>
      </c>
      <c r="J41" s="440" t="str">
        <f t="shared" si="3"/>
        <v/>
      </c>
      <c r="K41" s="440" t="str">
        <f t="shared" si="4"/>
        <v/>
      </c>
      <c r="L41" s="441" t="str">
        <f t="shared" si="5"/>
        <v/>
      </c>
      <c r="M41" s="441" t="str">
        <f t="shared" si="28"/>
        <v/>
      </c>
      <c r="N41" s="442" t="str">
        <f t="shared" si="6"/>
        <v/>
      </c>
      <c r="O41" s="442" t="str">
        <f t="shared" si="29"/>
        <v/>
      </c>
      <c r="P41" s="441" t="str">
        <f t="shared" si="7"/>
        <v/>
      </c>
      <c r="Q41" s="441" t="str">
        <f t="shared" si="30"/>
        <v/>
      </c>
      <c r="R41" s="442" t="str">
        <f t="shared" si="8"/>
        <v/>
      </c>
      <c r="S41" s="442" t="str">
        <f t="shared" si="31"/>
        <v/>
      </c>
      <c r="T41" s="441" t="str">
        <f t="shared" si="9"/>
        <v/>
      </c>
      <c r="U41" s="441" t="str">
        <f t="shared" si="32"/>
        <v/>
      </c>
      <c r="V41" s="442" t="str">
        <f t="shared" si="10"/>
        <v/>
      </c>
      <c r="W41" s="442" t="str">
        <f t="shared" si="33"/>
        <v/>
      </c>
      <c r="X41" s="441" t="str">
        <f t="shared" si="11"/>
        <v/>
      </c>
      <c r="Y41" s="441" t="str">
        <f t="shared" si="34"/>
        <v/>
      </c>
      <c r="Z41" s="442" t="str">
        <f t="shared" si="12"/>
        <v/>
      </c>
      <c r="AA41" s="442" t="str">
        <f t="shared" si="35"/>
        <v/>
      </c>
      <c r="AB41" s="441" t="str">
        <f t="shared" si="13"/>
        <v/>
      </c>
      <c r="AC41" s="441" t="str">
        <f t="shared" si="36"/>
        <v/>
      </c>
      <c r="AD41" s="442" t="str">
        <f t="shared" si="14"/>
        <v/>
      </c>
      <c r="AE41" s="442" t="str">
        <f t="shared" si="37"/>
        <v/>
      </c>
      <c r="AF41" s="441" t="str">
        <f t="shared" si="15"/>
        <v/>
      </c>
      <c r="AG41" s="441" t="str">
        <f t="shared" si="38"/>
        <v/>
      </c>
      <c r="AH41" s="442" t="str">
        <f t="shared" si="16"/>
        <v/>
      </c>
      <c r="AI41" s="442" t="str">
        <f t="shared" si="39"/>
        <v/>
      </c>
      <c r="AJ41" s="441" t="str">
        <f t="shared" si="17"/>
        <v/>
      </c>
      <c r="AK41" s="441" t="str">
        <f t="shared" si="40"/>
        <v/>
      </c>
      <c r="AL41" s="442" t="str">
        <f t="shared" si="18"/>
        <v/>
      </c>
      <c r="AM41" s="442" t="str">
        <f t="shared" si="41"/>
        <v/>
      </c>
      <c r="AN41" s="441" t="str">
        <f t="shared" si="19"/>
        <v/>
      </c>
      <c r="AO41" s="441" t="str">
        <f t="shared" si="42"/>
        <v/>
      </c>
      <c r="AP41" s="442" t="str">
        <f t="shared" si="20"/>
        <v/>
      </c>
      <c r="AQ41" s="442" t="str">
        <f t="shared" si="43"/>
        <v/>
      </c>
      <c r="AR41" s="441" t="str">
        <f t="shared" si="21"/>
        <v/>
      </c>
      <c r="AS41" s="441" t="str">
        <f t="shared" si="44"/>
        <v/>
      </c>
      <c r="AT41" s="442" t="str">
        <f t="shared" si="22"/>
        <v/>
      </c>
      <c r="AU41" s="442" t="str">
        <f t="shared" si="25"/>
        <v/>
      </c>
      <c r="AV41" s="432" t="str">
        <f t="shared" si="23"/>
        <v/>
      </c>
      <c r="AW41" s="107" t="str">
        <f t="shared" si="24"/>
        <v/>
      </c>
      <c r="BB41" s="204" t="str">
        <f t="shared" si="26"/>
        <v/>
      </c>
      <c r="BC41" s="204" t="str">
        <f t="shared" si="26"/>
        <v/>
      </c>
      <c r="BE41" s="206">
        <f t="shared" si="27"/>
        <v>0</v>
      </c>
    </row>
    <row r="42" spans="2:57" hidden="1" x14ac:dyDescent="0.25">
      <c r="B42" s="70" t="str">
        <f t="shared" si="0"/>
        <v/>
      </c>
      <c r="C42" s="430" t="str">
        <f>IF('תנאי סף'!AO42&lt;&gt;1,"",'תנאי סף'!F42)</f>
        <v/>
      </c>
      <c r="D42" s="106" t="str">
        <f>IF($C42="","",IF(ייצוב!Y42="",$BA$1,ייצוב!Y42))</f>
        <v/>
      </c>
      <c r="E42" s="181"/>
      <c r="F42" s="106" t="str">
        <f>IF($C42="","",IF(ייצוב!G42="",$BA$1,ייצוב!G42))</f>
        <v/>
      </c>
      <c r="G42" s="284"/>
      <c r="H42" s="285" t="str">
        <f t="shared" si="1"/>
        <v/>
      </c>
      <c r="I42" s="439" t="str">
        <f t="shared" si="2"/>
        <v/>
      </c>
      <c r="J42" s="440" t="str">
        <f t="shared" si="3"/>
        <v/>
      </c>
      <c r="K42" s="440" t="str">
        <f t="shared" si="4"/>
        <v/>
      </c>
      <c r="L42" s="441" t="str">
        <f t="shared" si="5"/>
        <v/>
      </c>
      <c r="M42" s="441" t="str">
        <f t="shared" si="28"/>
        <v/>
      </c>
      <c r="N42" s="442" t="str">
        <f t="shared" si="6"/>
        <v/>
      </c>
      <c r="O42" s="442" t="str">
        <f t="shared" si="29"/>
        <v/>
      </c>
      <c r="P42" s="441" t="str">
        <f t="shared" si="7"/>
        <v/>
      </c>
      <c r="Q42" s="441" t="str">
        <f t="shared" si="30"/>
        <v/>
      </c>
      <c r="R42" s="442" t="str">
        <f t="shared" si="8"/>
        <v/>
      </c>
      <c r="S42" s="442" t="str">
        <f t="shared" si="31"/>
        <v/>
      </c>
      <c r="T42" s="441" t="str">
        <f t="shared" si="9"/>
        <v/>
      </c>
      <c r="U42" s="441" t="str">
        <f t="shared" si="32"/>
        <v/>
      </c>
      <c r="V42" s="442" t="str">
        <f t="shared" si="10"/>
        <v/>
      </c>
      <c r="W42" s="442" t="str">
        <f t="shared" si="33"/>
        <v/>
      </c>
      <c r="X42" s="441" t="str">
        <f t="shared" si="11"/>
        <v/>
      </c>
      <c r="Y42" s="441" t="str">
        <f t="shared" si="34"/>
        <v/>
      </c>
      <c r="Z42" s="442" t="str">
        <f t="shared" si="12"/>
        <v/>
      </c>
      <c r="AA42" s="442" t="str">
        <f t="shared" si="35"/>
        <v/>
      </c>
      <c r="AB42" s="441" t="str">
        <f t="shared" si="13"/>
        <v/>
      </c>
      <c r="AC42" s="441" t="str">
        <f t="shared" si="36"/>
        <v/>
      </c>
      <c r="AD42" s="442" t="str">
        <f t="shared" si="14"/>
        <v/>
      </c>
      <c r="AE42" s="442" t="str">
        <f t="shared" si="37"/>
        <v/>
      </c>
      <c r="AF42" s="441" t="str">
        <f t="shared" si="15"/>
        <v/>
      </c>
      <c r="AG42" s="441" t="str">
        <f t="shared" si="38"/>
        <v/>
      </c>
      <c r="AH42" s="442" t="str">
        <f t="shared" si="16"/>
        <v/>
      </c>
      <c r="AI42" s="442" t="str">
        <f t="shared" si="39"/>
        <v/>
      </c>
      <c r="AJ42" s="441" t="str">
        <f t="shared" si="17"/>
        <v/>
      </c>
      <c r="AK42" s="441" t="str">
        <f t="shared" si="40"/>
        <v/>
      </c>
      <c r="AL42" s="442" t="str">
        <f t="shared" si="18"/>
        <v/>
      </c>
      <c r="AM42" s="442" t="str">
        <f t="shared" si="41"/>
        <v/>
      </c>
      <c r="AN42" s="441" t="str">
        <f t="shared" si="19"/>
        <v/>
      </c>
      <c r="AO42" s="441" t="str">
        <f t="shared" si="42"/>
        <v/>
      </c>
      <c r="AP42" s="442" t="str">
        <f t="shared" si="20"/>
        <v/>
      </c>
      <c r="AQ42" s="442" t="str">
        <f t="shared" si="43"/>
        <v/>
      </c>
      <c r="AR42" s="441" t="str">
        <f t="shared" si="21"/>
        <v/>
      </c>
      <c r="AS42" s="441" t="str">
        <f t="shared" si="44"/>
        <v/>
      </c>
      <c r="AT42" s="442" t="str">
        <f t="shared" si="22"/>
        <v/>
      </c>
      <c r="AU42" s="442" t="str">
        <f t="shared" si="25"/>
        <v/>
      </c>
      <c r="AV42" s="432" t="str">
        <f t="shared" si="23"/>
        <v/>
      </c>
      <c r="AW42" s="107" t="str">
        <f t="shared" si="24"/>
        <v/>
      </c>
      <c r="BB42" s="204" t="str">
        <f t="shared" si="26"/>
        <v/>
      </c>
      <c r="BC42" s="204" t="str">
        <f t="shared" si="26"/>
        <v/>
      </c>
      <c r="BE42" s="206">
        <f t="shared" si="27"/>
        <v>0</v>
      </c>
    </row>
    <row r="43" spans="2:57" hidden="1" x14ac:dyDescent="0.25">
      <c r="B43" s="70" t="str">
        <f t="shared" si="0"/>
        <v/>
      </c>
      <c r="C43" s="430" t="str">
        <f>IF('תנאי סף'!AO43&lt;&gt;1,"",'תנאי סף'!F43)</f>
        <v/>
      </c>
      <c r="D43" s="106" t="str">
        <f>IF($C43="","",IF(ייצוב!Y43="",$BA$1,ייצוב!Y43))</f>
        <v/>
      </c>
      <c r="E43" s="181"/>
      <c r="F43" s="106" t="str">
        <f>IF($C43="","",IF(ייצוב!G43="",$BA$1,ייצוב!G43))</f>
        <v/>
      </c>
      <c r="G43" s="284"/>
      <c r="H43" s="285" t="str">
        <f t="shared" si="1"/>
        <v/>
      </c>
      <c r="I43" s="439" t="str">
        <f t="shared" si="2"/>
        <v/>
      </c>
      <c r="J43" s="440" t="str">
        <f t="shared" si="3"/>
        <v/>
      </c>
      <c r="K43" s="440" t="str">
        <f t="shared" si="4"/>
        <v/>
      </c>
      <c r="L43" s="441" t="str">
        <f t="shared" si="5"/>
        <v/>
      </c>
      <c r="M43" s="441" t="str">
        <f t="shared" si="28"/>
        <v/>
      </c>
      <c r="N43" s="442" t="str">
        <f t="shared" si="6"/>
        <v/>
      </c>
      <c r="O43" s="442" t="str">
        <f t="shared" si="29"/>
        <v/>
      </c>
      <c r="P43" s="441" t="str">
        <f t="shared" si="7"/>
        <v/>
      </c>
      <c r="Q43" s="441" t="str">
        <f t="shared" si="30"/>
        <v/>
      </c>
      <c r="R43" s="442" t="str">
        <f t="shared" si="8"/>
        <v/>
      </c>
      <c r="S43" s="442" t="str">
        <f t="shared" si="31"/>
        <v/>
      </c>
      <c r="T43" s="441" t="str">
        <f t="shared" si="9"/>
        <v/>
      </c>
      <c r="U43" s="441" t="str">
        <f t="shared" si="32"/>
        <v/>
      </c>
      <c r="V43" s="442" t="str">
        <f t="shared" si="10"/>
        <v/>
      </c>
      <c r="W43" s="442" t="str">
        <f t="shared" si="33"/>
        <v/>
      </c>
      <c r="X43" s="441" t="str">
        <f t="shared" si="11"/>
        <v/>
      </c>
      <c r="Y43" s="441" t="str">
        <f t="shared" si="34"/>
        <v/>
      </c>
      <c r="Z43" s="442" t="str">
        <f t="shared" si="12"/>
        <v/>
      </c>
      <c r="AA43" s="442" t="str">
        <f t="shared" si="35"/>
        <v/>
      </c>
      <c r="AB43" s="441" t="str">
        <f t="shared" si="13"/>
        <v/>
      </c>
      <c r="AC43" s="441" t="str">
        <f t="shared" si="36"/>
        <v/>
      </c>
      <c r="AD43" s="442" t="str">
        <f t="shared" si="14"/>
        <v/>
      </c>
      <c r="AE43" s="442" t="str">
        <f t="shared" si="37"/>
        <v/>
      </c>
      <c r="AF43" s="441" t="str">
        <f t="shared" si="15"/>
        <v/>
      </c>
      <c r="AG43" s="441" t="str">
        <f t="shared" si="38"/>
        <v/>
      </c>
      <c r="AH43" s="442" t="str">
        <f t="shared" si="16"/>
        <v/>
      </c>
      <c r="AI43" s="442" t="str">
        <f t="shared" si="39"/>
        <v/>
      </c>
      <c r="AJ43" s="441" t="str">
        <f t="shared" si="17"/>
        <v/>
      </c>
      <c r="AK43" s="441" t="str">
        <f t="shared" si="40"/>
        <v/>
      </c>
      <c r="AL43" s="442" t="str">
        <f t="shared" si="18"/>
        <v/>
      </c>
      <c r="AM43" s="442" t="str">
        <f t="shared" si="41"/>
        <v/>
      </c>
      <c r="AN43" s="441" t="str">
        <f t="shared" si="19"/>
        <v/>
      </c>
      <c r="AO43" s="441" t="str">
        <f t="shared" si="42"/>
        <v/>
      </c>
      <c r="AP43" s="442" t="str">
        <f t="shared" si="20"/>
        <v/>
      </c>
      <c r="AQ43" s="442" t="str">
        <f t="shared" si="43"/>
        <v/>
      </c>
      <c r="AR43" s="441" t="str">
        <f t="shared" si="21"/>
        <v/>
      </c>
      <c r="AS43" s="441" t="str">
        <f t="shared" si="44"/>
        <v/>
      </c>
      <c r="AT43" s="442" t="str">
        <f t="shared" si="22"/>
        <v/>
      </c>
      <c r="AU43" s="442" t="str">
        <f t="shared" si="25"/>
        <v/>
      </c>
      <c r="AV43" s="432" t="str">
        <f t="shared" si="23"/>
        <v/>
      </c>
      <c r="AW43" s="107" t="str">
        <f t="shared" si="24"/>
        <v/>
      </c>
      <c r="BB43" s="204" t="str">
        <f t="shared" si="26"/>
        <v/>
      </c>
      <c r="BC43" s="204" t="str">
        <f t="shared" si="26"/>
        <v/>
      </c>
      <c r="BE43" s="206">
        <f t="shared" si="27"/>
        <v>0</v>
      </c>
    </row>
    <row r="44" spans="2:57" hidden="1" x14ac:dyDescent="0.25">
      <c r="B44" s="70" t="str">
        <f t="shared" si="0"/>
        <v/>
      </c>
      <c r="C44" s="430" t="str">
        <f>IF('תנאי סף'!AO44&lt;&gt;1,"",'תנאי סף'!F44)</f>
        <v/>
      </c>
      <c r="D44" s="106" t="str">
        <f>IF($C44="","",IF(ייצוב!Y44="",$BA$1,ייצוב!Y44))</f>
        <v/>
      </c>
      <c r="E44" s="181"/>
      <c r="F44" s="106" t="str">
        <f>IF($C44="","",IF(ייצוב!G44="",$BA$1,ייצוב!G44))</f>
        <v/>
      </c>
      <c r="G44" s="284"/>
      <c r="H44" s="285" t="str">
        <f t="shared" si="1"/>
        <v/>
      </c>
      <c r="I44" s="439" t="str">
        <f t="shared" si="2"/>
        <v/>
      </c>
      <c r="J44" s="440" t="str">
        <f t="shared" si="3"/>
        <v/>
      </c>
      <c r="K44" s="440" t="str">
        <f t="shared" si="4"/>
        <v/>
      </c>
      <c r="L44" s="441" t="str">
        <f t="shared" si="5"/>
        <v/>
      </c>
      <c r="M44" s="441" t="str">
        <f t="shared" si="28"/>
        <v/>
      </c>
      <c r="N44" s="442" t="str">
        <f t="shared" si="6"/>
        <v/>
      </c>
      <c r="O44" s="442" t="str">
        <f t="shared" si="29"/>
        <v/>
      </c>
      <c r="P44" s="441" t="str">
        <f t="shared" si="7"/>
        <v/>
      </c>
      <c r="Q44" s="441" t="str">
        <f t="shared" si="30"/>
        <v/>
      </c>
      <c r="R44" s="442" t="str">
        <f t="shared" si="8"/>
        <v/>
      </c>
      <c r="S44" s="442" t="str">
        <f t="shared" si="31"/>
        <v/>
      </c>
      <c r="T44" s="441" t="str">
        <f t="shared" si="9"/>
        <v/>
      </c>
      <c r="U44" s="441" t="str">
        <f t="shared" si="32"/>
        <v/>
      </c>
      <c r="V44" s="442" t="str">
        <f t="shared" si="10"/>
        <v/>
      </c>
      <c r="W44" s="442" t="str">
        <f t="shared" si="33"/>
        <v/>
      </c>
      <c r="X44" s="441" t="str">
        <f t="shared" si="11"/>
        <v/>
      </c>
      <c r="Y44" s="441" t="str">
        <f t="shared" si="34"/>
        <v/>
      </c>
      <c r="Z44" s="442" t="str">
        <f t="shared" si="12"/>
        <v/>
      </c>
      <c r="AA44" s="442" t="str">
        <f t="shared" si="35"/>
        <v/>
      </c>
      <c r="AB44" s="441" t="str">
        <f t="shared" si="13"/>
        <v/>
      </c>
      <c r="AC44" s="441" t="str">
        <f t="shared" si="36"/>
        <v/>
      </c>
      <c r="AD44" s="442" t="str">
        <f t="shared" si="14"/>
        <v/>
      </c>
      <c r="AE44" s="442" t="str">
        <f t="shared" si="37"/>
        <v/>
      </c>
      <c r="AF44" s="441" t="str">
        <f t="shared" si="15"/>
        <v/>
      </c>
      <c r="AG44" s="441" t="str">
        <f t="shared" si="38"/>
        <v/>
      </c>
      <c r="AH44" s="442" t="str">
        <f t="shared" si="16"/>
        <v/>
      </c>
      <c r="AI44" s="442" t="str">
        <f t="shared" si="39"/>
        <v/>
      </c>
      <c r="AJ44" s="441" t="str">
        <f t="shared" si="17"/>
        <v/>
      </c>
      <c r="AK44" s="441" t="str">
        <f t="shared" si="40"/>
        <v/>
      </c>
      <c r="AL44" s="442" t="str">
        <f t="shared" si="18"/>
        <v/>
      </c>
      <c r="AM44" s="442" t="str">
        <f t="shared" si="41"/>
        <v/>
      </c>
      <c r="AN44" s="441" t="str">
        <f t="shared" si="19"/>
        <v/>
      </c>
      <c r="AO44" s="441" t="str">
        <f t="shared" si="42"/>
        <v/>
      </c>
      <c r="AP44" s="442" t="str">
        <f t="shared" si="20"/>
        <v/>
      </c>
      <c r="AQ44" s="442" t="str">
        <f t="shared" si="43"/>
        <v/>
      </c>
      <c r="AR44" s="441" t="str">
        <f t="shared" si="21"/>
        <v/>
      </c>
      <c r="AS44" s="441" t="str">
        <f t="shared" si="44"/>
        <v/>
      </c>
      <c r="AT44" s="442" t="str">
        <f t="shared" si="22"/>
        <v/>
      </c>
      <c r="AU44" s="442" t="str">
        <f t="shared" si="25"/>
        <v/>
      </c>
      <c r="AV44" s="432" t="str">
        <f t="shared" si="23"/>
        <v/>
      </c>
      <c r="AW44" s="107" t="str">
        <f t="shared" si="24"/>
        <v/>
      </c>
      <c r="BB44" s="204" t="str">
        <f t="shared" si="26"/>
        <v/>
      </c>
      <c r="BC44" s="204" t="str">
        <f t="shared" si="26"/>
        <v/>
      </c>
      <c r="BE44" s="206">
        <f t="shared" si="27"/>
        <v>0</v>
      </c>
    </row>
    <row r="45" spans="2:57" hidden="1" x14ac:dyDescent="0.25">
      <c r="B45" s="70" t="str">
        <f t="shared" si="0"/>
        <v/>
      </c>
      <c r="C45" s="430" t="str">
        <f>IF('תנאי סף'!AO45&lt;&gt;1,"",'תנאי סף'!F45)</f>
        <v/>
      </c>
      <c r="D45" s="106" t="str">
        <f>IF($C45="","",IF(ייצוב!Y45="",$BA$1,ייצוב!Y45))</f>
        <v/>
      </c>
      <c r="E45" s="181"/>
      <c r="F45" s="106" t="str">
        <f>IF($C45="","",IF(ייצוב!G45="",$BA$1,ייצוב!G45))</f>
        <v/>
      </c>
      <c r="G45" s="284"/>
      <c r="H45" s="285" t="str">
        <f t="shared" si="1"/>
        <v/>
      </c>
      <c r="I45" s="439" t="str">
        <f t="shared" si="2"/>
        <v/>
      </c>
      <c r="J45" s="440" t="str">
        <f t="shared" si="3"/>
        <v/>
      </c>
      <c r="K45" s="440" t="str">
        <f t="shared" si="4"/>
        <v/>
      </c>
      <c r="L45" s="441" t="str">
        <f t="shared" si="5"/>
        <v/>
      </c>
      <c r="M45" s="441" t="str">
        <f t="shared" si="28"/>
        <v/>
      </c>
      <c r="N45" s="442" t="str">
        <f t="shared" si="6"/>
        <v/>
      </c>
      <c r="O45" s="442" t="str">
        <f t="shared" si="29"/>
        <v/>
      </c>
      <c r="P45" s="441" t="str">
        <f t="shared" si="7"/>
        <v/>
      </c>
      <c r="Q45" s="441" t="str">
        <f t="shared" si="30"/>
        <v/>
      </c>
      <c r="R45" s="442" t="str">
        <f t="shared" si="8"/>
        <v/>
      </c>
      <c r="S45" s="442" t="str">
        <f t="shared" si="31"/>
        <v/>
      </c>
      <c r="T45" s="441" t="str">
        <f t="shared" si="9"/>
        <v/>
      </c>
      <c r="U45" s="441" t="str">
        <f t="shared" si="32"/>
        <v/>
      </c>
      <c r="V45" s="442" t="str">
        <f t="shared" si="10"/>
        <v/>
      </c>
      <c r="W45" s="442" t="str">
        <f t="shared" si="33"/>
        <v/>
      </c>
      <c r="X45" s="441" t="str">
        <f t="shared" si="11"/>
        <v/>
      </c>
      <c r="Y45" s="441" t="str">
        <f t="shared" si="34"/>
        <v/>
      </c>
      <c r="Z45" s="442" t="str">
        <f t="shared" si="12"/>
        <v/>
      </c>
      <c r="AA45" s="442" t="str">
        <f t="shared" si="35"/>
        <v/>
      </c>
      <c r="AB45" s="441" t="str">
        <f t="shared" si="13"/>
        <v/>
      </c>
      <c r="AC45" s="441" t="str">
        <f t="shared" si="36"/>
        <v/>
      </c>
      <c r="AD45" s="442" t="str">
        <f t="shared" si="14"/>
        <v/>
      </c>
      <c r="AE45" s="442" t="str">
        <f t="shared" si="37"/>
        <v/>
      </c>
      <c r="AF45" s="441" t="str">
        <f t="shared" si="15"/>
        <v/>
      </c>
      <c r="AG45" s="441" t="str">
        <f t="shared" si="38"/>
        <v/>
      </c>
      <c r="AH45" s="442" t="str">
        <f t="shared" si="16"/>
        <v/>
      </c>
      <c r="AI45" s="442" t="str">
        <f t="shared" si="39"/>
        <v/>
      </c>
      <c r="AJ45" s="441" t="str">
        <f t="shared" si="17"/>
        <v/>
      </c>
      <c r="AK45" s="441" t="str">
        <f t="shared" si="40"/>
        <v/>
      </c>
      <c r="AL45" s="442" t="str">
        <f t="shared" si="18"/>
        <v/>
      </c>
      <c r="AM45" s="442" t="str">
        <f t="shared" si="41"/>
        <v/>
      </c>
      <c r="AN45" s="441" t="str">
        <f t="shared" si="19"/>
        <v/>
      </c>
      <c r="AO45" s="441" t="str">
        <f t="shared" si="42"/>
        <v/>
      </c>
      <c r="AP45" s="442" t="str">
        <f t="shared" si="20"/>
        <v/>
      </c>
      <c r="AQ45" s="442" t="str">
        <f t="shared" si="43"/>
        <v/>
      </c>
      <c r="AR45" s="441" t="str">
        <f t="shared" si="21"/>
        <v/>
      </c>
      <c r="AS45" s="441" t="str">
        <f t="shared" si="44"/>
        <v/>
      </c>
      <c r="AT45" s="442" t="str">
        <f t="shared" si="22"/>
        <v/>
      </c>
      <c r="AU45" s="442" t="str">
        <f t="shared" si="25"/>
        <v/>
      </c>
      <c r="AV45" s="432" t="str">
        <f t="shared" si="23"/>
        <v/>
      </c>
      <c r="AW45" s="107" t="str">
        <f t="shared" si="24"/>
        <v/>
      </c>
      <c r="BB45" s="204" t="str">
        <f t="shared" si="26"/>
        <v/>
      </c>
      <c r="BC45" s="204" t="str">
        <f t="shared" si="26"/>
        <v/>
      </c>
      <c r="BE45" s="206">
        <f t="shared" si="27"/>
        <v>0</v>
      </c>
    </row>
    <row r="46" spans="2:57" hidden="1" x14ac:dyDescent="0.25">
      <c r="B46" s="70" t="str">
        <f t="shared" si="0"/>
        <v/>
      </c>
      <c r="C46" s="430" t="str">
        <f>IF('תנאי סף'!AO46&lt;&gt;1,"",'תנאי סף'!F46)</f>
        <v/>
      </c>
      <c r="D46" s="106" t="str">
        <f>IF($C46="","",IF(ייצוב!Y46="",$BA$1,ייצוב!Y46))</f>
        <v/>
      </c>
      <c r="E46" s="181"/>
      <c r="F46" s="106" t="str">
        <f>IF($C46="","",IF(ייצוב!G46="",$BA$1,ייצוב!G46))</f>
        <v/>
      </c>
      <c r="G46" s="284"/>
      <c r="H46" s="285" t="str">
        <f t="shared" si="1"/>
        <v/>
      </c>
      <c r="I46" s="439" t="str">
        <f t="shared" si="2"/>
        <v/>
      </c>
      <c r="J46" s="440" t="str">
        <f t="shared" si="3"/>
        <v/>
      </c>
      <c r="K46" s="440" t="str">
        <f t="shared" si="4"/>
        <v/>
      </c>
      <c r="L46" s="441" t="str">
        <f t="shared" si="5"/>
        <v/>
      </c>
      <c r="M46" s="441" t="str">
        <f t="shared" si="28"/>
        <v/>
      </c>
      <c r="N46" s="442" t="str">
        <f t="shared" si="6"/>
        <v/>
      </c>
      <c r="O46" s="442" t="str">
        <f t="shared" si="29"/>
        <v/>
      </c>
      <c r="P46" s="441" t="str">
        <f t="shared" si="7"/>
        <v/>
      </c>
      <c r="Q46" s="441" t="str">
        <f t="shared" si="30"/>
        <v/>
      </c>
      <c r="R46" s="442" t="str">
        <f t="shared" si="8"/>
        <v/>
      </c>
      <c r="S46" s="442" t="str">
        <f t="shared" si="31"/>
        <v/>
      </c>
      <c r="T46" s="441" t="str">
        <f t="shared" si="9"/>
        <v/>
      </c>
      <c r="U46" s="441" t="str">
        <f t="shared" si="32"/>
        <v/>
      </c>
      <c r="V46" s="442" t="str">
        <f t="shared" si="10"/>
        <v/>
      </c>
      <c r="W46" s="442" t="str">
        <f t="shared" si="33"/>
        <v/>
      </c>
      <c r="X46" s="441" t="str">
        <f t="shared" si="11"/>
        <v/>
      </c>
      <c r="Y46" s="441" t="str">
        <f t="shared" si="34"/>
        <v/>
      </c>
      <c r="Z46" s="442" t="str">
        <f t="shared" si="12"/>
        <v/>
      </c>
      <c r="AA46" s="442" t="str">
        <f t="shared" si="35"/>
        <v/>
      </c>
      <c r="AB46" s="441" t="str">
        <f t="shared" si="13"/>
        <v/>
      </c>
      <c r="AC46" s="441" t="str">
        <f t="shared" si="36"/>
        <v/>
      </c>
      <c r="AD46" s="442" t="str">
        <f t="shared" si="14"/>
        <v/>
      </c>
      <c r="AE46" s="442" t="str">
        <f t="shared" si="37"/>
        <v/>
      </c>
      <c r="AF46" s="441" t="str">
        <f t="shared" si="15"/>
        <v/>
      </c>
      <c r="AG46" s="441" t="str">
        <f t="shared" si="38"/>
        <v/>
      </c>
      <c r="AH46" s="442" t="str">
        <f t="shared" si="16"/>
        <v/>
      </c>
      <c r="AI46" s="442" t="str">
        <f t="shared" si="39"/>
        <v/>
      </c>
      <c r="AJ46" s="441" t="str">
        <f t="shared" si="17"/>
        <v/>
      </c>
      <c r="AK46" s="441" t="str">
        <f t="shared" si="40"/>
        <v/>
      </c>
      <c r="AL46" s="442" t="str">
        <f t="shared" si="18"/>
        <v/>
      </c>
      <c r="AM46" s="442" t="str">
        <f t="shared" si="41"/>
        <v/>
      </c>
      <c r="AN46" s="441" t="str">
        <f t="shared" si="19"/>
        <v/>
      </c>
      <c r="AO46" s="441" t="str">
        <f t="shared" si="42"/>
        <v/>
      </c>
      <c r="AP46" s="442" t="str">
        <f t="shared" si="20"/>
        <v/>
      </c>
      <c r="AQ46" s="442" t="str">
        <f t="shared" si="43"/>
        <v/>
      </c>
      <c r="AR46" s="441" t="str">
        <f t="shared" si="21"/>
        <v/>
      </c>
      <c r="AS46" s="441" t="str">
        <f t="shared" si="44"/>
        <v/>
      </c>
      <c r="AT46" s="442" t="str">
        <f t="shared" si="22"/>
        <v/>
      </c>
      <c r="AU46" s="442" t="str">
        <f t="shared" si="25"/>
        <v/>
      </c>
      <c r="AV46" s="432" t="str">
        <f t="shared" si="23"/>
        <v/>
      </c>
      <c r="AW46" s="107" t="str">
        <f t="shared" si="24"/>
        <v/>
      </c>
      <c r="BB46" s="204" t="str">
        <f t="shared" si="26"/>
        <v/>
      </c>
      <c r="BC46" s="204" t="str">
        <f t="shared" si="26"/>
        <v/>
      </c>
      <c r="BE46" s="206">
        <f t="shared" si="27"/>
        <v>0</v>
      </c>
    </row>
    <row r="47" spans="2:57" hidden="1" x14ac:dyDescent="0.25">
      <c r="B47" s="70" t="str">
        <f t="shared" si="0"/>
        <v/>
      </c>
      <c r="C47" s="430" t="str">
        <f>IF('תנאי סף'!AO47&lt;&gt;1,"",'תנאי סף'!F47)</f>
        <v/>
      </c>
      <c r="D47" s="106" t="str">
        <f>IF($C47="","",IF(ייצוב!Y47="",$BA$1,ייצוב!Y47))</f>
        <v/>
      </c>
      <c r="E47" s="181"/>
      <c r="F47" s="106" t="str">
        <f>IF($C47="","",IF(ייצוב!G47="",$BA$1,ייצוב!G47))</f>
        <v/>
      </c>
      <c r="G47" s="284"/>
      <c r="H47" s="285" t="str">
        <f t="shared" si="1"/>
        <v/>
      </c>
      <c r="I47" s="439" t="str">
        <f t="shared" si="2"/>
        <v/>
      </c>
      <c r="J47" s="440" t="str">
        <f t="shared" si="3"/>
        <v/>
      </c>
      <c r="K47" s="440" t="str">
        <f t="shared" si="4"/>
        <v/>
      </c>
      <c r="L47" s="441" t="str">
        <f t="shared" si="5"/>
        <v/>
      </c>
      <c r="M47" s="441" t="str">
        <f t="shared" si="28"/>
        <v/>
      </c>
      <c r="N47" s="442" t="str">
        <f t="shared" si="6"/>
        <v/>
      </c>
      <c r="O47" s="442" t="str">
        <f t="shared" si="29"/>
        <v/>
      </c>
      <c r="P47" s="441" t="str">
        <f t="shared" si="7"/>
        <v/>
      </c>
      <c r="Q47" s="441" t="str">
        <f t="shared" si="30"/>
        <v/>
      </c>
      <c r="R47" s="442" t="str">
        <f t="shared" si="8"/>
        <v/>
      </c>
      <c r="S47" s="442" t="str">
        <f t="shared" si="31"/>
        <v/>
      </c>
      <c r="T47" s="441" t="str">
        <f t="shared" si="9"/>
        <v/>
      </c>
      <c r="U47" s="441" t="str">
        <f t="shared" si="32"/>
        <v/>
      </c>
      <c r="V47" s="442" t="str">
        <f t="shared" si="10"/>
        <v/>
      </c>
      <c r="W47" s="442" t="str">
        <f t="shared" si="33"/>
        <v/>
      </c>
      <c r="X47" s="441" t="str">
        <f t="shared" si="11"/>
        <v/>
      </c>
      <c r="Y47" s="441" t="str">
        <f t="shared" si="34"/>
        <v/>
      </c>
      <c r="Z47" s="442" t="str">
        <f t="shared" si="12"/>
        <v/>
      </c>
      <c r="AA47" s="442" t="str">
        <f t="shared" si="35"/>
        <v/>
      </c>
      <c r="AB47" s="441" t="str">
        <f t="shared" si="13"/>
        <v/>
      </c>
      <c r="AC47" s="441" t="str">
        <f t="shared" si="36"/>
        <v/>
      </c>
      <c r="AD47" s="442" t="str">
        <f t="shared" si="14"/>
        <v/>
      </c>
      <c r="AE47" s="442" t="str">
        <f t="shared" si="37"/>
        <v/>
      </c>
      <c r="AF47" s="441" t="str">
        <f t="shared" si="15"/>
        <v/>
      </c>
      <c r="AG47" s="441" t="str">
        <f t="shared" si="38"/>
        <v/>
      </c>
      <c r="AH47" s="442" t="str">
        <f t="shared" si="16"/>
        <v/>
      </c>
      <c r="AI47" s="442" t="str">
        <f t="shared" si="39"/>
        <v/>
      </c>
      <c r="AJ47" s="441" t="str">
        <f t="shared" si="17"/>
        <v/>
      </c>
      <c r="AK47" s="441" t="str">
        <f t="shared" si="40"/>
        <v/>
      </c>
      <c r="AL47" s="442" t="str">
        <f t="shared" si="18"/>
        <v/>
      </c>
      <c r="AM47" s="442" t="str">
        <f t="shared" si="41"/>
        <v/>
      </c>
      <c r="AN47" s="441" t="str">
        <f t="shared" si="19"/>
        <v/>
      </c>
      <c r="AO47" s="441" t="str">
        <f t="shared" si="42"/>
        <v/>
      </c>
      <c r="AP47" s="442" t="str">
        <f t="shared" si="20"/>
        <v/>
      </c>
      <c r="AQ47" s="442" t="str">
        <f t="shared" si="43"/>
        <v/>
      </c>
      <c r="AR47" s="441" t="str">
        <f t="shared" si="21"/>
        <v/>
      </c>
      <c r="AS47" s="441" t="str">
        <f t="shared" si="44"/>
        <v/>
      </c>
      <c r="AT47" s="442" t="str">
        <f t="shared" si="22"/>
        <v/>
      </c>
      <c r="AU47" s="442" t="str">
        <f t="shared" si="25"/>
        <v/>
      </c>
      <c r="AV47" s="432" t="str">
        <f t="shared" si="23"/>
        <v/>
      </c>
      <c r="AW47" s="107" t="str">
        <f t="shared" si="24"/>
        <v/>
      </c>
      <c r="BB47" s="204" t="str">
        <f t="shared" si="26"/>
        <v/>
      </c>
      <c r="BC47" s="204" t="str">
        <f t="shared" si="26"/>
        <v/>
      </c>
      <c r="BE47" s="206">
        <f t="shared" si="27"/>
        <v>0</v>
      </c>
    </row>
    <row r="48" spans="2:57" hidden="1" x14ac:dyDescent="0.25">
      <c r="B48" s="70" t="str">
        <f t="shared" si="0"/>
        <v/>
      </c>
      <c r="C48" s="430" t="str">
        <f>IF('תנאי סף'!AO48&lt;&gt;1,"",'תנאי סף'!F48)</f>
        <v/>
      </c>
      <c r="D48" s="106" t="str">
        <f>IF($C48="","",IF(ייצוב!Y48="",$BA$1,ייצוב!Y48))</f>
        <v/>
      </c>
      <c r="E48" s="181"/>
      <c r="F48" s="106" t="str">
        <f>IF($C48="","",IF(ייצוב!G48="",$BA$1,ייצוב!G48))</f>
        <v/>
      </c>
      <c r="G48" s="284"/>
      <c r="H48" s="285" t="str">
        <f t="shared" si="1"/>
        <v/>
      </c>
      <c r="I48" s="439" t="str">
        <f t="shared" si="2"/>
        <v/>
      </c>
      <c r="J48" s="440" t="str">
        <f t="shared" si="3"/>
        <v/>
      </c>
      <c r="K48" s="440" t="str">
        <f t="shared" si="4"/>
        <v/>
      </c>
      <c r="L48" s="441" t="str">
        <f t="shared" si="5"/>
        <v/>
      </c>
      <c r="M48" s="441" t="str">
        <f t="shared" si="28"/>
        <v/>
      </c>
      <c r="N48" s="442" t="str">
        <f t="shared" si="6"/>
        <v/>
      </c>
      <c r="O48" s="442" t="str">
        <f t="shared" si="29"/>
        <v/>
      </c>
      <c r="P48" s="441" t="str">
        <f t="shared" si="7"/>
        <v/>
      </c>
      <c r="Q48" s="441" t="str">
        <f t="shared" si="30"/>
        <v/>
      </c>
      <c r="R48" s="442" t="str">
        <f t="shared" si="8"/>
        <v/>
      </c>
      <c r="S48" s="442" t="str">
        <f t="shared" si="31"/>
        <v/>
      </c>
      <c r="T48" s="441" t="str">
        <f t="shared" si="9"/>
        <v/>
      </c>
      <c r="U48" s="441" t="str">
        <f t="shared" si="32"/>
        <v/>
      </c>
      <c r="V48" s="442" t="str">
        <f t="shared" si="10"/>
        <v/>
      </c>
      <c r="W48" s="442" t="str">
        <f t="shared" si="33"/>
        <v/>
      </c>
      <c r="X48" s="441" t="str">
        <f t="shared" si="11"/>
        <v/>
      </c>
      <c r="Y48" s="441" t="str">
        <f t="shared" si="34"/>
        <v/>
      </c>
      <c r="Z48" s="442" t="str">
        <f t="shared" si="12"/>
        <v/>
      </c>
      <c r="AA48" s="442" t="str">
        <f t="shared" si="35"/>
        <v/>
      </c>
      <c r="AB48" s="441" t="str">
        <f t="shared" si="13"/>
        <v/>
      </c>
      <c r="AC48" s="441" t="str">
        <f t="shared" si="36"/>
        <v/>
      </c>
      <c r="AD48" s="442" t="str">
        <f t="shared" si="14"/>
        <v/>
      </c>
      <c r="AE48" s="442" t="str">
        <f t="shared" si="37"/>
        <v/>
      </c>
      <c r="AF48" s="441" t="str">
        <f t="shared" si="15"/>
        <v/>
      </c>
      <c r="AG48" s="441" t="str">
        <f t="shared" si="38"/>
        <v/>
      </c>
      <c r="AH48" s="442" t="str">
        <f t="shared" si="16"/>
        <v/>
      </c>
      <c r="AI48" s="442" t="str">
        <f t="shared" si="39"/>
        <v/>
      </c>
      <c r="AJ48" s="441" t="str">
        <f t="shared" si="17"/>
        <v/>
      </c>
      <c r="AK48" s="441" t="str">
        <f t="shared" si="40"/>
        <v/>
      </c>
      <c r="AL48" s="442" t="str">
        <f t="shared" si="18"/>
        <v/>
      </c>
      <c r="AM48" s="442" t="str">
        <f t="shared" si="41"/>
        <v/>
      </c>
      <c r="AN48" s="441" t="str">
        <f t="shared" si="19"/>
        <v/>
      </c>
      <c r="AO48" s="441" t="str">
        <f t="shared" si="42"/>
        <v/>
      </c>
      <c r="AP48" s="442" t="str">
        <f t="shared" si="20"/>
        <v/>
      </c>
      <c r="AQ48" s="442" t="str">
        <f t="shared" si="43"/>
        <v/>
      </c>
      <c r="AR48" s="441" t="str">
        <f t="shared" si="21"/>
        <v/>
      </c>
      <c r="AS48" s="441" t="str">
        <f t="shared" si="44"/>
        <v/>
      </c>
      <c r="AT48" s="442" t="str">
        <f t="shared" si="22"/>
        <v/>
      </c>
      <c r="AU48" s="442" t="str">
        <f t="shared" si="25"/>
        <v/>
      </c>
      <c r="AV48" s="432" t="str">
        <f t="shared" si="23"/>
        <v/>
      </c>
      <c r="AW48" s="107" t="str">
        <f t="shared" si="24"/>
        <v/>
      </c>
      <c r="BB48" s="204" t="str">
        <f t="shared" si="26"/>
        <v/>
      </c>
      <c r="BC48" s="204" t="str">
        <f t="shared" si="26"/>
        <v/>
      </c>
      <c r="BE48" s="206">
        <f t="shared" si="27"/>
        <v>0</v>
      </c>
    </row>
    <row r="49" spans="2:57" hidden="1" x14ac:dyDescent="0.25">
      <c r="B49" s="70" t="str">
        <f t="shared" si="0"/>
        <v/>
      </c>
      <c r="C49" s="430" t="str">
        <f>IF('תנאי סף'!AO49&lt;&gt;1,"",'תנאי סף'!F49)</f>
        <v/>
      </c>
      <c r="D49" s="106" t="str">
        <f>IF($C49="","",IF(ייצוב!Y49="",$BA$1,ייצוב!Y49))</f>
        <v/>
      </c>
      <c r="E49" s="181"/>
      <c r="F49" s="106" t="str">
        <f>IF($C49="","",IF(ייצוב!G49="",$BA$1,ייצוב!G49))</f>
        <v/>
      </c>
      <c r="G49" s="284"/>
      <c r="H49" s="285" t="str">
        <f t="shared" si="1"/>
        <v/>
      </c>
      <c r="I49" s="439" t="str">
        <f t="shared" si="2"/>
        <v/>
      </c>
      <c r="J49" s="440" t="str">
        <f t="shared" si="3"/>
        <v/>
      </c>
      <c r="K49" s="440" t="str">
        <f t="shared" si="4"/>
        <v/>
      </c>
      <c r="L49" s="441" t="str">
        <f t="shared" si="5"/>
        <v/>
      </c>
      <c r="M49" s="441" t="str">
        <f t="shared" si="28"/>
        <v/>
      </c>
      <c r="N49" s="442" t="str">
        <f t="shared" si="6"/>
        <v/>
      </c>
      <c r="O49" s="442" t="str">
        <f t="shared" si="29"/>
        <v/>
      </c>
      <c r="P49" s="441" t="str">
        <f t="shared" si="7"/>
        <v/>
      </c>
      <c r="Q49" s="441" t="str">
        <f t="shared" si="30"/>
        <v/>
      </c>
      <c r="R49" s="442" t="str">
        <f t="shared" si="8"/>
        <v/>
      </c>
      <c r="S49" s="442" t="str">
        <f t="shared" si="31"/>
        <v/>
      </c>
      <c r="T49" s="441" t="str">
        <f t="shared" si="9"/>
        <v/>
      </c>
      <c r="U49" s="441" t="str">
        <f t="shared" si="32"/>
        <v/>
      </c>
      <c r="V49" s="442" t="str">
        <f t="shared" si="10"/>
        <v/>
      </c>
      <c r="W49" s="442" t="str">
        <f t="shared" si="33"/>
        <v/>
      </c>
      <c r="X49" s="441" t="str">
        <f t="shared" si="11"/>
        <v/>
      </c>
      <c r="Y49" s="441" t="str">
        <f t="shared" si="34"/>
        <v/>
      </c>
      <c r="Z49" s="442" t="str">
        <f t="shared" si="12"/>
        <v/>
      </c>
      <c r="AA49" s="442" t="str">
        <f t="shared" si="35"/>
        <v/>
      </c>
      <c r="AB49" s="441" t="str">
        <f t="shared" si="13"/>
        <v/>
      </c>
      <c r="AC49" s="441" t="str">
        <f t="shared" si="36"/>
        <v/>
      </c>
      <c r="AD49" s="442" t="str">
        <f t="shared" si="14"/>
        <v/>
      </c>
      <c r="AE49" s="442" t="str">
        <f t="shared" si="37"/>
        <v/>
      </c>
      <c r="AF49" s="441" t="str">
        <f t="shared" si="15"/>
        <v/>
      </c>
      <c r="AG49" s="441" t="str">
        <f t="shared" si="38"/>
        <v/>
      </c>
      <c r="AH49" s="442" t="str">
        <f t="shared" si="16"/>
        <v/>
      </c>
      <c r="AI49" s="442" t="str">
        <f t="shared" si="39"/>
        <v/>
      </c>
      <c r="AJ49" s="441" t="str">
        <f t="shared" si="17"/>
        <v/>
      </c>
      <c r="AK49" s="441" t="str">
        <f t="shared" si="40"/>
        <v/>
      </c>
      <c r="AL49" s="442" t="str">
        <f t="shared" si="18"/>
        <v/>
      </c>
      <c r="AM49" s="442" t="str">
        <f t="shared" si="41"/>
        <v/>
      </c>
      <c r="AN49" s="441" t="str">
        <f t="shared" si="19"/>
        <v/>
      </c>
      <c r="AO49" s="441" t="str">
        <f t="shared" si="42"/>
        <v/>
      </c>
      <c r="AP49" s="442" t="str">
        <f t="shared" si="20"/>
        <v/>
      </c>
      <c r="AQ49" s="442" t="str">
        <f t="shared" si="43"/>
        <v/>
      </c>
      <c r="AR49" s="441" t="str">
        <f t="shared" si="21"/>
        <v/>
      </c>
      <c r="AS49" s="441" t="str">
        <f t="shared" si="44"/>
        <v/>
      </c>
      <c r="AT49" s="442" t="str">
        <f t="shared" si="22"/>
        <v/>
      </c>
      <c r="AU49" s="442" t="str">
        <f t="shared" si="25"/>
        <v/>
      </c>
      <c r="AV49" s="432" t="str">
        <f t="shared" si="23"/>
        <v/>
      </c>
      <c r="AW49" s="107" t="str">
        <f t="shared" si="24"/>
        <v/>
      </c>
      <c r="BB49" s="204" t="str">
        <f t="shared" si="26"/>
        <v/>
      </c>
      <c r="BC49" s="204" t="str">
        <f t="shared" si="26"/>
        <v/>
      </c>
      <c r="BE49" s="206">
        <f t="shared" si="27"/>
        <v>0</v>
      </c>
    </row>
    <row r="50" spans="2:57" hidden="1" x14ac:dyDescent="0.25">
      <c r="B50" s="70" t="str">
        <f t="shared" si="0"/>
        <v/>
      </c>
      <c r="C50" s="430" t="str">
        <f>IF('תנאי סף'!AO50&lt;&gt;1,"",'תנאי סף'!F50)</f>
        <v/>
      </c>
      <c r="D50" s="106" t="str">
        <f>IF($C50="","",IF(ייצוב!Y50="",$BA$1,ייצוב!Y50))</f>
        <v/>
      </c>
      <c r="E50" s="181"/>
      <c r="F50" s="106" t="str">
        <f>IF($C50="","",IF(ייצוב!G50="",$BA$1,ייצוב!G50))</f>
        <v/>
      </c>
      <c r="G50" s="284"/>
      <c r="H50" s="285" t="str">
        <f t="shared" si="1"/>
        <v/>
      </c>
      <c r="I50" s="439" t="str">
        <f t="shared" si="2"/>
        <v/>
      </c>
      <c r="J50" s="440" t="str">
        <f t="shared" si="3"/>
        <v/>
      </c>
      <c r="K50" s="440" t="str">
        <f t="shared" si="4"/>
        <v/>
      </c>
      <c r="L50" s="441" t="str">
        <f t="shared" si="5"/>
        <v/>
      </c>
      <c r="M50" s="441" t="str">
        <f t="shared" si="28"/>
        <v/>
      </c>
      <c r="N50" s="442" t="str">
        <f t="shared" si="6"/>
        <v/>
      </c>
      <c r="O50" s="442" t="str">
        <f t="shared" si="29"/>
        <v/>
      </c>
      <c r="P50" s="441" t="str">
        <f t="shared" si="7"/>
        <v/>
      </c>
      <c r="Q50" s="441" t="str">
        <f t="shared" si="30"/>
        <v/>
      </c>
      <c r="R50" s="442" t="str">
        <f t="shared" si="8"/>
        <v/>
      </c>
      <c r="S50" s="442" t="str">
        <f t="shared" si="31"/>
        <v/>
      </c>
      <c r="T50" s="441" t="str">
        <f t="shared" si="9"/>
        <v/>
      </c>
      <c r="U50" s="441" t="str">
        <f t="shared" si="32"/>
        <v/>
      </c>
      <c r="V50" s="442" t="str">
        <f t="shared" si="10"/>
        <v/>
      </c>
      <c r="W50" s="442" t="str">
        <f t="shared" si="33"/>
        <v/>
      </c>
      <c r="X50" s="441" t="str">
        <f t="shared" si="11"/>
        <v/>
      </c>
      <c r="Y50" s="441" t="str">
        <f t="shared" si="34"/>
        <v/>
      </c>
      <c r="Z50" s="442" t="str">
        <f t="shared" si="12"/>
        <v/>
      </c>
      <c r="AA50" s="442" t="str">
        <f t="shared" si="35"/>
        <v/>
      </c>
      <c r="AB50" s="441" t="str">
        <f t="shared" si="13"/>
        <v/>
      </c>
      <c r="AC50" s="441" t="str">
        <f t="shared" si="36"/>
        <v/>
      </c>
      <c r="AD50" s="442" t="str">
        <f t="shared" si="14"/>
        <v/>
      </c>
      <c r="AE50" s="442" t="str">
        <f t="shared" si="37"/>
        <v/>
      </c>
      <c r="AF50" s="441" t="str">
        <f t="shared" si="15"/>
        <v/>
      </c>
      <c r="AG50" s="441" t="str">
        <f t="shared" si="38"/>
        <v/>
      </c>
      <c r="AH50" s="442" t="str">
        <f t="shared" si="16"/>
        <v/>
      </c>
      <c r="AI50" s="442" t="str">
        <f t="shared" si="39"/>
        <v/>
      </c>
      <c r="AJ50" s="441" t="str">
        <f t="shared" si="17"/>
        <v/>
      </c>
      <c r="AK50" s="441" t="str">
        <f t="shared" si="40"/>
        <v/>
      </c>
      <c r="AL50" s="442" t="str">
        <f t="shared" si="18"/>
        <v/>
      </c>
      <c r="AM50" s="442" t="str">
        <f t="shared" si="41"/>
        <v/>
      </c>
      <c r="AN50" s="441" t="str">
        <f t="shared" si="19"/>
        <v/>
      </c>
      <c r="AO50" s="441" t="str">
        <f t="shared" si="42"/>
        <v/>
      </c>
      <c r="AP50" s="442" t="str">
        <f t="shared" si="20"/>
        <v/>
      </c>
      <c r="AQ50" s="442" t="str">
        <f t="shared" si="43"/>
        <v/>
      </c>
      <c r="AR50" s="441" t="str">
        <f t="shared" si="21"/>
        <v/>
      </c>
      <c r="AS50" s="441" t="str">
        <f t="shared" si="44"/>
        <v/>
      </c>
      <c r="AT50" s="442" t="str">
        <f t="shared" si="22"/>
        <v/>
      </c>
      <c r="AU50" s="442" t="str">
        <f t="shared" si="25"/>
        <v/>
      </c>
      <c r="AV50" s="432" t="str">
        <f t="shared" si="23"/>
        <v/>
      </c>
      <c r="AW50" s="107" t="str">
        <f t="shared" si="24"/>
        <v/>
      </c>
      <c r="BB50" s="204" t="str">
        <f t="shared" si="26"/>
        <v/>
      </c>
      <c r="BC50" s="204" t="str">
        <f t="shared" si="26"/>
        <v/>
      </c>
      <c r="BE50" s="206">
        <f t="shared" si="27"/>
        <v>0</v>
      </c>
    </row>
    <row r="51" spans="2:57" hidden="1" x14ac:dyDescent="0.25">
      <c r="B51" s="70" t="str">
        <f t="shared" si="0"/>
        <v/>
      </c>
      <c r="C51" s="430" t="str">
        <f>IF('תנאי סף'!AO51&lt;&gt;1,"",'תנאי סף'!F51)</f>
        <v/>
      </c>
      <c r="D51" s="106" t="str">
        <f>IF($C51="","",IF(ייצוב!Y51="",$BA$1,ייצוב!Y51))</f>
        <v/>
      </c>
      <c r="E51" s="181"/>
      <c r="F51" s="106" t="str">
        <f>IF($C51="","",IF(ייצוב!G51="",$BA$1,ייצוב!G51))</f>
        <v/>
      </c>
      <c r="G51" s="284"/>
      <c r="H51" s="285" t="str">
        <f t="shared" si="1"/>
        <v/>
      </c>
      <c r="I51" s="439" t="str">
        <f t="shared" si="2"/>
        <v/>
      </c>
      <c r="J51" s="440" t="str">
        <f t="shared" si="3"/>
        <v/>
      </c>
      <c r="K51" s="440" t="str">
        <f t="shared" si="4"/>
        <v/>
      </c>
      <c r="L51" s="441" t="str">
        <f t="shared" si="5"/>
        <v/>
      </c>
      <c r="M51" s="441" t="str">
        <f t="shared" si="28"/>
        <v/>
      </c>
      <c r="N51" s="442" t="str">
        <f t="shared" si="6"/>
        <v/>
      </c>
      <c r="O51" s="442" t="str">
        <f t="shared" si="29"/>
        <v/>
      </c>
      <c r="P51" s="441" t="str">
        <f t="shared" si="7"/>
        <v/>
      </c>
      <c r="Q51" s="441" t="str">
        <f t="shared" si="30"/>
        <v/>
      </c>
      <c r="R51" s="442" t="str">
        <f t="shared" si="8"/>
        <v/>
      </c>
      <c r="S51" s="442" t="str">
        <f t="shared" si="31"/>
        <v/>
      </c>
      <c r="T51" s="441" t="str">
        <f t="shared" si="9"/>
        <v/>
      </c>
      <c r="U51" s="441" t="str">
        <f t="shared" si="32"/>
        <v/>
      </c>
      <c r="V51" s="442" t="str">
        <f t="shared" si="10"/>
        <v/>
      </c>
      <c r="W51" s="442" t="str">
        <f t="shared" si="33"/>
        <v/>
      </c>
      <c r="X51" s="441" t="str">
        <f t="shared" si="11"/>
        <v/>
      </c>
      <c r="Y51" s="441" t="str">
        <f t="shared" si="34"/>
        <v/>
      </c>
      <c r="Z51" s="442" t="str">
        <f t="shared" si="12"/>
        <v/>
      </c>
      <c r="AA51" s="442" t="str">
        <f t="shared" si="35"/>
        <v/>
      </c>
      <c r="AB51" s="441" t="str">
        <f t="shared" si="13"/>
        <v/>
      </c>
      <c r="AC51" s="441" t="str">
        <f t="shared" si="36"/>
        <v/>
      </c>
      <c r="AD51" s="442" t="str">
        <f t="shared" si="14"/>
        <v/>
      </c>
      <c r="AE51" s="442" t="str">
        <f t="shared" si="37"/>
        <v/>
      </c>
      <c r="AF51" s="441" t="str">
        <f t="shared" si="15"/>
        <v/>
      </c>
      <c r="AG51" s="441" t="str">
        <f t="shared" si="38"/>
        <v/>
      </c>
      <c r="AH51" s="442" t="str">
        <f t="shared" si="16"/>
        <v/>
      </c>
      <c r="AI51" s="442" t="str">
        <f t="shared" si="39"/>
        <v/>
      </c>
      <c r="AJ51" s="441" t="str">
        <f t="shared" si="17"/>
        <v/>
      </c>
      <c r="AK51" s="441" t="str">
        <f t="shared" si="40"/>
        <v/>
      </c>
      <c r="AL51" s="442" t="str">
        <f t="shared" si="18"/>
        <v/>
      </c>
      <c r="AM51" s="442" t="str">
        <f t="shared" si="41"/>
        <v/>
      </c>
      <c r="AN51" s="441" t="str">
        <f t="shared" si="19"/>
        <v/>
      </c>
      <c r="AO51" s="441" t="str">
        <f t="shared" si="42"/>
        <v/>
      </c>
      <c r="AP51" s="442" t="str">
        <f t="shared" si="20"/>
        <v/>
      </c>
      <c r="AQ51" s="442" t="str">
        <f t="shared" si="43"/>
        <v/>
      </c>
      <c r="AR51" s="441" t="str">
        <f t="shared" si="21"/>
        <v/>
      </c>
      <c r="AS51" s="441" t="str">
        <f t="shared" si="44"/>
        <v/>
      </c>
      <c r="AT51" s="442" t="str">
        <f t="shared" si="22"/>
        <v/>
      </c>
      <c r="AU51" s="442" t="str">
        <f t="shared" si="25"/>
        <v/>
      </c>
      <c r="AV51" s="432" t="str">
        <f t="shared" si="23"/>
        <v/>
      </c>
      <c r="AW51" s="107" t="str">
        <f t="shared" si="24"/>
        <v/>
      </c>
      <c r="BB51" s="204" t="str">
        <f t="shared" si="26"/>
        <v/>
      </c>
      <c r="BC51" s="204" t="str">
        <f t="shared" si="26"/>
        <v/>
      </c>
      <c r="BE51" s="206">
        <f t="shared" si="27"/>
        <v>0</v>
      </c>
    </row>
    <row r="52" spans="2:57" hidden="1" x14ac:dyDescent="0.25">
      <c r="B52" s="70" t="str">
        <f t="shared" si="0"/>
        <v/>
      </c>
      <c r="C52" s="430" t="str">
        <f>IF('תנאי סף'!AO52&lt;&gt;1,"",'תנאי סף'!F52)</f>
        <v/>
      </c>
      <c r="D52" s="106" t="str">
        <f>IF($C52="","",IF(ייצוב!Y52="",$BA$1,ייצוב!Y52))</f>
        <v/>
      </c>
      <c r="E52" s="181"/>
      <c r="F52" s="106" t="str">
        <f>IF($C52="","",IF(ייצוב!G52="",$BA$1,ייצוב!G52))</f>
        <v/>
      </c>
      <c r="G52" s="284"/>
      <c r="H52" s="285" t="str">
        <f t="shared" si="1"/>
        <v/>
      </c>
      <c r="I52" s="439" t="str">
        <f t="shared" si="2"/>
        <v/>
      </c>
      <c r="J52" s="440" t="str">
        <f t="shared" si="3"/>
        <v/>
      </c>
      <c r="K52" s="440" t="str">
        <f t="shared" si="4"/>
        <v/>
      </c>
      <c r="L52" s="441" t="str">
        <f t="shared" si="5"/>
        <v/>
      </c>
      <c r="M52" s="441" t="str">
        <f t="shared" si="28"/>
        <v/>
      </c>
      <c r="N52" s="442" t="str">
        <f t="shared" si="6"/>
        <v/>
      </c>
      <c r="O52" s="442" t="str">
        <f t="shared" si="29"/>
        <v/>
      </c>
      <c r="P52" s="441" t="str">
        <f t="shared" si="7"/>
        <v/>
      </c>
      <c r="Q52" s="441" t="str">
        <f t="shared" si="30"/>
        <v/>
      </c>
      <c r="R52" s="442" t="str">
        <f t="shared" si="8"/>
        <v/>
      </c>
      <c r="S52" s="442" t="str">
        <f t="shared" si="31"/>
        <v/>
      </c>
      <c r="T52" s="441" t="str">
        <f t="shared" si="9"/>
        <v/>
      </c>
      <c r="U52" s="441" t="str">
        <f t="shared" si="32"/>
        <v/>
      </c>
      <c r="V52" s="442" t="str">
        <f t="shared" si="10"/>
        <v/>
      </c>
      <c r="W52" s="442" t="str">
        <f t="shared" si="33"/>
        <v/>
      </c>
      <c r="X52" s="441" t="str">
        <f t="shared" si="11"/>
        <v/>
      </c>
      <c r="Y52" s="441" t="str">
        <f t="shared" si="34"/>
        <v/>
      </c>
      <c r="Z52" s="442" t="str">
        <f t="shared" si="12"/>
        <v/>
      </c>
      <c r="AA52" s="442" t="str">
        <f t="shared" si="35"/>
        <v/>
      </c>
      <c r="AB52" s="441" t="str">
        <f t="shared" si="13"/>
        <v/>
      </c>
      <c r="AC52" s="441" t="str">
        <f t="shared" si="36"/>
        <v/>
      </c>
      <c r="AD52" s="442" t="str">
        <f t="shared" si="14"/>
        <v/>
      </c>
      <c r="AE52" s="442" t="str">
        <f t="shared" si="37"/>
        <v/>
      </c>
      <c r="AF52" s="441" t="str">
        <f t="shared" si="15"/>
        <v/>
      </c>
      <c r="AG52" s="441" t="str">
        <f t="shared" si="38"/>
        <v/>
      </c>
      <c r="AH52" s="442" t="str">
        <f t="shared" si="16"/>
        <v/>
      </c>
      <c r="AI52" s="442" t="str">
        <f t="shared" si="39"/>
        <v/>
      </c>
      <c r="AJ52" s="441" t="str">
        <f t="shared" si="17"/>
        <v/>
      </c>
      <c r="AK52" s="441" t="str">
        <f t="shared" si="40"/>
        <v/>
      </c>
      <c r="AL52" s="442" t="str">
        <f t="shared" si="18"/>
        <v/>
      </c>
      <c r="AM52" s="442" t="str">
        <f t="shared" si="41"/>
        <v/>
      </c>
      <c r="AN52" s="441" t="str">
        <f t="shared" si="19"/>
        <v/>
      </c>
      <c r="AO52" s="441" t="str">
        <f t="shared" si="42"/>
        <v/>
      </c>
      <c r="AP52" s="442" t="str">
        <f t="shared" si="20"/>
        <v/>
      </c>
      <c r="AQ52" s="442" t="str">
        <f t="shared" si="43"/>
        <v/>
      </c>
      <c r="AR52" s="441" t="str">
        <f t="shared" si="21"/>
        <v/>
      </c>
      <c r="AS52" s="441" t="str">
        <f t="shared" si="44"/>
        <v/>
      </c>
      <c r="AT52" s="442" t="str">
        <f t="shared" si="22"/>
        <v/>
      </c>
      <c r="AU52" s="442" t="str">
        <f t="shared" si="25"/>
        <v/>
      </c>
      <c r="AV52" s="432" t="str">
        <f t="shared" si="23"/>
        <v/>
      </c>
      <c r="AW52" s="107" t="str">
        <f t="shared" si="24"/>
        <v/>
      </c>
      <c r="BB52" s="204" t="str">
        <f t="shared" si="26"/>
        <v/>
      </c>
      <c r="BC52" s="204" t="str">
        <f t="shared" si="26"/>
        <v/>
      </c>
      <c r="BE52" s="206">
        <f t="shared" si="27"/>
        <v>0</v>
      </c>
    </row>
    <row r="53" spans="2:57" hidden="1" x14ac:dyDescent="0.25">
      <c r="B53" s="70" t="str">
        <f t="shared" si="0"/>
        <v/>
      </c>
      <c r="C53" s="430" t="str">
        <f>IF('תנאי סף'!AO53&lt;&gt;1,"",'תנאי סף'!F53)</f>
        <v/>
      </c>
      <c r="D53" s="106" t="str">
        <f>IF($C53="","",IF(ייצוב!Y53="",$BA$1,ייצוב!Y53))</f>
        <v/>
      </c>
      <c r="E53" s="181"/>
      <c r="F53" s="106" t="str">
        <f>IF($C53="","",IF(ייצוב!G53="",$BA$1,ייצוב!G53))</f>
        <v/>
      </c>
      <c r="G53" s="284"/>
      <c r="H53" s="285" t="str">
        <f t="shared" si="1"/>
        <v/>
      </c>
      <c r="I53" s="439" t="str">
        <f t="shared" si="2"/>
        <v/>
      </c>
      <c r="J53" s="440" t="str">
        <f t="shared" si="3"/>
        <v/>
      </c>
      <c r="K53" s="440" t="str">
        <f t="shared" si="4"/>
        <v/>
      </c>
      <c r="L53" s="441" t="str">
        <f t="shared" si="5"/>
        <v/>
      </c>
      <c r="M53" s="441" t="str">
        <f t="shared" si="28"/>
        <v/>
      </c>
      <c r="N53" s="442" t="str">
        <f t="shared" si="6"/>
        <v/>
      </c>
      <c r="O53" s="442" t="str">
        <f t="shared" si="29"/>
        <v/>
      </c>
      <c r="P53" s="441" t="str">
        <f t="shared" si="7"/>
        <v/>
      </c>
      <c r="Q53" s="441" t="str">
        <f t="shared" si="30"/>
        <v/>
      </c>
      <c r="R53" s="442" t="str">
        <f t="shared" si="8"/>
        <v/>
      </c>
      <c r="S53" s="442" t="str">
        <f t="shared" si="31"/>
        <v/>
      </c>
      <c r="T53" s="441" t="str">
        <f t="shared" si="9"/>
        <v/>
      </c>
      <c r="U53" s="441" t="str">
        <f t="shared" si="32"/>
        <v/>
      </c>
      <c r="V53" s="442" t="str">
        <f t="shared" si="10"/>
        <v/>
      </c>
      <c r="W53" s="442" t="str">
        <f t="shared" si="33"/>
        <v/>
      </c>
      <c r="X53" s="441" t="str">
        <f t="shared" si="11"/>
        <v/>
      </c>
      <c r="Y53" s="441" t="str">
        <f t="shared" si="34"/>
        <v/>
      </c>
      <c r="Z53" s="442" t="str">
        <f t="shared" si="12"/>
        <v/>
      </c>
      <c r="AA53" s="442" t="str">
        <f t="shared" si="35"/>
        <v/>
      </c>
      <c r="AB53" s="441" t="str">
        <f t="shared" si="13"/>
        <v/>
      </c>
      <c r="AC53" s="441" t="str">
        <f t="shared" si="36"/>
        <v/>
      </c>
      <c r="AD53" s="442" t="str">
        <f t="shared" si="14"/>
        <v/>
      </c>
      <c r="AE53" s="442" t="str">
        <f t="shared" si="37"/>
        <v/>
      </c>
      <c r="AF53" s="441" t="str">
        <f t="shared" si="15"/>
        <v/>
      </c>
      <c r="AG53" s="441" t="str">
        <f t="shared" si="38"/>
        <v/>
      </c>
      <c r="AH53" s="442" t="str">
        <f t="shared" si="16"/>
        <v/>
      </c>
      <c r="AI53" s="442" t="str">
        <f t="shared" si="39"/>
        <v/>
      </c>
      <c r="AJ53" s="441" t="str">
        <f t="shared" si="17"/>
        <v/>
      </c>
      <c r="AK53" s="441" t="str">
        <f t="shared" si="40"/>
        <v/>
      </c>
      <c r="AL53" s="442" t="str">
        <f t="shared" si="18"/>
        <v/>
      </c>
      <c r="AM53" s="442" t="str">
        <f t="shared" si="41"/>
        <v/>
      </c>
      <c r="AN53" s="441" t="str">
        <f t="shared" si="19"/>
        <v/>
      </c>
      <c r="AO53" s="441" t="str">
        <f t="shared" si="42"/>
        <v/>
      </c>
      <c r="AP53" s="442" t="str">
        <f t="shared" si="20"/>
        <v/>
      </c>
      <c r="AQ53" s="442" t="str">
        <f t="shared" si="43"/>
        <v/>
      </c>
      <c r="AR53" s="441" t="str">
        <f t="shared" si="21"/>
        <v/>
      </c>
      <c r="AS53" s="441" t="str">
        <f t="shared" si="44"/>
        <v/>
      </c>
      <c r="AT53" s="442" t="str">
        <f t="shared" si="22"/>
        <v/>
      </c>
      <c r="AU53" s="442" t="str">
        <f t="shared" si="25"/>
        <v/>
      </c>
      <c r="AV53" s="432" t="str">
        <f t="shared" si="23"/>
        <v/>
      </c>
      <c r="AW53" s="107" t="str">
        <f t="shared" si="24"/>
        <v/>
      </c>
      <c r="BB53" s="204" t="str">
        <f t="shared" si="26"/>
        <v/>
      </c>
      <c r="BC53" s="204" t="str">
        <f t="shared" si="26"/>
        <v/>
      </c>
      <c r="BE53" s="206">
        <f t="shared" si="27"/>
        <v>0</v>
      </c>
    </row>
    <row r="54" spans="2:57" hidden="1" x14ac:dyDescent="0.25">
      <c r="B54" s="70" t="str">
        <f t="shared" si="0"/>
        <v/>
      </c>
      <c r="C54" s="430" t="str">
        <f>IF('תנאי סף'!AO54&lt;&gt;1,"",'תנאי סף'!F54)</f>
        <v/>
      </c>
      <c r="D54" s="106" t="str">
        <f>IF($C54="","",IF(ייצוב!Y54="",$BA$1,ייצוב!Y54))</f>
        <v/>
      </c>
      <c r="E54" s="181"/>
      <c r="F54" s="106" t="str">
        <f>IF($C54="","",IF(ייצוב!G54="",$BA$1,ייצוב!G54))</f>
        <v/>
      </c>
      <c r="G54" s="284"/>
      <c r="H54" s="285" t="str">
        <f t="shared" si="1"/>
        <v/>
      </c>
      <c r="I54" s="439" t="str">
        <f t="shared" si="2"/>
        <v/>
      </c>
      <c r="J54" s="440" t="str">
        <f t="shared" si="3"/>
        <v/>
      </c>
      <c r="K54" s="440" t="str">
        <f t="shared" si="4"/>
        <v/>
      </c>
      <c r="L54" s="441" t="str">
        <f t="shared" si="5"/>
        <v/>
      </c>
      <c r="M54" s="441" t="str">
        <f t="shared" si="28"/>
        <v/>
      </c>
      <c r="N54" s="442" t="str">
        <f t="shared" si="6"/>
        <v/>
      </c>
      <c r="O54" s="442" t="str">
        <f t="shared" si="29"/>
        <v/>
      </c>
      <c r="P54" s="441" t="str">
        <f t="shared" si="7"/>
        <v/>
      </c>
      <c r="Q54" s="441" t="str">
        <f t="shared" si="30"/>
        <v/>
      </c>
      <c r="R54" s="442" t="str">
        <f t="shared" si="8"/>
        <v/>
      </c>
      <c r="S54" s="442" t="str">
        <f t="shared" si="31"/>
        <v/>
      </c>
      <c r="T54" s="441" t="str">
        <f t="shared" si="9"/>
        <v/>
      </c>
      <c r="U54" s="441" t="str">
        <f t="shared" si="32"/>
        <v/>
      </c>
      <c r="V54" s="442" t="str">
        <f t="shared" si="10"/>
        <v/>
      </c>
      <c r="W54" s="442" t="str">
        <f t="shared" si="33"/>
        <v/>
      </c>
      <c r="X54" s="441" t="str">
        <f t="shared" si="11"/>
        <v/>
      </c>
      <c r="Y54" s="441" t="str">
        <f t="shared" si="34"/>
        <v/>
      </c>
      <c r="Z54" s="442" t="str">
        <f t="shared" si="12"/>
        <v/>
      </c>
      <c r="AA54" s="442" t="str">
        <f t="shared" si="35"/>
        <v/>
      </c>
      <c r="AB54" s="441" t="str">
        <f t="shared" si="13"/>
        <v/>
      </c>
      <c r="AC54" s="441" t="str">
        <f t="shared" si="36"/>
        <v/>
      </c>
      <c r="AD54" s="442" t="str">
        <f t="shared" si="14"/>
        <v/>
      </c>
      <c r="AE54" s="442" t="str">
        <f t="shared" si="37"/>
        <v/>
      </c>
      <c r="AF54" s="441" t="str">
        <f t="shared" si="15"/>
        <v/>
      </c>
      <c r="AG54" s="441" t="str">
        <f t="shared" si="38"/>
        <v/>
      </c>
      <c r="AH54" s="442" t="str">
        <f t="shared" si="16"/>
        <v/>
      </c>
      <c r="AI54" s="442" t="str">
        <f t="shared" si="39"/>
        <v/>
      </c>
      <c r="AJ54" s="441" t="str">
        <f t="shared" si="17"/>
        <v/>
      </c>
      <c r="AK54" s="441" t="str">
        <f t="shared" si="40"/>
        <v/>
      </c>
      <c r="AL54" s="442" t="str">
        <f t="shared" si="18"/>
        <v/>
      </c>
      <c r="AM54" s="442" t="str">
        <f t="shared" si="41"/>
        <v/>
      </c>
      <c r="AN54" s="441" t="str">
        <f t="shared" si="19"/>
        <v/>
      </c>
      <c r="AO54" s="441" t="str">
        <f t="shared" si="42"/>
        <v/>
      </c>
      <c r="AP54" s="442" t="str">
        <f t="shared" si="20"/>
        <v/>
      </c>
      <c r="AQ54" s="442" t="str">
        <f t="shared" si="43"/>
        <v/>
      </c>
      <c r="AR54" s="441" t="str">
        <f t="shared" si="21"/>
        <v/>
      </c>
      <c r="AS54" s="441" t="str">
        <f t="shared" si="44"/>
        <v/>
      </c>
      <c r="AT54" s="442" t="str">
        <f t="shared" si="22"/>
        <v/>
      </c>
      <c r="AU54" s="442" t="str">
        <f t="shared" si="25"/>
        <v/>
      </c>
      <c r="AV54" s="432" t="str">
        <f t="shared" si="23"/>
        <v/>
      </c>
      <c r="AW54" s="107" t="str">
        <f t="shared" si="24"/>
        <v/>
      </c>
      <c r="BB54" s="204" t="str">
        <f t="shared" si="26"/>
        <v/>
      </c>
      <c r="BC54" s="204" t="str">
        <f t="shared" si="26"/>
        <v/>
      </c>
      <c r="BE54" s="206">
        <f t="shared" si="27"/>
        <v>0</v>
      </c>
    </row>
    <row r="55" spans="2:57" hidden="1" x14ac:dyDescent="0.25">
      <c r="B55" s="70" t="str">
        <f t="shared" si="0"/>
        <v/>
      </c>
      <c r="C55" s="430" t="str">
        <f>IF('תנאי סף'!AO55&lt;&gt;1,"",'תנאי סף'!F55)</f>
        <v/>
      </c>
      <c r="D55" s="106" t="str">
        <f>IF($C55="","",IF(ייצוב!Y55="",$BA$1,ייצוב!Y55))</f>
        <v/>
      </c>
      <c r="E55" s="181"/>
      <c r="F55" s="106" t="str">
        <f>IF($C55="","",IF(ייצוב!G55="",$BA$1,ייצוב!G55))</f>
        <v/>
      </c>
      <c r="G55" s="284"/>
      <c r="H55" s="285" t="str">
        <f t="shared" si="1"/>
        <v/>
      </c>
      <c r="I55" s="439" t="str">
        <f t="shared" si="2"/>
        <v/>
      </c>
      <c r="J55" s="440" t="str">
        <f t="shared" si="3"/>
        <v/>
      </c>
      <c r="K55" s="440" t="str">
        <f t="shared" si="4"/>
        <v/>
      </c>
      <c r="L55" s="441" t="str">
        <f t="shared" si="5"/>
        <v/>
      </c>
      <c r="M55" s="441" t="str">
        <f t="shared" si="28"/>
        <v/>
      </c>
      <c r="N55" s="442" t="str">
        <f t="shared" si="6"/>
        <v/>
      </c>
      <c r="O55" s="442" t="str">
        <f t="shared" si="29"/>
        <v/>
      </c>
      <c r="P55" s="441" t="str">
        <f t="shared" si="7"/>
        <v/>
      </c>
      <c r="Q55" s="441" t="str">
        <f t="shared" si="30"/>
        <v/>
      </c>
      <c r="R55" s="442" t="str">
        <f t="shared" si="8"/>
        <v/>
      </c>
      <c r="S55" s="442" t="str">
        <f t="shared" si="31"/>
        <v/>
      </c>
      <c r="T55" s="441" t="str">
        <f t="shared" si="9"/>
        <v/>
      </c>
      <c r="U55" s="441" t="str">
        <f t="shared" si="32"/>
        <v/>
      </c>
      <c r="V55" s="442" t="str">
        <f t="shared" si="10"/>
        <v/>
      </c>
      <c r="W55" s="442" t="str">
        <f t="shared" si="33"/>
        <v/>
      </c>
      <c r="X55" s="441" t="str">
        <f t="shared" si="11"/>
        <v/>
      </c>
      <c r="Y55" s="441" t="str">
        <f t="shared" si="34"/>
        <v/>
      </c>
      <c r="Z55" s="442" t="str">
        <f t="shared" si="12"/>
        <v/>
      </c>
      <c r="AA55" s="442" t="str">
        <f t="shared" si="35"/>
        <v/>
      </c>
      <c r="AB55" s="441" t="str">
        <f t="shared" si="13"/>
        <v/>
      </c>
      <c r="AC55" s="441" t="str">
        <f t="shared" si="36"/>
        <v/>
      </c>
      <c r="AD55" s="442" t="str">
        <f t="shared" si="14"/>
        <v/>
      </c>
      <c r="AE55" s="442" t="str">
        <f t="shared" si="37"/>
        <v/>
      </c>
      <c r="AF55" s="441" t="str">
        <f t="shared" si="15"/>
        <v/>
      </c>
      <c r="AG55" s="441" t="str">
        <f t="shared" si="38"/>
        <v/>
      </c>
      <c r="AH55" s="442" t="str">
        <f t="shared" si="16"/>
        <v/>
      </c>
      <c r="AI55" s="442" t="str">
        <f t="shared" si="39"/>
        <v/>
      </c>
      <c r="AJ55" s="441" t="str">
        <f t="shared" si="17"/>
        <v/>
      </c>
      <c r="AK55" s="441" t="str">
        <f t="shared" si="40"/>
        <v/>
      </c>
      <c r="AL55" s="442" t="str">
        <f t="shared" si="18"/>
        <v/>
      </c>
      <c r="AM55" s="442" t="str">
        <f t="shared" si="41"/>
        <v/>
      </c>
      <c r="AN55" s="441" t="str">
        <f t="shared" si="19"/>
        <v/>
      </c>
      <c r="AO55" s="441" t="str">
        <f t="shared" si="42"/>
        <v/>
      </c>
      <c r="AP55" s="442" t="str">
        <f t="shared" si="20"/>
        <v/>
      </c>
      <c r="AQ55" s="442" t="str">
        <f t="shared" si="43"/>
        <v/>
      </c>
      <c r="AR55" s="441" t="str">
        <f t="shared" si="21"/>
        <v/>
      </c>
      <c r="AS55" s="441" t="str">
        <f t="shared" si="44"/>
        <v/>
      </c>
      <c r="AT55" s="442" t="str">
        <f t="shared" si="22"/>
        <v/>
      </c>
      <c r="AU55" s="442" t="str">
        <f t="shared" si="25"/>
        <v/>
      </c>
      <c r="AV55" s="432" t="str">
        <f t="shared" si="23"/>
        <v/>
      </c>
      <c r="AW55" s="107" t="str">
        <f t="shared" si="24"/>
        <v/>
      </c>
      <c r="BB55" s="204" t="str">
        <f t="shared" si="26"/>
        <v/>
      </c>
      <c r="BC55" s="204" t="str">
        <f t="shared" si="26"/>
        <v/>
      </c>
      <c r="BE55" s="206">
        <f t="shared" si="27"/>
        <v>0</v>
      </c>
    </row>
    <row r="56" spans="2:57" hidden="1" x14ac:dyDescent="0.25">
      <c r="B56" s="70" t="str">
        <f t="shared" si="0"/>
        <v/>
      </c>
      <c r="C56" s="430" t="str">
        <f>IF('תנאי סף'!AO56&lt;&gt;1,"",'תנאי סף'!F56)</f>
        <v/>
      </c>
      <c r="D56" s="106" t="str">
        <f>IF($C56="","",IF(ייצוב!Y56="",$BA$1,ייצוב!Y56))</f>
        <v/>
      </c>
      <c r="E56" s="181"/>
      <c r="F56" s="106" t="str">
        <f>IF($C56="","",IF(ייצוב!G56="",$BA$1,ייצוב!G56))</f>
        <v/>
      </c>
      <c r="G56" s="284"/>
      <c r="H56" s="285" t="str">
        <f t="shared" si="1"/>
        <v/>
      </c>
      <c r="I56" s="439" t="str">
        <f t="shared" si="2"/>
        <v/>
      </c>
      <c r="J56" s="440" t="str">
        <f t="shared" si="3"/>
        <v/>
      </c>
      <c r="K56" s="440" t="str">
        <f t="shared" si="4"/>
        <v/>
      </c>
      <c r="L56" s="441" t="str">
        <f t="shared" si="5"/>
        <v/>
      </c>
      <c r="M56" s="441" t="str">
        <f t="shared" si="28"/>
        <v/>
      </c>
      <c r="N56" s="442" t="str">
        <f t="shared" si="6"/>
        <v/>
      </c>
      <c r="O56" s="442" t="str">
        <f t="shared" si="29"/>
        <v/>
      </c>
      <c r="P56" s="441" t="str">
        <f t="shared" si="7"/>
        <v/>
      </c>
      <c r="Q56" s="441" t="str">
        <f t="shared" si="30"/>
        <v/>
      </c>
      <c r="R56" s="442" t="str">
        <f t="shared" si="8"/>
        <v/>
      </c>
      <c r="S56" s="442" t="str">
        <f t="shared" si="31"/>
        <v/>
      </c>
      <c r="T56" s="441" t="str">
        <f t="shared" si="9"/>
        <v/>
      </c>
      <c r="U56" s="441" t="str">
        <f t="shared" si="32"/>
        <v/>
      </c>
      <c r="V56" s="442" t="str">
        <f t="shared" si="10"/>
        <v/>
      </c>
      <c r="W56" s="442" t="str">
        <f t="shared" si="33"/>
        <v/>
      </c>
      <c r="X56" s="441" t="str">
        <f t="shared" si="11"/>
        <v/>
      </c>
      <c r="Y56" s="441" t="str">
        <f t="shared" si="34"/>
        <v/>
      </c>
      <c r="Z56" s="442" t="str">
        <f t="shared" si="12"/>
        <v/>
      </c>
      <c r="AA56" s="442" t="str">
        <f t="shared" si="35"/>
        <v/>
      </c>
      <c r="AB56" s="441" t="str">
        <f t="shared" si="13"/>
        <v/>
      </c>
      <c r="AC56" s="441" t="str">
        <f t="shared" si="36"/>
        <v/>
      </c>
      <c r="AD56" s="442" t="str">
        <f t="shared" si="14"/>
        <v/>
      </c>
      <c r="AE56" s="442" t="str">
        <f t="shared" si="37"/>
        <v/>
      </c>
      <c r="AF56" s="441" t="str">
        <f t="shared" si="15"/>
        <v/>
      </c>
      <c r="AG56" s="441" t="str">
        <f t="shared" si="38"/>
        <v/>
      </c>
      <c r="AH56" s="442" t="str">
        <f t="shared" si="16"/>
        <v/>
      </c>
      <c r="AI56" s="442" t="str">
        <f t="shared" si="39"/>
        <v/>
      </c>
      <c r="AJ56" s="441" t="str">
        <f t="shared" si="17"/>
        <v/>
      </c>
      <c r="AK56" s="441" t="str">
        <f t="shared" si="40"/>
        <v/>
      </c>
      <c r="AL56" s="442" t="str">
        <f t="shared" si="18"/>
        <v/>
      </c>
      <c r="AM56" s="442" t="str">
        <f t="shared" si="41"/>
        <v/>
      </c>
      <c r="AN56" s="441" t="str">
        <f t="shared" si="19"/>
        <v/>
      </c>
      <c r="AO56" s="441" t="str">
        <f t="shared" si="42"/>
        <v/>
      </c>
      <c r="AP56" s="442" t="str">
        <f t="shared" si="20"/>
        <v/>
      </c>
      <c r="AQ56" s="442" t="str">
        <f t="shared" si="43"/>
        <v/>
      </c>
      <c r="AR56" s="441" t="str">
        <f t="shared" si="21"/>
        <v/>
      </c>
      <c r="AS56" s="441" t="str">
        <f t="shared" si="44"/>
        <v/>
      </c>
      <c r="AT56" s="442" t="str">
        <f t="shared" si="22"/>
        <v/>
      </c>
      <c r="AU56" s="442" t="str">
        <f t="shared" si="25"/>
        <v/>
      </c>
      <c r="AV56" s="432" t="str">
        <f t="shared" si="23"/>
        <v/>
      </c>
      <c r="AW56" s="107" t="str">
        <f t="shared" si="24"/>
        <v/>
      </c>
      <c r="BB56" s="204" t="str">
        <f t="shared" si="26"/>
        <v/>
      </c>
      <c r="BC56" s="204" t="str">
        <f t="shared" si="26"/>
        <v/>
      </c>
      <c r="BE56" s="206">
        <f t="shared" si="27"/>
        <v>0</v>
      </c>
    </row>
    <row r="57" spans="2:57" hidden="1" x14ac:dyDescent="0.25">
      <c r="B57" s="70" t="str">
        <f t="shared" si="0"/>
        <v/>
      </c>
      <c r="C57" s="430" t="str">
        <f>IF('תנאי סף'!AO57&lt;&gt;1,"",'תנאי סף'!F57)</f>
        <v/>
      </c>
      <c r="D57" s="106" t="str">
        <f>IF($C57="","",IF(ייצוב!Y57="",$BA$1,ייצוב!Y57))</f>
        <v/>
      </c>
      <c r="E57" s="181"/>
      <c r="F57" s="106" t="str">
        <f>IF($C57="","",IF(ייצוב!G57="",$BA$1,ייצוב!G57))</f>
        <v/>
      </c>
      <c r="G57" s="284"/>
      <c r="H57" s="285" t="str">
        <f t="shared" si="1"/>
        <v/>
      </c>
      <c r="I57" s="439" t="str">
        <f t="shared" si="2"/>
        <v/>
      </c>
      <c r="J57" s="440" t="str">
        <f t="shared" si="3"/>
        <v/>
      </c>
      <c r="K57" s="440" t="str">
        <f t="shared" si="4"/>
        <v/>
      </c>
      <c r="L57" s="441" t="str">
        <f t="shared" si="5"/>
        <v/>
      </c>
      <c r="M57" s="441" t="str">
        <f t="shared" si="28"/>
        <v/>
      </c>
      <c r="N57" s="442" t="str">
        <f t="shared" si="6"/>
        <v/>
      </c>
      <c r="O57" s="442" t="str">
        <f t="shared" si="29"/>
        <v/>
      </c>
      <c r="P57" s="441" t="str">
        <f t="shared" si="7"/>
        <v/>
      </c>
      <c r="Q57" s="441" t="str">
        <f t="shared" si="30"/>
        <v/>
      </c>
      <c r="R57" s="442" t="str">
        <f t="shared" si="8"/>
        <v/>
      </c>
      <c r="S57" s="442" t="str">
        <f t="shared" si="31"/>
        <v/>
      </c>
      <c r="T57" s="441" t="str">
        <f t="shared" si="9"/>
        <v/>
      </c>
      <c r="U57" s="441" t="str">
        <f t="shared" si="32"/>
        <v/>
      </c>
      <c r="V57" s="442" t="str">
        <f t="shared" si="10"/>
        <v/>
      </c>
      <c r="W57" s="442" t="str">
        <f t="shared" si="33"/>
        <v/>
      </c>
      <c r="X57" s="441" t="str">
        <f t="shared" si="11"/>
        <v/>
      </c>
      <c r="Y57" s="441" t="str">
        <f t="shared" si="34"/>
        <v/>
      </c>
      <c r="Z57" s="442" t="str">
        <f t="shared" si="12"/>
        <v/>
      </c>
      <c r="AA57" s="442" t="str">
        <f t="shared" si="35"/>
        <v/>
      </c>
      <c r="AB57" s="441" t="str">
        <f t="shared" si="13"/>
        <v/>
      </c>
      <c r="AC57" s="441" t="str">
        <f t="shared" si="36"/>
        <v/>
      </c>
      <c r="AD57" s="442" t="str">
        <f t="shared" si="14"/>
        <v/>
      </c>
      <c r="AE57" s="442" t="str">
        <f t="shared" si="37"/>
        <v/>
      </c>
      <c r="AF57" s="441" t="str">
        <f t="shared" si="15"/>
        <v/>
      </c>
      <c r="AG57" s="441" t="str">
        <f t="shared" si="38"/>
        <v/>
      </c>
      <c r="AH57" s="442" t="str">
        <f t="shared" si="16"/>
        <v/>
      </c>
      <c r="AI57" s="442" t="str">
        <f t="shared" si="39"/>
        <v/>
      </c>
      <c r="AJ57" s="441" t="str">
        <f t="shared" si="17"/>
        <v/>
      </c>
      <c r="AK57" s="441" t="str">
        <f t="shared" si="40"/>
        <v/>
      </c>
      <c r="AL57" s="442" t="str">
        <f t="shared" si="18"/>
        <v/>
      </c>
      <c r="AM57" s="442" t="str">
        <f t="shared" si="41"/>
        <v/>
      </c>
      <c r="AN57" s="441" t="str">
        <f t="shared" si="19"/>
        <v/>
      </c>
      <c r="AO57" s="441" t="str">
        <f t="shared" si="42"/>
        <v/>
      </c>
      <c r="AP57" s="442" t="str">
        <f t="shared" si="20"/>
        <v/>
      </c>
      <c r="AQ57" s="442" t="str">
        <f t="shared" si="43"/>
        <v/>
      </c>
      <c r="AR57" s="441" t="str">
        <f t="shared" si="21"/>
        <v/>
      </c>
      <c r="AS57" s="441" t="str">
        <f t="shared" si="44"/>
        <v/>
      </c>
      <c r="AT57" s="442" t="str">
        <f t="shared" si="22"/>
        <v/>
      </c>
      <c r="AU57" s="442" t="str">
        <f t="shared" si="25"/>
        <v/>
      </c>
      <c r="AV57" s="432" t="str">
        <f t="shared" si="23"/>
        <v/>
      </c>
      <c r="AW57" s="107" t="str">
        <f t="shared" si="24"/>
        <v/>
      </c>
      <c r="BB57" s="204" t="str">
        <f t="shared" si="26"/>
        <v/>
      </c>
      <c r="BC57" s="204" t="str">
        <f t="shared" si="26"/>
        <v/>
      </c>
      <c r="BE57" s="206">
        <f t="shared" si="27"/>
        <v>0</v>
      </c>
    </row>
    <row r="58" spans="2:57" hidden="1" x14ac:dyDescent="0.25">
      <c r="B58" s="70" t="str">
        <f t="shared" si="0"/>
        <v/>
      </c>
      <c r="C58" s="430" t="str">
        <f>IF('תנאי סף'!AO58&lt;&gt;1,"",'תנאי סף'!F58)</f>
        <v/>
      </c>
      <c r="D58" s="106" t="str">
        <f>IF($C58="","",IF(ייצוב!Y58="",$BA$1,ייצוב!Y58))</f>
        <v/>
      </c>
      <c r="E58" s="181"/>
      <c r="F58" s="106" t="str">
        <f>IF($C58="","",IF(ייצוב!G58="",$BA$1,ייצוב!G58))</f>
        <v/>
      </c>
      <c r="G58" s="284"/>
      <c r="H58" s="285" t="str">
        <f t="shared" si="1"/>
        <v/>
      </c>
      <c r="I58" s="439" t="str">
        <f t="shared" si="2"/>
        <v/>
      </c>
      <c r="J58" s="440" t="str">
        <f t="shared" si="3"/>
        <v/>
      </c>
      <c r="K58" s="440" t="str">
        <f t="shared" si="4"/>
        <v/>
      </c>
      <c r="L58" s="441" t="str">
        <f t="shared" si="5"/>
        <v/>
      </c>
      <c r="M58" s="441" t="str">
        <f t="shared" si="28"/>
        <v/>
      </c>
      <c r="N58" s="442" t="str">
        <f t="shared" si="6"/>
        <v/>
      </c>
      <c r="O58" s="442" t="str">
        <f t="shared" si="29"/>
        <v/>
      </c>
      <c r="P58" s="441" t="str">
        <f t="shared" si="7"/>
        <v/>
      </c>
      <c r="Q58" s="441" t="str">
        <f t="shared" si="30"/>
        <v/>
      </c>
      <c r="R58" s="442" t="str">
        <f t="shared" si="8"/>
        <v/>
      </c>
      <c r="S58" s="442" t="str">
        <f t="shared" si="31"/>
        <v/>
      </c>
      <c r="T58" s="441" t="str">
        <f t="shared" si="9"/>
        <v/>
      </c>
      <c r="U58" s="441" t="str">
        <f t="shared" si="32"/>
        <v/>
      </c>
      <c r="V58" s="442" t="str">
        <f t="shared" si="10"/>
        <v/>
      </c>
      <c r="W58" s="442" t="str">
        <f t="shared" si="33"/>
        <v/>
      </c>
      <c r="X58" s="441" t="str">
        <f t="shared" si="11"/>
        <v/>
      </c>
      <c r="Y58" s="441" t="str">
        <f t="shared" si="34"/>
        <v/>
      </c>
      <c r="Z58" s="442" t="str">
        <f t="shared" si="12"/>
        <v/>
      </c>
      <c r="AA58" s="442" t="str">
        <f t="shared" si="35"/>
        <v/>
      </c>
      <c r="AB58" s="441" t="str">
        <f t="shared" si="13"/>
        <v/>
      </c>
      <c r="AC58" s="441" t="str">
        <f t="shared" si="36"/>
        <v/>
      </c>
      <c r="AD58" s="442" t="str">
        <f t="shared" si="14"/>
        <v/>
      </c>
      <c r="AE58" s="442" t="str">
        <f t="shared" si="37"/>
        <v/>
      </c>
      <c r="AF58" s="441" t="str">
        <f t="shared" si="15"/>
        <v/>
      </c>
      <c r="AG58" s="441" t="str">
        <f t="shared" si="38"/>
        <v/>
      </c>
      <c r="AH58" s="442" t="str">
        <f t="shared" si="16"/>
        <v/>
      </c>
      <c r="AI58" s="442" t="str">
        <f t="shared" si="39"/>
        <v/>
      </c>
      <c r="AJ58" s="441" t="str">
        <f t="shared" si="17"/>
        <v/>
      </c>
      <c r="AK58" s="441" t="str">
        <f t="shared" si="40"/>
        <v/>
      </c>
      <c r="AL58" s="442" t="str">
        <f t="shared" si="18"/>
        <v/>
      </c>
      <c r="AM58" s="442" t="str">
        <f t="shared" si="41"/>
        <v/>
      </c>
      <c r="AN58" s="441" t="str">
        <f t="shared" si="19"/>
        <v/>
      </c>
      <c r="AO58" s="441" t="str">
        <f t="shared" si="42"/>
        <v/>
      </c>
      <c r="AP58" s="442" t="str">
        <f t="shared" si="20"/>
        <v/>
      </c>
      <c r="AQ58" s="442" t="str">
        <f t="shared" si="43"/>
        <v/>
      </c>
      <c r="AR58" s="441" t="str">
        <f t="shared" si="21"/>
        <v/>
      </c>
      <c r="AS58" s="441" t="str">
        <f t="shared" si="44"/>
        <v/>
      </c>
      <c r="AT58" s="442" t="str">
        <f t="shared" si="22"/>
        <v/>
      </c>
      <c r="AU58" s="442" t="str">
        <f t="shared" si="25"/>
        <v/>
      </c>
      <c r="AV58" s="432" t="str">
        <f t="shared" si="23"/>
        <v/>
      </c>
      <c r="AW58" s="107" t="str">
        <f t="shared" si="24"/>
        <v/>
      </c>
      <c r="BB58" s="204" t="str">
        <f t="shared" si="26"/>
        <v/>
      </c>
      <c r="BC58" s="204" t="str">
        <f t="shared" si="26"/>
        <v/>
      </c>
      <c r="BE58" s="206">
        <f t="shared" si="27"/>
        <v>0</v>
      </c>
    </row>
    <row r="59" spans="2:57" hidden="1" x14ac:dyDescent="0.25">
      <c r="B59" s="70" t="str">
        <f t="shared" si="0"/>
        <v/>
      </c>
      <c r="C59" s="430" t="str">
        <f>IF('תנאי סף'!AO59&lt;&gt;1,"",'תנאי סף'!F59)</f>
        <v/>
      </c>
      <c r="D59" s="106" t="str">
        <f>IF($C59="","",IF(ייצוב!Y59="",$BA$1,ייצוב!Y59))</f>
        <v/>
      </c>
      <c r="E59" s="181"/>
      <c r="F59" s="106" t="str">
        <f>IF($C59="","",IF(ייצוב!G59="",$BA$1,ייצוב!G59))</f>
        <v/>
      </c>
      <c r="G59" s="284"/>
      <c r="H59" s="285" t="str">
        <f t="shared" si="1"/>
        <v/>
      </c>
      <c r="I59" s="439" t="str">
        <f t="shared" si="2"/>
        <v/>
      </c>
      <c r="J59" s="440" t="str">
        <f t="shared" si="3"/>
        <v/>
      </c>
      <c r="K59" s="440" t="str">
        <f t="shared" si="4"/>
        <v/>
      </c>
      <c r="L59" s="441" t="str">
        <f t="shared" si="5"/>
        <v/>
      </c>
      <c r="M59" s="441" t="str">
        <f t="shared" si="28"/>
        <v/>
      </c>
      <c r="N59" s="442" t="str">
        <f t="shared" si="6"/>
        <v/>
      </c>
      <c r="O59" s="442" t="str">
        <f t="shared" si="29"/>
        <v/>
      </c>
      <c r="P59" s="441" t="str">
        <f t="shared" si="7"/>
        <v/>
      </c>
      <c r="Q59" s="441" t="str">
        <f t="shared" si="30"/>
        <v/>
      </c>
      <c r="R59" s="442" t="str">
        <f t="shared" si="8"/>
        <v/>
      </c>
      <c r="S59" s="442" t="str">
        <f t="shared" si="31"/>
        <v/>
      </c>
      <c r="T59" s="441" t="str">
        <f t="shared" si="9"/>
        <v/>
      </c>
      <c r="U59" s="441" t="str">
        <f t="shared" si="32"/>
        <v/>
      </c>
      <c r="V59" s="442" t="str">
        <f t="shared" si="10"/>
        <v/>
      </c>
      <c r="W59" s="442" t="str">
        <f t="shared" si="33"/>
        <v/>
      </c>
      <c r="X59" s="441" t="str">
        <f t="shared" si="11"/>
        <v/>
      </c>
      <c r="Y59" s="441" t="str">
        <f t="shared" si="34"/>
        <v/>
      </c>
      <c r="Z59" s="442" t="str">
        <f t="shared" si="12"/>
        <v/>
      </c>
      <c r="AA59" s="442" t="str">
        <f t="shared" si="35"/>
        <v/>
      </c>
      <c r="AB59" s="441" t="str">
        <f t="shared" si="13"/>
        <v/>
      </c>
      <c r="AC59" s="441" t="str">
        <f t="shared" si="36"/>
        <v/>
      </c>
      <c r="AD59" s="442" t="str">
        <f t="shared" si="14"/>
        <v/>
      </c>
      <c r="AE59" s="442" t="str">
        <f t="shared" si="37"/>
        <v/>
      </c>
      <c r="AF59" s="441" t="str">
        <f t="shared" si="15"/>
        <v/>
      </c>
      <c r="AG59" s="441" t="str">
        <f t="shared" si="38"/>
        <v/>
      </c>
      <c r="AH59" s="442" t="str">
        <f t="shared" si="16"/>
        <v/>
      </c>
      <c r="AI59" s="442" t="str">
        <f t="shared" si="39"/>
        <v/>
      </c>
      <c r="AJ59" s="441" t="str">
        <f t="shared" si="17"/>
        <v/>
      </c>
      <c r="AK59" s="441" t="str">
        <f t="shared" si="40"/>
        <v/>
      </c>
      <c r="AL59" s="442" t="str">
        <f t="shared" si="18"/>
        <v/>
      </c>
      <c r="AM59" s="442" t="str">
        <f t="shared" si="41"/>
        <v/>
      </c>
      <c r="AN59" s="441" t="str">
        <f t="shared" si="19"/>
        <v/>
      </c>
      <c r="AO59" s="441" t="str">
        <f t="shared" si="42"/>
        <v/>
      </c>
      <c r="AP59" s="442" t="str">
        <f t="shared" si="20"/>
        <v/>
      </c>
      <c r="AQ59" s="442" t="str">
        <f t="shared" si="43"/>
        <v/>
      </c>
      <c r="AR59" s="441" t="str">
        <f t="shared" si="21"/>
        <v/>
      </c>
      <c r="AS59" s="441" t="str">
        <f t="shared" si="44"/>
        <v/>
      </c>
      <c r="AT59" s="442" t="str">
        <f t="shared" si="22"/>
        <v/>
      </c>
      <c r="AU59" s="442" t="str">
        <f t="shared" si="25"/>
        <v/>
      </c>
      <c r="AV59" s="432" t="str">
        <f t="shared" si="23"/>
        <v/>
      </c>
      <c r="AW59" s="107" t="str">
        <f t="shared" si="24"/>
        <v/>
      </c>
      <c r="BB59" s="204" t="str">
        <f t="shared" si="26"/>
        <v/>
      </c>
      <c r="BC59" s="204" t="str">
        <f t="shared" si="26"/>
        <v/>
      </c>
      <c r="BE59" s="206">
        <f t="shared" si="27"/>
        <v>0</v>
      </c>
    </row>
    <row r="60" spans="2:57" hidden="1" x14ac:dyDescent="0.25">
      <c r="B60" s="70" t="str">
        <f t="shared" si="0"/>
        <v/>
      </c>
      <c r="C60" s="430" t="str">
        <f>IF('תנאי סף'!AO60&lt;&gt;1,"",'תנאי סף'!F60)</f>
        <v/>
      </c>
      <c r="D60" s="106" t="str">
        <f>IF($C60="","",IF(ייצוב!Y60="",$BA$1,ייצוב!Y60))</f>
        <v/>
      </c>
      <c r="E60" s="181"/>
      <c r="F60" s="106" t="str">
        <f>IF($C60="","",IF(ייצוב!G60="",$BA$1,ייצוב!G60))</f>
        <v/>
      </c>
      <c r="G60" s="284"/>
      <c r="H60" s="285" t="str">
        <f t="shared" si="1"/>
        <v/>
      </c>
      <c r="I60" s="439" t="str">
        <f t="shared" si="2"/>
        <v/>
      </c>
      <c r="J60" s="440" t="str">
        <f t="shared" si="3"/>
        <v/>
      </c>
      <c r="K60" s="440" t="str">
        <f t="shared" si="4"/>
        <v/>
      </c>
      <c r="L60" s="441" t="str">
        <f t="shared" si="5"/>
        <v/>
      </c>
      <c r="M60" s="441" t="str">
        <f t="shared" si="28"/>
        <v/>
      </c>
      <c r="N60" s="442" t="str">
        <f t="shared" si="6"/>
        <v/>
      </c>
      <c r="O60" s="442" t="str">
        <f t="shared" si="29"/>
        <v/>
      </c>
      <c r="P60" s="441" t="str">
        <f t="shared" si="7"/>
        <v/>
      </c>
      <c r="Q60" s="441" t="str">
        <f t="shared" si="30"/>
        <v/>
      </c>
      <c r="R60" s="442" t="str">
        <f t="shared" si="8"/>
        <v/>
      </c>
      <c r="S60" s="442" t="str">
        <f t="shared" si="31"/>
        <v/>
      </c>
      <c r="T60" s="441" t="str">
        <f t="shared" si="9"/>
        <v/>
      </c>
      <c r="U60" s="441" t="str">
        <f t="shared" si="32"/>
        <v/>
      </c>
      <c r="V60" s="442" t="str">
        <f t="shared" si="10"/>
        <v/>
      </c>
      <c r="W60" s="442" t="str">
        <f t="shared" si="33"/>
        <v/>
      </c>
      <c r="X60" s="441" t="str">
        <f t="shared" si="11"/>
        <v/>
      </c>
      <c r="Y60" s="441" t="str">
        <f t="shared" si="34"/>
        <v/>
      </c>
      <c r="Z60" s="442" t="str">
        <f t="shared" si="12"/>
        <v/>
      </c>
      <c r="AA60" s="442" t="str">
        <f t="shared" si="35"/>
        <v/>
      </c>
      <c r="AB60" s="441" t="str">
        <f t="shared" si="13"/>
        <v/>
      </c>
      <c r="AC60" s="441" t="str">
        <f t="shared" si="36"/>
        <v/>
      </c>
      <c r="AD60" s="442" t="str">
        <f t="shared" si="14"/>
        <v/>
      </c>
      <c r="AE60" s="442" t="str">
        <f t="shared" si="37"/>
        <v/>
      </c>
      <c r="AF60" s="441" t="str">
        <f t="shared" si="15"/>
        <v/>
      </c>
      <c r="AG60" s="441" t="str">
        <f t="shared" si="38"/>
        <v/>
      </c>
      <c r="AH60" s="442" t="str">
        <f t="shared" si="16"/>
        <v/>
      </c>
      <c r="AI60" s="442" t="str">
        <f t="shared" si="39"/>
        <v/>
      </c>
      <c r="AJ60" s="441" t="str">
        <f t="shared" si="17"/>
        <v/>
      </c>
      <c r="AK60" s="441" t="str">
        <f t="shared" si="40"/>
        <v/>
      </c>
      <c r="AL60" s="442" t="str">
        <f t="shared" si="18"/>
        <v/>
      </c>
      <c r="AM60" s="442" t="str">
        <f t="shared" si="41"/>
        <v/>
      </c>
      <c r="AN60" s="441" t="str">
        <f t="shared" si="19"/>
        <v/>
      </c>
      <c r="AO60" s="441" t="str">
        <f t="shared" si="42"/>
        <v/>
      </c>
      <c r="AP60" s="442" t="str">
        <f t="shared" si="20"/>
        <v/>
      </c>
      <c r="AQ60" s="442" t="str">
        <f t="shared" si="43"/>
        <v/>
      </c>
      <c r="AR60" s="441" t="str">
        <f t="shared" si="21"/>
        <v/>
      </c>
      <c r="AS60" s="441" t="str">
        <f t="shared" si="44"/>
        <v/>
      </c>
      <c r="AT60" s="442" t="str">
        <f t="shared" si="22"/>
        <v/>
      </c>
      <c r="AU60" s="442" t="str">
        <f t="shared" si="25"/>
        <v/>
      </c>
      <c r="AV60" s="432" t="str">
        <f t="shared" si="23"/>
        <v/>
      </c>
      <c r="AW60" s="107" t="str">
        <f t="shared" si="24"/>
        <v/>
      </c>
      <c r="BB60" s="204" t="str">
        <f t="shared" si="26"/>
        <v/>
      </c>
      <c r="BC60" s="204" t="str">
        <f t="shared" si="26"/>
        <v/>
      </c>
      <c r="BE60" s="206">
        <f t="shared" si="27"/>
        <v>0</v>
      </c>
    </row>
    <row r="61" spans="2:57" hidden="1" x14ac:dyDescent="0.25">
      <c r="B61" s="70" t="str">
        <f t="shared" si="0"/>
        <v/>
      </c>
      <c r="C61" s="430" t="str">
        <f>IF('תנאי סף'!AO61&lt;&gt;1,"",'תנאי סף'!F61)</f>
        <v/>
      </c>
      <c r="D61" s="106" t="str">
        <f>IF($C61="","",IF(ייצוב!Y61="",$BA$1,ייצוב!Y61))</f>
        <v/>
      </c>
      <c r="E61" s="181"/>
      <c r="F61" s="106" t="str">
        <f>IF($C61="","",IF(ייצוב!G61="",$BA$1,ייצוב!G61))</f>
        <v/>
      </c>
      <c r="G61" s="284"/>
      <c r="H61" s="285" t="str">
        <f t="shared" si="1"/>
        <v/>
      </c>
      <c r="I61" s="439" t="str">
        <f t="shared" si="2"/>
        <v/>
      </c>
      <c r="J61" s="440" t="str">
        <f t="shared" si="3"/>
        <v/>
      </c>
      <c r="K61" s="440" t="str">
        <f t="shared" si="4"/>
        <v/>
      </c>
      <c r="L61" s="441" t="str">
        <f t="shared" si="5"/>
        <v/>
      </c>
      <c r="M61" s="441" t="str">
        <f t="shared" si="28"/>
        <v/>
      </c>
      <c r="N61" s="442" t="str">
        <f t="shared" si="6"/>
        <v/>
      </c>
      <c r="O61" s="442" t="str">
        <f t="shared" si="29"/>
        <v/>
      </c>
      <c r="P61" s="441" t="str">
        <f t="shared" si="7"/>
        <v/>
      </c>
      <c r="Q61" s="441" t="str">
        <f t="shared" si="30"/>
        <v/>
      </c>
      <c r="R61" s="442" t="str">
        <f t="shared" si="8"/>
        <v/>
      </c>
      <c r="S61" s="442" t="str">
        <f t="shared" si="31"/>
        <v/>
      </c>
      <c r="T61" s="441" t="str">
        <f t="shared" si="9"/>
        <v/>
      </c>
      <c r="U61" s="441" t="str">
        <f t="shared" si="32"/>
        <v/>
      </c>
      <c r="V61" s="442" t="str">
        <f t="shared" si="10"/>
        <v/>
      </c>
      <c r="W61" s="442" t="str">
        <f t="shared" si="33"/>
        <v/>
      </c>
      <c r="X61" s="441" t="str">
        <f t="shared" si="11"/>
        <v/>
      </c>
      <c r="Y61" s="441" t="str">
        <f t="shared" si="34"/>
        <v/>
      </c>
      <c r="Z61" s="442" t="str">
        <f t="shared" si="12"/>
        <v/>
      </c>
      <c r="AA61" s="442" t="str">
        <f t="shared" si="35"/>
        <v/>
      </c>
      <c r="AB61" s="441" t="str">
        <f t="shared" si="13"/>
        <v/>
      </c>
      <c r="AC61" s="441" t="str">
        <f t="shared" si="36"/>
        <v/>
      </c>
      <c r="AD61" s="442" t="str">
        <f t="shared" si="14"/>
        <v/>
      </c>
      <c r="AE61" s="442" t="str">
        <f t="shared" si="37"/>
        <v/>
      </c>
      <c r="AF61" s="441" t="str">
        <f t="shared" si="15"/>
        <v/>
      </c>
      <c r="AG61" s="441" t="str">
        <f t="shared" si="38"/>
        <v/>
      </c>
      <c r="AH61" s="442" t="str">
        <f t="shared" si="16"/>
        <v/>
      </c>
      <c r="AI61" s="442" t="str">
        <f t="shared" si="39"/>
        <v/>
      </c>
      <c r="AJ61" s="441" t="str">
        <f t="shared" si="17"/>
        <v/>
      </c>
      <c r="AK61" s="441" t="str">
        <f t="shared" si="40"/>
        <v/>
      </c>
      <c r="AL61" s="442" t="str">
        <f t="shared" si="18"/>
        <v/>
      </c>
      <c r="AM61" s="442" t="str">
        <f t="shared" si="41"/>
        <v/>
      </c>
      <c r="AN61" s="441" t="str">
        <f t="shared" si="19"/>
        <v/>
      </c>
      <c r="AO61" s="441" t="str">
        <f t="shared" si="42"/>
        <v/>
      </c>
      <c r="AP61" s="442" t="str">
        <f t="shared" si="20"/>
        <v/>
      </c>
      <c r="AQ61" s="442" t="str">
        <f t="shared" si="43"/>
        <v/>
      </c>
      <c r="AR61" s="441" t="str">
        <f t="shared" si="21"/>
        <v/>
      </c>
      <c r="AS61" s="441" t="str">
        <f t="shared" si="44"/>
        <v/>
      </c>
      <c r="AT61" s="442" t="str">
        <f t="shared" si="22"/>
        <v/>
      </c>
      <c r="AU61" s="442" t="str">
        <f t="shared" si="25"/>
        <v/>
      </c>
      <c r="AV61" s="432" t="str">
        <f t="shared" si="23"/>
        <v/>
      </c>
      <c r="AW61" s="107" t="str">
        <f t="shared" si="24"/>
        <v/>
      </c>
      <c r="BB61" s="204" t="str">
        <f t="shared" si="26"/>
        <v/>
      </c>
      <c r="BC61" s="204" t="str">
        <f t="shared" si="26"/>
        <v/>
      </c>
      <c r="BE61" s="206">
        <f t="shared" si="27"/>
        <v>0</v>
      </c>
    </row>
    <row r="62" spans="2:57" hidden="1" x14ac:dyDescent="0.25">
      <c r="B62" s="70" t="str">
        <f t="shared" si="0"/>
        <v/>
      </c>
      <c r="C62" s="430" t="str">
        <f>IF('תנאי סף'!AO62&lt;&gt;1,"",'תנאי סף'!F62)</f>
        <v/>
      </c>
      <c r="D62" s="106" t="str">
        <f>IF($C62="","",IF(ייצוב!Y62="",$BA$1,ייצוב!Y62))</f>
        <v/>
      </c>
      <c r="E62" s="181"/>
      <c r="F62" s="106" t="str">
        <f>IF($C62="","",IF(ייצוב!G62="",$BA$1,ייצוב!G62))</f>
        <v/>
      </c>
      <c r="G62" s="284"/>
      <c r="H62" s="285" t="str">
        <f t="shared" si="1"/>
        <v/>
      </c>
      <c r="I62" s="439" t="str">
        <f t="shared" si="2"/>
        <v/>
      </c>
      <c r="J62" s="440" t="str">
        <f t="shared" si="3"/>
        <v/>
      </c>
      <c r="K62" s="440" t="str">
        <f t="shared" si="4"/>
        <v/>
      </c>
      <c r="L62" s="441" t="str">
        <f t="shared" si="5"/>
        <v/>
      </c>
      <c r="M62" s="441" t="str">
        <f t="shared" si="28"/>
        <v/>
      </c>
      <c r="N62" s="442" t="str">
        <f t="shared" si="6"/>
        <v/>
      </c>
      <c r="O62" s="442" t="str">
        <f t="shared" si="29"/>
        <v/>
      </c>
      <c r="P62" s="441" t="str">
        <f t="shared" si="7"/>
        <v/>
      </c>
      <c r="Q62" s="441" t="str">
        <f t="shared" si="30"/>
        <v/>
      </c>
      <c r="R62" s="442" t="str">
        <f t="shared" si="8"/>
        <v/>
      </c>
      <c r="S62" s="442" t="str">
        <f t="shared" si="31"/>
        <v/>
      </c>
      <c r="T62" s="441" t="str">
        <f t="shared" si="9"/>
        <v/>
      </c>
      <c r="U62" s="441" t="str">
        <f t="shared" si="32"/>
        <v/>
      </c>
      <c r="V62" s="442" t="str">
        <f t="shared" si="10"/>
        <v/>
      </c>
      <c r="W62" s="442" t="str">
        <f t="shared" si="33"/>
        <v/>
      </c>
      <c r="X62" s="441" t="str">
        <f t="shared" si="11"/>
        <v/>
      </c>
      <c r="Y62" s="441" t="str">
        <f t="shared" si="34"/>
        <v/>
      </c>
      <c r="Z62" s="442" t="str">
        <f t="shared" si="12"/>
        <v/>
      </c>
      <c r="AA62" s="442" t="str">
        <f t="shared" si="35"/>
        <v/>
      </c>
      <c r="AB62" s="441" t="str">
        <f t="shared" si="13"/>
        <v/>
      </c>
      <c r="AC62" s="441" t="str">
        <f t="shared" si="36"/>
        <v/>
      </c>
      <c r="AD62" s="442" t="str">
        <f t="shared" si="14"/>
        <v/>
      </c>
      <c r="AE62" s="442" t="str">
        <f t="shared" si="37"/>
        <v/>
      </c>
      <c r="AF62" s="441" t="str">
        <f t="shared" si="15"/>
        <v/>
      </c>
      <c r="AG62" s="441" t="str">
        <f t="shared" si="38"/>
        <v/>
      </c>
      <c r="AH62" s="442" t="str">
        <f t="shared" si="16"/>
        <v/>
      </c>
      <c r="AI62" s="442" t="str">
        <f t="shared" si="39"/>
        <v/>
      </c>
      <c r="AJ62" s="441" t="str">
        <f t="shared" si="17"/>
        <v/>
      </c>
      <c r="AK62" s="441" t="str">
        <f t="shared" si="40"/>
        <v/>
      </c>
      <c r="AL62" s="442" t="str">
        <f t="shared" si="18"/>
        <v/>
      </c>
      <c r="AM62" s="442" t="str">
        <f t="shared" si="41"/>
        <v/>
      </c>
      <c r="AN62" s="441" t="str">
        <f t="shared" si="19"/>
        <v/>
      </c>
      <c r="AO62" s="441" t="str">
        <f t="shared" si="42"/>
        <v/>
      </c>
      <c r="AP62" s="442" t="str">
        <f t="shared" si="20"/>
        <v/>
      </c>
      <c r="AQ62" s="442" t="str">
        <f t="shared" si="43"/>
        <v/>
      </c>
      <c r="AR62" s="441" t="str">
        <f t="shared" si="21"/>
        <v/>
      </c>
      <c r="AS62" s="441" t="str">
        <f t="shared" si="44"/>
        <v/>
      </c>
      <c r="AT62" s="442" t="str">
        <f t="shared" si="22"/>
        <v/>
      </c>
      <c r="AU62" s="442" t="str">
        <f t="shared" si="25"/>
        <v/>
      </c>
      <c r="AV62" s="432" t="str">
        <f t="shared" si="23"/>
        <v/>
      </c>
      <c r="AW62" s="107" t="str">
        <f t="shared" si="24"/>
        <v/>
      </c>
      <c r="BB62" s="204" t="str">
        <f t="shared" si="26"/>
        <v/>
      </c>
      <c r="BC62" s="204" t="str">
        <f t="shared" si="26"/>
        <v/>
      </c>
      <c r="BE62" s="206">
        <f t="shared" si="27"/>
        <v>0</v>
      </c>
    </row>
    <row r="63" spans="2:57" hidden="1" x14ac:dyDescent="0.25">
      <c r="B63" s="70" t="str">
        <f t="shared" si="0"/>
        <v/>
      </c>
      <c r="C63" s="430" t="str">
        <f>IF('תנאי סף'!AO63&lt;&gt;1,"",'תנאי סף'!F63)</f>
        <v/>
      </c>
      <c r="D63" s="106" t="str">
        <f>IF($C63="","",IF(ייצוב!Y63="",$BA$1,ייצוב!Y63))</f>
        <v/>
      </c>
      <c r="E63" s="181"/>
      <c r="F63" s="106" t="str">
        <f>IF($C63="","",IF(ייצוב!G63="",$BA$1,ייצוב!G63))</f>
        <v/>
      </c>
      <c r="G63" s="284"/>
      <c r="H63" s="285" t="str">
        <f t="shared" ref="H63:H94" si="45">IF($C63="","",IF(OR(D63="",F63="",BE63&lt;&gt;1),$BA$1,IF($D63&lt;$F63*$H$6,1,0)))</f>
        <v/>
      </c>
      <c r="I63" s="439" t="str">
        <f t="shared" si="2"/>
        <v/>
      </c>
      <c r="J63" s="440" t="str">
        <f t="shared" ref="J63:J94" si="46">IF($C63="","",IF(I63=1,$F63*$H$6,$D63))</f>
        <v/>
      </c>
      <c r="K63" s="440" t="str">
        <f t="shared" si="4"/>
        <v/>
      </c>
      <c r="L63" s="441" t="str">
        <f t="shared" ref="L63:L94" si="47">IF($C63="","",IF(K63&lt;$F63*$H$6,1,0))</f>
        <v/>
      </c>
      <c r="M63" s="441" t="str">
        <f t="shared" si="28"/>
        <v/>
      </c>
      <c r="N63" s="442" t="str">
        <f t="shared" ref="N63:N94" si="48">IF($C63="","",IF(M63=1,$F63*$H$6,$J63))</f>
        <v/>
      </c>
      <c r="O63" s="442" t="str">
        <f t="shared" si="29"/>
        <v/>
      </c>
      <c r="P63" s="441" t="str">
        <f t="shared" ref="P63:P94" si="49">IF($C63="","",IF(O63&lt;$F63*$H$6,1,0))</f>
        <v/>
      </c>
      <c r="Q63" s="441" t="str">
        <f t="shared" si="30"/>
        <v/>
      </c>
      <c r="R63" s="442" t="str">
        <f t="shared" ref="R63:R94" si="50">IF($C63="","",IF(Q63=1,$F63*$H$6,$N63))</f>
        <v/>
      </c>
      <c r="S63" s="442" t="str">
        <f t="shared" si="31"/>
        <v/>
      </c>
      <c r="T63" s="441" t="str">
        <f t="shared" ref="T63:T94" si="51">IF($C63="","",IF(S63&lt;$F63*$H$6,1,0))</f>
        <v/>
      </c>
      <c r="U63" s="441" t="str">
        <f t="shared" si="32"/>
        <v/>
      </c>
      <c r="V63" s="442" t="str">
        <f t="shared" ref="V63:V94" si="52">IF($C63="","",IF(U63=1,$F63*$H$6,S63))</f>
        <v/>
      </c>
      <c r="W63" s="442" t="str">
        <f t="shared" si="33"/>
        <v/>
      </c>
      <c r="X63" s="441" t="str">
        <f t="shared" ref="X63:X94" si="53">IF($C63="","",IF(W63&lt;$F63*$H$6,1,0))</f>
        <v/>
      </c>
      <c r="Y63" s="441" t="str">
        <f t="shared" si="34"/>
        <v/>
      </c>
      <c r="Z63" s="442" t="str">
        <f t="shared" ref="Z63:Z94" si="54">IF($C63="","",IF(Y63=1,$F63*$H$6,W63))</f>
        <v/>
      </c>
      <c r="AA63" s="442" t="str">
        <f t="shared" si="35"/>
        <v/>
      </c>
      <c r="AB63" s="441" t="str">
        <f t="shared" ref="AB63:AB94" si="55">IF($C63="","",IF(AA63&lt;$F63*$H$6,1,0))</f>
        <v/>
      </c>
      <c r="AC63" s="441" t="str">
        <f t="shared" si="36"/>
        <v/>
      </c>
      <c r="AD63" s="442" t="str">
        <f t="shared" ref="AD63:AD94" si="56">IF($C63="","",IF(AC63=1,$F63*$H$6,AA63))</f>
        <v/>
      </c>
      <c r="AE63" s="442" t="str">
        <f t="shared" si="37"/>
        <v/>
      </c>
      <c r="AF63" s="441" t="str">
        <f t="shared" ref="AF63:AF94" si="57">IF($C63="","",IF(AE63&lt;$F63*$H$6,1,0))</f>
        <v/>
      </c>
      <c r="AG63" s="441" t="str">
        <f t="shared" si="38"/>
        <v/>
      </c>
      <c r="AH63" s="442" t="str">
        <f t="shared" ref="AH63:AH94" si="58">IF($C63="","",IF(AG63=1,$F63*$H$6,AE63))</f>
        <v/>
      </c>
      <c r="AI63" s="442" t="str">
        <f t="shared" si="39"/>
        <v/>
      </c>
      <c r="AJ63" s="441" t="str">
        <f t="shared" ref="AJ63:AJ94" si="59">IF($C63="","",IF(AI63&lt;$F63*$H$6,1,0))</f>
        <v/>
      </c>
      <c r="AK63" s="441" t="str">
        <f t="shared" si="40"/>
        <v/>
      </c>
      <c r="AL63" s="442" t="str">
        <f t="shared" ref="AL63:AL94" si="60">IF($C63="","",IF(AK63=1,$F63*$H$6,AI63))</f>
        <v/>
      </c>
      <c r="AM63" s="442" t="str">
        <f t="shared" si="41"/>
        <v/>
      </c>
      <c r="AN63" s="441" t="str">
        <f t="shared" ref="AN63:AN94" si="61">IF($C63="","",IF(AM63&lt;$F63*$H$6,1,0))</f>
        <v/>
      </c>
      <c r="AO63" s="441" t="str">
        <f t="shared" si="42"/>
        <v/>
      </c>
      <c r="AP63" s="442" t="str">
        <f t="shared" ref="AP63:AP94" si="62">IF($C63="","",IF(AO63=1,$F63*$H$6,AM63))</f>
        <v/>
      </c>
      <c r="AQ63" s="442" t="str">
        <f t="shared" si="43"/>
        <v/>
      </c>
      <c r="AR63" s="441" t="str">
        <f t="shared" ref="AR63:AR94" si="63">IF($C63="","",IF(OR(AQ63&lt;$F63*$H$6,AO63=1,AK63=1,AG63=1,AC63=1,Y63=1,U63=1,Q63=1,M63=1,I63=1),1,0))</f>
        <v/>
      </c>
      <c r="AS63" s="441" t="str">
        <f t="shared" si="44"/>
        <v/>
      </c>
      <c r="AT63" s="442" t="str">
        <f t="shared" ref="AT63:AT94" si="64">IF($C63="","",IF(AS63=1,$F63*$H$6,AQ63))</f>
        <v/>
      </c>
      <c r="AU63" s="442" t="str">
        <f t="shared" si="25"/>
        <v/>
      </c>
      <c r="AV63" s="432" t="str">
        <f t="shared" ref="AV63:AV94" si="65">IF(C63="","",IFERROR(AU63/SUM($AU$31:$AU$130),$BA$1))</f>
        <v/>
      </c>
      <c r="AW63" s="107" t="str">
        <f t="shared" ref="AW63:AW94" si="66">IF(C63="","",IFERROR(AV63*$C$2,$BA$1))</f>
        <v/>
      </c>
      <c r="BB63" s="204" t="str">
        <f t="shared" si="26"/>
        <v/>
      </c>
      <c r="BC63" s="204" t="str">
        <f t="shared" si="26"/>
        <v/>
      </c>
      <c r="BE63" s="206">
        <f t="shared" si="27"/>
        <v>0</v>
      </c>
    </row>
    <row r="64" spans="2:57" hidden="1" x14ac:dyDescent="0.25">
      <c r="B64" s="70" t="str">
        <f t="shared" si="0"/>
        <v/>
      </c>
      <c r="C64" s="430" t="str">
        <f>IF('תנאי סף'!AO64&lt;&gt;1,"",'תנאי סף'!F64)</f>
        <v/>
      </c>
      <c r="D64" s="106" t="str">
        <f>IF($C64="","",IF(ייצוב!Y64="",$BA$1,ייצוב!Y64))</f>
        <v/>
      </c>
      <c r="E64" s="181"/>
      <c r="F64" s="106" t="str">
        <f>IF($C64="","",IF(ייצוב!G64="",$BA$1,ייצוב!G64))</f>
        <v/>
      </c>
      <c r="G64" s="284"/>
      <c r="H64" s="285" t="str">
        <f t="shared" si="45"/>
        <v/>
      </c>
      <c r="I64" s="439" t="str">
        <f t="shared" si="2"/>
        <v/>
      </c>
      <c r="J64" s="440" t="str">
        <f t="shared" si="46"/>
        <v/>
      </c>
      <c r="K64" s="440" t="str">
        <f t="shared" si="4"/>
        <v/>
      </c>
      <c r="L64" s="441" t="str">
        <f t="shared" si="47"/>
        <v/>
      </c>
      <c r="M64" s="441" t="str">
        <f t="shared" si="28"/>
        <v/>
      </c>
      <c r="N64" s="442" t="str">
        <f t="shared" si="48"/>
        <v/>
      </c>
      <c r="O64" s="442" t="str">
        <f t="shared" si="29"/>
        <v/>
      </c>
      <c r="P64" s="441" t="str">
        <f t="shared" si="49"/>
        <v/>
      </c>
      <c r="Q64" s="441" t="str">
        <f t="shared" si="30"/>
        <v/>
      </c>
      <c r="R64" s="442" t="str">
        <f t="shared" si="50"/>
        <v/>
      </c>
      <c r="S64" s="442" t="str">
        <f t="shared" si="31"/>
        <v/>
      </c>
      <c r="T64" s="441" t="str">
        <f t="shared" si="51"/>
        <v/>
      </c>
      <c r="U64" s="441" t="str">
        <f t="shared" si="32"/>
        <v/>
      </c>
      <c r="V64" s="442" t="str">
        <f t="shared" si="52"/>
        <v/>
      </c>
      <c r="W64" s="442" t="str">
        <f t="shared" si="33"/>
        <v/>
      </c>
      <c r="X64" s="441" t="str">
        <f t="shared" si="53"/>
        <v/>
      </c>
      <c r="Y64" s="441" t="str">
        <f t="shared" si="34"/>
        <v/>
      </c>
      <c r="Z64" s="442" t="str">
        <f t="shared" si="54"/>
        <v/>
      </c>
      <c r="AA64" s="442" t="str">
        <f t="shared" si="35"/>
        <v/>
      </c>
      <c r="AB64" s="441" t="str">
        <f t="shared" si="55"/>
        <v/>
      </c>
      <c r="AC64" s="441" t="str">
        <f t="shared" si="36"/>
        <v/>
      </c>
      <c r="AD64" s="442" t="str">
        <f t="shared" si="56"/>
        <v/>
      </c>
      <c r="AE64" s="442" t="str">
        <f t="shared" si="37"/>
        <v/>
      </c>
      <c r="AF64" s="441" t="str">
        <f t="shared" si="57"/>
        <v/>
      </c>
      <c r="AG64" s="441" t="str">
        <f t="shared" si="38"/>
        <v/>
      </c>
      <c r="AH64" s="442" t="str">
        <f t="shared" si="58"/>
        <v/>
      </c>
      <c r="AI64" s="442" t="str">
        <f t="shared" si="39"/>
        <v/>
      </c>
      <c r="AJ64" s="441" t="str">
        <f t="shared" si="59"/>
        <v/>
      </c>
      <c r="AK64" s="441" t="str">
        <f t="shared" si="40"/>
        <v/>
      </c>
      <c r="AL64" s="442" t="str">
        <f t="shared" si="60"/>
        <v/>
      </c>
      <c r="AM64" s="442" t="str">
        <f t="shared" si="41"/>
        <v/>
      </c>
      <c r="AN64" s="441" t="str">
        <f t="shared" si="61"/>
        <v/>
      </c>
      <c r="AO64" s="441" t="str">
        <f t="shared" si="42"/>
        <v/>
      </c>
      <c r="AP64" s="442" t="str">
        <f t="shared" si="62"/>
        <v/>
      </c>
      <c r="AQ64" s="442" t="str">
        <f t="shared" si="43"/>
        <v/>
      </c>
      <c r="AR64" s="441" t="str">
        <f t="shared" si="63"/>
        <v/>
      </c>
      <c r="AS64" s="441" t="str">
        <f t="shared" si="44"/>
        <v/>
      </c>
      <c r="AT64" s="442" t="str">
        <f t="shared" si="64"/>
        <v/>
      </c>
      <c r="AU64" s="442" t="str">
        <f t="shared" si="25"/>
        <v/>
      </c>
      <c r="AV64" s="432" t="str">
        <f t="shared" si="65"/>
        <v/>
      </c>
      <c r="AW64" s="107" t="str">
        <f t="shared" si="66"/>
        <v/>
      </c>
      <c r="BB64" s="204" t="str">
        <f t="shared" ref="BB64:BC95" si="67">IF($C64="","",BB$30)</f>
        <v/>
      </c>
      <c r="BC64" s="204" t="str">
        <f t="shared" si="67"/>
        <v/>
      </c>
      <c r="BE64" s="206">
        <f t="shared" si="27"/>
        <v>0</v>
      </c>
    </row>
    <row r="65" spans="2:57" hidden="1" x14ac:dyDescent="0.25">
      <c r="B65" s="70" t="str">
        <f t="shared" si="0"/>
        <v/>
      </c>
      <c r="C65" s="430" t="str">
        <f>IF('תנאי סף'!AO65&lt;&gt;1,"",'תנאי סף'!F65)</f>
        <v/>
      </c>
      <c r="D65" s="106" t="str">
        <f>IF($C65="","",IF(ייצוב!Y65="",$BA$1,ייצוב!Y65))</f>
        <v/>
      </c>
      <c r="E65" s="181"/>
      <c r="F65" s="106" t="str">
        <f>IF($C65="","",IF(ייצוב!G65="",$BA$1,ייצוב!G65))</f>
        <v/>
      </c>
      <c r="G65" s="284"/>
      <c r="H65" s="285" t="str">
        <f t="shared" si="45"/>
        <v/>
      </c>
      <c r="I65" s="439" t="str">
        <f t="shared" si="2"/>
        <v/>
      </c>
      <c r="J65" s="440" t="str">
        <f t="shared" si="46"/>
        <v/>
      </c>
      <c r="K65" s="440" t="str">
        <f t="shared" si="4"/>
        <v/>
      </c>
      <c r="L65" s="441" t="str">
        <f t="shared" si="47"/>
        <v/>
      </c>
      <c r="M65" s="441" t="str">
        <f t="shared" si="28"/>
        <v/>
      </c>
      <c r="N65" s="442" t="str">
        <f t="shared" si="48"/>
        <v/>
      </c>
      <c r="O65" s="442" t="str">
        <f t="shared" si="29"/>
        <v/>
      </c>
      <c r="P65" s="441" t="str">
        <f t="shared" si="49"/>
        <v/>
      </c>
      <c r="Q65" s="441" t="str">
        <f t="shared" si="30"/>
        <v/>
      </c>
      <c r="R65" s="442" t="str">
        <f t="shared" si="50"/>
        <v/>
      </c>
      <c r="S65" s="442" t="str">
        <f t="shared" si="31"/>
        <v/>
      </c>
      <c r="T65" s="441" t="str">
        <f t="shared" si="51"/>
        <v/>
      </c>
      <c r="U65" s="441" t="str">
        <f t="shared" si="32"/>
        <v/>
      </c>
      <c r="V65" s="442" t="str">
        <f t="shared" si="52"/>
        <v/>
      </c>
      <c r="W65" s="442" t="str">
        <f t="shared" si="33"/>
        <v/>
      </c>
      <c r="X65" s="441" t="str">
        <f t="shared" si="53"/>
        <v/>
      </c>
      <c r="Y65" s="441" t="str">
        <f t="shared" si="34"/>
        <v/>
      </c>
      <c r="Z65" s="442" t="str">
        <f t="shared" si="54"/>
        <v/>
      </c>
      <c r="AA65" s="442" t="str">
        <f t="shared" si="35"/>
        <v/>
      </c>
      <c r="AB65" s="441" t="str">
        <f t="shared" si="55"/>
        <v/>
      </c>
      <c r="AC65" s="441" t="str">
        <f t="shared" si="36"/>
        <v/>
      </c>
      <c r="AD65" s="442" t="str">
        <f t="shared" si="56"/>
        <v/>
      </c>
      <c r="AE65" s="442" t="str">
        <f t="shared" si="37"/>
        <v/>
      </c>
      <c r="AF65" s="441" t="str">
        <f t="shared" si="57"/>
        <v/>
      </c>
      <c r="AG65" s="441" t="str">
        <f t="shared" si="38"/>
        <v/>
      </c>
      <c r="AH65" s="442" t="str">
        <f t="shared" si="58"/>
        <v/>
      </c>
      <c r="AI65" s="442" t="str">
        <f t="shared" si="39"/>
        <v/>
      </c>
      <c r="AJ65" s="441" t="str">
        <f t="shared" si="59"/>
        <v/>
      </c>
      <c r="AK65" s="441" t="str">
        <f t="shared" si="40"/>
        <v/>
      </c>
      <c r="AL65" s="442" t="str">
        <f t="shared" si="60"/>
        <v/>
      </c>
      <c r="AM65" s="442" t="str">
        <f t="shared" si="41"/>
        <v/>
      </c>
      <c r="AN65" s="441" t="str">
        <f t="shared" si="61"/>
        <v/>
      </c>
      <c r="AO65" s="441" t="str">
        <f t="shared" si="42"/>
        <v/>
      </c>
      <c r="AP65" s="442" t="str">
        <f t="shared" si="62"/>
        <v/>
      </c>
      <c r="AQ65" s="442" t="str">
        <f t="shared" si="43"/>
        <v/>
      </c>
      <c r="AR65" s="441" t="str">
        <f t="shared" si="63"/>
        <v/>
      </c>
      <c r="AS65" s="441" t="str">
        <f t="shared" si="44"/>
        <v/>
      </c>
      <c r="AT65" s="442" t="str">
        <f t="shared" si="64"/>
        <v/>
      </c>
      <c r="AU65" s="442" t="str">
        <f t="shared" si="25"/>
        <v/>
      </c>
      <c r="AV65" s="432" t="str">
        <f t="shared" si="65"/>
        <v/>
      </c>
      <c r="AW65" s="107" t="str">
        <f t="shared" si="66"/>
        <v/>
      </c>
      <c r="BB65" s="204" t="str">
        <f t="shared" si="67"/>
        <v/>
      </c>
      <c r="BC65" s="204" t="str">
        <f t="shared" si="67"/>
        <v/>
      </c>
      <c r="BE65" s="206">
        <f t="shared" si="27"/>
        <v>0</v>
      </c>
    </row>
    <row r="66" spans="2:57" hidden="1" x14ac:dyDescent="0.25">
      <c r="B66" s="70" t="str">
        <f t="shared" si="0"/>
        <v/>
      </c>
      <c r="C66" s="430" t="str">
        <f>IF('תנאי סף'!AO66&lt;&gt;1,"",'תנאי סף'!F66)</f>
        <v/>
      </c>
      <c r="D66" s="106" t="str">
        <f>IF($C66="","",IF(ייצוב!Y66="",$BA$1,ייצוב!Y66))</f>
        <v/>
      </c>
      <c r="E66" s="181"/>
      <c r="F66" s="106" t="str">
        <f>IF($C66="","",IF(ייצוב!G66="",$BA$1,ייצוב!G66))</f>
        <v/>
      </c>
      <c r="G66" s="284"/>
      <c r="H66" s="285" t="str">
        <f t="shared" si="45"/>
        <v/>
      </c>
      <c r="I66" s="439" t="str">
        <f t="shared" si="2"/>
        <v/>
      </c>
      <c r="J66" s="440" t="str">
        <f t="shared" si="46"/>
        <v/>
      </c>
      <c r="K66" s="440" t="str">
        <f t="shared" si="4"/>
        <v/>
      </c>
      <c r="L66" s="441" t="str">
        <f t="shared" si="47"/>
        <v/>
      </c>
      <c r="M66" s="441" t="str">
        <f t="shared" si="28"/>
        <v/>
      </c>
      <c r="N66" s="442" t="str">
        <f t="shared" si="48"/>
        <v/>
      </c>
      <c r="O66" s="442" t="str">
        <f t="shared" si="29"/>
        <v/>
      </c>
      <c r="P66" s="441" t="str">
        <f t="shared" si="49"/>
        <v/>
      </c>
      <c r="Q66" s="441" t="str">
        <f t="shared" si="30"/>
        <v/>
      </c>
      <c r="R66" s="442" t="str">
        <f t="shared" si="50"/>
        <v/>
      </c>
      <c r="S66" s="442" t="str">
        <f t="shared" si="31"/>
        <v/>
      </c>
      <c r="T66" s="441" t="str">
        <f t="shared" si="51"/>
        <v/>
      </c>
      <c r="U66" s="441" t="str">
        <f t="shared" si="32"/>
        <v/>
      </c>
      <c r="V66" s="442" t="str">
        <f t="shared" si="52"/>
        <v/>
      </c>
      <c r="W66" s="442" t="str">
        <f t="shared" si="33"/>
        <v/>
      </c>
      <c r="X66" s="441" t="str">
        <f t="shared" si="53"/>
        <v/>
      </c>
      <c r="Y66" s="441" t="str">
        <f t="shared" si="34"/>
        <v/>
      </c>
      <c r="Z66" s="442" t="str">
        <f t="shared" si="54"/>
        <v/>
      </c>
      <c r="AA66" s="442" t="str">
        <f t="shared" si="35"/>
        <v/>
      </c>
      <c r="AB66" s="441" t="str">
        <f t="shared" si="55"/>
        <v/>
      </c>
      <c r="AC66" s="441" t="str">
        <f t="shared" si="36"/>
        <v/>
      </c>
      <c r="AD66" s="442" t="str">
        <f t="shared" si="56"/>
        <v/>
      </c>
      <c r="AE66" s="442" t="str">
        <f t="shared" si="37"/>
        <v/>
      </c>
      <c r="AF66" s="441" t="str">
        <f t="shared" si="57"/>
        <v/>
      </c>
      <c r="AG66" s="441" t="str">
        <f t="shared" si="38"/>
        <v/>
      </c>
      <c r="AH66" s="442" t="str">
        <f t="shared" si="58"/>
        <v/>
      </c>
      <c r="AI66" s="442" t="str">
        <f t="shared" si="39"/>
        <v/>
      </c>
      <c r="AJ66" s="441" t="str">
        <f t="shared" si="59"/>
        <v/>
      </c>
      <c r="AK66" s="441" t="str">
        <f t="shared" si="40"/>
        <v/>
      </c>
      <c r="AL66" s="442" t="str">
        <f t="shared" si="60"/>
        <v/>
      </c>
      <c r="AM66" s="442" t="str">
        <f t="shared" si="41"/>
        <v/>
      </c>
      <c r="AN66" s="441" t="str">
        <f t="shared" si="61"/>
        <v/>
      </c>
      <c r="AO66" s="441" t="str">
        <f t="shared" si="42"/>
        <v/>
      </c>
      <c r="AP66" s="442" t="str">
        <f t="shared" si="62"/>
        <v/>
      </c>
      <c r="AQ66" s="442" t="str">
        <f t="shared" si="43"/>
        <v/>
      </c>
      <c r="AR66" s="441" t="str">
        <f t="shared" si="63"/>
        <v/>
      </c>
      <c r="AS66" s="441" t="str">
        <f t="shared" si="44"/>
        <v/>
      </c>
      <c r="AT66" s="442" t="str">
        <f t="shared" si="64"/>
        <v/>
      </c>
      <c r="AU66" s="442" t="str">
        <f t="shared" si="25"/>
        <v/>
      </c>
      <c r="AV66" s="432" t="str">
        <f t="shared" si="65"/>
        <v/>
      </c>
      <c r="AW66" s="107" t="str">
        <f t="shared" si="66"/>
        <v/>
      </c>
      <c r="BB66" s="204" t="str">
        <f t="shared" si="67"/>
        <v/>
      </c>
      <c r="BC66" s="204" t="str">
        <f t="shared" si="67"/>
        <v/>
      </c>
      <c r="BE66" s="206">
        <f t="shared" si="27"/>
        <v>0</v>
      </c>
    </row>
    <row r="67" spans="2:57" hidden="1" x14ac:dyDescent="0.25">
      <c r="B67" s="70" t="str">
        <f t="shared" si="0"/>
        <v/>
      </c>
      <c r="C67" s="430" t="str">
        <f>IF('תנאי סף'!AO67&lt;&gt;1,"",'תנאי סף'!F67)</f>
        <v/>
      </c>
      <c r="D67" s="106" t="str">
        <f>IF($C67="","",IF(ייצוב!Y67="",$BA$1,ייצוב!Y67))</f>
        <v/>
      </c>
      <c r="E67" s="181"/>
      <c r="F67" s="106" t="str">
        <f>IF($C67="","",IF(ייצוב!G67="",$BA$1,ייצוב!G67))</f>
        <v/>
      </c>
      <c r="G67" s="284"/>
      <c r="H67" s="285" t="str">
        <f t="shared" si="45"/>
        <v/>
      </c>
      <c r="I67" s="439" t="str">
        <f t="shared" si="2"/>
        <v/>
      </c>
      <c r="J67" s="440" t="str">
        <f t="shared" si="46"/>
        <v/>
      </c>
      <c r="K67" s="440" t="str">
        <f t="shared" si="4"/>
        <v/>
      </c>
      <c r="L67" s="441" t="str">
        <f t="shared" si="47"/>
        <v/>
      </c>
      <c r="M67" s="441" t="str">
        <f t="shared" si="28"/>
        <v/>
      </c>
      <c r="N67" s="442" t="str">
        <f t="shared" si="48"/>
        <v/>
      </c>
      <c r="O67" s="442" t="str">
        <f t="shared" si="29"/>
        <v/>
      </c>
      <c r="P67" s="441" t="str">
        <f t="shared" si="49"/>
        <v/>
      </c>
      <c r="Q67" s="441" t="str">
        <f t="shared" si="30"/>
        <v/>
      </c>
      <c r="R67" s="442" t="str">
        <f t="shared" si="50"/>
        <v/>
      </c>
      <c r="S67" s="442" t="str">
        <f t="shared" si="31"/>
        <v/>
      </c>
      <c r="T67" s="441" t="str">
        <f t="shared" si="51"/>
        <v/>
      </c>
      <c r="U67" s="441" t="str">
        <f t="shared" si="32"/>
        <v/>
      </c>
      <c r="V67" s="442" t="str">
        <f t="shared" si="52"/>
        <v/>
      </c>
      <c r="W67" s="442" t="str">
        <f t="shared" si="33"/>
        <v/>
      </c>
      <c r="X67" s="441" t="str">
        <f t="shared" si="53"/>
        <v/>
      </c>
      <c r="Y67" s="441" t="str">
        <f t="shared" si="34"/>
        <v/>
      </c>
      <c r="Z67" s="442" t="str">
        <f t="shared" si="54"/>
        <v/>
      </c>
      <c r="AA67" s="442" t="str">
        <f t="shared" si="35"/>
        <v/>
      </c>
      <c r="AB67" s="441" t="str">
        <f t="shared" si="55"/>
        <v/>
      </c>
      <c r="AC67" s="441" t="str">
        <f t="shared" si="36"/>
        <v/>
      </c>
      <c r="AD67" s="442" t="str">
        <f t="shared" si="56"/>
        <v/>
      </c>
      <c r="AE67" s="442" t="str">
        <f t="shared" si="37"/>
        <v/>
      </c>
      <c r="AF67" s="441" t="str">
        <f t="shared" si="57"/>
        <v/>
      </c>
      <c r="AG67" s="441" t="str">
        <f t="shared" si="38"/>
        <v/>
      </c>
      <c r="AH67" s="442" t="str">
        <f t="shared" si="58"/>
        <v/>
      </c>
      <c r="AI67" s="442" t="str">
        <f t="shared" si="39"/>
        <v/>
      </c>
      <c r="AJ67" s="441" t="str">
        <f t="shared" si="59"/>
        <v/>
      </c>
      <c r="AK67" s="441" t="str">
        <f t="shared" si="40"/>
        <v/>
      </c>
      <c r="AL67" s="442" t="str">
        <f t="shared" si="60"/>
        <v/>
      </c>
      <c r="AM67" s="442" t="str">
        <f t="shared" si="41"/>
        <v/>
      </c>
      <c r="AN67" s="441" t="str">
        <f t="shared" si="61"/>
        <v/>
      </c>
      <c r="AO67" s="441" t="str">
        <f t="shared" si="42"/>
        <v/>
      </c>
      <c r="AP67" s="442" t="str">
        <f t="shared" si="62"/>
        <v/>
      </c>
      <c r="AQ67" s="442" t="str">
        <f t="shared" si="43"/>
        <v/>
      </c>
      <c r="AR67" s="441" t="str">
        <f t="shared" si="63"/>
        <v/>
      </c>
      <c r="AS67" s="441" t="str">
        <f t="shared" si="44"/>
        <v/>
      </c>
      <c r="AT67" s="442" t="str">
        <f t="shared" si="64"/>
        <v/>
      </c>
      <c r="AU67" s="442" t="str">
        <f t="shared" si="25"/>
        <v/>
      </c>
      <c r="AV67" s="432" t="str">
        <f t="shared" si="65"/>
        <v/>
      </c>
      <c r="AW67" s="107" t="str">
        <f t="shared" si="66"/>
        <v/>
      </c>
      <c r="BB67" s="204" t="str">
        <f t="shared" si="67"/>
        <v/>
      </c>
      <c r="BC67" s="204" t="str">
        <f t="shared" si="67"/>
        <v/>
      </c>
      <c r="BE67" s="206">
        <f t="shared" si="27"/>
        <v>0</v>
      </c>
    </row>
    <row r="68" spans="2:57" hidden="1" x14ac:dyDescent="0.25">
      <c r="B68" s="70" t="str">
        <f t="shared" si="0"/>
        <v/>
      </c>
      <c r="C68" s="430" t="str">
        <f>IF('תנאי סף'!AO68&lt;&gt;1,"",'תנאי סף'!F68)</f>
        <v/>
      </c>
      <c r="D68" s="106" t="str">
        <f>IF($C68="","",IF(ייצוב!Y68="",$BA$1,ייצוב!Y68))</f>
        <v/>
      </c>
      <c r="E68" s="181"/>
      <c r="F68" s="106" t="str">
        <f>IF($C68="","",IF(ייצוב!G68="",$BA$1,ייצוב!G68))</f>
        <v/>
      </c>
      <c r="G68" s="284"/>
      <c r="H68" s="285" t="str">
        <f t="shared" si="45"/>
        <v/>
      </c>
      <c r="I68" s="439" t="str">
        <f t="shared" si="2"/>
        <v/>
      </c>
      <c r="J68" s="440" t="str">
        <f t="shared" si="46"/>
        <v/>
      </c>
      <c r="K68" s="440" t="str">
        <f t="shared" si="4"/>
        <v/>
      </c>
      <c r="L68" s="441" t="str">
        <f t="shared" si="47"/>
        <v/>
      </c>
      <c r="M68" s="441" t="str">
        <f t="shared" si="28"/>
        <v/>
      </c>
      <c r="N68" s="442" t="str">
        <f t="shared" si="48"/>
        <v/>
      </c>
      <c r="O68" s="442" t="str">
        <f t="shared" si="29"/>
        <v/>
      </c>
      <c r="P68" s="441" t="str">
        <f t="shared" si="49"/>
        <v/>
      </c>
      <c r="Q68" s="441" t="str">
        <f t="shared" si="30"/>
        <v/>
      </c>
      <c r="R68" s="442" t="str">
        <f t="shared" si="50"/>
        <v/>
      </c>
      <c r="S68" s="442" t="str">
        <f t="shared" si="31"/>
        <v/>
      </c>
      <c r="T68" s="441" t="str">
        <f t="shared" si="51"/>
        <v/>
      </c>
      <c r="U68" s="441" t="str">
        <f t="shared" si="32"/>
        <v/>
      </c>
      <c r="V68" s="442" t="str">
        <f t="shared" si="52"/>
        <v/>
      </c>
      <c r="W68" s="442" t="str">
        <f t="shared" si="33"/>
        <v/>
      </c>
      <c r="X68" s="441" t="str">
        <f t="shared" si="53"/>
        <v/>
      </c>
      <c r="Y68" s="441" t="str">
        <f t="shared" si="34"/>
        <v/>
      </c>
      <c r="Z68" s="442" t="str">
        <f t="shared" si="54"/>
        <v/>
      </c>
      <c r="AA68" s="442" t="str">
        <f t="shared" si="35"/>
        <v/>
      </c>
      <c r="AB68" s="441" t="str">
        <f t="shared" si="55"/>
        <v/>
      </c>
      <c r="AC68" s="441" t="str">
        <f t="shared" si="36"/>
        <v/>
      </c>
      <c r="AD68" s="442" t="str">
        <f t="shared" si="56"/>
        <v/>
      </c>
      <c r="AE68" s="442" t="str">
        <f t="shared" si="37"/>
        <v/>
      </c>
      <c r="AF68" s="441" t="str">
        <f t="shared" si="57"/>
        <v/>
      </c>
      <c r="AG68" s="441" t="str">
        <f t="shared" si="38"/>
        <v/>
      </c>
      <c r="AH68" s="442" t="str">
        <f t="shared" si="58"/>
        <v/>
      </c>
      <c r="AI68" s="442" t="str">
        <f t="shared" si="39"/>
        <v/>
      </c>
      <c r="AJ68" s="441" t="str">
        <f t="shared" si="59"/>
        <v/>
      </c>
      <c r="AK68" s="441" t="str">
        <f t="shared" si="40"/>
        <v/>
      </c>
      <c r="AL68" s="442" t="str">
        <f t="shared" si="60"/>
        <v/>
      </c>
      <c r="AM68" s="442" t="str">
        <f t="shared" si="41"/>
        <v/>
      </c>
      <c r="AN68" s="441" t="str">
        <f t="shared" si="61"/>
        <v/>
      </c>
      <c r="AO68" s="441" t="str">
        <f t="shared" si="42"/>
        <v/>
      </c>
      <c r="AP68" s="442" t="str">
        <f t="shared" si="62"/>
        <v/>
      </c>
      <c r="AQ68" s="442" t="str">
        <f t="shared" si="43"/>
        <v/>
      </c>
      <c r="AR68" s="441" t="str">
        <f t="shared" si="63"/>
        <v/>
      </c>
      <c r="AS68" s="441" t="str">
        <f t="shared" si="44"/>
        <v/>
      </c>
      <c r="AT68" s="442" t="str">
        <f t="shared" si="64"/>
        <v/>
      </c>
      <c r="AU68" s="442" t="str">
        <f t="shared" si="25"/>
        <v/>
      </c>
      <c r="AV68" s="432" t="str">
        <f t="shared" si="65"/>
        <v/>
      </c>
      <c r="AW68" s="107" t="str">
        <f t="shared" si="66"/>
        <v/>
      </c>
      <c r="BB68" s="204" t="str">
        <f t="shared" si="67"/>
        <v/>
      </c>
      <c r="BC68" s="204" t="str">
        <f t="shared" si="67"/>
        <v/>
      </c>
      <c r="BE68" s="206">
        <f t="shared" si="27"/>
        <v>0</v>
      </c>
    </row>
    <row r="69" spans="2:57" hidden="1" x14ac:dyDescent="0.25">
      <c r="B69" s="70" t="str">
        <f t="shared" si="0"/>
        <v/>
      </c>
      <c r="C69" s="430" t="str">
        <f>IF('תנאי סף'!AO69&lt;&gt;1,"",'תנאי סף'!F69)</f>
        <v/>
      </c>
      <c r="D69" s="106" t="str">
        <f>IF($C69="","",IF(ייצוב!Y69="",$BA$1,ייצוב!Y69))</f>
        <v/>
      </c>
      <c r="E69" s="181"/>
      <c r="F69" s="106" t="str">
        <f>IF($C69="","",IF(ייצוב!G69="",$BA$1,ייצוב!G69))</f>
        <v/>
      </c>
      <c r="G69" s="284"/>
      <c r="H69" s="285" t="str">
        <f t="shared" si="45"/>
        <v/>
      </c>
      <c r="I69" s="439" t="str">
        <f t="shared" si="2"/>
        <v/>
      </c>
      <c r="J69" s="440" t="str">
        <f t="shared" si="46"/>
        <v/>
      </c>
      <c r="K69" s="440" t="str">
        <f t="shared" si="4"/>
        <v/>
      </c>
      <c r="L69" s="441" t="str">
        <f t="shared" si="47"/>
        <v/>
      </c>
      <c r="M69" s="441" t="str">
        <f t="shared" si="28"/>
        <v/>
      </c>
      <c r="N69" s="442" t="str">
        <f t="shared" si="48"/>
        <v/>
      </c>
      <c r="O69" s="442" t="str">
        <f t="shared" si="29"/>
        <v/>
      </c>
      <c r="P69" s="441" t="str">
        <f t="shared" si="49"/>
        <v/>
      </c>
      <c r="Q69" s="441" t="str">
        <f t="shared" si="30"/>
        <v/>
      </c>
      <c r="R69" s="442" t="str">
        <f t="shared" si="50"/>
        <v/>
      </c>
      <c r="S69" s="442" t="str">
        <f t="shared" si="31"/>
        <v/>
      </c>
      <c r="T69" s="441" t="str">
        <f t="shared" si="51"/>
        <v/>
      </c>
      <c r="U69" s="441" t="str">
        <f t="shared" si="32"/>
        <v/>
      </c>
      <c r="V69" s="442" t="str">
        <f t="shared" si="52"/>
        <v/>
      </c>
      <c r="W69" s="442" t="str">
        <f t="shared" si="33"/>
        <v/>
      </c>
      <c r="X69" s="441" t="str">
        <f t="shared" si="53"/>
        <v/>
      </c>
      <c r="Y69" s="441" t="str">
        <f t="shared" si="34"/>
        <v/>
      </c>
      <c r="Z69" s="442" t="str">
        <f t="shared" si="54"/>
        <v/>
      </c>
      <c r="AA69" s="442" t="str">
        <f t="shared" si="35"/>
        <v/>
      </c>
      <c r="AB69" s="441" t="str">
        <f t="shared" si="55"/>
        <v/>
      </c>
      <c r="AC69" s="441" t="str">
        <f t="shared" si="36"/>
        <v/>
      </c>
      <c r="AD69" s="442" t="str">
        <f t="shared" si="56"/>
        <v/>
      </c>
      <c r="AE69" s="442" t="str">
        <f t="shared" si="37"/>
        <v/>
      </c>
      <c r="AF69" s="441" t="str">
        <f t="shared" si="57"/>
        <v/>
      </c>
      <c r="AG69" s="441" t="str">
        <f t="shared" si="38"/>
        <v/>
      </c>
      <c r="AH69" s="442" t="str">
        <f t="shared" si="58"/>
        <v/>
      </c>
      <c r="AI69" s="442" t="str">
        <f t="shared" si="39"/>
        <v/>
      </c>
      <c r="AJ69" s="441" t="str">
        <f t="shared" si="59"/>
        <v/>
      </c>
      <c r="AK69" s="441" t="str">
        <f t="shared" si="40"/>
        <v/>
      </c>
      <c r="AL69" s="442" t="str">
        <f t="shared" si="60"/>
        <v/>
      </c>
      <c r="AM69" s="442" t="str">
        <f t="shared" si="41"/>
        <v/>
      </c>
      <c r="AN69" s="441" t="str">
        <f t="shared" si="61"/>
        <v/>
      </c>
      <c r="AO69" s="441" t="str">
        <f t="shared" si="42"/>
        <v/>
      </c>
      <c r="AP69" s="442" t="str">
        <f t="shared" si="62"/>
        <v/>
      </c>
      <c r="AQ69" s="442" t="str">
        <f t="shared" si="43"/>
        <v/>
      </c>
      <c r="AR69" s="441" t="str">
        <f t="shared" si="63"/>
        <v/>
      </c>
      <c r="AS69" s="441" t="str">
        <f t="shared" si="44"/>
        <v/>
      </c>
      <c r="AT69" s="442" t="str">
        <f t="shared" si="64"/>
        <v/>
      </c>
      <c r="AU69" s="442" t="str">
        <f t="shared" si="25"/>
        <v/>
      </c>
      <c r="AV69" s="432" t="str">
        <f t="shared" si="65"/>
        <v/>
      </c>
      <c r="AW69" s="107" t="str">
        <f t="shared" si="66"/>
        <v/>
      </c>
      <c r="BB69" s="204" t="str">
        <f t="shared" si="67"/>
        <v/>
      </c>
      <c r="BC69" s="204" t="str">
        <f t="shared" si="67"/>
        <v/>
      </c>
      <c r="BE69" s="206">
        <f t="shared" si="27"/>
        <v>0</v>
      </c>
    </row>
    <row r="70" spans="2:57" hidden="1" x14ac:dyDescent="0.25">
      <c r="B70" s="70" t="str">
        <f t="shared" si="0"/>
        <v/>
      </c>
      <c r="C70" s="430" t="str">
        <f>IF('תנאי סף'!AO70&lt;&gt;1,"",'תנאי סף'!F70)</f>
        <v/>
      </c>
      <c r="D70" s="106" t="str">
        <f>IF($C70="","",IF(ייצוב!Y70="",$BA$1,ייצוב!Y70))</f>
        <v/>
      </c>
      <c r="E70" s="181"/>
      <c r="F70" s="106" t="str">
        <f>IF($C70="","",IF(ייצוב!G70="",$BA$1,ייצוב!G70))</f>
        <v/>
      </c>
      <c r="G70" s="284"/>
      <c r="H70" s="285" t="str">
        <f t="shared" si="45"/>
        <v/>
      </c>
      <c r="I70" s="439" t="str">
        <f t="shared" si="2"/>
        <v/>
      </c>
      <c r="J70" s="440" t="str">
        <f t="shared" si="46"/>
        <v/>
      </c>
      <c r="K70" s="440" t="str">
        <f t="shared" si="4"/>
        <v/>
      </c>
      <c r="L70" s="441" t="str">
        <f t="shared" si="47"/>
        <v/>
      </c>
      <c r="M70" s="441" t="str">
        <f t="shared" si="28"/>
        <v/>
      </c>
      <c r="N70" s="442" t="str">
        <f t="shared" si="48"/>
        <v/>
      </c>
      <c r="O70" s="442" t="str">
        <f t="shared" si="29"/>
        <v/>
      </c>
      <c r="P70" s="441" t="str">
        <f t="shared" si="49"/>
        <v/>
      </c>
      <c r="Q70" s="441" t="str">
        <f t="shared" si="30"/>
        <v/>
      </c>
      <c r="R70" s="442" t="str">
        <f t="shared" si="50"/>
        <v/>
      </c>
      <c r="S70" s="442" t="str">
        <f t="shared" si="31"/>
        <v/>
      </c>
      <c r="T70" s="441" t="str">
        <f t="shared" si="51"/>
        <v/>
      </c>
      <c r="U70" s="441" t="str">
        <f t="shared" si="32"/>
        <v/>
      </c>
      <c r="V70" s="442" t="str">
        <f t="shared" si="52"/>
        <v/>
      </c>
      <c r="W70" s="442" t="str">
        <f t="shared" si="33"/>
        <v/>
      </c>
      <c r="X70" s="441" t="str">
        <f t="shared" si="53"/>
        <v/>
      </c>
      <c r="Y70" s="441" t="str">
        <f t="shared" si="34"/>
        <v/>
      </c>
      <c r="Z70" s="442" t="str">
        <f t="shared" si="54"/>
        <v/>
      </c>
      <c r="AA70" s="442" t="str">
        <f t="shared" si="35"/>
        <v/>
      </c>
      <c r="AB70" s="441" t="str">
        <f t="shared" si="55"/>
        <v/>
      </c>
      <c r="AC70" s="441" t="str">
        <f t="shared" si="36"/>
        <v/>
      </c>
      <c r="AD70" s="442" t="str">
        <f t="shared" si="56"/>
        <v/>
      </c>
      <c r="AE70" s="442" t="str">
        <f t="shared" si="37"/>
        <v/>
      </c>
      <c r="AF70" s="441" t="str">
        <f t="shared" si="57"/>
        <v/>
      </c>
      <c r="AG70" s="441" t="str">
        <f t="shared" si="38"/>
        <v/>
      </c>
      <c r="AH70" s="442" t="str">
        <f t="shared" si="58"/>
        <v/>
      </c>
      <c r="AI70" s="442" t="str">
        <f t="shared" si="39"/>
        <v/>
      </c>
      <c r="AJ70" s="441" t="str">
        <f t="shared" si="59"/>
        <v/>
      </c>
      <c r="AK70" s="441" t="str">
        <f t="shared" si="40"/>
        <v/>
      </c>
      <c r="AL70" s="442" t="str">
        <f t="shared" si="60"/>
        <v/>
      </c>
      <c r="AM70" s="442" t="str">
        <f t="shared" si="41"/>
        <v/>
      </c>
      <c r="AN70" s="441" t="str">
        <f t="shared" si="61"/>
        <v/>
      </c>
      <c r="AO70" s="441" t="str">
        <f t="shared" si="42"/>
        <v/>
      </c>
      <c r="AP70" s="442" t="str">
        <f t="shared" si="62"/>
        <v/>
      </c>
      <c r="AQ70" s="442" t="str">
        <f t="shared" si="43"/>
        <v/>
      </c>
      <c r="AR70" s="441" t="str">
        <f t="shared" si="63"/>
        <v/>
      </c>
      <c r="AS70" s="441" t="str">
        <f t="shared" si="44"/>
        <v/>
      </c>
      <c r="AT70" s="442" t="str">
        <f t="shared" si="64"/>
        <v/>
      </c>
      <c r="AU70" s="442" t="str">
        <f t="shared" si="25"/>
        <v/>
      </c>
      <c r="AV70" s="432" t="str">
        <f t="shared" si="65"/>
        <v/>
      </c>
      <c r="AW70" s="107" t="str">
        <f t="shared" si="66"/>
        <v/>
      </c>
      <c r="BB70" s="204" t="str">
        <f t="shared" si="67"/>
        <v/>
      </c>
      <c r="BC70" s="204" t="str">
        <f t="shared" si="67"/>
        <v/>
      </c>
      <c r="BE70" s="206">
        <f t="shared" si="27"/>
        <v>0</v>
      </c>
    </row>
    <row r="71" spans="2:57" hidden="1" x14ac:dyDescent="0.25">
      <c r="B71" s="70" t="str">
        <f t="shared" si="0"/>
        <v/>
      </c>
      <c r="C71" s="430" t="str">
        <f>IF('תנאי סף'!AO71&lt;&gt;1,"",'תנאי סף'!F71)</f>
        <v/>
      </c>
      <c r="D71" s="106" t="str">
        <f>IF($C71="","",IF(ייצוב!Y71="",$BA$1,ייצוב!Y71))</f>
        <v/>
      </c>
      <c r="E71" s="181"/>
      <c r="F71" s="106" t="str">
        <f>IF($C71="","",IF(ייצוב!G71="",$BA$1,ייצוב!G71))</f>
        <v/>
      </c>
      <c r="G71" s="284"/>
      <c r="H71" s="285" t="str">
        <f t="shared" si="45"/>
        <v/>
      </c>
      <c r="I71" s="439" t="str">
        <f t="shared" si="2"/>
        <v/>
      </c>
      <c r="J71" s="440" t="str">
        <f t="shared" si="46"/>
        <v/>
      </c>
      <c r="K71" s="440" t="str">
        <f t="shared" si="4"/>
        <v/>
      </c>
      <c r="L71" s="441" t="str">
        <f t="shared" si="47"/>
        <v/>
      </c>
      <c r="M71" s="441" t="str">
        <f t="shared" si="28"/>
        <v/>
      </c>
      <c r="N71" s="442" t="str">
        <f t="shared" si="48"/>
        <v/>
      </c>
      <c r="O71" s="442" t="str">
        <f t="shared" si="29"/>
        <v/>
      </c>
      <c r="P71" s="441" t="str">
        <f t="shared" si="49"/>
        <v/>
      </c>
      <c r="Q71" s="441" t="str">
        <f t="shared" si="30"/>
        <v/>
      </c>
      <c r="R71" s="442" t="str">
        <f t="shared" si="50"/>
        <v/>
      </c>
      <c r="S71" s="442" t="str">
        <f t="shared" si="31"/>
        <v/>
      </c>
      <c r="T71" s="441" t="str">
        <f t="shared" si="51"/>
        <v/>
      </c>
      <c r="U71" s="441" t="str">
        <f t="shared" si="32"/>
        <v/>
      </c>
      <c r="V71" s="442" t="str">
        <f t="shared" si="52"/>
        <v/>
      </c>
      <c r="W71" s="442" t="str">
        <f t="shared" si="33"/>
        <v/>
      </c>
      <c r="X71" s="441" t="str">
        <f t="shared" si="53"/>
        <v/>
      </c>
      <c r="Y71" s="441" t="str">
        <f t="shared" si="34"/>
        <v/>
      </c>
      <c r="Z71" s="442" t="str">
        <f t="shared" si="54"/>
        <v/>
      </c>
      <c r="AA71" s="442" t="str">
        <f t="shared" si="35"/>
        <v/>
      </c>
      <c r="AB71" s="441" t="str">
        <f t="shared" si="55"/>
        <v/>
      </c>
      <c r="AC71" s="441" t="str">
        <f t="shared" si="36"/>
        <v/>
      </c>
      <c r="AD71" s="442" t="str">
        <f t="shared" si="56"/>
        <v/>
      </c>
      <c r="AE71" s="442" t="str">
        <f t="shared" si="37"/>
        <v/>
      </c>
      <c r="AF71" s="441" t="str">
        <f t="shared" si="57"/>
        <v/>
      </c>
      <c r="AG71" s="441" t="str">
        <f t="shared" si="38"/>
        <v/>
      </c>
      <c r="AH71" s="442" t="str">
        <f t="shared" si="58"/>
        <v/>
      </c>
      <c r="AI71" s="442" t="str">
        <f t="shared" si="39"/>
        <v/>
      </c>
      <c r="AJ71" s="441" t="str">
        <f t="shared" si="59"/>
        <v/>
      </c>
      <c r="AK71" s="441" t="str">
        <f t="shared" si="40"/>
        <v/>
      </c>
      <c r="AL71" s="442" t="str">
        <f t="shared" si="60"/>
        <v/>
      </c>
      <c r="AM71" s="442" t="str">
        <f t="shared" si="41"/>
        <v/>
      </c>
      <c r="AN71" s="441" t="str">
        <f t="shared" si="61"/>
        <v/>
      </c>
      <c r="AO71" s="441" t="str">
        <f t="shared" si="42"/>
        <v/>
      </c>
      <c r="AP71" s="442" t="str">
        <f t="shared" si="62"/>
        <v/>
      </c>
      <c r="AQ71" s="442" t="str">
        <f t="shared" si="43"/>
        <v/>
      </c>
      <c r="AR71" s="441" t="str">
        <f t="shared" si="63"/>
        <v/>
      </c>
      <c r="AS71" s="441" t="str">
        <f t="shared" si="44"/>
        <v/>
      </c>
      <c r="AT71" s="442" t="str">
        <f t="shared" si="64"/>
        <v/>
      </c>
      <c r="AU71" s="442" t="str">
        <f t="shared" si="25"/>
        <v/>
      </c>
      <c r="AV71" s="432" t="str">
        <f t="shared" si="65"/>
        <v/>
      </c>
      <c r="AW71" s="107" t="str">
        <f t="shared" si="66"/>
        <v/>
      </c>
      <c r="BB71" s="204" t="str">
        <f t="shared" si="67"/>
        <v/>
      </c>
      <c r="BC71" s="204" t="str">
        <f t="shared" si="67"/>
        <v/>
      </c>
      <c r="BE71" s="206">
        <f t="shared" si="27"/>
        <v>0</v>
      </c>
    </row>
    <row r="72" spans="2:57" hidden="1" x14ac:dyDescent="0.25">
      <c r="B72" s="70" t="str">
        <f t="shared" si="0"/>
        <v/>
      </c>
      <c r="C72" s="430" t="str">
        <f>IF('תנאי סף'!AO72&lt;&gt;1,"",'תנאי סף'!F72)</f>
        <v/>
      </c>
      <c r="D72" s="106" t="str">
        <f>IF($C72="","",IF(ייצוב!Y72="",$BA$1,ייצוב!Y72))</f>
        <v/>
      </c>
      <c r="E72" s="181"/>
      <c r="F72" s="106" t="str">
        <f>IF($C72="","",IF(ייצוב!G72="",$BA$1,ייצוב!G72))</f>
        <v/>
      </c>
      <c r="G72" s="284"/>
      <c r="H72" s="285" t="str">
        <f t="shared" si="45"/>
        <v/>
      </c>
      <c r="I72" s="439" t="str">
        <f t="shared" si="2"/>
        <v/>
      </c>
      <c r="J72" s="440" t="str">
        <f t="shared" si="46"/>
        <v/>
      </c>
      <c r="K72" s="440" t="str">
        <f t="shared" si="4"/>
        <v/>
      </c>
      <c r="L72" s="441" t="str">
        <f t="shared" si="47"/>
        <v/>
      </c>
      <c r="M72" s="441" t="str">
        <f t="shared" si="28"/>
        <v/>
      </c>
      <c r="N72" s="442" t="str">
        <f t="shared" si="48"/>
        <v/>
      </c>
      <c r="O72" s="442" t="str">
        <f t="shared" si="29"/>
        <v/>
      </c>
      <c r="P72" s="441" t="str">
        <f t="shared" si="49"/>
        <v/>
      </c>
      <c r="Q72" s="441" t="str">
        <f t="shared" si="30"/>
        <v/>
      </c>
      <c r="R72" s="442" t="str">
        <f t="shared" si="50"/>
        <v/>
      </c>
      <c r="S72" s="442" t="str">
        <f t="shared" si="31"/>
        <v/>
      </c>
      <c r="T72" s="441" t="str">
        <f t="shared" si="51"/>
        <v/>
      </c>
      <c r="U72" s="441" t="str">
        <f t="shared" si="32"/>
        <v/>
      </c>
      <c r="V72" s="442" t="str">
        <f t="shared" si="52"/>
        <v/>
      </c>
      <c r="W72" s="442" t="str">
        <f t="shared" si="33"/>
        <v/>
      </c>
      <c r="X72" s="441" t="str">
        <f t="shared" si="53"/>
        <v/>
      </c>
      <c r="Y72" s="441" t="str">
        <f t="shared" si="34"/>
        <v/>
      </c>
      <c r="Z72" s="442" t="str">
        <f t="shared" si="54"/>
        <v/>
      </c>
      <c r="AA72" s="442" t="str">
        <f t="shared" si="35"/>
        <v/>
      </c>
      <c r="AB72" s="441" t="str">
        <f t="shared" si="55"/>
        <v/>
      </c>
      <c r="AC72" s="441" t="str">
        <f t="shared" si="36"/>
        <v/>
      </c>
      <c r="AD72" s="442" t="str">
        <f t="shared" si="56"/>
        <v/>
      </c>
      <c r="AE72" s="442" t="str">
        <f t="shared" si="37"/>
        <v/>
      </c>
      <c r="AF72" s="441" t="str">
        <f t="shared" si="57"/>
        <v/>
      </c>
      <c r="AG72" s="441" t="str">
        <f t="shared" si="38"/>
        <v/>
      </c>
      <c r="AH72" s="442" t="str">
        <f t="shared" si="58"/>
        <v/>
      </c>
      <c r="AI72" s="442" t="str">
        <f t="shared" si="39"/>
        <v/>
      </c>
      <c r="AJ72" s="441" t="str">
        <f t="shared" si="59"/>
        <v/>
      </c>
      <c r="AK72" s="441" t="str">
        <f t="shared" si="40"/>
        <v/>
      </c>
      <c r="AL72" s="442" t="str">
        <f t="shared" si="60"/>
        <v/>
      </c>
      <c r="AM72" s="442" t="str">
        <f t="shared" si="41"/>
        <v/>
      </c>
      <c r="AN72" s="441" t="str">
        <f t="shared" si="61"/>
        <v/>
      </c>
      <c r="AO72" s="441" t="str">
        <f t="shared" si="42"/>
        <v/>
      </c>
      <c r="AP72" s="442" t="str">
        <f t="shared" si="62"/>
        <v/>
      </c>
      <c r="AQ72" s="442" t="str">
        <f t="shared" si="43"/>
        <v/>
      </c>
      <c r="AR72" s="441" t="str">
        <f t="shared" si="63"/>
        <v/>
      </c>
      <c r="AS72" s="441" t="str">
        <f t="shared" si="44"/>
        <v/>
      </c>
      <c r="AT72" s="442" t="str">
        <f t="shared" si="64"/>
        <v/>
      </c>
      <c r="AU72" s="442" t="str">
        <f t="shared" si="25"/>
        <v/>
      </c>
      <c r="AV72" s="432" t="str">
        <f t="shared" si="65"/>
        <v/>
      </c>
      <c r="AW72" s="107" t="str">
        <f t="shared" si="66"/>
        <v/>
      </c>
      <c r="BB72" s="204" t="str">
        <f t="shared" si="67"/>
        <v/>
      </c>
      <c r="BC72" s="204" t="str">
        <f t="shared" si="67"/>
        <v/>
      </c>
      <c r="BE72" s="206">
        <f t="shared" si="27"/>
        <v>0</v>
      </c>
    </row>
    <row r="73" spans="2:57" hidden="1" x14ac:dyDescent="0.25">
      <c r="B73" s="70" t="str">
        <f t="shared" si="0"/>
        <v/>
      </c>
      <c r="C73" s="430" t="str">
        <f>IF('תנאי סף'!AO73&lt;&gt;1,"",'תנאי סף'!F73)</f>
        <v/>
      </c>
      <c r="D73" s="106" t="str">
        <f>IF($C73="","",IF(ייצוב!Y73="",$BA$1,ייצוב!Y73))</f>
        <v/>
      </c>
      <c r="E73" s="181"/>
      <c r="F73" s="106" t="str">
        <f>IF($C73="","",IF(ייצוב!G73="",$BA$1,ייצוב!G73))</f>
        <v/>
      </c>
      <c r="G73" s="284"/>
      <c r="H73" s="285" t="str">
        <f t="shared" si="45"/>
        <v/>
      </c>
      <c r="I73" s="439" t="str">
        <f t="shared" si="2"/>
        <v/>
      </c>
      <c r="J73" s="440" t="str">
        <f t="shared" si="46"/>
        <v/>
      </c>
      <c r="K73" s="440" t="str">
        <f t="shared" si="4"/>
        <v/>
      </c>
      <c r="L73" s="441" t="str">
        <f t="shared" si="47"/>
        <v/>
      </c>
      <c r="M73" s="441" t="str">
        <f t="shared" si="28"/>
        <v/>
      </c>
      <c r="N73" s="442" t="str">
        <f t="shared" si="48"/>
        <v/>
      </c>
      <c r="O73" s="442" t="str">
        <f t="shared" si="29"/>
        <v/>
      </c>
      <c r="P73" s="441" t="str">
        <f t="shared" si="49"/>
        <v/>
      </c>
      <c r="Q73" s="441" t="str">
        <f t="shared" si="30"/>
        <v/>
      </c>
      <c r="R73" s="442" t="str">
        <f t="shared" si="50"/>
        <v/>
      </c>
      <c r="S73" s="442" t="str">
        <f t="shared" si="31"/>
        <v/>
      </c>
      <c r="T73" s="441" t="str">
        <f t="shared" si="51"/>
        <v/>
      </c>
      <c r="U73" s="441" t="str">
        <f t="shared" si="32"/>
        <v/>
      </c>
      <c r="V73" s="442" t="str">
        <f t="shared" si="52"/>
        <v/>
      </c>
      <c r="W73" s="442" t="str">
        <f t="shared" si="33"/>
        <v/>
      </c>
      <c r="X73" s="441" t="str">
        <f t="shared" si="53"/>
        <v/>
      </c>
      <c r="Y73" s="441" t="str">
        <f t="shared" si="34"/>
        <v/>
      </c>
      <c r="Z73" s="442" t="str">
        <f t="shared" si="54"/>
        <v/>
      </c>
      <c r="AA73" s="442" t="str">
        <f t="shared" si="35"/>
        <v/>
      </c>
      <c r="AB73" s="441" t="str">
        <f t="shared" si="55"/>
        <v/>
      </c>
      <c r="AC73" s="441" t="str">
        <f t="shared" si="36"/>
        <v/>
      </c>
      <c r="AD73" s="442" t="str">
        <f t="shared" si="56"/>
        <v/>
      </c>
      <c r="AE73" s="442" t="str">
        <f t="shared" si="37"/>
        <v/>
      </c>
      <c r="AF73" s="441" t="str">
        <f t="shared" si="57"/>
        <v/>
      </c>
      <c r="AG73" s="441" t="str">
        <f t="shared" si="38"/>
        <v/>
      </c>
      <c r="AH73" s="442" t="str">
        <f t="shared" si="58"/>
        <v/>
      </c>
      <c r="AI73" s="442" t="str">
        <f t="shared" si="39"/>
        <v/>
      </c>
      <c r="AJ73" s="441" t="str">
        <f t="shared" si="59"/>
        <v/>
      </c>
      <c r="AK73" s="441" t="str">
        <f t="shared" si="40"/>
        <v/>
      </c>
      <c r="AL73" s="442" t="str">
        <f t="shared" si="60"/>
        <v/>
      </c>
      <c r="AM73" s="442" t="str">
        <f t="shared" si="41"/>
        <v/>
      </c>
      <c r="AN73" s="441" t="str">
        <f t="shared" si="61"/>
        <v/>
      </c>
      <c r="AO73" s="441" t="str">
        <f t="shared" si="42"/>
        <v/>
      </c>
      <c r="AP73" s="442" t="str">
        <f t="shared" si="62"/>
        <v/>
      </c>
      <c r="AQ73" s="442" t="str">
        <f t="shared" si="43"/>
        <v/>
      </c>
      <c r="AR73" s="441" t="str">
        <f t="shared" si="63"/>
        <v/>
      </c>
      <c r="AS73" s="441" t="str">
        <f t="shared" si="44"/>
        <v/>
      </c>
      <c r="AT73" s="442" t="str">
        <f t="shared" si="64"/>
        <v/>
      </c>
      <c r="AU73" s="442" t="str">
        <f t="shared" si="25"/>
        <v/>
      </c>
      <c r="AV73" s="432" t="str">
        <f t="shared" si="65"/>
        <v/>
      </c>
      <c r="AW73" s="107" t="str">
        <f t="shared" si="66"/>
        <v/>
      </c>
      <c r="BB73" s="204" t="str">
        <f t="shared" si="67"/>
        <v/>
      </c>
      <c r="BC73" s="204" t="str">
        <f t="shared" si="67"/>
        <v/>
      </c>
      <c r="BE73" s="206">
        <f t="shared" si="27"/>
        <v>0</v>
      </c>
    </row>
    <row r="74" spans="2:57" hidden="1" x14ac:dyDescent="0.25">
      <c r="B74" s="70" t="str">
        <f t="shared" si="0"/>
        <v/>
      </c>
      <c r="C74" s="430" t="str">
        <f>IF('תנאי סף'!AO74&lt;&gt;1,"",'תנאי סף'!F74)</f>
        <v/>
      </c>
      <c r="D74" s="106" t="str">
        <f>IF($C74="","",IF(ייצוב!Y74="",$BA$1,ייצוב!Y74))</f>
        <v/>
      </c>
      <c r="E74" s="181"/>
      <c r="F74" s="106" t="str">
        <f>IF($C74="","",IF(ייצוב!G74="",$BA$1,ייצוב!G74))</f>
        <v/>
      </c>
      <c r="G74" s="284"/>
      <c r="H74" s="285" t="str">
        <f t="shared" si="45"/>
        <v/>
      </c>
      <c r="I74" s="439" t="str">
        <f t="shared" si="2"/>
        <v/>
      </c>
      <c r="J74" s="440" t="str">
        <f t="shared" si="46"/>
        <v/>
      </c>
      <c r="K74" s="440" t="str">
        <f t="shared" si="4"/>
        <v/>
      </c>
      <c r="L74" s="441" t="str">
        <f t="shared" si="47"/>
        <v/>
      </c>
      <c r="M74" s="441" t="str">
        <f t="shared" si="28"/>
        <v/>
      </c>
      <c r="N74" s="442" t="str">
        <f t="shared" si="48"/>
        <v/>
      </c>
      <c r="O74" s="442" t="str">
        <f t="shared" si="29"/>
        <v/>
      </c>
      <c r="P74" s="441" t="str">
        <f t="shared" si="49"/>
        <v/>
      </c>
      <c r="Q74" s="441" t="str">
        <f t="shared" si="30"/>
        <v/>
      </c>
      <c r="R74" s="442" t="str">
        <f t="shared" si="50"/>
        <v/>
      </c>
      <c r="S74" s="442" t="str">
        <f t="shared" si="31"/>
        <v/>
      </c>
      <c r="T74" s="441" t="str">
        <f t="shared" si="51"/>
        <v/>
      </c>
      <c r="U74" s="441" t="str">
        <f t="shared" si="32"/>
        <v/>
      </c>
      <c r="V74" s="442" t="str">
        <f t="shared" si="52"/>
        <v/>
      </c>
      <c r="W74" s="442" t="str">
        <f t="shared" si="33"/>
        <v/>
      </c>
      <c r="X74" s="441" t="str">
        <f t="shared" si="53"/>
        <v/>
      </c>
      <c r="Y74" s="441" t="str">
        <f t="shared" si="34"/>
        <v/>
      </c>
      <c r="Z74" s="442" t="str">
        <f t="shared" si="54"/>
        <v/>
      </c>
      <c r="AA74" s="442" t="str">
        <f t="shared" si="35"/>
        <v/>
      </c>
      <c r="AB74" s="441" t="str">
        <f t="shared" si="55"/>
        <v/>
      </c>
      <c r="AC74" s="441" t="str">
        <f t="shared" si="36"/>
        <v/>
      </c>
      <c r="AD74" s="442" t="str">
        <f t="shared" si="56"/>
        <v/>
      </c>
      <c r="AE74" s="442" t="str">
        <f t="shared" si="37"/>
        <v/>
      </c>
      <c r="AF74" s="441" t="str">
        <f t="shared" si="57"/>
        <v/>
      </c>
      <c r="AG74" s="441" t="str">
        <f t="shared" si="38"/>
        <v/>
      </c>
      <c r="AH74" s="442" t="str">
        <f t="shared" si="58"/>
        <v/>
      </c>
      <c r="AI74" s="442" t="str">
        <f t="shared" si="39"/>
        <v/>
      </c>
      <c r="AJ74" s="441" t="str">
        <f t="shared" si="59"/>
        <v/>
      </c>
      <c r="AK74" s="441" t="str">
        <f t="shared" si="40"/>
        <v/>
      </c>
      <c r="AL74" s="442" t="str">
        <f t="shared" si="60"/>
        <v/>
      </c>
      <c r="AM74" s="442" t="str">
        <f t="shared" si="41"/>
        <v/>
      </c>
      <c r="AN74" s="441" t="str">
        <f t="shared" si="61"/>
        <v/>
      </c>
      <c r="AO74" s="441" t="str">
        <f t="shared" si="42"/>
        <v/>
      </c>
      <c r="AP74" s="442" t="str">
        <f t="shared" si="62"/>
        <v/>
      </c>
      <c r="AQ74" s="442" t="str">
        <f t="shared" si="43"/>
        <v/>
      </c>
      <c r="AR74" s="441" t="str">
        <f t="shared" si="63"/>
        <v/>
      </c>
      <c r="AS74" s="441" t="str">
        <f t="shared" si="44"/>
        <v/>
      </c>
      <c r="AT74" s="442" t="str">
        <f t="shared" si="64"/>
        <v/>
      </c>
      <c r="AU74" s="442" t="str">
        <f t="shared" si="25"/>
        <v/>
      </c>
      <c r="AV74" s="432" t="str">
        <f t="shared" si="65"/>
        <v/>
      </c>
      <c r="AW74" s="107" t="str">
        <f t="shared" si="66"/>
        <v/>
      </c>
      <c r="BB74" s="204" t="str">
        <f t="shared" si="67"/>
        <v/>
      </c>
      <c r="BC74" s="204" t="str">
        <f t="shared" si="67"/>
        <v/>
      </c>
      <c r="BE74" s="206">
        <f t="shared" si="27"/>
        <v>0</v>
      </c>
    </row>
    <row r="75" spans="2:57" hidden="1" x14ac:dyDescent="0.25">
      <c r="B75" s="70" t="str">
        <f t="shared" si="0"/>
        <v/>
      </c>
      <c r="C75" s="430" t="str">
        <f>IF('תנאי סף'!AO75&lt;&gt;1,"",'תנאי סף'!F75)</f>
        <v/>
      </c>
      <c r="D75" s="106" t="str">
        <f>IF($C75="","",IF(ייצוב!Y75="",$BA$1,ייצוב!Y75))</f>
        <v/>
      </c>
      <c r="E75" s="181"/>
      <c r="F75" s="106" t="str">
        <f>IF($C75="","",IF(ייצוב!G75="",$BA$1,ייצוב!G75))</f>
        <v/>
      </c>
      <c r="G75" s="284"/>
      <c r="H75" s="285" t="str">
        <f t="shared" si="45"/>
        <v/>
      </c>
      <c r="I75" s="439" t="str">
        <f t="shared" si="2"/>
        <v/>
      </c>
      <c r="J75" s="440" t="str">
        <f t="shared" si="46"/>
        <v/>
      </c>
      <c r="K75" s="440" t="str">
        <f t="shared" si="4"/>
        <v/>
      </c>
      <c r="L75" s="441" t="str">
        <f t="shared" si="47"/>
        <v/>
      </c>
      <c r="M75" s="441" t="str">
        <f t="shared" si="28"/>
        <v/>
      </c>
      <c r="N75" s="442" t="str">
        <f t="shared" si="48"/>
        <v/>
      </c>
      <c r="O75" s="442" t="str">
        <f t="shared" si="29"/>
        <v/>
      </c>
      <c r="P75" s="441" t="str">
        <f t="shared" si="49"/>
        <v/>
      </c>
      <c r="Q75" s="441" t="str">
        <f t="shared" si="30"/>
        <v/>
      </c>
      <c r="R75" s="442" t="str">
        <f t="shared" si="50"/>
        <v/>
      </c>
      <c r="S75" s="442" t="str">
        <f t="shared" si="31"/>
        <v/>
      </c>
      <c r="T75" s="441" t="str">
        <f t="shared" si="51"/>
        <v/>
      </c>
      <c r="U75" s="441" t="str">
        <f t="shared" si="32"/>
        <v/>
      </c>
      <c r="V75" s="442" t="str">
        <f t="shared" si="52"/>
        <v/>
      </c>
      <c r="W75" s="442" t="str">
        <f t="shared" si="33"/>
        <v/>
      </c>
      <c r="X75" s="441" t="str">
        <f t="shared" si="53"/>
        <v/>
      </c>
      <c r="Y75" s="441" t="str">
        <f t="shared" si="34"/>
        <v/>
      </c>
      <c r="Z75" s="442" t="str">
        <f t="shared" si="54"/>
        <v/>
      </c>
      <c r="AA75" s="442" t="str">
        <f t="shared" si="35"/>
        <v/>
      </c>
      <c r="AB75" s="441" t="str">
        <f t="shared" si="55"/>
        <v/>
      </c>
      <c r="AC75" s="441" t="str">
        <f t="shared" si="36"/>
        <v/>
      </c>
      <c r="AD75" s="442" t="str">
        <f t="shared" si="56"/>
        <v/>
      </c>
      <c r="AE75" s="442" t="str">
        <f t="shared" si="37"/>
        <v/>
      </c>
      <c r="AF75" s="441" t="str">
        <f t="shared" si="57"/>
        <v/>
      </c>
      <c r="AG75" s="441" t="str">
        <f t="shared" si="38"/>
        <v/>
      </c>
      <c r="AH75" s="442" t="str">
        <f t="shared" si="58"/>
        <v/>
      </c>
      <c r="AI75" s="442" t="str">
        <f t="shared" si="39"/>
        <v/>
      </c>
      <c r="AJ75" s="441" t="str">
        <f t="shared" si="59"/>
        <v/>
      </c>
      <c r="AK75" s="441" t="str">
        <f t="shared" si="40"/>
        <v/>
      </c>
      <c r="AL75" s="442" t="str">
        <f t="shared" si="60"/>
        <v/>
      </c>
      <c r="AM75" s="442" t="str">
        <f t="shared" si="41"/>
        <v/>
      </c>
      <c r="AN75" s="441" t="str">
        <f t="shared" si="61"/>
        <v/>
      </c>
      <c r="AO75" s="441" t="str">
        <f t="shared" si="42"/>
        <v/>
      </c>
      <c r="AP75" s="442" t="str">
        <f t="shared" si="62"/>
        <v/>
      </c>
      <c r="AQ75" s="442" t="str">
        <f t="shared" si="43"/>
        <v/>
      </c>
      <c r="AR75" s="441" t="str">
        <f t="shared" si="63"/>
        <v/>
      </c>
      <c r="AS75" s="441" t="str">
        <f t="shared" si="44"/>
        <v/>
      </c>
      <c r="AT75" s="442" t="str">
        <f t="shared" si="64"/>
        <v/>
      </c>
      <c r="AU75" s="442" t="str">
        <f t="shared" si="25"/>
        <v/>
      </c>
      <c r="AV75" s="432" t="str">
        <f t="shared" si="65"/>
        <v/>
      </c>
      <c r="AW75" s="107" t="str">
        <f t="shared" si="66"/>
        <v/>
      </c>
      <c r="BB75" s="204" t="str">
        <f t="shared" si="67"/>
        <v/>
      </c>
      <c r="BC75" s="204" t="str">
        <f t="shared" si="67"/>
        <v/>
      </c>
      <c r="BE75" s="206">
        <f t="shared" si="27"/>
        <v>0</v>
      </c>
    </row>
    <row r="76" spans="2:57" hidden="1" x14ac:dyDescent="0.25">
      <c r="B76" s="70" t="str">
        <f t="shared" si="0"/>
        <v/>
      </c>
      <c r="C76" s="430" t="str">
        <f>IF('תנאי סף'!AO76&lt;&gt;1,"",'תנאי סף'!F76)</f>
        <v/>
      </c>
      <c r="D76" s="106" t="str">
        <f>IF($C76="","",IF(ייצוב!Y76="",$BA$1,ייצוב!Y76))</f>
        <v/>
      </c>
      <c r="E76" s="181"/>
      <c r="F76" s="106" t="str">
        <f>IF($C76="","",IF(ייצוב!G76="",$BA$1,ייצוב!G76))</f>
        <v/>
      </c>
      <c r="G76" s="284"/>
      <c r="H76" s="285" t="str">
        <f t="shared" si="45"/>
        <v/>
      </c>
      <c r="I76" s="439" t="str">
        <f t="shared" si="2"/>
        <v/>
      </c>
      <c r="J76" s="440" t="str">
        <f t="shared" si="46"/>
        <v/>
      </c>
      <c r="K76" s="440" t="str">
        <f t="shared" si="4"/>
        <v/>
      </c>
      <c r="L76" s="441" t="str">
        <f t="shared" si="47"/>
        <v/>
      </c>
      <c r="M76" s="441" t="str">
        <f t="shared" si="28"/>
        <v/>
      </c>
      <c r="N76" s="442" t="str">
        <f t="shared" si="48"/>
        <v/>
      </c>
      <c r="O76" s="442" t="str">
        <f t="shared" si="29"/>
        <v/>
      </c>
      <c r="P76" s="441" t="str">
        <f t="shared" si="49"/>
        <v/>
      </c>
      <c r="Q76" s="441" t="str">
        <f t="shared" si="30"/>
        <v/>
      </c>
      <c r="R76" s="442" t="str">
        <f t="shared" si="50"/>
        <v/>
      </c>
      <c r="S76" s="442" t="str">
        <f t="shared" si="31"/>
        <v/>
      </c>
      <c r="T76" s="441" t="str">
        <f t="shared" si="51"/>
        <v/>
      </c>
      <c r="U76" s="441" t="str">
        <f t="shared" si="32"/>
        <v/>
      </c>
      <c r="V76" s="442" t="str">
        <f t="shared" si="52"/>
        <v/>
      </c>
      <c r="W76" s="442" t="str">
        <f t="shared" si="33"/>
        <v/>
      </c>
      <c r="X76" s="441" t="str">
        <f t="shared" si="53"/>
        <v/>
      </c>
      <c r="Y76" s="441" t="str">
        <f t="shared" si="34"/>
        <v/>
      </c>
      <c r="Z76" s="442" t="str">
        <f t="shared" si="54"/>
        <v/>
      </c>
      <c r="AA76" s="442" t="str">
        <f t="shared" si="35"/>
        <v/>
      </c>
      <c r="AB76" s="441" t="str">
        <f t="shared" si="55"/>
        <v/>
      </c>
      <c r="AC76" s="441" t="str">
        <f t="shared" si="36"/>
        <v/>
      </c>
      <c r="AD76" s="442" t="str">
        <f t="shared" si="56"/>
        <v/>
      </c>
      <c r="AE76" s="442" t="str">
        <f t="shared" si="37"/>
        <v/>
      </c>
      <c r="AF76" s="441" t="str">
        <f t="shared" si="57"/>
        <v/>
      </c>
      <c r="AG76" s="441" t="str">
        <f t="shared" si="38"/>
        <v/>
      </c>
      <c r="AH76" s="442" t="str">
        <f t="shared" si="58"/>
        <v/>
      </c>
      <c r="AI76" s="442" t="str">
        <f t="shared" si="39"/>
        <v/>
      </c>
      <c r="AJ76" s="441" t="str">
        <f t="shared" si="59"/>
        <v/>
      </c>
      <c r="AK76" s="441" t="str">
        <f t="shared" si="40"/>
        <v/>
      </c>
      <c r="AL76" s="442" t="str">
        <f t="shared" si="60"/>
        <v/>
      </c>
      <c r="AM76" s="442" t="str">
        <f t="shared" si="41"/>
        <v/>
      </c>
      <c r="AN76" s="441" t="str">
        <f t="shared" si="61"/>
        <v/>
      </c>
      <c r="AO76" s="441" t="str">
        <f t="shared" si="42"/>
        <v/>
      </c>
      <c r="AP76" s="442" t="str">
        <f t="shared" si="62"/>
        <v/>
      </c>
      <c r="AQ76" s="442" t="str">
        <f t="shared" si="43"/>
        <v/>
      </c>
      <c r="AR76" s="441" t="str">
        <f t="shared" si="63"/>
        <v/>
      </c>
      <c r="AS76" s="441" t="str">
        <f t="shared" si="44"/>
        <v/>
      </c>
      <c r="AT76" s="442" t="str">
        <f t="shared" si="64"/>
        <v/>
      </c>
      <c r="AU76" s="442" t="str">
        <f t="shared" si="25"/>
        <v/>
      </c>
      <c r="AV76" s="432" t="str">
        <f t="shared" si="65"/>
        <v/>
      </c>
      <c r="AW76" s="107" t="str">
        <f t="shared" si="66"/>
        <v/>
      </c>
      <c r="BB76" s="204" t="str">
        <f t="shared" si="67"/>
        <v/>
      </c>
      <c r="BC76" s="204" t="str">
        <f t="shared" si="67"/>
        <v/>
      </c>
      <c r="BE76" s="206">
        <f t="shared" si="27"/>
        <v>0</v>
      </c>
    </row>
    <row r="77" spans="2:57" hidden="1" x14ac:dyDescent="0.25">
      <c r="B77" s="70" t="str">
        <f t="shared" si="0"/>
        <v/>
      </c>
      <c r="C77" s="430" t="str">
        <f>IF('תנאי סף'!AO77&lt;&gt;1,"",'תנאי סף'!F77)</f>
        <v/>
      </c>
      <c r="D77" s="106" t="str">
        <f>IF($C77="","",IF(ייצוב!Y77="",$BA$1,ייצוב!Y77))</f>
        <v/>
      </c>
      <c r="E77" s="181"/>
      <c r="F77" s="106" t="str">
        <f>IF($C77="","",IF(ייצוב!G77="",$BA$1,ייצוב!G77))</f>
        <v/>
      </c>
      <c r="G77" s="284"/>
      <c r="H77" s="285" t="str">
        <f t="shared" si="45"/>
        <v/>
      </c>
      <c r="I77" s="439" t="str">
        <f t="shared" si="2"/>
        <v/>
      </c>
      <c r="J77" s="440" t="str">
        <f t="shared" si="46"/>
        <v/>
      </c>
      <c r="K77" s="440" t="str">
        <f t="shared" si="4"/>
        <v/>
      </c>
      <c r="L77" s="441" t="str">
        <f t="shared" si="47"/>
        <v/>
      </c>
      <c r="M77" s="441" t="str">
        <f t="shared" si="28"/>
        <v/>
      </c>
      <c r="N77" s="442" t="str">
        <f t="shared" si="48"/>
        <v/>
      </c>
      <c r="O77" s="442" t="str">
        <f t="shared" si="29"/>
        <v/>
      </c>
      <c r="P77" s="441" t="str">
        <f t="shared" si="49"/>
        <v/>
      </c>
      <c r="Q77" s="441" t="str">
        <f t="shared" si="30"/>
        <v/>
      </c>
      <c r="R77" s="442" t="str">
        <f t="shared" si="50"/>
        <v/>
      </c>
      <c r="S77" s="442" t="str">
        <f t="shared" si="31"/>
        <v/>
      </c>
      <c r="T77" s="441" t="str">
        <f t="shared" si="51"/>
        <v/>
      </c>
      <c r="U77" s="441" t="str">
        <f t="shared" si="32"/>
        <v/>
      </c>
      <c r="V77" s="442" t="str">
        <f t="shared" si="52"/>
        <v/>
      </c>
      <c r="W77" s="442" t="str">
        <f t="shared" si="33"/>
        <v/>
      </c>
      <c r="X77" s="441" t="str">
        <f t="shared" si="53"/>
        <v/>
      </c>
      <c r="Y77" s="441" t="str">
        <f t="shared" si="34"/>
        <v/>
      </c>
      <c r="Z77" s="442" t="str">
        <f t="shared" si="54"/>
        <v/>
      </c>
      <c r="AA77" s="442" t="str">
        <f t="shared" si="35"/>
        <v/>
      </c>
      <c r="AB77" s="441" t="str">
        <f t="shared" si="55"/>
        <v/>
      </c>
      <c r="AC77" s="441" t="str">
        <f t="shared" si="36"/>
        <v/>
      </c>
      <c r="AD77" s="442" t="str">
        <f t="shared" si="56"/>
        <v/>
      </c>
      <c r="AE77" s="442" t="str">
        <f t="shared" si="37"/>
        <v/>
      </c>
      <c r="AF77" s="441" t="str">
        <f t="shared" si="57"/>
        <v/>
      </c>
      <c r="AG77" s="441" t="str">
        <f t="shared" si="38"/>
        <v/>
      </c>
      <c r="AH77" s="442" t="str">
        <f t="shared" si="58"/>
        <v/>
      </c>
      <c r="AI77" s="442" t="str">
        <f t="shared" si="39"/>
        <v/>
      </c>
      <c r="AJ77" s="441" t="str">
        <f t="shared" si="59"/>
        <v/>
      </c>
      <c r="AK77" s="441" t="str">
        <f t="shared" si="40"/>
        <v/>
      </c>
      <c r="AL77" s="442" t="str">
        <f t="shared" si="60"/>
        <v/>
      </c>
      <c r="AM77" s="442" t="str">
        <f t="shared" si="41"/>
        <v/>
      </c>
      <c r="AN77" s="441" t="str">
        <f t="shared" si="61"/>
        <v/>
      </c>
      <c r="AO77" s="441" t="str">
        <f t="shared" si="42"/>
        <v/>
      </c>
      <c r="AP77" s="442" t="str">
        <f t="shared" si="62"/>
        <v/>
      </c>
      <c r="AQ77" s="442" t="str">
        <f t="shared" si="43"/>
        <v/>
      </c>
      <c r="AR77" s="441" t="str">
        <f t="shared" si="63"/>
        <v/>
      </c>
      <c r="AS77" s="441" t="str">
        <f t="shared" si="44"/>
        <v/>
      </c>
      <c r="AT77" s="442" t="str">
        <f t="shared" si="64"/>
        <v/>
      </c>
      <c r="AU77" s="442" t="str">
        <f t="shared" si="25"/>
        <v/>
      </c>
      <c r="AV77" s="432" t="str">
        <f t="shared" si="65"/>
        <v/>
      </c>
      <c r="AW77" s="107" t="str">
        <f t="shared" si="66"/>
        <v/>
      </c>
      <c r="BB77" s="204" t="str">
        <f t="shared" si="67"/>
        <v/>
      </c>
      <c r="BC77" s="204" t="str">
        <f t="shared" si="67"/>
        <v/>
      </c>
      <c r="BE77" s="206">
        <f t="shared" si="27"/>
        <v>0</v>
      </c>
    </row>
    <row r="78" spans="2:57" hidden="1" x14ac:dyDescent="0.25">
      <c r="B78" s="70" t="str">
        <f t="shared" si="0"/>
        <v/>
      </c>
      <c r="C78" s="430" t="str">
        <f>IF('תנאי סף'!AO78&lt;&gt;1,"",'תנאי סף'!F78)</f>
        <v/>
      </c>
      <c r="D78" s="106" t="str">
        <f>IF($C78="","",IF(ייצוב!Y78="",$BA$1,ייצוב!Y78))</f>
        <v/>
      </c>
      <c r="E78" s="181"/>
      <c r="F78" s="106" t="str">
        <f>IF($C78="","",IF(ייצוב!G78="",$BA$1,ייצוב!G78))</f>
        <v/>
      </c>
      <c r="G78" s="284"/>
      <c r="H78" s="285" t="str">
        <f t="shared" si="45"/>
        <v/>
      </c>
      <c r="I78" s="439" t="str">
        <f t="shared" si="2"/>
        <v/>
      </c>
      <c r="J78" s="440" t="str">
        <f t="shared" si="46"/>
        <v/>
      </c>
      <c r="K78" s="440" t="str">
        <f t="shared" si="4"/>
        <v/>
      </c>
      <c r="L78" s="441" t="str">
        <f t="shared" si="47"/>
        <v/>
      </c>
      <c r="M78" s="441" t="str">
        <f t="shared" si="28"/>
        <v/>
      </c>
      <c r="N78" s="442" t="str">
        <f t="shared" si="48"/>
        <v/>
      </c>
      <c r="O78" s="442" t="str">
        <f t="shared" si="29"/>
        <v/>
      </c>
      <c r="P78" s="441" t="str">
        <f t="shared" si="49"/>
        <v/>
      </c>
      <c r="Q78" s="441" t="str">
        <f t="shared" si="30"/>
        <v/>
      </c>
      <c r="R78" s="442" t="str">
        <f t="shared" si="50"/>
        <v/>
      </c>
      <c r="S78" s="442" t="str">
        <f t="shared" si="31"/>
        <v/>
      </c>
      <c r="T78" s="441" t="str">
        <f t="shared" si="51"/>
        <v/>
      </c>
      <c r="U78" s="441" t="str">
        <f t="shared" si="32"/>
        <v/>
      </c>
      <c r="V78" s="442" t="str">
        <f t="shared" si="52"/>
        <v/>
      </c>
      <c r="W78" s="442" t="str">
        <f t="shared" si="33"/>
        <v/>
      </c>
      <c r="X78" s="441" t="str">
        <f t="shared" si="53"/>
        <v/>
      </c>
      <c r="Y78" s="441" t="str">
        <f t="shared" si="34"/>
        <v/>
      </c>
      <c r="Z78" s="442" t="str">
        <f t="shared" si="54"/>
        <v/>
      </c>
      <c r="AA78" s="442" t="str">
        <f t="shared" si="35"/>
        <v/>
      </c>
      <c r="AB78" s="441" t="str">
        <f t="shared" si="55"/>
        <v/>
      </c>
      <c r="AC78" s="441" t="str">
        <f t="shared" si="36"/>
        <v/>
      </c>
      <c r="AD78" s="442" t="str">
        <f t="shared" si="56"/>
        <v/>
      </c>
      <c r="AE78" s="442" t="str">
        <f t="shared" si="37"/>
        <v/>
      </c>
      <c r="AF78" s="441" t="str">
        <f t="shared" si="57"/>
        <v/>
      </c>
      <c r="AG78" s="441" t="str">
        <f t="shared" si="38"/>
        <v/>
      </c>
      <c r="AH78" s="442" t="str">
        <f t="shared" si="58"/>
        <v/>
      </c>
      <c r="AI78" s="442" t="str">
        <f t="shared" si="39"/>
        <v/>
      </c>
      <c r="AJ78" s="441" t="str">
        <f t="shared" si="59"/>
        <v/>
      </c>
      <c r="AK78" s="441" t="str">
        <f t="shared" si="40"/>
        <v/>
      </c>
      <c r="AL78" s="442" t="str">
        <f t="shared" si="60"/>
        <v/>
      </c>
      <c r="AM78" s="442" t="str">
        <f t="shared" si="41"/>
        <v/>
      </c>
      <c r="AN78" s="441" t="str">
        <f t="shared" si="61"/>
        <v/>
      </c>
      <c r="AO78" s="441" t="str">
        <f t="shared" si="42"/>
        <v/>
      </c>
      <c r="AP78" s="442" t="str">
        <f t="shared" si="62"/>
        <v/>
      </c>
      <c r="AQ78" s="442" t="str">
        <f t="shared" si="43"/>
        <v/>
      </c>
      <c r="AR78" s="441" t="str">
        <f t="shared" si="63"/>
        <v/>
      </c>
      <c r="AS78" s="441" t="str">
        <f t="shared" si="44"/>
        <v/>
      </c>
      <c r="AT78" s="442" t="str">
        <f t="shared" si="64"/>
        <v/>
      </c>
      <c r="AU78" s="442" t="str">
        <f t="shared" si="25"/>
        <v/>
      </c>
      <c r="AV78" s="432" t="str">
        <f t="shared" si="65"/>
        <v/>
      </c>
      <c r="AW78" s="107" t="str">
        <f t="shared" si="66"/>
        <v/>
      </c>
      <c r="BB78" s="204" t="str">
        <f t="shared" si="67"/>
        <v/>
      </c>
      <c r="BC78" s="204" t="str">
        <f t="shared" si="67"/>
        <v/>
      </c>
      <c r="BE78" s="206">
        <f t="shared" si="27"/>
        <v>0</v>
      </c>
    </row>
    <row r="79" spans="2:57" hidden="1" x14ac:dyDescent="0.25">
      <c r="B79" s="70" t="str">
        <f t="shared" si="0"/>
        <v/>
      </c>
      <c r="C79" s="430" t="str">
        <f>IF('תנאי סף'!AO79&lt;&gt;1,"",'תנאי סף'!F79)</f>
        <v/>
      </c>
      <c r="D79" s="106" t="str">
        <f>IF($C79="","",IF(ייצוב!Y79="",$BA$1,ייצוב!Y79))</f>
        <v/>
      </c>
      <c r="E79" s="181"/>
      <c r="F79" s="106" t="str">
        <f>IF($C79="","",IF(ייצוב!G79="",$BA$1,ייצוב!G79))</f>
        <v/>
      </c>
      <c r="G79" s="284"/>
      <c r="H79" s="285" t="str">
        <f t="shared" si="45"/>
        <v/>
      </c>
      <c r="I79" s="439" t="str">
        <f t="shared" si="2"/>
        <v/>
      </c>
      <c r="J79" s="440" t="str">
        <f t="shared" si="46"/>
        <v/>
      </c>
      <c r="K79" s="440" t="str">
        <f t="shared" si="4"/>
        <v/>
      </c>
      <c r="L79" s="441" t="str">
        <f t="shared" si="47"/>
        <v/>
      </c>
      <c r="M79" s="441" t="str">
        <f t="shared" si="28"/>
        <v/>
      </c>
      <c r="N79" s="442" t="str">
        <f t="shared" si="48"/>
        <v/>
      </c>
      <c r="O79" s="442" t="str">
        <f t="shared" si="29"/>
        <v/>
      </c>
      <c r="P79" s="441" t="str">
        <f t="shared" si="49"/>
        <v/>
      </c>
      <c r="Q79" s="441" t="str">
        <f t="shared" si="30"/>
        <v/>
      </c>
      <c r="R79" s="442" t="str">
        <f t="shared" si="50"/>
        <v/>
      </c>
      <c r="S79" s="442" t="str">
        <f t="shared" si="31"/>
        <v/>
      </c>
      <c r="T79" s="441" t="str">
        <f t="shared" si="51"/>
        <v/>
      </c>
      <c r="U79" s="441" t="str">
        <f t="shared" si="32"/>
        <v/>
      </c>
      <c r="V79" s="442" t="str">
        <f t="shared" si="52"/>
        <v/>
      </c>
      <c r="W79" s="442" t="str">
        <f t="shared" si="33"/>
        <v/>
      </c>
      <c r="X79" s="441" t="str">
        <f t="shared" si="53"/>
        <v/>
      </c>
      <c r="Y79" s="441" t="str">
        <f t="shared" si="34"/>
        <v/>
      </c>
      <c r="Z79" s="442" t="str">
        <f t="shared" si="54"/>
        <v/>
      </c>
      <c r="AA79" s="442" t="str">
        <f t="shared" si="35"/>
        <v/>
      </c>
      <c r="AB79" s="441" t="str">
        <f t="shared" si="55"/>
        <v/>
      </c>
      <c r="AC79" s="441" t="str">
        <f t="shared" si="36"/>
        <v/>
      </c>
      <c r="AD79" s="442" t="str">
        <f t="shared" si="56"/>
        <v/>
      </c>
      <c r="AE79" s="442" t="str">
        <f t="shared" si="37"/>
        <v/>
      </c>
      <c r="AF79" s="441" t="str">
        <f t="shared" si="57"/>
        <v/>
      </c>
      <c r="AG79" s="441" t="str">
        <f t="shared" si="38"/>
        <v/>
      </c>
      <c r="AH79" s="442" t="str">
        <f t="shared" si="58"/>
        <v/>
      </c>
      <c r="AI79" s="442" t="str">
        <f t="shared" si="39"/>
        <v/>
      </c>
      <c r="AJ79" s="441" t="str">
        <f t="shared" si="59"/>
        <v/>
      </c>
      <c r="AK79" s="441" t="str">
        <f t="shared" si="40"/>
        <v/>
      </c>
      <c r="AL79" s="442" t="str">
        <f t="shared" si="60"/>
        <v/>
      </c>
      <c r="AM79" s="442" t="str">
        <f t="shared" si="41"/>
        <v/>
      </c>
      <c r="AN79" s="441" t="str">
        <f t="shared" si="61"/>
        <v/>
      </c>
      <c r="AO79" s="441" t="str">
        <f t="shared" si="42"/>
        <v/>
      </c>
      <c r="AP79" s="442" t="str">
        <f t="shared" si="62"/>
        <v/>
      </c>
      <c r="AQ79" s="442" t="str">
        <f t="shared" si="43"/>
        <v/>
      </c>
      <c r="AR79" s="441" t="str">
        <f t="shared" si="63"/>
        <v/>
      </c>
      <c r="AS79" s="441" t="str">
        <f t="shared" si="44"/>
        <v/>
      </c>
      <c r="AT79" s="442" t="str">
        <f t="shared" si="64"/>
        <v/>
      </c>
      <c r="AU79" s="442" t="str">
        <f t="shared" si="25"/>
        <v/>
      </c>
      <c r="AV79" s="432" t="str">
        <f t="shared" si="65"/>
        <v/>
      </c>
      <c r="AW79" s="107" t="str">
        <f t="shared" si="66"/>
        <v/>
      </c>
      <c r="BB79" s="204" t="str">
        <f t="shared" si="67"/>
        <v/>
      </c>
      <c r="BC79" s="204" t="str">
        <f t="shared" si="67"/>
        <v/>
      </c>
      <c r="BE79" s="206">
        <f t="shared" si="27"/>
        <v>0</v>
      </c>
    </row>
    <row r="80" spans="2:57" hidden="1" x14ac:dyDescent="0.25">
      <c r="B80" s="70" t="str">
        <f t="shared" si="0"/>
        <v/>
      </c>
      <c r="C80" s="430" t="str">
        <f>IF('תנאי סף'!AO80&lt;&gt;1,"",'תנאי סף'!F80)</f>
        <v/>
      </c>
      <c r="D80" s="106" t="str">
        <f>IF($C80="","",IF(ייצוב!Y80="",$BA$1,ייצוב!Y80))</f>
        <v/>
      </c>
      <c r="E80" s="181"/>
      <c r="F80" s="106" t="str">
        <f>IF($C80="","",IF(ייצוב!G80="",$BA$1,ייצוב!G80))</f>
        <v/>
      </c>
      <c r="G80" s="284"/>
      <c r="H80" s="285" t="str">
        <f t="shared" si="45"/>
        <v/>
      </c>
      <c r="I80" s="439" t="str">
        <f t="shared" si="2"/>
        <v/>
      </c>
      <c r="J80" s="440" t="str">
        <f t="shared" si="46"/>
        <v/>
      </c>
      <c r="K80" s="440" t="str">
        <f t="shared" si="4"/>
        <v/>
      </c>
      <c r="L80" s="441" t="str">
        <f t="shared" si="47"/>
        <v/>
      </c>
      <c r="M80" s="441" t="str">
        <f t="shared" si="28"/>
        <v/>
      </c>
      <c r="N80" s="442" t="str">
        <f t="shared" si="48"/>
        <v/>
      </c>
      <c r="O80" s="442" t="str">
        <f t="shared" si="29"/>
        <v/>
      </c>
      <c r="P80" s="441" t="str">
        <f t="shared" si="49"/>
        <v/>
      </c>
      <c r="Q80" s="441" t="str">
        <f t="shared" si="30"/>
        <v/>
      </c>
      <c r="R80" s="442" t="str">
        <f t="shared" si="50"/>
        <v/>
      </c>
      <c r="S80" s="442" t="str">
        <f t="shared" si="31"/>
        <v/>
      </c>
      <c r="T80" s="441" t="str">
        <f t="shared" si="51"/>
        <v/>
      </c>
      <c r="U80" s="441" t="str">
        <f t="shared" si="32"/>
        <v/>
      </c>
      <c r="V80" s="442" t="str">
        <f t="shared" si="52"/>
        <v/>
      </c>
      <c r="W80" s="442" t="str">
        <f t="shared" si="33"/>
        <v/>
      </c>
      <c r="X80" s="441" t="str">
        <f t="shared" si="53"/>
        <v/>
      </c>
      <c r="Y80" s="441" t="str">
        <f t="shared" si="34"/>
        <v/>
      </c>
      <c r="Z80" s="442" t="str">
        <f t="shared" si="54"/>
        <v/>
      </c>
      <c r="AA80" s="442" t="str">
        <f t="shared" si="35"/>
        <v/>
      </c>
      <c r="AB80" s="441" t="str">
        <f t="shared" si="55"/>
        <v/>
      </c>
      <c r="AC80" s="441" t="str">
        <f t="shared" si="36"/>
        <v/>
      </c>
      <c r="AD80" s="442" t="str">
        <f t="shared" si="56"/>
        <v/>
      </c>
      <c r="AE80" s="442" t="str">
        <f t="shared" si="37"/>
        <v/>
      </c>
      <c r="AF80" s="441" t="str">
        <f t="shared" si="57"/>
        <v/>
      </c>
      <c r="AG80" s="441" t="str">
        <f t="shared" si="38"/>
        <v/>
      </c>
      <c r="AH80" s="442" t="str">
        <f t="shared" si="58"/>
        <v/>
      </c>
      <c r="AI80" s="442" t="str">
        <f t="shared" si="39"/>
        <v/>
      </c>
      <c r="AJ80" s="441" t="str">
        <f t="shared" si="59"/>
        <v/>
      </c>
      <c r="AK80" s="441" t="str">
        <f t="shared" si="40"/>
        <v/>
      </c>
      <c r="AL80" s="442" t="str">
        <f t="shared" si="60"/>
        <v/>
      </c>
      <c r="AM80" s="442" t="str">
        <f t="shared" si="41"/>
        <v/>
      </c>
      <c r="AN80" s="441" t="str">
        <f t="shared" si="61"/>
        <v/>
      </c>
      <c r="AO80" s="441" t="str">
        <f t="shared" si="42"/>
        <v/>
      </c>
      <c r="AP80" s="442" t="str">
        <f t="shared" si="62"/>
        <v/>
      </c>
      <c r="AQ80" s="442" t="str">
        <f t="shared" si="43"/>
        <v/>
      </c>
      <c r="AR80" s="441" t="str">
        <f t="shared" si="63"/>
        <v/>
      </c>
      <c r="AS80" s="441" t="str">
        <f t="shared" si="44"/>
        <v/>
      </c>
      <c r="AT80" s="442" t="str">
        <f t="shared" si="64"/>
        <v/>
      </c>
      <c r="AU80" s="442" t="str">
        <f t="shared" si="25"/>
        <v/>
      </c>
      <c r="AV80" s="432" t="str">
        <f t="shared" si="65"/>
        <v/>
      </c>
      <c r="AW80" s="107" t="str">
        <f t="shared" si="66"/>
        <v/>
      </c>
      <c r="BB80" s="204" t="str">
        <f t="shared" si="67"/>
        <v/>
      </c>
      <c r="BC80" s="204" t="str">
        <f t="shared" si="67"/>
        <v/>
      </c>
      <c r="BE80" s="206">
        <f t="shared" si="27"/>
        <v>0</v>
      </c>
    </row>
    <row r="81" spans="2:57" hidden="1" x14ac:dyDescent="0.25">
      <c r="B81" s="70" t="str">
        <f t="shared" si="0"/>
        <v/>
      </c>
      <c r="C81" s="430" t="str">
        <f>IF('תנאי סף'!AO81&lt;&gt;1,"",'תנאי סף'!F81)</f>
        <v/>
      </c>
      <c r="D81" s="106" t="str">
        <f>IF($C81="","",IF(ייצוב!Y81="",$BA$1,ייצוב!Y81))</f>
        <v/>
      </c>
      <c r="E81" s="181"/>
      <c r="F81" s="106" t="str">
        <f>IF($C81="","",IF(ייצוב!G81="",$BA$1,ייצוב!G81))</f>
        <v/>
      </c>
      <c r="G81" s="284"/>
      <c r="H81" s="285" t="str">
        <f t="shared" si="45"/>
        <v/>
      </c>
      <c r="I81" s="439" t="str">
        <f t="shared" si="2"/>
        <v/>
      </c>
      <c r="J81" s="440" t="str">
        <f t="shared" si="46"/>
        <v/>
      </c>
      <c r="K81" s="440" t="str">
        <f t="shared" si="4"/>
        <v/>
      </c>
      <c r="L81" s="441" t="str">
        <f t="shared" si="47"/>
        <v/>
      </c>
      <c r="M81" s="441" t="str">
        <f t="shared" si="28"/>
        <v/>
      </c>
      <c r="N81" s="442" t="str">
        <f t="shared" si="48"/>
        <v/>
      </c>
      <c r="O81" s="442" t="str">
        <f t="shared" si="29"/>
        <v/>
      </c>
      <c r="P81" s="441" t="str">
        <f t="shared" si="49"/>
        <v/>
      </c>
      <c r="Q81" s="441" t="str">
        <f t="shared" si="30"/>
        <v/>
      </c>
      <c r="R81" s="442" t="str">
        <f t="shared" si="50"/>
        <v/>
      </c>
      <c r="S81" s="442" t="str">
        <f t="shared" si="31"/>
        <v/>
      </c>
      <c r="T81" s="441" t="str">
        <f t="shared" si="51"/>
        <v/>
      </c>
      <c r="U81" s="441" t="str">
        <f t="shared" si="32"/>
        <v/>
      </c>
      <c r="V81" s="442" t="str">
        <f t="shared" si="52"/>
        <v/>
      </c>
      <c r="W81" s="442" t="str">
        <f t="shared" si="33"/>
        <v/>
      </c>
      <c r="X81" s="441" t="str">
        <f t="shared" si="53"/>
        <v/>
      </c>
      <c r="Y81" s="441" t="str">
        <f t="shared" si="34"/>
        <v/>
      </c>
      <c r="Z81" s="442" t="str">
        <f t="shared" si="54"/>
        <v/>
      </c>
      <c r="AA81" s="442" t="str">
        <f t="shared" si="35"/>
        <v/>
      </c>
      <c r="AB81" s="441" t="str">
        <f t="shared" si="55"/>
        <v/>
      </c>
      <c r="AC81" s="441" t="str">
        <f t="shared" si="36"/>
        <v/>
      </c>
      <c r="AD81" s="442" t="str">
        <f t="shared" si="56"/>
        <v/>
      </c>
      <c r="AE81" s="442" t="str">
        <f t="shared" si="37"/>
        <v/>
      </c>
      <c r="AF81" s="441" t="str">
        <f t="shared" si="57"/>
        <v/>
      </c>
      <c r="AG81" s="441" t="str">
        <f t="shared" si="38"/>
        <v/>
      </c>
      <c r="AH81" s="442" t="str">
        <f t="shared" si="58"/>
        <v/>
      </c>
      <c r="AI81" s="442" t="str">
        <f t="shared" si="39"/>
        <v/>
      </c>
      <c r="AJ81" s="441" t="str">
        <f t="shared" si="59"/>
        <v/>
      </c>
      <c r="AK81" s="441" t="str">
        <f t="shared" si="40"/>
        <v/>
      </c>
      <c r="AL81" s="442" t="str">
        <f t="shared" si="60"/>
        <v/>
      </c>
      <c r="AM81" s="442" t="str">
        <f t="shared" si="41"/>
        <v/>
      </c>
      <c r="AN81" s="441" t="str">
        <f t="shared" si="61"/>
        <v/>
      </c>
      <c r="AO81" s="441" t="str">
        <f t="shared" si="42"/>
        <v/>
      </c>
      <c r="AP81" s="442" t="str">
        <f t="shared" si="62"/>
        <v/>
      </c>
      <c r="AQ81" s="442" t="str">
        <f t="shared" si="43"/>
        <v/>
      </c>
      <c r="AR81" s="441" t="str">
        <f t="shared" si="63"/>
        <v/>
      </c>
      <c r="AS81" s="441" t="str">
        <f t="shared" si="44"/>
        <v/>
      </c>
      <c r="AT81" s="442" t="str">
        <f t="shared" si="64"/>
        <v/>
      </c>
      <c r="AU81" s="442" t="str">
        <f t="shared" si="25"/>
        <v/>
      </c>
      <c r="AV81" s="432" t="str">
        <f t="shared" si="65"/>
        <v/>
      </c>
      <c r="AW81" s="107" t="str">
        <f t="shared" si="66"/>
        <v/>
      </c>
      <c r="BB81" s="204" t="str">
        <f t="shared" si="67"/>
        <v/>
      </c>
      <c r="BC81" s="204" t="str">
        <f t="shared" si="67"/>
        <v/>
      </c>
      <c r="BE81" s="206">
        <f t="shared" si="27"/>
        <v>0</v>
      </c>
    </row>
    <row r="82" spans="2:57" hidden="1" x14ac:dyDescent="0.25">
      <c r="B82" s="70" t="str">
        <f t="shared" si="0"/>
        <v/>
      </c>
      <c r="C82" s="430" t="str">
        <f>IF('תנאי סף'!AO82&lt;&gt;1,"",'תנאי סף'!F82)</f>
        <v/>
      </c>
      <c r="D82" s="106" t="str">
        <f>IF($C82="","",IF(ייצוב!Y82="",$BA$1,ייצוב!Y82))</f>
        <v/>
      </c>
      <c r="E82" s="181"/>
      <c r="F82" s="106" t="str">
        <f>IF($C82="","",IF(ייצוב!G82="",$BA$1,ייצוב!G82))</f>
        <v/>
      </c>
      <c r="G82" s="284"/>
      <c r="H82" s="285" t="str">
        <f t="shared" si="45"/>
        <v/>
      </c>
      <c r="I82" s="439" t="str">
        <f t="shared" si="2"/>
        <v/>
      </c>
      <c r="J82" s="440" t="str">
        <f t="shared" si="46"/>
        <v/>
      </c>
      <c r="K82" s="440" t="str">
        <f t="shared" si="4"/>
        <v/>
      </c>
      <c r="L82" s="441" t="str">
        <f t="shared" si="47"/>
        <v/>
      </c>
      <c r="M82" s="441" t="str">
        <f t="shared" si="28"/>
        <v/>
      </c>
      <c r="N82" s="442" t="str">
        <f t="shared" si="48"/>
        <v/>
      </c>
      <c r="O82" s="442" t="str">
        <f t="shared" si="29"/>
        <v/>
      </c>
      <c r="P82" s="441" t="str">
        <f t="shared" si="49"/>
        <v/>
      </c>
      <c r="Q82" s="441" t="str">
        <f t="shared" si="30"/>
        <v/>
      </c>
      <c r="R82" s="442" t="str">
        <f t="shared" si="50"/>
        <v/>
      </c>
      <c r="S82" s="442" t="str">
        <f t="shared" si="31"/>
        <v/>
      </c>
      <c r="T82" s="441" t="str">
        <f t="shared" si="51"/>
        <v/>
      </c>
      <c r="U82" s="441" t="str">
        <f t="shared" si="32"/>
        <v/>
      </c>
      <c r="V82" s="442" t="str">
        <f t="shared" si="52"/>
        <v/>
      </c>
      <c r="W82" s="442" t="str">
        <f t="shared" si="33"/>
        <v/>
      </c>
      <c r="X82" s="441" t="str">
        <f t="shared" si="53"/>
        <v/>
      </c>
      <c r="Y82" s="441" t="str">
        <f t="shared" si="34"/>
        <v/>
      </c>
      <c r="Z82" s="442" t="str">
        <f t="shared" si="54"/>
        <v/>
      </c>
      <c r="AA82" s="442" t="str">
        <f t="shared" si="35"/>
        <v/>
      </c>
      <c r="AB82" s="441" t="str">
        <f t="shared" si="55"/>
        <v/>
      </c>
      <c r="AC82" s="441" t="str">
        <f t="shared" si="36"/>
        <v/>
      </c>
      <c r="AD82" s="442" t="str">
        <f t="shared" si="56"/>
        <v/>
      </c>
      <c r="AE82" s="442" t="str">
        <f t="shared" si="37"/>
        <v/>
      </c>
      <c r="AF82" s="441" t="str">
        <f t="shared" si="57"/>
        <v/>
      </c>
      <c r="AG82" s="441" t="str">
        <f t="shared" si="38"/>
        <v/>
      </c>
      <c r="AH82" s="442" t="str">
        <f t="shared" si="58"/>
        <v/>
      </c>
      <c r="AI82" s="442" t="str">
        <f t="shared" si="39"/>
        <v/>
      </c>
      <c r="AJ82" s="441" t="str">
        <f t="shared" si="59"/>
        <v/>
      </c>
      <c r="AK82" s="441" t="str">
        <f t="shared" si="40"/>
        <v/>
      </c>
      <c r="AL82" s="442" t="str">
        <f t="shared" si="60"/>
        <v/>
      </c>
      <c r="AM82" s="442" t="str">
        <f t="shared" si="41"/>
        <v/>
      </c>
      <c r="AN82" s="441" t="str">
        <f t="shared" si="61"/>
        <v/>
      </c>
      <c r="AO82" s="441" t="str">
        <f t="shared" si="42"/>
        <v/>
      </c>
      <c r="AP82" s="442" t="str">
        <f t="shared" si="62"/>
        <v/>
      </c>
      <c r="AQ82" s="442" t="str">
        <f t="shared" si="43"/>
        <v/>
      </c>
      <c r="AR82" s="441" t="str">
        <f t="shared" si="63"/>
        <v/>
      </c>
      <c r="AS82" s="441" t="str">
        <f t="shared" si="44"/>
        <v/>
      </c>
      <c r="AT82" s="442" t="str">
        <f t="shared" si="64"/>
        <v/>
      </c>
      <c r="AU82" s="442" t="str">
        <f t="shared" si="25"/>
        <v/>
      </c>
      <c r="AV82" s="432" t="str">
        <f t="shared" si="65"/>
        <v/>
      </c>
      <c r="AW82" s="107" t="str">
        <f t="shared" si="66"/>
        <v/>
      </c>
      <c r="BB82" s="204" t="str">
        <f t="shared" si="67"/>
        <v/>
      </c>
      <c r="BC82" s="204" t="str">
        <f t="shared" si="67"/>
        <v/>
      </c>
      <c r="BE82" s="206">
        <f t="shared" si="27"/>
        <v>0</v>
      </c>
    </row>
    <row r="83" spans="2:57" hidden="1" x14ac:dyDescent="0.25">
      <c r="B83" s="70" t="str">
        <f t="shared" si="0"/>
        <v/>
      </c>
      <c r="C83" s="430" t="str">
        <f>IF('תנאי סף'!AO83&lt;&gt;1,"",'תנאי סף'!F83)</f>
        <v/>
      </c>
      <c r="D83" s="106" t="str">
        <f>IF($C83="","",IF(ייצוב!Y83="",$BA$1,ייצוב!Y83))</f>
        <v/>
      </c>
      <c r="E83" s="181"/>
      <c r="F83" s="106" t="str">
        <f>IF($C83="","",IF(ייצוב!G83="",$BA$1,ייצוב!G83))</f>
        <v/>
      </c>
      <c r="G83" s="284"/>
      <c r="H83" s="285" t="str">
        <f t="shared" si="45"/>
        <v/>
      </c>
      <c r="I83" s="439" t="str">
        <f t="shared" si="2"/>
        <v/>
      </c>
      <c r="J83" s="440" t="str">
        <f t="shared" si="46"/>
        <v/>
      </c>
      <c r="K83" s="440" t="str">
        <f t="shared" si="4"/>
        <v/>
      </c>
      <c r="L83" s="441" t="str">
        <f t="shared" si="47"/>
        <v/>
      </c>
      <c r="M83" s="441" t="str">
        <f t="shared" si="28"/>
        <v/>
      </c>
      <c r="N83" s="442" t="str">
        <f t="shared" si="48"/>
        <v/>
      </c>
      <c r="O83" s="442" t="str">
        <f t="shared" si="29"/>
        <v/>
      </c>
      <c r="P83" s="441" t="str">
        <f t="shared" si="49"/>
        <v/>
      </c>
      <c r="Q83" s="441" t="str">
        <f t="shared" si="30"/>
        <v/>
      </c>
      <c r="R83" s="442" t="str">
        <f t="shared" si="50"/>
        <v/>
      </c>
      <c r="S83" s="442" t="str">
        <f t="shared" si="31"/>
        <v/>
      </c>
      <c r="T83" s="441" t="str">
        <f t="shared" si="51"/>
        <v/>
      </c>
      <c r="U83" s="441" t="str">
        <f t="shared" si="32"/>
        <v/>
      </c>
      <c r="V83" s="442" t="str">
        <f t="shared" si="52"/>
        <v/>
      </c>
      <c r="W83" s="442" t="str">
        <f t="shared" si="33"/>
        <v/>
      </c>
      <c r="X83" s="441" t="str">
        <f t="shared" si="53"/>
        <v/>
      </c>
      <c r="Y83" s="441" t="str">
        <f t="shared" si="34"/>
        <v/>
      </c>
      <c r="Z83" s="442" t="str">
        <f t="shared" si="54"/>
        <v/>
      </c>
      <c r="AA83" s="442" t="str">
        <f t="shared" si="35"/>
        <v/>
      </c>
      <c r="AB83" s="441" t="str">
        <f t="shared" si="55"/>
        <v/>
      </c>
      <c r="AC83" s="441" t="str">
        <f t="shared" si="36"/>
        <v/>
      </c>
      <c r="AD83" s="442" t="str">
        <f t="shared" si="56"/>
        <v/>
      </c>
      <c r="AE83" s="442" t="str">
        <f t="shared" si="37"/>
        <v/>
      </c>
      <c r="AF83" s="441" t="str">
        <f t="shared" si="57"/>
        <v/>
      </c>
      <c r="AG83" s="441" t="str">
        <f t="shared" si="38"/>
        <v/>
      </c>
      <c r="AH83" s="442" t="str">
        <f t="shared" si="58"/>
        <v/>
      </c>
      <c r="AI83" s="442" t="str">
        <f t="shared" si="39"/>
        <v/>
      </c>
      <c r="AJ83" s="441" t="str">
        <f t="shared" si="59"/>
        <v/>
      </c>
      <c r="AK83" s="441" t="str">
        <f t="shared" si="40"/>
        <v/>
      </c>
      <c r="AL83" s="442" t="str">
        <f t="shared" si="60"/>
        <v/>
      </c>
      <c r="AM83" s="442" t="str">
        <f t="shared" si="41"/>
        <v/>
      </c>
      <c r="AN83" s="441" t="str">
        <f t="shared" si="61"/>
        <v/>
      </c>
      <c r="AO83" s="441" t="str">
        <f t="shared" si="42"/>
        <v/>
      </c>
      <c r="AP83" s="442" t="str">
        <f t="shared" si="62"/>
        <v/>
      </c>
      <c r="AQ83" s="442" t="str">
        <f t="shared" si="43"/>
        <v/>
      </c>
      <c r="AR83" s="441" t="str">
        <f t="shared" si="63"/>
        <v/>
      </c>
      <c r="AS83" s="441" t="str">
        <f t="shared" si="44"/>
        <v/>
      </c>
      <c r="AT83" s="442" t="str">
        <f t="shared" si="64"/>
        <v/>
      </c>
      <c r="AU83" s="442" t="str">
        <f t="shared" si="25"/>
        <v/>
      </c>
      <c r="AV83" s="432" t="str">
        <f t="shared" si="65"/>
        <v/>
      </c>
      <c r="AW83" s="107" t="str">
        <f t="shared" si="66"/>
        <v/>
      </c>
      <c r="BB83" s="204" t="str">
        <f t="shared" si="67"/>
        <v/>
      </c>
      <c r="BC83" s="204" t="str">
        <f t="shared" si="67"/>
        <v/>
      </c>
      <c r="BE83" s="206">
        <f t="shared" si="27"/>
        <v>0</v>
      </c>
    </row>
    <row r="84" spans="2:57" hidden="1" x14ac:dyDescent="0.25">
      <c r="B84" s="70" t="str">
        <f t="shared" si="0"/>
        <v/>
      </c>
      <c r="C84" s="430" t="str">
        <f>IF('תנאי סף'!AO84&lt;&gt;1,"",'תנאי סף'!F84)</f>
        <v/>
      </c>
      <c r="D84" s="106" t="str">
        <f>IF($C84="","",IF(ייצוב!Y84="",$BA$1,ייצוב!Y84))</f>
        <v/>
      </c>
      <c r="E84" s="181"/>
      <c r="F84" s="106" t="str">
        <f>IF($C84="","",IF(ייצוב!G84="",$BA$1,ייצוב!G84))</f>
        <v/>
      </c>
      <c r="G84" s="284"/>
      <c r="H84" s="285" t="str">
        <f t="shared" si="45"/>
        <v/>
      </c>
      <c r="I84" s="439" t="str">
        <f t="shared" si="2"/>
        <v/>
      </c>
      <c r="J84" s="440" t="str">
        <f t="shared" si="46"/>
        <v/>
      </c>
      <c r="K84" s="440" t="str">
        <f t="shared" si="4"/>
        <v/>
      </c>
      <c r="L84" s="441" t="str">
        <f t="shared" si="47"/>
        <v/>
      </c>
      <c r="M84" s="441" t="str">
        <f t="shared" si="28"/>
        <v/>
      </c>
      <c r="N84" s="442" t="str">
        <f t="shared" si="48"/>
        <v/>
      </c>
      <c r="O84" s="442" t="str">
        <f t="shared" si="29"/>
        <v/>
      </c>
      <c r="P84" s="441" t="str">
        <f t="shared" si="49"/>
        <v/>
      </c>
      <c r="Q84" s="441" t="str">
        <f t="shared" si="30"/>
        <v/>
      </c>
      <c r="R84" s="442" t="str">
        <f t="shared" si="50"/>
        <v/>
      </c>
      <c r="S84" s="442" t="str">
        <f t="shared" si="31"/>
        <v/>
      </c>
      <c r="T84" s="441" t="str">
        <f t="shared" si="51"/>
        <v/>
      </c>
      <c r="U84" s="441" t="str">
        <f t="shared" si="32"/>
        <v/>
      </c>
      <c r="V84" s="442" t="str">
        <f t="shared" si="52"/>
        <v/>
      </c>
      <c r="W84" s="442" t="str">
        <f t="shared" si="33"/>
        <v/>
      </c>
      <c r="X84" s="441" t="str">
        <f t="shared" si="53"/>
        <v/>
      </c>
      <c r="Y84" s="441" t="str">
        <f t="shared" si="34"/>
        <v/>
      </c>
      <c r="Z84" s="442" t="str">
        <f t="shared" si="54"/>
        <v/>
      </c>
      <c r="AA84" s="442" t="str">
        <f t="shared" si="35"/>
        <v/>
      </c>
      <c r="AB84" s="441" t="str">
        <f t="shared" si="55"/>
        <v/>
      </c>
      <c r="AC84" s="441" t="str">
        <f t="shared" si="36"/>
        <v/>
      </c>
      <c r="AD84" s="442" t="str">
        <f t="shared" si="56"/>
        <v/>
      </c>
      <c r="AE84" s="442" t="str">
        <f t="shared" si="37"/>
        <v/>
      </c>
      <c r="AF84" s="441" t="str">
        <f t="shared" si="57"/>
        <v/>
      </c>
      <c r="AG84" s="441" t="str">
        <f t="shared" si="38"/>
        <v/>
      </c>
      <c r="AH84" s="442" t="str">
        <f t="shared" si="58"/>
        <v/>
      </c>
      <c r="AI84" s="442" t="str">
        <f t="shared" si="39"/>
        <v/>
      </c>
      <c r="AJ84" s="441" t="str">
        <f t="shared" si="59"/>
        <v/>
      </c>
      <c r="AK84" s="441" t="str">
        <f t="shared" si="40"/>
        <v/>
      </c>
      <c r="AL84" s="442" t="str">
        <f t="shared" si="60"/>
        <v/>
      </c>
      <c r="AM84" s="442" t="str">
        <f t="shared" si="41"/>
        <v/>
      </c>
      <c r="AN84" s="441" t="str">
        <f t="shared" si="61"/>
        <v/>
      </c>
      <c r="AO84" s="441" t="str">
        <f t="shared" si="42"/>
        <v/>
      </c>
      <c r="AP84" s="442" t="str">
        <f t="shared" si="62"/>
        <v/>
      </c>
      <c r="AQ84" s="442" t="str">
        <f t="shared" si="43"/>
        <v/>
      </c>
      <c r="AR84" s="441" t="str">
        <f t="shared" si="63"/>
        <v/>
      </c>
      <c r="AS84" s="441" t="str">
        <f t="shared" si="44"/>
        <v/>
      </c>
      <c r="AT84" s="442" t="str">
        <f t="shared" si="64"/>
        <v/>
      </c>
      <c r="AU84" s="442" t="str">
        <f t="shared" si="25"/>
        <v/>
      </c>
      <c r="AV84" s="432" t="str">
        <f t="shared" si="65"/>
        <v/>
      </c>
      <c r="AW84" s="107" t="str">
        <f t="shared" si="66"/>
        <v/>
      </c>
      <c r="BB84" s="204" t="str">
        <f t="shared" si="67"/>
        <v/>
      </c>
      <c r="BC84" s="204" t="str">
        <f t="shared" si="67"/>
        <v/>
      </c>
      <c r="BE84" s="206">
        <f t="shared" si="27"/>
        <v>0</v>
      </c>
    </row>
    <row r="85" spans="2:57" hidden="1" x14ac:dyDescent="0.25">
      <c r="B85" s="70" t="str">
        <f t="shared" si="0"/>
        <v/>
      </c>
      <c r="C85" s="430" t="str">
        <f>IF('תנאי סף'!AO85&lt;&gt;1,"",'תנאי סף'!F85)</f>
        <v/>
      </c>
      <c r="D85" s="106" t="str">
        <f>IF($C85="","",IF(ייצוב!Y85="",$BA$1,ייצוב!Y85))</f>
        <v/>
      </c>
      <c r="E85" s="181"/>
      <c r="F85" s="106" t="str">
        <f>IF($C85="","",IF(ייצוב!G85="",$BA$1,ייצוב!G85))</f>
        <v/>
      </c>
      <c r="G85" s="284"/>
      <c r="H85" s="285" t="str">
        <f t="shared" si="45"/>
        <v/>
      </c>
      <c r="I85" s="439" t="str">
        <f t="shared" si="2"/>
        <v/>
      </c>
      <c r="J85" s="440" t="str">
        <f t="shared" si="46"/>
        <v/>
      </c>
      <c r="K85" s="440" t="str">
        <f t="shared" si="4"/>
        <v/>
      </c>
      <c r="L85" s="441" t="str">
        <f t="shared" si="47"/>
        <v/>
      </c>
      <c r="M85" s="441" t="str">
        <f t="shared" si="28"/>
        <v/>
      </c>
      <c r="N85" s="442" t="str">
        <f t="shared" si="48"/>
        <v/>
      </c>
      <c r="O85" s="442" t="str">
        <f t="shared" si="29"/>
        <v/>
      </c>
      <c r="P85" s="441" t="str">
        <f t="shared" si="49"/>
        <v/>
      </c>
      <c r="Q85" s="441" t="str">
        <f t="shared" si="30"/>
        <v/>
      </c>
      <c r="R85" s="442" t="str">
        <f t="shared" si="50"/>
        <v/>
      </c>
      <c r="S85" s="442" t="str">
        <f t="shared" si="31"/>
        <v/>
      </c>
      <c r="T85" s="441" t="str">
        <f t="shared" si="51"/>
        <v/>
      </c>
      <c r="U85" s="441" t="str">
        <f t="shared" si="32"/>
        <v/>
      </c>
      <c r="V85" s="442" t="str">
        <f t="shared" si="52"/>
        <v/>
      </c>
      <c r="W85" s="442" t="str">
        <f t="shared" si="33"/>
        <v/>
      </c>
      <c r="X85" s="441" t="str">
        <f t="shared" si="53"/>
        <v/>
      </c>
      <c r="Y85" s="441" t="str">
        <f t="shared" si="34"/>
        <v/>
      </c>
      <c r="Z85" s="442" t="str">
        <f t="shared" si="54"/>
        <v/>
      </c>
      <c r="AA85" s="442" t="str">
        <f t="shared" si="35"/>
        <v/>
      </c>
      <c r="AB85" s="441" t="str">
        <f t="shared" si="55"/>
        <v/>
      </c>
      <c r="AC85" s="441" t="str">
        <f t="shared" si="36"/>
        <v/>
      </c>
      <c r="AD85" s="442" t="str">
        <f t="shared" si="56"/>
        <v/>
      </c>
      <c r="AE85" s="442" t="str">
        <f t="shared" si="37"/>
        <v/>
      </c>
      <c r="AF85" s="441" t="str">
        <f t="shared" si="57"/>
        <v/>
      </c>
      <c r="AG85" s="441" t="str">
        <f t="shared" si="38"/>
        <v/>
      </c>
      <c r="AH85" s="442" t="str">
        <f t="shared" si="58"/>
        <v/>
      </c>
      <c r="AI85" s="442" t="str">
        <f t="shared" si="39"/>
        <v/>
      </c>
      <c r="AJ85" s="441" t="str">
        <f t="shared" si="59"/>
        <v/>
      </c>
      <c r="AK85" s="441" t="str">
        <f t="shared" si="40"/>
        <v/>
      </c>
      <c r="AL85" s="442" t="str">
        <f t="shared" si="60"/>
        <v/>
      </c>
      <c r="AM85" s="442" t="str">
        <f t="shared" si="41"/>
        <v/>
      </c>
      <c r="AN85" s="441" t="str">
        <f t="shared" si="61"/>
        <v/>
      </c>
      <c r="AO85" s="441" t="str">
        <f t="shared" si="42"/>
        <v/>
      </c>
      <c r="AP85" s="442" t="str">
        <f t="shared" si="62"/>
        <v/>
      </c>
      <c r="AQ85" s="442" t="str">
        <f t="shared" si="43"/>
        <v/>
      </c>
      <c r="AR85" s="441" t="str">
        <f t="shared" si="63"/>
        <v/>
      </c>
      <c r="AS85" s="441" t="str">
        <f t="shared" si="44"/>
        <v/>
      </c>
      <c r="AT85" s="442" t="str">
        <f t="shared" si="64"/>
        <v/>
      </c>
      <c r="AU85" s="442" t="str">
        <f t="shared" si="25"/>
        <v/>
      </c>
      <c r="AV85" s="432" t="str">
        <f t="shared" si="65"/>
        <v/>
      </c>
      <c r="AW85" s="107" t="str">
        <f t="shared" si="66"/>
        <v/>
      </c>
      <c r="BB85" s="204" t="str">
        <f t="shared" si="67"/>
        <v/>
      </c>
      <c r="BC85" s="204" t="str">
        <f t="shared" si="67"/>
        <v/>
      </c>
      <c r="BE85" s="206">
        <f t="shared" si="27"/>
        <v>0</v>
      </c>
    </row>
    <row r="86" spans="2:57" hidden="1" x14ac:dyDescent="0.25">
      <c r="B86" s="70" t="str">
        <f t="shared" si="0"/>
        <v/>
      </c>
      <c r="C86" s="430" t="str">
        <f>IF('תנאי סף'!AO86&lt;&gt;1,"",'תנאי סף'!F86)</f>
        <v/>
      </c>
      <c r="D86" s="106" t="str">
        <f>IF($C86="","",IF(ייצוב!Y86="",$BA$1,ייצוב!Y86))</f>
        <v/>
      </c>
      <c r="E86" s="181"/>
      <c r="F86" s="106" t="str">
        <f>IF($C86="","",IF(ייצוב!G86="",$BA$1,ייצוב!G86))</f>
        <v/>
      </c>
      <c r="G86" s="284"/>
      <c r="H86" s="285" t="str">
        <f t="shared" si="45"/>
        <v/>
      </c>
      <c r="I86" s="439" t="str">
        <f t="shared" si="2"/>
        <v/>
      </c>
      <c r="J86" s="440" t="str">
        <f t="shared" si="46"/>
        <v/>
      </c>
      <c r="K86" s="440" t="str">
        <f t="shared" si="4"/>
        <v/>
      </c>
      <c r="L86" s="441" t="str">
        <f t="shared" si="47"/>
        <v/>
      </c>
      <c r="M86" s="441" t="str">
        <f t="shared" si="28"/>
        <v/>
      </c>
      <c r="N86" s="442" t="str">
        <f t="shared" si="48"/>
        <v/>
      </c>
      <c r="O86" s="442" t="str">
        <f t="shared" si="29"/>
        <v/>
      </c>
      <c r="P86" s="441" t="str">
        <f t="shared" si="49"/>
        <v/>
      </c>
      <c r="Q86" s="441" t="str">
        <f t="shared" si="30"/>
        <v/>
      </c>
      <c r="R86" s="442" t="str">
        <f t="shared" si="50"/>
        <v/>
      </c>
      <c r="S86" s="442" t="str">
        <f t="shared" si="31"/>
        <v/>
      </c>
      <c r="T86" s="441" t="str">
        <f t="shared" si="51"/>
        <v/>
      </c>
      <c r="U86" s="441" t="str">
        <f t="shared" si="32"/>
        <v/>
      </c>
      <c r="V86" s="442" t="str">
        <f t="shared" si="52"/>
        <v/>
      </c>
      <c r="W86" s="442" t="str">
        <f t="shared" si="33"/>
        <v/>
      </c>
      <c r="X86" s="441" t="str">
        <f t="shared" si="53"/>
        <v/>
      </c>
      <c r="Y86" s="441" t="str">
        <f t="shared" si="34"/>
        <v/>
      </c>
      <c r="Z86" s="442" t="str">
        <f t="shared" si="54"/>
        <v/>
      </c>
      <c r="AA86" s="442" t="str">
        <f t="shared" si="35"/>
        <v/>
      </c>
      <c r="AB86" s="441" t="str">
        <f t="shared" si="55"/>
        <v/>
      </c>
      <c r="AC86" s="441" t="str">
        <f t="shared" si="36"/>
        <v/>
      </c>
      <c r="AD86" s="442" t="str">
        <f t="shared" si="56"/>
        <v/>
      </c>
      <c r="AE86" s="442" t="str">
        <f t="shared" si="37"/>
        <v/>
      </c>
      <c r="AF86" s="441" t="str">
        <f t="shared" si="57"/>
        <v/>
      </c>
      <c r="AG86" s="441" t="str">
        <f t="shared" si="38"/>
        <v/>
      </c>
      <c r="AH86" s="442" t="str">
        <f t="shared" si="58"/>
        <v/>
      </c>
      <c r="AI86" s="442" t="str">
        <f t="shared" si="39"/>
        <v/>
      </c>
      <c r="AJ86" s="441" t="str">
        <f t="shared" si="59"/>
        <v/>
      </c>
      <c r="AK86" s="441" t="str">
        <f t="shared" si="40"/>
        <v/>
      </c>
      <c r="AL86" s="442" t="str">
        <f t="shared" si="60"/>
        <v/>
      </c>
      <c r="AM86" s="442" t="str">
        <f t="shared" si="41"/>
        <v/>
      </c>
      <c r="AN86" s="441" t="str">
        <f t="shared" si="61"/>
        <v/>
      </c>
      <c r="AO86" s="441" t="str">
        <f t="shared" si="42"/>
        <v/>
      </c>
      <c r="AP86" s="442" t="str">
        <f t="shared" si="62"/>
        <v/>
      </c>
      <c r="AQ86" s="442" t="str">
        <f t="shared" si="43"/>
        <v/>
      </c>
      <c r="AR86" s="441" t="str">
        <f t="shared" si="63"/>
        <v/>
      </c>
      <c r="AS86" s="441" t="str">
        <f t="shared" si="44"/>
        <v/>
      </c>
      <c r="AT86" s="442" t="str">
        <f t="shared" si="64"/>
        <v/>
      </c>
      <c r="AU86" s="442" t="str">
        <f t="shared" si="25"/>
        <v/>
      </c>
      <c r="AV86" s="432" t="str">
        <f t="shared" si="65"/>
        <v/>
      </c>
      <c r="AW86" s="107" t="str">
        <f t="shared" si="66"/>
        <v/>
      </c>
      <c r="BB86" s="204" t="str">
        <f t="shared" si="67"/>
        <v/>
      </c>
      <c r="BC86" s="204" t="str">
        <f t="shared" si="67"/>
        <v/>
      </c>
      <c r="BE86" s="206">
        <f t="shared" si="27"/>
        <v>0</v>
      </c>
    </row>
    <row r="87" spans="2:57" hidden="1" x14ac:dyDescent="0.25">
      <c r="B87" s="70" t="str">
        <f t="shared" si="0"/>
        <v/>
      </c>
      <c r="C87" s="430" t="str">
        <f>IF('תנאי סף'!AO87&lt;&gt;1,"",'תנאי סף'!F87)</f>
        <v/>
      </c>
      <c r="D87" s="106" t="str">
        <f>IF($C87="","",IF(ייצוב!Y87="",$BA$1,ייצוב!Y87))</f>
        <v/>
      </c>
      <c r="E87" s="181"/>
      <c r="F87" s="106" t="str">
        <f>IF($C87="","",IF(ייצוב!G87="",$BA$1,ייצוב!G87))</f>
        <v/>
      </c>
      <c r="G87" s="284"/>
      <c r="H87" s="285" t="str">
        <f t="shared" si="45"/>
        <v/>
      </c>
      <c r="I87" s="439" t="str">
        <f t="shared" si="2"/>
        <v/>
      </c>
      <c r="J87" s="440" t="str">
        <f t="shared" si="46"/>
        <v/>
      </c>
      <c r="K87" s="440" t="str">
        <f t="shared" si="4"/>
        <v/>
      </c>
      <c r="L87" s="441" t="str">
        <f t="shared" si="47"/>
        <v/>
      </c>
      <c r="M87" s="441" t="str">
        <f t="shared" si="28"/>
        <v/>
      </c>
      <c r="N87" s="442" t="str">
        <f t="shared" si="48"/>
        <v/>
      </c>
      <c r="O87" s="442" t="str">
        <f t="shared" si="29"/>
        <v/>
      </c>
      <c r="P87" s="441" t="str">
        <f t="shared" si="49"/>
        <v/>
      </c>
      <c r="Q87" s="441" t="str">
        <f t="shared" si="30"/>
        <v/>
      </c>
      <c r="R87" s="442" t="str">
        <f t="shared" si="50"/>
        <v/>
      </c>
      <c r="S87" s="442" t="str">
        <f t="shared" si="31"/>
        <v/>
      </c>
      <c r="T87" s="441" t="str">
        <f t="shared" si="51"/>
        <v/>
      </c>
      <c r="U87" s="441" t="str">
        <f t="shared" si="32"/>
        <v/>
      </c>
      <c r="V87" s="442" t="str">
        <f t="shared" si="52"/>
        <v/>
      </c>
      <c r="W87" s="442" t="str">
        <f t="shared" si="33"/>
        <v/>
      </c>
      <c r="X87" s="441" t="str">
        <f t="shared" si="53"/>
        <v/>
      </c>
      <c r="Y87" s="441" t="str">
        <f t="shared" si="34"/>
        <v/>
      </c>
      <c r="Z87" s="442" t="str">
        <f t="shared" si="54"/>
        <v/>
      </c>
      <c r="AA87" s="442" t="str">
        <f t="shared" si="35"/>
        <v/>
      </c>
      <c r="AB87" s="441" t="str">
        <f t="shared" si="55"/>
        <v/>
      </c>
      <c r="AC87" s="441" t="str">
        <f t="shared" si="36"/>
        <v/>
      </c>
      <c r="AD87" s="442" t="str">
        <f t="shared" si="56"/>
        <v/>
      </c>
      <c r="AE87" s="442" t="str">
        <f t="shared" si="37"/>
        <v/>
      </c>
      <c r="AF87" s="441" t="str">
        <f t="shared" si="57"/>
        <v/>
      </c>
      <c r="AG87" s="441" t="str">
        <f t="shared" si="38"/>
        <v/>
      </c>
      <c r="AH87" s="442" t="str">
        <f t="shared" si="58"/>
        <v/>
      </c>
      <c r="AI87" s="442" t="str">
        <f t="shared" si="39"/>
        <v/>
      </c>
      <c r="AJ87" s="441" t="str">
        <f t="shared" si="59"/>
        <v/>
      </c>
      <c r="AK87" s="441" t="str">
        <f t="shared" si="40"/>
        <v/>
      </c>
      <c r="AL87" s="442" t="str">
        <f t="shared" si="60"/>
        <v/>
      </c>
      <c r="AM87" s="442" t="str">
        <f t="shared" si="41"/>
        <v/>
      </c>
      <c r="AN87" s="441" t="str">
        <f t="shared" si="61"/>
        <v/>
      </c>
      <c r="AO87" s="441" t="str">
        <f t="shared" si="42"/>
        <v/>
      </c>
      <c r="AP87" s="442" t="str">
        <f t="shared" si="62"/>
        <v/>
      </c>
      <c r="AQ87" s="442" t="str">
        <f t="shared" si="43"/>
        <v/>
      </c>
      <c r="AR87" s="441" t="str">
        <f t="shared" si="63"/>
        <v/>
      </c>
      <c r="AS87" s="441" t="str">
        <f t="shared" si="44"/>
        <v/>
      </c>
      <c r="AT87" s="442" t="str">
        <f t="shared" si="64"/>
        <v/>
      </c>
      <c r="AU87" s="442" t="str">
        <f t="shared" si="25"/>
        <v/>
      </c>
      <c r="AV87" s="432" t="str">
        <f t="shared" si="65"/>
        <v/>
      </c>
      <c r="AW87" s="107" t="str">
        <f t="shared" si="66"/>
        <v/>
      </c>
      <c r="BB87" s="204" t="str">
        <f t="shared" si="67"/>
        <v/>
      </c>
      <c r="BC87" s="204" t="str">
        <f t="shared" si="67"/>
        <v/>
      </c>
      <c r="BE87" s="206">
        <f t="shared" si="27"/>
        <v>0</v>
      </c>
    </row>
    <row r="88" spans="2:57" hidden="1" x14ac:dyDescent="0.25">
      <c r="B88" s="70" t="str">
        <f t="shared" si="0"/>
        <v/>
      </c>
      <c r="C88" s="430" t="str">
        <f>IF('תנאי סף'!AO88&lt;&gt;1,"",'תנאי סף'!F88)</f>
        <v/>
      </c>
      <c r="D88" s="106" t="str">
        <f>IF($C88="","",IF(ייצוב!Y88="",$BA$1,ייצוב!Y88))</f>
        <v/>
      </c>
      <c r="E88" s="181"/>
      <c r="F88" s="106" t="str">
        <f>IF($C88="","",IF(ייצוב!G88="",$BA$1,ייצוב!G88))</f>
        <v/>
      </c>
      <c r="G88" s="284"/>
      <c r="H88" s="285" t="str">
        <f t="shared" si="45"/>
        <v/>
      </c>
      <c r="I88" s="439" t="str">
        <f t="shared" si="2"/>
        <v/>
      </c>
      <c r="J88" s="440" t="str">
        <f t="shared" si="46"/>
        <v/>
      </c>
      <c r="K88" s="440" t="str">
        <f t="shared" si="4"/>
        <v/>
      </c>
      <c r="L88" s="441" t="str">
        <f t="shared" si="47"/>
        <v/>
      </c>
      <c r="M88" s="441" t="str">
        <f t="shared" si="28"/>
        <v/>
      </c>
      <c r="N88" s="442" t="str">
        <f t="shared" si="48"/>
        <v/>
      </c>
      <c r="O88" s="442" t="str">
        <f t="shared" si="29"/>
        <v/>
      </c>
      <c r="P88" s="441" t="str">
        <f t="shared" si="49"/>
        <v/>
      </c>
      <c r="Q88" s="441" t="str">
        <f t="shared" si="30"/>
        <v/>
      </c>
      <c r="R88" s="442" t="str">
        <f t="shared" si="50"/>
        <v/>
      </c>
      <c r="S88" s="442" t="str">
        <f t="shared" si="31"/>
        <v/>
      </c>
      <c r="T88" s="441" t="str">
        <f t="shared" si="51"/>
        <v/>
      </c>
      <c r="U88" s="441" t="str">
        <f t="shared" si="32"/>
        <v/>
      </c>
      <c r="V88" s="442" t="str">
        <f t="shared" si="52"/>
        <v/>
      </c>
      <c r="W88" s="442" t="str">
        <f t="shared" si="33"/>
        <v/>
      </c>
      <c r="X88" s="441" t="str">
        <f t="shared" si="53"/>
        <v/>
      </c>
      <c r="Y88" s="441" t="str">
        <f t="shared" si="34"/>
        <v/>
      </c>
      <c r="Z88" s="442" t="str">
        <f t="shared" si="54"/>
        <v/>
      </c>
      <c r="AA88" s="442" t="str">
        <f t="shared" si="35"/>
        <v/>
      </c>
      <c r="AB88" s="441" t="str">
        <f t="shared" si="55"/>
        <v/>
      </c>
      <c r="AC88" s="441" t="str">
        <f t="shared" si="36"/>
        <v/>
      </c>
      <c r="AD88" s="442" t="str">
        <f t="shared" si="56"/>
        <v/>
      </c>
      <c r="AE88" s="442" t="str">
        <f t="shared" si="37"/>
        <v/>
      </c>
      <c r="AF88" s="441" t="str">
        <f t="shared" si="57"/>
        <v/>
      </c>
      <c r="AG88" s="441" t="str">
        <f t="shared" si="38"/>
        <v/>
      </c>
      <c r="AH88" s="442" t="str">
        <f t="shared" si="58"/>
        <v/>
      </c>
      <c r="AI88" s="442" t="str">
        <f t="shared" si="39"/>
        <v/>
      </c>
      <c r="AJ88" s="441" t="str">
        <f t="shared" si="59"/>
        <v/>
      </c>
      <c r="AK88" s="441" t="str">
        <f t="shared" si="40"/>
        <v/>
      </c>
      <c r="AL88" s="442" t="str">
        <f t="shared" si="60"/>
        <v/>
      </c>
      <c r="AM88" s="442" t="str">
        <f t="shared" si="41"/>
        <v/>
      </c>
      <c r="AN88" s="441" t="str">
        <f t="shared" si="61"/>
        <v/>
      </c>
      <c r="AO88" s="441" t="str">
        <f t="shared" si="42"/>
        <v/>
      </c>
      <c r="AP88" s="442" t="str">
        <f t="shared" si="62"/>
        <v/>
      </c>
      <c r="AQ88" s="442" t="str">
        <f t="shared" si="43"/>
        <v/>
      </c>
      <c r="AR88" s="441" t="str">
        <f t="shared" si="63"/>
        <v/>
      </c>
      <c r="AS88" s="441" t="str">
        <f t="shared" si="44"/>
        <v/>
      </c>
      <c r="AT88" s="442" t="str">
        <f t="shared" si="64"/>
        <v/>
      </c>
      <c r="AU88" s="442" t="str">
        <f t="shared" si="25"/>
        <v/>
      </c>
      <c r="AV88" s="432" t="str">
        <f t="shared" si="65"/>
        <v/>
      </c>
      <c r="AW88" s="107" t="str">
        <f t="shared" si="66"/>
        <v/>
      </c>
      <c r="BB88" s="204" t="str">
        <f t="shared" si="67"/>
        <v/>
      </c>
      <c r="BC88" s="204" t="str">
        <f t="shared" si="67"/>
        <v/>
      </c>
      <c r="BE88" s="206">
        <f t="shared" si="27"/>
        <v>0</v>
      </c>
    </row>
    <row r="89" spans="2:57" hidden="1" x14ac:dyDescent="0.25">
      <c r="B89" s="70" t="str">
        <f t="shared" si="0"/>
        <v/>
      </c>
      <c r="C89" s="430" t="str">
        <f>IF('תנאי סף'!AO89&lt;&gt;1,"",'תנאי סף'!F89)</f>
        <v/>
      </c>
      <c r="D89" s="106" t="str">
        <f>IF($C89="","",IF(ייצוב!Y89="",$BA$1,ייצוב!Y89))</f>
        <v/>
      </c>
      <c r="E89" s="181"/>
      <c r="F89" s="106" t="str">
        <f>IF($C89="","",IF(ייצוב!G89="",$BA$1,ייצוב!G89))</f>
        <v/>
      </c>
      <c r="G89" s="284"/>
      <c r="H89" s="285" t="str">
        <f t="shared" si="45"/>
        <v/>
      </c>
      <c r="I89" s="439" t="str">
        <f t="shared" si="2"/>
        <v/>
      </c>
      <c r="J89" s="440" t="str">
        <f t="shared" si="46"/>
        <v/>
      </c>
      <c r="K89" s="440" t="str">
        <f t="shared" si="4"/>
        <v/>
      </c>
      <c r="L89" s="441" t="str">
        <f t="shared" si="47"/>
        <v/>
      </c>
      <c r="M89" s="441" t="str">
        <f t="shared" si="28"/>
        <v/>
      </c>
      <c r="N89" s="442" t="str">
        <f t="shared" si="48"/>
        <v/>
      </c>
      <c r="O89" s="442" t="str">
        <f t="shared" si="29"/>
        <v/>
      </c>
      <c r="P89" s="441" t="str">
        <f t="shared" si="49"/>
        <v/>
      </c>
      <c r="Q89" s="441" t="str">
        <f t="shared" si="30"/>
        <v/>
      </c>
      <c r="R89" s="442" t="str">
        <f t="shared" si="50"/>
        <v/>
      </c>
      <c r="S89" s="442" t="str">
        <f t="shared" si="31"/>
        <v/>
      </c>
      <c r="T89" s="441" t="str">
        <f t="shared" si="51"/>
        <v/>
      </c>
      <c r="U89" s="441" t="str">
        <f t="shared" si="32"/>
        <v/>
      </c>
      <c r="V89" s="442" t="str">
        <f t="shared" si="52"/>
        <v/>
      </c>
      <c r="W89" s="442" t="str">
        <f t="shared" si="33"/>
        <v/>
      </c>
      <c r="X89" s="441" t="str">
        <f t="shared" si="53"/>
        <v/>
      </c>
      <c r="Y89" s="441" t="str">
        <f t="shared" si="34"/>
        <v/>
      </c>
      <c r="Z89" s="442" t="str">
        <f t="shared" si="54"/>
        <v/>
      </c>
      <c r="AA89" s="442" t="str">
        <f t="shared" si="35"/>
        <v/>
      </c>
      <c r="AB89" s="441" t="str">
        <f t="shared" si="55"/>
        <v/>
      </c>
      <c r="AC89" s="441" t="str">
        <f t="shared" si="36"/>
        <v/>
      </c>
      <c r="AD89" s="442" t="str">
        <f t="shared" si="56"/>
        <v/>
      </c>
      <c r="AE89" s="442" t="str">
        <f t="shared" si="37"/>
        <v/>
      </c>
      <c r="AF89" s="441" t="str">
        <f t="shared" si="57"/>
        <v/>
      </c>
      <c r="AG89" s="441" t="str">
        <f t="shared" si="38"/>
        <v/>
      </c>
      <c r="AH89" s="442" t="str">
        <f t="shared" si="58"/>
        <v/>
      </c>
      <c r="AI89" s="442" t="str">
        <f t="shared" si="39"/>
        <v/>
      </c>
      <c r="AJ89" s="441" t="str">
        <f t="shared" si="59"/>
        <v/>
      </c>
      <c r="AK89" s="441" t="str">
        <f t="shared" si="40"/>
        <v/>
      </c>
      <c r="AL89" s="442" t="str">
        <f t="shared" si="60"/>
        <v/>
      </c>
      <c r="AM89" s="442" t="str">
        <f t="shared" si="41"/>
        <v/>
      </c>
      <c r="AN89" s="441" t="str">
        <f t="shared" si="61"/>
        <v/>
      </c>
      <c r="AO89" s="441" t="str">
        <f t="shared" si="42"/>
        <v/>
      </c>
      <c r="AP89" s="442" t="str">
        <f t="shared" si="62"/>
        <v/>
      </c>
      <c r="AQ89" s="442" t="str">
        <f t="shared" si="43"/>
        <v/>
      </c>
      <c r="AR89" s="441" t="str">
        <f t="shared" si="63"/>
        <v/>
      </c>
      <c r="AS89" s="441" t="str">
        <f t="shared" si="44"/>
        <v/>
      </c>
      <c r="AT89" s="442" t="str">
        <f t="shared" si="64"/>
        <v/>
      </c>
      <c r="AU89" s="442" t="str">
        <f t="shared" si="25"/>
        <v/>
      </c>
      <c r="AV89" s="432" t="str">
        <f t="shared" si="65"/>
        <v/>
      </c>
      <c r="AW89" s="107" t="str">
        <f t="shared" si="66"/>
        <v/>
      </c>
      <c r="BB89" s="204" t="str">
        <f t="shared" si="67"/>
        <v/>
      </c>
      <c r="BC89" s="204" t="str">
        <f t="shared" si="67"/>
        <v/>
      </c>
      <c r="BE89" s="206">
        <f t="shared" si="27"/>
        <v>0</v>
      </c>
    </row>
    <row r="90" spans="2:57" hidden="1" x14ac:dyDescent="0.25">
      <c r="B90" s="70" t="str">
        <f t="shared" si="0"/>
        <v/>
      </c>
      <c r="C90" s="430" t="str">
        <f>IF('תנאי סף'!AO90&lt;&gt;1,"",'תנאי סף'!F90)</f>
        <v/>
      </c>
      <c r="D90" s="106" t="str">
        <f>IF($C90="","",IF(ייצוב!Y90="",$BA$1,ייצוב!Y90))</f>
        <v/>
      </c>
      <c r="E90" s="181"/>
      <c r="F90" s="106" t="str">
        <f>IF($C90="","",IF(ייצוב!G90="",$BA$1,ייצוב!G90))</f>
        <v/>
      </c>
      <c r="G90" s="284"/>
      <c r="H90" s="285" t="str">
        <f t="shared" si="45"/>
        <v/>
      </c>
      <c r="I90" s="439" t="str">
        <f t="shared" si="2"/>
        <v/>
      </c>
      <c r="J90" s="440" t="str">
        <f t="shared" si="46"/>
        <v/>
      </c>
      <c r="K90" s="440" t="str">
        <f t="shared" si="4"/>
        <v/>
      </c>
      <c r="L90" s="441" t="str">
        <f t="shared" si="47"/>
        <v/>
      </c>
      <c r="M90" s="441" t="str">
        <f t="shared" si="28"/>
        <v/>
      </c>
      <c r="N90" s="442" t="str">
        <f t="shared" si="48"/>
        <v/>
      </c>
      <c r="O90" s="442" t="str">
        <f t="shared" si="29"/>
        <v/>
      </c>
      <c r="P90" s="441" t="str">
        <f t="shared" si="49"/>
        <v/>
      </c>
      <c r="Q90" s="441" t="str">
        <f t="shared" si="30"/>
        <v/>
      </c>
      <c r="R90" s="442" t="str">
        <f t="shared" si="50"/>
        <v/>
      </c>
      <c r="S90" s="442" t="str">
        <f t="shared" si="31"/>
        <v/>
      </c>
      <c r="T90" s="441" t="str">
        <f t="shared" si="51"/>
        <v/>
      </c>
      <c r="U90" s="441" t="str">
        <f t="shared" si="32"/>
        <v/>
      </c>
      <c r="V90" s="442" t="str">
        <f t="shared" si="52"/>
        <v/>
      </c>
      <c r="W90" s="442" t="str">
        <f t="shared" si="33"/>
        <v/>
      </c>
      <c r="X90" s="441" t="str">
        <f t="shared" si="53"/>
        <v/>
      </c>
      <c r="Y90" s="441" t="str">
        <f t="shared" si="34"/>
        <v/>
      </c>
      <c r="Z90" s="442" t="str">
        <f t="shared" si="54"/>
        <v/>
      </c>
      <c r="AA90" s="442" t="str">
        <f t="shared" si="35"/>
        <v/>
      </c>
      <c r="AB90" s="441" t="str">
        <f t="shared" si="55"/>
        <v/>
      </c>
      <c r="AC90" s="441" t="str">
        <f t="shared" si="36"/>
        <v/>
      </c>
      <c r="AD90" s="442" t="str">
        <f t="shared" si="56"/>
        <v/>
      </c>
      <c r="AE90" s="442" t="str">
        <f t="shared" si="37"/>
        <v/>
      </c>
      <c r="AF90" s="441" t="str">
        <f t="shared" si="57"/>
        <v/>
      </c>
      <c r="AG90" s="441" t="str">
        <f t="shared" si="38"/>
        <v/>
      </c>
      <c r="AH90" s="442" t="str">
        <f t="shared" si="58"/>
        <v/>
      </c>
      <c r="AI90" s="442" t="str">
        <f t="shared" si="39"/>
        <v/>
      </c>
      <c r="AJ90" s="441" t="str">
        <f t="shared" si="59"/>
        <v/>
      </c>
      <c r="AK90" s="441" t="str">
        <f t="shared" si="40"/>
        <v/>
      </c>
      <c r="AL90" s="442" t="str">
        <f t="shared" si="60"/>
        <v/>
      </c>
      <c r="AM90" s="442" t="str">
        <f t="shared" si="41"/>
        <v/>
      </c>
      <c r="AN90" s="441" t="str">
        <f t="shared" si="61"/>
        <v/>
      </c>
      <c r="AO90" s="441" t="str">
        <f t="shared" si="42"/>
        <v/>
      </c>
      <c r="AP90" s="442" t="str">
        <f t="shared" si="62"/>
        <v/>
      </c>
      <c r="AQ90" s="442" t="str">
        <f t="shared" si="43"/>
        <v/>
      </c>
      <c r="AR90" s="441" t="str">
        <f t="shared" si="63"/>
        <v/>
      </c>
      <c r="AS90" s="441" t="str">
        <f t="shared" si="44"/>
        <v/>
      </c>
      <c r="AT90" s="442" t="str">
        <f t="shared" si="64"/>
        <v/>
      </c>
      <c r="AU90" s="442" t="str">
        <f t="shared" si="25"/>
        <v/>
      </c>
      <c r="AV90" s="432" t="str">
        <f t="shared" si="65"/>
        <v/>
      </c>
      <c r="AW90" s="107" t="str">
        <f t="shared" si="66"/>
        <v/>
      </c>
      <c r="BB90" s="204" t="str">
        <f t="shared" si="67"/>
        <v/>
      </c>
      <c r="BC90" s="204" t="str">
        <f t="shared" si="67"/>
        <v/>
      </c>
      <c r="BE90" s="206">
        <f t="shared" si="27"/>
        <v>0</v>
      </c>
    </row>
    <row r="91" spans="2:57" hidden="1" x14ac:dyDescent="0.25">
      <c r="B91" s="70" t="str">
        <f t="shared" si="0"/>
        <v/>
      </c>
      <c r="C91" s="430" t="str">
        <f>IF('תנאי סף'!AO91&lt;&gt;1,"",'תנאי סף'!F91)</f>
        <v/>
      </c>
      <c r="D91" s="106" t="str">
        <f>IF($C91="","",IF(ייצוב!Y91="",$BA$1,ייצוב!Y91))</f>
        <v/>
      </c>
      <c r="E91" s="181"/>
      <c r="F91" s="106" t="str">
        <f>IF($C91="","",IF(ייצוב!G91="",$BA$1,ייצוב!G91))</f>
        <v/>
      </c>
      <c r="G91" s="284"/>
      <c r="H91" s="285" t="str">
        <f t="shared" si="45"/>
        <v/>
      </c>
      <c r="I91" s="439" t="str">
        <f t="shared" si="2"/>
        <v/>
      </c>
      <c r="J91" s="440" t="str">
        <f t="shared" si="46"/>
        <v/>
      </c>
      <c r="K91" s="440" t="str">
        <f t="shared" si="4"/>
        <v/>
      </c>
      <c r="L91" s="441" t="str">
        <f t="shared" si="47"/>
        <v/>
      </c>
      <c r="M91" s="441" t="str">
        <f t="shared" si="28"/>
        <v/>
      </c>
      <c r="N91" s="442" t="str">
        <f t="shared" si="48"/>
        <v/>
      </c>
      <c r="O91" s="442" t="str">
        <f t="shared" si="29"/>
        <v/>
      </c>
      <c r="P91" s="441" t="str">
        <f t="shared" si="49"/>
        <v/>
      </c>
      <c r="Q91" s="441" t="str">
        <f t="shared" si="30"/>
        <v/>
      </c>
      <c r="R91" s="442" t="str">
        <f t="shared" si="50"/>
        <v/>
      </c>
      <c r="S91" s="442" t="str">
        <f t="shared" si="31"/>
        <v/>
      </c>
      <c r="T91" s="441" t="str">
        <f t="shared" si="51"/>
        <v/>
      </c>
      <c r="U91" s="441" t="str">
        <f t="shared" si="32"/>
        <v/>
      </c>
      <c r="V91" s="442" t="str">
        <f t="shared" si="52"/>
        <v/>
      </c>
      <c r="W91" s="442" t="str">
        <f t="shared" si="33"/>
        <v/>
      </c>
      <c r="X91" s="441" t="str">
        <f t="shared" si="53"/>
        <v/>
      </c>
      <c r="Y91" s="441" t="str">
        <f t="shared" si="34"/>
        <v/>
      </c>
      <c r="Z91" s="442" t="str">
        <f t="shared" si="54"/>
        <v/>
      </c>
      <c r="AA91" s="442" t="str">
        <f t="shared" si="35"/>
        <v/>
      </c>
      <c r="AB91" s="441" t="str">
        <f t="shared" si="55"/>
        <v/>
      </c>
      <c r="AC91" s="441" t="str">
        <f t="shared" si="36"/>
        <v/>
      </c>
      <c r="AD91" s="442" t="str">
        <f t="shared" si="56"/>
        <v/>
      </c>
      <c r="AE91" s="442" t="str">
        <f t="shared" si="37"/>
        <v/>
      </c>
      <c r="AF91" s="441" t="str">
        <f t="shared" si="57"/>
        <v/>
      </c>
      <c r="AG91" s="441" t="str">
        <f t="shared" si="38"/>
        <v/>
      </c>
      <c r="AH91" s="442" t="str">
        <f t="shared" si="58"/>
        <v/>
      </c>
      <c r="AI91" s="442" t="str">
        <f t="shared" si="39"/>
        <v/>
      </c>
      <c r="AJ91" s="441" t="str">
        <f t="shared" si="59"/>
        <v/>
      </c>
      <c r="AK91" s="441" t="str">
        <f t="shared" si="40"/>
        <v/>
      </c>
      <c r="AL91" s="442" t="str">
        <f t="shared" si="60"/>
        <v/>
      </c>
      <c r="AM91" s="442" t="str">
        <f t="shared" si="41"/>
        <v/>
      </c>
      <c r="AN91" s="441" t="str">
        <f t="shared" si="61"/>
        <v/>
      </c>
      <c r="AO91" s="441" t="str">
        <f t="shared" si="42"/>
        <v/>
      </c>
      <c r="AP91" s="442" t="str">
        <f t="shared" si="62"/>
        <v/>
      </c>
      <c r="AQ91" s="442" t="str">
        <f t="shared" si="43"/>
        <v/>
      </c>
      <c r="AR91" s="441" t="str">
        <f t="shared" si="63"/>
        <v/>
      </c>
      <c r="AS91" s="441" t="str">
        <f t="shared" si="44"/>
        <v/>
      </c>
      <c r="AT91" s="442" t="str">
        <f t="shared" si="64"/>
        <v/>
      </c>
      <c r="AU91" s="442" t="str">
        <f t="shared" si="25"/>
        <v/>
      </c>
      <c r="AV91" s="432" t="str">
        <f t="shared" si="65"/>
        <v/>
      </c>
      <c r="AW91" s="107" t="str">
        <f t="shared" si="66"/>
        <v/>
      </c>
      <c r="BB91" s="204" t="str">
        <f t="shared" si="67"/>
        <v/>
      </c>
      <c r="BC91" s="204" t="str">
        <f t="shared" si="67"/>
        <v/>
      </c>
      <c r="BE91" s="206">
        <f t="shared" si="27"/>
        <v>0</v>
      </c>
    </row>
    <row r="92" spans="2:57" hidden="1" x14ac:dyDescent="0.25">
      <c r="B92" s="70" t="str">
        <f t="shared" si="0"/>
        <v/>
      </c>
      <c r="C92" s="430" t="str">
        <f>IF('תנאי סף'!AO92&lt;&gt;1,"",'תנאי סף'!F92)</f>
        <v/>
      </c>
      <c r="D92" s="106" t="str">
        <f>IF($C92="","",IF(ייצוב!Y92="",$BA$1,ייצוב!Y92))</f>
        <v/>
      </c>
      <c r="E92" s="181"/>
      <c r="F92" s="106" t="str">
        <f>IF($C92="","",IF(ייצוב!G92="",$BA$1,ייצוב!G92))</f>
        <v/>
      </c>
      <c r="G92" s="284"/>
      <c r="H92" s="285" t="str">
        <f t="shared" si="45"/>
        <v/>
      </c>
      <c r="I92" s="439" t="str">
        <f t="shared" si="2"/>
        <v/>
      </c>
      <c r="J92" s="440" t="str">
        <f t="shared" si="46"/>
        <v/>
      </c>
      <c r="K92" s="440" t="str">
        <f t="shared" si="4"/>
        <v/>
      </c>
      <c r="L92" s="441" t="str">
        <f t="shared" si="47"/>
        <v/>
      </c>
      <c r="M92" s="441" t="str">
        <f t="shared" si="28"/>
        <v/>
      </c>
      <c r="N92" s="442" t="str">
        <f t="shared" si="48"/>
        <v/>
      </c>
      <c r="O92" s="442" t="str">
        <f t="shared" si="29"/>
        <v/>
      </c>
      <c r="P92" s="441" t="str">
        <f t="shared" si="49"/>
        <v/>
      </c>
      <c r="Q92" s="441" t="str">
        <f t="shared" si="30"/>
        <v/>
      </c>
      <c r="R92" s="442" t="str">
        <f t="shared" si="50"/>
        <v/>
      </c>
      <c r="S92" s="442" t="str">
        <f t="shared" si="31"/>
        <v/>
      </c>
      <c r="T92" s="441" t="str">
        <f t="shared" si="51"/>
        <v/>
      </c>
      <c r="U92" s="441" t="str">
        <f t="shared" si="32"/>
        <v/>
      </c>
      <c r="V92" s="442" t="str">
        <f t="shared" si="52"/>
        <v/>
      </c>
      <c r="W92" s="442" t="str">
        <f t="shared" si="33"/>
        <v/>
      </c>
      <c r="X92" s="441" t="str">
        <f t="shared" si="53"/>
        <v/>
      </c>
      <c r="Y92" s="441" t="str">
        <f t="shared" si="34"/>
        <v/>
      </c>
      <c r="Z92" s="442" t="str">
        <f t="shared" si="54"/>
        <v/>
      </c>
      <c r="AA92" s="442" t="str">
        <f t="shared" si="35"/>
        <v/>
      </c>
      <c r="AB92" s="441" t="str">
        <f t="shared" si="55"/>
        <v/>
      </c>
      <c r="AC92" s="441" t="str">
        <f t="shared" si="36"/>
        <v/>
      </c>
      <c r="AD92" s="442" t="str">
        <f t="shared" si="56"/>
        <v/>
      </c>
      <c r="AE92" s="442" t="str">
        <f t="shared" si="37"/>
        <v/>
      </c>
      <c r="AF92" s="441" t="str">
        <f t="shared" si="57"/>
        <v/>
      </c>
      <c r="AG92" s="441" t="str">
        <f t="shared" si="38"/>
        <v/>
      </c>
      <c r="AH92" s="442" t="str">
        <f t="shared" si="58"/>
        <v/>
      </c>
      <c r="AI92" s="442" t="str">
        <f t="shared" si="39"/>
        <v/>
      </c>
      <c r="AJ92" s="441" t="str">
        <f t="shared" si="59"/>
        <v/>
      </c>
      <c r="AK92" s="441" t="str">
        <f t="shared" si="40"/>
        <v/>
      </c>
      <c r="AL92" s="442" t="str">
        <f t="shared" si="60"/>
        <v/>
      </c>
      <c r="AM92" s="442" t="str">
        <f t="shared" si="41"/>
        <v/>
      </c>
      <c r="AN92" s="441" t="str">
        <f t="shared" si="61"/>
        <v/>
      </c>
      <c r="AO92" s="441" t="str">
        <f t="shared" si="42"/>
        <v/>
      </c>
      <c r="AP92" s="442" t="str">
        <f t="shared" si="62"/>
        <v/>
      </c>
      <c r="AQ92" s="442" t="str">
        <f t="shared" si="43"/>
        <v/>
      </c>
      <c r="AR92" s="441" t="str">
        <f t="shared" si="63"/>
        <v/>
      </c>
      <c r="AS92" s="441" t="str">
        <f t="shared" si="44"/>
        <v/>
      </c>
      <c r="AT92" s="442" t="str">
        <f t="shared" si="64"/>
        <v/>
      </c>
      <c r="AU92" s="442" t="str">
        <f t="shared" si="25"/>
        <v/>
      </c>
      <c r="AV92" s="432" t="str">
        <f t="shared" si="65"/>
        <v/>
      </c>
      <c r="AW92" s="107" t="str">
        <f t="shared" si="66"/>
        <v/>
      </c>
      <c r="BB92" s="204" t="str">
        <f t="shared" si="67"/>
        <v/>
      </c>
      <c r="BC92" s="204" t="str">
        <f t="shared" si="67"/>
        <v/>
      </c>
      <c r="BE92" s="206">
        <f t="shared" si="27"/>
        <v>0</v>
      </c>
    </row>
    <row r="93" spans="2:57" hidden="1" x14ac:dyDescent="0.25">
      <c r="B93" s="70" t="str">
        <f t="shared" si="0"/>
        <v/>
      </c>
      <c r="C93" s="430" t="str">
        <f>IF('תנאי סף'!AO93&lt;&gt;1,"",'תנאי סף'!F93)</f>
        <v/>
      </c>
      <c r="D93" s="106" t="str">
        <f>IF($C93="","",IF(ייצוב!Y93="",$BA$1,ייצוב!Y93))</f>
        <v/>
      </c>
      <c r="E93" s="181"/>
      <c r="F93" s="106" t="str">
        <f>IF($C93="","",IF(ייצוב!G93="",$BA$1,ייצוב!G93))</f>
        <v/>
      </c>
      <c r="G93" s="284"/>
      <c r="H93" s="285" t="str">
        <f t="shared" si="45"/>
        <v/>
      </c>
      <c r="I93" s="439" t="str">
        <f t="shared" si="2"/>
        <v/>
      </c>
      <c r="J93" s="440" t="str">
        <f t="shared" si="46"/>
        <v/>
      </c>
      <c r="K93" s="440" t="str">
        <f t="shared" si="4"/>
        <v/>
      </c>
      <c r="L93" s="441" t="str">
        <f t="shared" si="47"/>
        <v/>
      </c>
      <c r="M93" s="441" t="str">
        <f t="shared" si="28"/>
        <v/>
      </c>
      <c r="N93" s="442" t="str">
        <f t="shared" si="48"/>
        <v/>
      </c>
      <c r="O93" s="442" t="str">
        <f t="shared" si="29"/>
        <v/>
      </c>
      <c r="P93" s="441" t="str">
        <f t="shared" si="49"/>
        <v/>
      </c>
      <c r="Q93" s="441" t="str">
        <f t="shared" si="30"/>
        <v/>
      </c>
      <c r="R93" s="442" t="str">
        <f t="shared" si="50"/>
        <v/>
      </c>
      <c r="S93" s="442" t="str">
        <f t="shared" si="31"/>
        <v/>
      </c>
      <c r="T93" s="441" t="str">
        <f t="shared" si="51"/>
        <v/>
      </c>
      <c r="U93" s="441" t="str">
        <f t="shared" si="32"/>
        <v/>
      </c>
      <c r="V93" s="442" t="str">
        <f t="shared" si="52"/>
        <v/>
      </c>
      <c r="W93" s="442" t="str">
        <f t="shared" si="33"/>
        <v/>
      </c>
      <c r="X93" s="441" t="str">
        <f t="shared" si="53"/>
        <v/>
      </c>
      <c r="Y93" s="441" t="str">
        <f t="shared" si="34"/>
        <v/>
      </c>
      <c r="Z93" s="442" t="str">
        <f t="shared" si="54"/>
        <v/>
      </c>
      <c r="AA93" s="442" t="str">
        <f t="shared" si="35"/>
        <v/>
      </c>
      <c r="AB93" s="441" t="str">
        <f t="shared" si="55"/>
        <v/>
      </c>
      <c r="AC93" s="441" t="str">
        <f t="shared" si="36"/>
        <v/>
      </c>
      <c r="AD93" s="442" t="str">
        <f t="shared" si="56"/>
        <v/>
      </c>
      <c r="AE93" s="442" t="str">
        <f t="shared" si="37"/>
        <v/>
      </c>
      <c r="AF93" s="441" t="str">
        <f t="shared" si="57"/>
        <v/>
      </c>
      <c r="AG93" s="441" t="str">
        <f t="shared" si="38"/>
        <v/>
      </c>
      <c r="AH93" s="442" t="str">
        <f t="shared" si="58"/>
        <v/>
      </c>
      <c r="AI93" s="442" t="str">
        <f t="shared" si="39"/>
        <v/>
      </c>
      <c r="AJ93" s="441" t="str">
        <f t="shared" si="59"/>
        <v/>
      </c>
      <c r="AK93" s="441" t="str">
        <f t="shared" si="40"/>
        <v/>
      </c>
      <c r="AL93" s="442" t="str">
        <f t="shared" si="60"/>
        <v/>
      </c>
      <c r="AM93" s="442" t="str">
        <f t="shared" si="41"/>
        <v/>
      </c>
      <c r="AN93" s="441" t="str">
        <f t="shared" si="61"/>
        <v/>
      </c>
      <c r="AO93" s="441" t="str">
        <f t="shared" si="42"/>
        <v/>
      </c>
      <c r="AP93" s="442" t="str">
        <f t="shared" si="62"/>
        <v/>
      </c>
      <c r="AQ93" s="442" t="str">
        <f t="shared" si="43"/>
        <v/>
      </c>
      <c r="AR93" s="441" t="str">
        <f t="shared" si="63"/>
        <v/>
      </c>
      <c r="AS93" s="441" t="str">
        <f t="shared" si="44"/>
        <v/>
      </c>
      <c r="AT93" s="442" t="str">
        <f t="shared" si="64"/>
        <v/>
      </c>
      <c r="AU93" s="442" t="str">
        <f t="shared" si="25"/>
        <v/>
      </c>
      <c r="AV93" s="432" t="str">
        <f t="shared" si="65"/>
        <v/>
      </c>
      <c r="AW93" s="107" t="str">
        <f t="shared" si="66"/>
        <v/>
      </c>
      <c r="BB93" s="204" t="str">
        <f t="shared" si="67"/>
        <v/>
      </c>
      <c r="BC93" s="204" t="str">
        <f t="shared" si="67"/>
        <v/>
      </c>
      <c r="BE93" s="206">
        <f t="shared" si="27"/>
        <v>0</v>
      </c>
    </row>
    <row r="94" spans="2:57" hidden="1" x14ac:dyDescent="0.25">
      <c r="B94" s="70" t="str">
        <f t="shared" si="0"/>
        <v/>
      </c>
      <c r="C94" s="430" t="str">
        <f>IF('תנאי סף'!AO94&lt;&gt;1,"",'תנאי סף'!F94)</f>
        <v/>
      </c>
      <c r="D94" s="106" t="str">
        <f>IF($C94="","",IF(ייצוב!Y94="",$BA$1,ייצוב!Y94))</f>
        <v/>
      </c>
      <c r="E94" s="181"/>
      <c r="F94" s="106" t="str">
        <f>IF($C94="","",IF(ייצוב!G94="",$BA$1,ייצוב!G94))</f>
        <v/>
      </c>
      <c r="G94" s="284"/>
      <c r="H94" s="285" t="str">
        <f t="shared" si="45"/>
        <v/>
      </c>
      <c r="I94" s="439" t="str">
        <f t="shared" si="2"/>
        <v/>
      </c>
      <c r="J94" s="440" t="str">
        <f t="shared" si="46"/>
        <v/>
      </c>
      <c r="K94" s="440" t="str">
        <f t="shared" si="4"/>
        <v/>
      </c>
      <c r="L94" s="441" t="str">
        <f t="shared" si="47"/>
        <v/>
      </c>
      <c r="M94" s="441" t="str">
        <f t="shared" si="28"/>
        <v/>
      </c>
      <c r="N94" s="442" t="str">
        <f t="shared" si="48"/>
        <v/>
      </c>
      <c r="O94" s="442" t="str">
        <f t="shared" si="29"/>
        <v/>
      </c>
      <c r="P94" s="441" t="str">
        <f t="shared" si="49"/>
        <v/>
      </c>
      <c r="Q94" s="441" t="str">
        <f t="shared" si="30"/>
        <v/>
      </c>
      <c r="R94" s="442" t="str">
        <f t="shared" si="50"/>
        <v/>
      </c>
      <c r="S94" s="442" t="str">
        <f t="shared" si="31"/>
        <v/>
      </c>
      <c r="T94" s="441" t="str">
        <f t="shared" si="51"/>
        <v/>
      </c>
      <c r="U94" s="441" t="str">
        <f t="shared" si="32"/>
        <v/>
      </c>
      <c r="V94" s="442" t="str">
        <f t="shared" si="52"/>
        <v/>
      </c>
      <c r="W94" s="442" t="str">
        <f t="shared" si="33"/>
        <v/>
      </c>
      <c r="X94" s="441" t="str">
        <f t="shared" si="53"/>
        <v/>
      </c>
      <c r="Y94" s="441" t="str">
        <f t="shared" si="34"/>
        <v/>
      </c>
      <c r="Z94" s="442" t="str">
        <f t="shared" si="54"/>
        <v/>
      </c>
      <c r="AA94" s="442" t="str">
        <f t="shared" si="35"/>
        <v/>
      </c>
      <c r="AB94" s="441" t="str">
        <f t="shared" si="55"/>
        <v/>
      </c>
      <c r="AC94" s="441" t="str">
        <f t="shared" si="36"/>
        <v/>
      </c>
      <c r="AD94" s="442" t="str">
        <f t="shared" si="56"/>
        <v/>
      </c>
      <c r="AE94" s="442" t="str">
        <f t="shared" si="37"/>
        <v/>
      </c>
      <c r="AF94" s="441" t="str">
        <f t="shared" si="57"/>
        <v/>
      </c>
      <c r="AG94" s="441" t="str">
        <f t="shared" si="38"/>
        <v/>
      </c>
      <c r="AH94" s="442" t="str">
        <f t="shared" si="58"/>
        <v/>
      </c>
      <c r="AI94" s="442" t="str">
        <f t="shared" si="39"/>
        <v/>
      </c>
      <c r="AJ94" s="441" t="str">
        <f t="shared" si="59"/>
        <v/>
      </c>
      <c r="AK94" s="441" t="str">
        <f t="shared" si="40"/>
        <v/>
      </c>
      <c r="AL94" s="442" t="str">
        <f t="shared" si="60"/>
        <v/>
      </c>
      <c r="AM94" s="442" t="str">
        <f t="shared" si="41"/>
        <v/>
      </c>
      <c r="AN94" s="441" t="str">
        <f t="shared" si="61"/>
        <v/>
      </c>
      <c r="AO94" s="441" t="str">
        <f t="shared" si="42"/>
        <v/>
      </c>
      <c r="AP94" s="442" t="str">
        <f t="shared" si="62"/>
        <v/>
      </c>
      <c r="AQ94" s="442" t="str">
        <f t="shared" si="43"/>
        <v/>
      </c>
      <c r="AR94" s="441" t="str">
        <f t="shared" si="63"/>
        <v/>
      </c>
      <c r="AS94" s="441" t="str">
        <f t="shared" si="44"/>
        <v/>
      </c>
      <c r="AT94" s="442" t="str">
        <f t="shared" si="64"/>
        <v/>
      </c>
      <c r="AU94" s="442" t="str">
        <f t="shared" si="25"/>
        <v/>
      </c>
      <c r="AV94" s="432" t="str">
        <f t="shared" si="65"/>
        <v/>
      </c>
      <c r="AW94" s="107" t="str">
        <f t="shared" si="66"/>
        <v/>
      </c>
      <c r="BB94" s="204" t="str">
        <f t="shared" si="67"/>
        <v/>
      </c>
      <c r="BC94" s="204" t="str">
        <f t="shared" si="67"/>
        <v/>
      </c>
      <c r="BE94" s="206">
        <f t="shared" si="27"/>
        <v>0</v>
      </c>
    </row>
    <row r="95" spans="2:57" hidden="1" x14ac:dyDescent="0.25">
      <c r="B95" s="70" t="str">
        <f t="shared" ref="B95:B130" si="68">IF(C95="","",ROW()-30)</f>
        <v/>
      </c>
      <c r="C95" s="430" t="str">
        <f>IF('תנאי סף'!AO95&lt;&gt;1,"",'תנאי סף'!F95)</f>
        <v/>
      </c>
      <c r="D95" s="106" t="str">
        <f>IF($C95="","",IF(ייצוב!Y95="",$BA$1,ייצוב!Y95))</f>
        <v/>
      </c>
      <c r="E95" s="181"/>
      <c r="F95" s="106" t="str">
        <f>IF($C95="","",IF(ייצוב!G95="",$BA$1,ייצוב!G95))</f>
        <v/>
      </c>
      <c r="G95" s="284"/>
      <c r="H95" s="285" t="str">
        <f t="shared" ref="H95:H130" si="69">IF($C95="","",IF(OR(D95="",F95="",BE95&lt;&gt;1),$BA$1,IF($D95&lt;$F95*$H$6,1,0)))</f>
        <v/>
      </c>
      <c r="I95" s="439" t="str">
        <f t="shared" ref="I95:I130" si="70">IF($C95="","",IF(H95+$G95=2,1,0))</f>
        <v/>
      </c>
      <c r="J95" s="440" t="str">
        <f t="shared" ref="J95:J126" si="71">IF($C95="","",IF(I95=1,$F95*$H$6,$D95))</f>
        <v/>
      </c>
      <c r="K95" s="440" t="str">
        <f t="shared" ref="K95:K130" si="72">IF(H95="","",IF(I95=1,J95,J95/SUMIF(I$31:I$130,"&lt;&gt;1",J$31:J$130)*(1-SUMIF(I$31:I$130,"=1",J$31:J$130))))</f>
        <v/>
      </c>
      <c r="L95" s="441" t="str">
        <f t="shared" ref="L95:L126" si="73">IF($C95="","",IF(K95&lt;$F95*$H$6,1,0))</f>
        <v/>
      </c>
      <c r="M95" s="441" t="str">
        <f t="shared" si="28"/>
        <v/>
      </c>
      <c r="N95" s="442" t="str">
        <f t="shared" ref="N95:N126" si="74">IF($C95="","",IF(M95=1,$F95*$H$6,$J95))</f>
        <v/>
      </c>
      <c r="O95" s="442" t="str">
        <f t="shared" si="29"/>
        <v/>
      </c>
      <c r="P95" s="441" t="str">
        <f t="shared" ref="P95:P126" si="75">IF($C95="","",IF(O95&lt;$F95*$H$6,1,0))</f>
        <v/>
      </c>
      <c r="Q95" s="441" t="str">
        <f t="shared" si="30"/>
        <v/>
      </c>
      <c r="R95" s="442" t="str">
        <f t="shared" ref="R95:R126" si="76">IF($C95="","",IF(Q95=1,$F95*$H$6,$N95))</f>
        <v/>
      </c>
      <c r="S95" s="442" t="str">
        <f t="shared" si="31"/>
        <v/>
      </c>
      <c r="T95" s="441" t="str">
        <f t="shared" ref="T95:T126" si="77">IF($C95="","",IF(S95&lt;$F95*$H$6,1,0))</f>
        <v/>
      </c>
      <c r="U95" s="441" t="str">
        <f t="shared" si="32"/>
        <v/>
      </c>
      <c r="V95" s="442" t="str">
        <f t="shared" ref="V95:V126" si="78">IF($C95="","",IF(U95=1,$F95*$H$6,S95))</f>
        <v/>
      </c>
      <c r="W95" s="442" t="str">
        <f t="shared" si="33"/>
        <v/>
      </c>
      <c r="X95" s="441" t="str">
        <f t="shared" ref="X95:X126" si="79">IF($C95="","",IF(W95&lt;$F95*$H$6,1,0))</f>
        <v/>
      </c>
      <c r="Y95" s="441" t="str">
        <f t="shared" si="34"/>
        <v/>
      </c>
      <c r="Z95" s="442" t="str">
        <f t="shared" ref="Z95:Z126" si="80">IF($C95="","",IF(Y95=1,$F95*$H$6,W95))</f>
        <v/>
      </c>
      <c r="AA95" s="442" t="str">
        <f t="shared" si="35"/>
        <v/>
      </c>
      <c r="AB95" s="441" t="str">
        <f t="shared" ref="AB95:AB126" si="81">IF($C95="","",IF(AA95&lt;$F95*$H$6,1,0))</f>
        <v/>
      </c>
      <c r="AC95" s="441" t="str">
        <f t="shared" si="36"/>
        <v/>
      </c>
      <c r="AD95" s="442" t="str">
        <f t="shared" ref="AD95:AD126" si="82">IF($C95="","",IF(AC95=1,$F95*$H$6,AA95))</f>
        <v/>
      </c>
      <c r="AE95" s="442" t="str">
        <f t="shared" si="37"/>
        <v/>
      </c>
      <c r="AF95" s="441" t="str">
        <f t="shared" ref="AF95:AF126" si="83">IF($C95="","",IF(AE95&lt;$F95*$H$6,1,0))</f>
        <v/>
      </c>
      <c r="AG95" s="441" t="str">
        <f t="shared" si="38"/>
        <v/>
      </c>
      <c r="AH95" s="442" t="str">
        <f t="shared" ref="AH95:AH126" si="84">IF($C95="","",IF(AG95=1,$F95*$H$6,AE95))</f>
        <v/>
      </c>
      <c r="AI95" s="442" t="str">
        <f t="shared" si="39"/>
        <v/>
      </c>
      <c r="AJ95" s="441" t="str">
        <f t="shared" ref="AJ95:AJ126" si="85">IF($C95="","",IF(AI95&lt;$F95*$H$6,1,0))</f>
        <v/>
      </c>
      <c r="AK95" s="441" t="str">
        <f t="shared" si="40"/>
        <v/>
      </c>
      <c r="AL95" s="442" t="str">
        <f t="shared" ref="AL95:AL126" si="86">IF($C95="","",IF(AK95=1,$F95*$H$6,AI95))</f>
        <v/>
      </c>
      <c r="AM95" s="442" t="str">
        <f t="shared" si="41"/>
        <v/>
      </c>
      <c r="AN95" s="441" t="str">
        <f t="shared" ref="AN95:AN126" si="87">IF($C95="","",IF(AM95&lt;$F95*$H$6,1,0))</f>
        <v/>
      </c>
      <c r="AO95" s="441" t="str">
        <f t="shared" si="42"/>
        <v/>
      </c>
      <c r="AP95" s="442" t="str">
        <f t="shared" ref="AP95:AP126" si="88">IF($C95="","",IF(AO95=1,$F95*$H$6,AM95))</f>
        <v/>
      </c>
      <c r="AQ95" s="442" t="str">
        <f t="shared" si="43"/>
        <v/>
      </c>
      <c r="AR95" s="441" t="str">
        <f t="shared" ref="AR95:AR126" si="89">IF($C95="","",IF(OR(AQ95&lt;$F95*$H$6,AO95=1,AK95=1,AG95=1,AC95=1,Y95=1,U95=1,Q95=1,M95=1,I95=1),1,0))</f>
        <v/>
      </c>
      <c r="AS95" s="441" t="str">
        <f t="shared" si="44"/>
        <v/>
      </c>
      <c r="AT95" s="442" t="str">
        <f t="shared" ref="AT95:AT126" si="90">IF($C95="","",IF(AS95=1,$F95*$H$6,AQ95))</f>
        <v/>
      </c>
      <c r="AU95" s="442" t="str">
        <f t="shared" si="25"/>
        <v/>
      </c>
      <c r="AV95" s="432" t="str">
        <f t="shared" ref="AV95:AV126" si="91">IF(C95="","",IFERROR(AU95/SUM($AU$31:$AU$130),$BA$1))</f>
        <v/>
      </c>
      <c r="AW95" s="107" t="str">
        <f t="shared" ref="AW95:AW126" si="92">IF(C95="","",IFERROR(AV95*$C$2,$BA$1))</f>
        <v/>
      </c>
      <c r="BB95" s="204" t="str">
        <f t="shared" si="67"/>
        <v/>
      </c>
      <c r="BC95" s="204" t="str">
        <f t="shared" si="67"/>
        <v/>
      </c>
      <c r="BE95" s="206">
        <f t="shared" si="27"/>
        <v>0</v>
      </c>
    </row>
    <row r="96" spans="2:57" hidden="1" x14ac:dyDescent="0.25">
      <c r="B96" s="70" t="str">
        <f t="shared" si="68"/>
        <v/>
      </c>
      <c r="C96" s="430" t="str">
        <f>IF('תנאי סף'!AO96&lt;&gt;1,"",'תנאי סף'!F96)</f>
        <v/>
      </c>
      <c r="D96" s="106" t="str">
        <f>IF($C96="","",IF(ייצוב!Y96="",$BA$1,ייצוב!Y96))</f>
        <v/>
      </c>
      <c r="E96" s="181"/>
      <c r="F96" s="106" t="str">
        <f>IF($C96="","",IF(ייצוב!G96="",$BA$1,ייצוב!G96))</f>
        <v/>
      </c>
      <c r="G96" s="284"/>
      <c r="H96" s="285" t="str">
        <f t="shared" si="69"/>
        <v/>
      </c>
      <c r="I96" s="439" t="str">
        <f t="shared" si="70"/>
        <v/>
      </c>
      <c r="J96" s="440" t="str">
        <f t="shared" si="71"/>
        <v/>
      </c>
      <c r="K96" s="440" t="str">
        <f t="shared" si="72"/>
        <v/>
      </c>
      <c r="L96" s="441" t="str">
        <f t="shared" si="73"/>
        <v/>
      </c>
      <c r="M96" s="441" t="str">
        <f t="shared" si="28"/>
        <v/>
      </c>
      <c r="N96" s="442" t="str">
        <f t="shared" si="74"/>
        <v/>
      </c>
      <c r="O96" s="442" t="str">
        <f t="shared" si="29"/>
        <v/>
      </c>
      <c r="P96" s="441" t="str">
        <f t="shared" si="75"/>
        <v/>
      </c>
      <c r="Q96" s="441" t="str">
        <f t="shared" si="30"/>
        <v/>
      </c>
      <c r="R96" s="442" t="str">
        <f t="shared" si="76"/>
        <v/>
      </c>
      <c r="S96" s="442" t="str">
        <f t="shared" si="31"/>
        <v/>
      </c>
      <c r="T96" s="441" t="str">
        <f t="shared" si="77"/>
        <v/>
      </c>
      <c r="U96" s="441" t="str">
        <f t="shared" si="32"/>
        <v/>
      </c>
      <c r="V96" s="442" t="str">
        <f t="shared" si="78"/>
        <v/>
      </c>
      <c r="W96" s="442" t="str">
        <f t="shared" si="33"/>
        <v/>
      </c>
      <c r="X96" s="441" t="str">
        <f t="shared" si="79"/>
        <v/>
      </c>
      <c r="Y96" s="441" t="str">
        <f t="shared" si="34"/>
        <v/>
      </c>
      <c r="Z96" s="442" t="str">
        <f t="shared" si="80"/>
        <v/>
      </c>
      <c r="AA96" s="442" t="str">
        <f t="shared" si="35"/>
        <v/>
      </c>
      <c r="AB96" s="441" t="str">
        <f t="shared" si="81"/>
        <v/>
      </c>
      <c r="AC96" s="441" t="str">
        <f t="shared" si="36"/>
        <v/>
      </c>
      <c r="AD96" s="442" t="str">
        <f t="shared" si="82"/>
        <v/>
      </c>
      <c r="AE96" s="442" t="str">
        <f t="shared" si="37"/>
        <v/>
      </c>
      <c r="AF96" s="441" t="str">
        <f t="shared" si="83"/>
        <v/>
      </c>
      <c r="AG96" s="441" t="str">
        <f t="shared" si="38"/>
        <v/>
      </c>
      <c r="AH96" s="442" t="str">
        <f t="shared" si="84"/>
        <v/>
      </c>
      <c r="AI96" s="442" t="str">
        <f t="shared" si="39"/>
        <v/>
      </c>
      <c r="AJ96" s="441" t="str">
        <f t="shared" si="85"/>
        <v/>
      </c>
      <c r="AK96" s="441" t="str">
        <f t="shared" si="40"/>
        <v/>
      </c>
      <c r="AL96" s="442" t="str">
        <f t="shared" si="86"/>
        <v/>
      </c>
      <c r="AM96" s="442" t="str">
        <f t="shared" si="41"/>
        <v/>
      </c>
      <c r="AN96" s="441" t="str">
        <f t="shared" si="87"/>
        <v/>
      </c>
      <c r="AO96" s="441" t="str">
        <f t="shared" si="42"/>
        <v/>
      </c>
      <c r="AP96" s="442" t="str">
        <f t="shared" si="88"/>
        <v/>
      </c>
      <c r="AQ96" s="442" t="str">
        <f t="shared" si="43"/>
        <v/>
      </c>
      <c r="AR96" s="441" t="str">
        <f t="shared" si="89"/>
        <v/>
      </c>
      <c r="AS96" s="441" t="str">
        <f t="shared" si="44"/>
        <v/>
      </c>
      <c r="AT96" s="442" t="str">
        <f t="shared" si="90"/>
        <v/>
      </c>
      <c r="AU96" s="442" t="str">
        <f t="shared" ref="AU96:AU130" si="93">IF(AR96="","",IFERROR(IF(AS96=1,AT96,AT96/SUMIF(AS$31:AS$130,"&lt;&gt;1",AT$31:AT$130)*(1-SUMIF(AS$31:AS$130,"=1",AT$31:AT$130))),0))</f>
        <v/>
      </c>
      <c r="AV96" s="432" t="str">
        <f t="shared" si="91"/>
        <v/>
      </c>
      <c r="AW96" s="107" t="str">
        <f t="shared" si="92"/>
        <v/>
      </c>
      <c r="BB96" s="204" t="str">
        <f t="shared" ref="BB96:BC130" si="94">IF($C96="","",BB$30)</f>
        <v/>
      </c>
      <c r="BC96" s="204" t="str">
        <f t="shared" si="94"/>
        <v/>
      </c>
      <c r="BE96" s="206">
        <f t="shared" ref="BE96:BE130" si="95">IF(G96="",0,IF(ISERROR(MATCH(G96,$BB$30:$BC$30,0)),0,1))</f>
        <v>0</v>
      </c>
    </row>
    <row r="97" spans="2:57" hidden="1" x14ac:dyDescent="0.25">
      <c r="B97" s="70" t="str">
        <f t="shared" si="68"/>
        <v/>
      </c>
      <c r="C97" s="430" t="str">
        <f>IF('תנאי סף'!AO97&lt;&gt;1,"",'תנאי סף'!F97)</f>
        <v/>
      </c>
      <c r="D97" s="106" t="str">
        <f>IF($C97="","",IF(ייצוב!Y97="",$BA$1,ייצוב!Y97))</f>
        <v/>
      </c>
      <c r="E97" s="181"/>
      <c r="F97" s="106" t="str">
        <f>IF($C97="","",IF(ייצוב!G97="",$BA$1,ייצוב!G97))</f>
        <v/>
      </c>
      <c r="G97" s="284"/>
      <c r="H97" s="285" t="str">
        <f t="shared" si="69"/>
        <v/>
      </c>
      <c r="I97" s="439" t="str">
        <f t="shared" si="70"/>
        <v/>
      </c>
      <c r="J97" s="440" t="str">
        <f t="shared" si="71"/>
        <v/>
      </c>
      <c r="K97" s="440" t="str">
        <f t="shared" si="72"/>
        <v/>
      </c>
      <c r="L97" s="441" t="str">
        <f t="shared" si="73"/>
        <v/>
      </c>
      <c r="M97" s="441" t="str">
        <f t="shared" si="28"/>
        <v/>
      </c>
      <c r="N97" s="442" t="str">
        <f t="shared" si="74"/>
        <v/>
      </c>
      <c r="O97" s="442" t="str">
        <f t="shared" si="29"/>
        <v/>
      </c>
      <c r="P97" s="441" t="str">
        <f t="shared" si="75"/>
        <v/>
      </c>
      <c r="Q97" s="441" t="str">
        <f t="shared" si="30"/>
        <v/>
      </c>
      <c r="R97" s="442" t="str">
        <f t="shared" si="76"/>
        <v/>
      </c>
      <c r="S97" s="442" t="str">
        <f t="shared" si="31"/>
        <v/>
      </c>
      <c r="T97" s="441" t="str">
        <f t="shared" si="77"/>
        <v/>
      </c>
      <c r="U97" s="441" t="str">
        <f t="shared" si="32"/>
        <v/>
      </c>
      <c r="V97" s="442" t="str">
        <f t="shared" si="78"/>
        <v/>
      </c>
      <c r="W97" s="442" t="str">
        <f t="shared" si="33"/>
        <v/>
      </c>
      <c r="X97" s="441" t="str">
        <f t="shared" si="79"/>
        <v/>
      </c>
      <c r="Y97" s="441" t="str">
        <f t="shared" si="34"/>
        <v/>
      </c>
      <c r="Z97" s="442" t="str">
        <f t="shared" si="80"/>
        <v/>
      </c>
      <c r="AA97" s="442" t="str">
        <f t="shared" si="35"/>
        <v/>
      </c>
      <c r="AB97" s="441" t="str">
        <f t="shared" si="81"/>
        <v/>
      </c>
      <c r="AC97" s="441" t="str">
        <f t="shared" si="36"/>
        <v/>
      </c>
      <c r="AD97" s="442" t="str">
        <f t="shared" si="82"/>
        <v/>
      </c>
      <c r="AE97" s="442" t="str">
        <f t="shared" si="37"/>
        <v/>
      </c>
      <c r="AF97" s="441" t="str">
        <f t="shared" si="83"/>
        <v/>
      </c>
      <c r="AG97" s="441" t="str">
        <f t="shared" si="38"/>
        <v/>
      </c>
      <c r="AH97" s="442" t="str">
        <f t="shared" si="84"/>
        <v/>
      </c>
      <c r="AI97" s="442" t="str">
        <f t="shared" si="39"/>
        <v/>
      </c>
      <c r="AJ97" s="441" t="str">
        <f t="shared" si="85"/>
        <v/>
      </c>
      <c r="AK97" s="441" t="str">
        <f t="shared" si="40"/>
        <v/>
      </c>
      <c r="AL97" s="442" t="str">
        <f t="shared" si="86"/>
        <v/>
      </c>
      <c r="AM97" s="442" t="str">
        <f t="shared" si="41"/>
        <v/>
      </c>
      <c r="AN97" s="441" t="str">
        <f t="shared" si="87"/>
        <v/>
      </c>
      <c r="AO97" s="441" t="str">
        <f t="shared" si="42"/>
        <v/>
      </c>
      <c r="AP97" s="442" t="str">
        <f t="shared" si="88"/>
        <v/>
      </c>
      <c r="AQ97" s="442" t="str">
        <f t="shared" si="43"/>
        <v/>
      </c>
      <c r="AR97" s="441" t="str">
        <f t="shared" si="89"/>
        <v/>
      </c>
      <c r="AS97" s="441" t="str">
        <f t="shared" si="44"/>
        <v/>
      </c>
      <c r="AT97" s="442" t="str">
        <f t="shared" si="90"/>
        <v/>
      </c>
      <c r="AU97" s="442" t="str">
        <f t="shared" si="93"/>
        <v/>
      </c>
      <c r="AV97" s="432" t="str">
        <f t="shared" si="91"/>
        <v/>
      </c>
      <c r="AW97" s="107" t="str">
        <f t="shared" si="92"/>
        <v/>
      </c>
      <c r="BB97" s="204" t="str">
        <f t="shared" si="94"/>
        <v/>
      </c>
      <c r="BC97" s="204" t="str">
        <f t="shared" si="94"/>
        <v/>
      </c>
      <c r="BE97" s="206">
        <f t="shared" si="95"/>
        <v>0</v>
      </c>
    </row>
    <row r="98" spans="2:57" hidden="1" x14ac:dyDescent="0.25">
      <c r="B98" s="70" t="str">
        <f t="shared" si="68"/>
        <v/>
      </c>
      <c r="C98" s="430" t="str">
        <f>IF('תנאי סף'!AO98&lt;&gt;1,"",'תנאי סף'!F98)</f>
        <v/>
      </c>
      <c r="D98" s="106" t="str">
        <f>IF($C98="","",IF(ייצוב!Y98="",$BA$1,ייצוב!Y98))</f>
        <v/>
      </c>
      <c r="E98" s="181"/>
      <c r="F98" s="106" t="str">
        <f>IF($C98="","",IF(ייצוב!G98="",$BA$1,ייצוב!G98))</f>
        <v/>
      </c>
      <c r="G98" s="284"/>
      <c r="H98" s="285" t="str">
        <f t="shared" si="69"/>
        <v/>
      </c>
      <c r="I98" s="439" t="str">
        <f t="shared" si="70"/>
        <v/>
      </c>
      <c r="J98" s="440" t="str">
        <f t="shared" si="71"/>
        <v/>
      </c>
      <c r="K98" s="440" t="str">
        <f t="shared" si="72"/>
        <v/>
      </c>
      <c r="L98" s="441" t="str">
        <f t="shared" si="73"/>
        <v/>
      </c>
      <c r="M98" s="441" t="str">
        <f t="shared" si="28"/>
        <v/>
      </c>
      <c r="N98" s="442" t="str">
        <f t="shared" si="74"/>
        <v/>
      </c>
      <c r="O98" s="442" t="str">
        <f t="shared" si="29"/>
        <v/>
      </c>
      <c r="P98" s="441" t="str">
        <f t="shared" si="75"/>
        <v/>
      </c>
      <c r="Q98" s="441" t="str">
        <f t="shared" si="30"/>
        <v/>
      </c>
      <c r="R98" s="442" t="str">
        <f t="shared" si="76"/>
        <v/>
      </c>
      <c r="S98" s="442" t="str">
        <f t="shared" si="31"/>
        <v/>
      </c>
      <c r="T98" s="441" t="str">
        <f t="shared" si="77"/>
        <v/>
      </c>
      <c r="U98" s="441" t="str">
        <f t="shared" si="32"/>
        <v/>
      </c>
      <c r="V98" s="442" t="str">
        <f t="shared" si="78"/>
        <v/>
      </c>
      <c r="W98" s="442" t="str">
        <f t="shared" si="33"/>
        <v/>
      </c>
      <c r="X98" s="441" t="str">
        <f t="shared" si="79"/>
        <v/>
      </c>
      <c r="Y98" s="441" t="str">
        <f t="shared" si="34"/>
        <v/>
      </c>
      <c r="Z98" s="442" t="str">
        <f t="shared" si="80"/>
        <v/>
      </c>
      <c r="AA98" s="442" t="str">
        <f t="shared" si="35"/>
        <v/>
      </c>
      <c r="AB98" s="441" t="str">
        <f t="shared" si="81"/>
        <v/>
      </c>
      <c r="AC98" s="441" t="str">
        <f t="shared" si="36"/>
        <v/>
      </c>
      <c r="AD98" s="442" t="str">
        <f t="shared" si="82"/>
        <v/>
      </c>
      <c r="AE98" s="442" t="str">
        <f t="shared" si="37"/>
        <v/>
      </c>
      <c r="AF98" s="441" t="str">
        <f t="shared" si="83"/>
        <v/>
      </c>
      <c r="AG98" s="441" t="str">
        <f t="shared" si="38"/>
        <v/>
      </c>
      <c r="AH98" s="442" t="str">
        <f t="shared" si="84"/>
        <v/>
      </c>
      <c r="AI98" s="442" t="str">
        <f t="shared" si="39"/>
        <v/>
      </c>
      <c r="AJ98" s="441" t="str">
        <f t="shared" si="85"/>
        <v/>
      </c>
      <c r="AK98" s="441" t="str">
        <f t="shared" si="40"/>
        <v/>
      </c>
      <c r="AL98" s="442" t="str">
        <f t="shared" si="86"/>
        <v/>
      </c>
      <c r="AM98" s="442" t="str">
        <f t="shared" si="41"/>
        <v/>
      </c>
      <c r="AN98" s="441" t="str">
        <f t="shared" si="87"/>
        <v/>
      </c>
      <c r="AO98" s="441" t="str">
        <f t="shared" si="42"/>
        <v/>
      </c>
      <c r="AP98" s="442" t="str">
        <f t="shared" si="88"/>
        <v/>
      </c>
      <c r="AQ98" s="442" t="str">
        <f t="shared" si="43"/>
        <v/>
      </c>
      <c r="AR98" s="441" t="str">
        <f t="shared" si="89"/>
        <v/>
      </c>
      <c r="AS98" s="441" t="str">
        <f t="shared" si="44"/>
        <v/>
      </c>
      <c r="AT98" s="442" t="str">
        <f t="shared" si="90"/>
        <v/>
      </c>
      <c r="AU98" s="442" t="str">
        <f t="shared" si="93"/>
        <v/>
      </c>
      <c r="AV98" s="432" t="str">
        <f t="shared" si="91"/>
        <v/>
      </c>
      <c r="AW98" s="107" t="str">
        <f t="shared" si="92"/>
        <v/>
      </c>
      <c r="BB98" s="204" t="str">
        <f t="shared" si="94"/>
        <v/>
      </c>
      <c r="BC98" s="204" t="str">
        <f t="shared" si="94"/>
        <v/>
      </c>
      <c r="BE98" s="206">
        <f t="shared" si="95"/>
        <v>0</v>
      </c>
    </row>
    <row r="99" spans="2:57" hidden="1" x14ac:dyDescent="0.25">
      <c r="B99" s="70" t="str">
        <f t="shared" si="68"/>
        <v/>
      </c>
      <c r="C99" s="430" t="str">
        <f>IF('תנאי סף'!AO99&lt;&gt;1,"",'תנאי סף'!F99)</f>
        <v/>
      </c>
      <c r="D99" s="106" t="str">
        <f>IF($C99="","",IF(ייצוב!Y99="",$BA$1,ייצוב!Y99))</f>
        <v/>
      </c>
      <c r="E99" s="181"/>
      <c r="F99" s="106" t="str">
        <f>IF($C99="","",IF(ייצוב!G99="",$BA$1,ייצוב!G99))</f>
        <v/>
      </c>
      <c r="G99" s="284"/>
      <c r="H99" s="285" t="str">
        <f t="shared" si="69"/>
        <v/>
      </c>
      <c r="I99" s="439" t="str">
        <f t="shared" si="70"/>
        <v/>
      </c>
      <c r="J99" s="440" t="str">
        <f t="shared" si="71"/>
        <v/>
      </c>
      <c r="K99" s="440" t="str">
        <f t="shared" si="72"/>
        <v/>
      </c>
      <c r="L99" s="441" t="str">
        <f t="shared" si="73"/>
        <v/>
      </c>
      <c r="M99" s="441" t="str">
        <f t="shared" ref="M99:M130" si="96">IF($C99="","",IF(L99+$G99=2,1,0))</f>
        <v/>
      </c>
      <c r="N99" s="442" t="str">
        <f t="shared" si="74"/>
        <v/>
      </c>
      <c r="O99" s="442" t="str">
        <f t="shared" ref="O99:O130" si="97">IF(L99="","",IF(M99=1,N99,N99/SUMIF(M$31:M$130,"&lt;&gt;1",N$31:N$130)*(1-SUMIF(M$31:M$130,"=1",N$31:N$130))))</f>
        <v/>
      </c>
      <c r="P99" s="441" t="str">
        <f t="shared" si="75"/>
        <v/>
      </c>
      <c r="Q99" s="441" t="str">
        <f t="shared" ref="Q99:Q130" si="98">IF($C99="","",IF(P99+$G99=2,1,0))</f>
        <v/>
      </c>
      <c r="R99" s="442" t="str">
        <f t="shared" si="76"/>
        <v/>
      </c>
      <c r="S99" s="442" t="str">
        <f t="shared" ref="S99:S130" si="99">IF(P99="","",IF(Q99=1,R99,R99/SUMIF(Q$31:Q$130,"&lt;&gt;1",R$31:R$130)*(1-SUMIF(Q$31:Q$130,"=1",R$31:R$130))))</f>
        <v/>
      </c>
      <c r="T99" s="441" t="str">
        <f t="shared" si="77"/>
        <v/>
      </c>
      <c r="U99" s="441" t="str">
        <f t="shared" ref="U99:U130" si="100">IF($C99="","",IF(T99+$G99=2,1,0))</f>
        <v/>
      </c>
      <c r="V99" s="442" t="str">
        <f t="shared" si="78"/>
        <v/>
      </c>
      <c r="W99" s="442" t="str">
        <f t="shared" ref="W99:W130" si="101">IF(T99="","",IF(U99=1,V99,V99/SUMIF(U$31:U$130,"&lt;&gt;1",V$31:V$130)*(1-SUMIF(U$31:U$130,"=1",V$31:V$130))))</f>
        <v/>
      </c>
      <c r="X99" s="441" t="str">
        <f t="shared" si="79"/>
        <v/>
      </c>
      <c r="Y99" s="441" t="str">
        <f t="shared" ref="Y99:Y130" si="102">IF($C99="","",IF(X99+$G99=2,1,0))</f>
        <v/>
      </c>
      <c r="Z99" s="442" t="str">
        <f t="shared" si="80"/>
        <v/>
      </c>
      <c r="AA99" s="442" t="str">
        <f t="shared" ref="AA99:AA130" si="103">IF(X99="","",IF(Y99=1,Z99,Z99/SUMIF(Y$31:Y$130,"&lt;&gt;1",Z$31:Z$130)*(1-SUMIF(Y$31:Y$130,"=1",Z$31:Z$130))))</f>
        <v/>
      </c>
      <c r="AB99" s="441" t="str">
        <f t="shared" si="81"/>
        <v/>
      </c>
      <c r="AC99" s="441" t="str">
        <f t="shared" ref="AC99:AC130" si="104">IF($C99="","",IF(AB99+$G99=2,1,0))</f>
        <v/>
      </c>
      <c r="AD99" s="442" t="str">
        <f t="shared" si="82"/>
        <v/>
      </c>
      <c r="AE99" s="442" t="str">
        <f t="shared" ref="AE99:AE130" si="105">IF(AB99="","",IF(AC99=1,AD99,AD99/SUMIF(AC$31:AC$130,"&lt;&gt;1",AD$31:AD$130)*(1-SUMIF(AC$31:AC$130,"=1",AD$31:AD$130))))</f>
        <v/>
      </c>
      <c r="AF99" s="441" t="str">
        <f t="shared" si="83"/>
        <v/>
      </c>
      <c r="AG99" s="441" t="str">
        <f t="shared" ref="AG99:AG130" si="106">IF($C99="","",IF(AF99+$G99=2,1,0))</f>
        <v/>
      </c>
      <c r="AH99" s="442" t="str">
        <f t="shared" si="84"/>
        <v/>
      </c>
      <c r="AI99" s="442" t="str">
        <f t="shared" ref="AI99:AI130" si="107">IF(AF99="","",IF(AG99=1,AH99,AH99/SUMIF(AG$31:AG$130,"&lt;&gt;1",AH$31:AH$130)*(1-SUMIF(AG$31:AG$130,"=1",AH$31:AH$130))))</f>
        <v/>
      </c>
      <c r="AJ99" s="441" t="str">
        <f t="shared" si="85"/>
        <v/>
      </c>
      <c r="AK99" s="441" t="str">
        <f t="shared" ref="AK99:AK130" si="108">IF($C99="","",IF(AJ99+$G99=2,1,0))</f>
        <v/>
      </c>
      <c r="AL99" s="442" t="str">
        <f t="shared" si="86"/>
        <v/>
      </c>
      <c r="AM99" s="442" t="str">
        <f t="shared" ref="AM99:AM130" si="109">IF(AJ99="","",IF(AK99=1,AL99,AL99/SUMIF(AK$31:AK$130,"&lt;&gt;1",AL$31:AL$130)*(1-SUMIF(AK$31:AK$130,"=1",AL$31:AL$130))))</f>
        <v/>
      </c>
      <c r="AN99" s="441" t="str">
        <f t="shared" si="87"/>
        <v/>
      </c>
      <c r="AO99" s="441" t="str">
        <f t="shared" ref="AO99:AO130" si="110">IF($C99="","",IF(AN99+$G99=2,1,0))</f>
        <v/>
      </c>
      <c r="AP99" s="442" t="str">
        <f t="shared" si="88"/>
        <v/>
      </c>
      <c r="AQ99" s="442" t="str">
        <f t="shared" ref="AQ99:AQ130" si="111">IF(AN99="","",IF(AO99=1,AP99,AP99/SUMIF(AO$31:AO$130,"&lt;&gt;1",AP$31:AP$130)*(1-SUMIF(AO$31:AO$130,"=1",AP$31:AP$130))))</f>
        <v/>
      </c>
      <c r="AR99" s="441" t="str">
        <f t="shared" si="89"/>
        <v/>
      </c>
      <c r="AS99" s="441" t="str">
        <f t="shared" ref="AS99:AS130" si="112">IF($C99="","",IF(AR99+$G99=2,1,0))</f>
        <v/>
      </c>
      <c r="AT99" s="442" t="str">
        <f t="shared" si="90"/>
        <v/>
      </c>
      <c r="AU99" s="442" t="str">
        <f t="shared" si="93"/>
        <v/>
      </c>
      <c r="AV99" s="432" t="str">
        <f t="shared" si="91"/>
        <v/>
      </c>
      <c r="AW99" s="107" t="str">
        <f t="shared" si="92"/>
        <v/>
      </c>
      <c r="BB99" s="204" t="str">
        <f t="shared" si="94"/>
        <v/>
      </c>
      <c r="BC99" s="204" t="str">
        <f t="shared" si="94"/>
        <v/>
      </c>
      <c r="BE99" s="206">
        <f t="shared" si="95"/>
        <v>0</v>
      </c>
    </row>
    <row r="100" spans="2:57" hidden="1" x14ac:dyDescent="0.25">
      <c r="B100" s="70" t="str">
        <f t="shared" si="68"/>
        <v/>
      </c>
      <c r="C100" s="430" t="str">
        <f>IF('תנאי סף'!AO100&lt;&gt;1,"",'תנאי סף'!F100)</f>
        <v/>
      </c>
      <c r="D100" s="106" t="str">
        <f>IF($C100="","",IF(ייצוב!Y100="",$BA$1,ייצוב!Y100))</f>
        <v/>
      </c>
      <c r="E100" s="181"/>
      <c r="F100" s="106" t="str">
        <f>IF($C100="","",IF(ייצוב!G100="",$BA$1,ייצוב!G100))</f>
        <v/>
      </c>
      <c r="G100" s="284"/>
      <c r="H100" s="285" t="str">
        <f t="shared" si="69"/>
        <v/>
      </c>
      <c r="I100" s="439" t="str">
        <f t="shared" si="70"/>
        <v/>
      </c>
      <c r="J100" s="440" t="str">
        <f t="shared" si="71"/>
        <v/>
      </c>
      <c r="K100" s="440" t="str">
        <f t="shared" si="72"/>
        <v/>
      </c>
      <c r="L100" s="441" t="str">
        <f t="shared" si="73"/>
        <v/>
      </c>
      <c r="M100" s="441" t="str">
        <f t="shared" si="96"/>
        <v/>
      </c>
      <c r="N100" s="442" t="str">
        <f t="shared" si="74"/>
        <v/>
      </c>
      <c r="O100" s="442" t="str">
        <f t="shared" si="97"/>
        <v/>
      </c>
      <c r="P100" s="441" t="str">
        <f t="shared" si="75"/>
        <v/>
      </c>
      <c r="Q100" s="441" t="str">
        <f t="shared" si="98"/>
        <v/>
      </c>
      <c r="R100" s="442" t="str">
        <f t="shared" si="76"/>
        <v/>
      </c>
      <c r="S100" s="442" t="str">
        <f t="shared" si="99"/>
        <v/>
      </c>
      <c r="T100" s="441" t="str">
        <f t="shared" si="77"/>
        <v/>
      </c>
      <c r="U100" s="441" t="str">
        <f t="shared" si="100"/>
        <v/>
      </c>
      <c r="V100" s="442" t="str">
        <f t="shared" si="78"/>
        <v/>
      </c>
      <c r="W100" s="442" t="str">
        <f t="shared" si="101"/>
        <v/>
      </c>
      <c r="X100" s="441" t="str">
        <f t="shared" si="79"/>
        <v/>
      </c>
      <c r="Y100" s="441" t="str">
        <f t="shared" si="102"/>
        <v/>
      </c>
      <c r="Z100" s="442" t="str">
        <f t="shared" si="80"/>
        <v/>
      </c>
      <c r="AA100" s="442" t="str">
        <f t="shared" si="103"/>
        <v/>
      </c>
      <c r="AB100" s="441" t="str">
        <f t="shared" si="81"/>
        <v/>
      </c>
      <c r="AC100" s="441" t="str">
        <f t="shared" si="104"/>
        <v/>
      </c>
      <c r="AD100" s="442" t="str">
        <f t="shared" si="82"/>
        <v/>
      </c>
      <c r="AE100" s="442" t="str">
        <f t="shared" si="105"/>
        <v/>
      </c>
      <c r="AF100" s="441" t="str">
        <f t="shared" si="83"/>
        <v/>
      </c>
      <c r="AG100" s="441" t="str">
        <f t="shared" si="106"/>
        <v/>
      </c>
      <c r="AH100" s="442" t="str">
        <f t="shared" si="84"/>
        <v/>
      </c>
      <c r="AI100" s="442" t="str">
        <f t="shared" si="107"/>
        <v/>
      </c>
      <c r="AJ100" s="441" t="str">
        <f t="shared" si="85"/>
        <v/>
      </c>
      <c r="AK100" s="441" t="str">
        <f t="shared" si="108"/>
        <v/>
      </c>
      <c r="AL100" s="442" t="str">
        <f t="shared" si="86"/>
        <v/>
      </c>
      <c r="AM100" s="442" t="str">
        <f t="shared" si="109"/>
        <v/>
      </c>
      <c r="AN100" s="441" t="str">
        <f t="shared" si="87"/>
        <v/>
      </c>
      <c r="AO100" s="441" t="str">
        <f t="shared" si="110"/>
        <v/>
      </c>
      <c r="AP100" s="442" t="str">
        <f t="shared" si="88"/>
        <v/>
      </c>
      <c r="AQ100" s="442" t="str">
        <f t="shared" si="111"/>
        <v/>
      </c>
      <c r="AR100" s="441" t="str">
        <f t="shared" si="89"/>
        <v/>
      </c>
      <c r="AS100" s="441" t="str">
        <f t="shared" si="112"/>
        <v/>
      </c>
      <c r="AT100" s="442" t="str">
        <f t="shared" si="90"/>
        <v/>
      </c>
      <c r="AU100" s="442" t="str">
        <f t="shared" si="93"/>
        <v/>
      </c>
      <c r="AV100" s="432" t="str">
        <f t="shared" si="91"/>
        <v/>
      </c>
      <c r="AW100" s="107" t="str">
        <f t="shared" si="92"/>
        <v/>
      </c>
      <c r="BB100" s="204" t="str">
        <f t="shared" si="94"/>
        <v/>
      </c>
      <c r="BC100" s="204" t="str">
        <f t="shared" si="94"/>
        <v/>
      </c>
      <c r="BE100" s="206">
        <f t="shared" si="95"/>
        <v>0</v>
      </c>
    </row>
    <row r="101" spans="2:57" hidden="1" x14ac:dyDescent="0.25">
      <c r="B101" s="70" t="str">
        <f t="shared" si="68"/>
        <v/>
      </c>
      <c r="C101" s="430" t="str">
        <f>IF('תנאי סף'!AO101&lt;&gt;1,"",'תנאי סף'!F101)</f>
        <v/>
      </c>
      <c r="D101" s="106" t="str">
        <f>IF($C101="","",IF(ייצוב!Y101="",$BA$1,ייצוב!Y101))</f>
        <v/>
      </c>
      <c r="E101" s="181"/>
      <c r="F101" s="106" t="str">
        <f>IF($C101="","",IF(ייצוב!G101="",$BA$1,ייצוב!G101))</f>
        <v/>
      </c>
      <c r="G101" s="284"/>
      <c r="H101" s="285" t="str">
        <f t="shared" si="69"/>
        <v/>
      </c>
      <c r="I101" s="439" t="str">
        <f t="shared" si="70"/>
        <v/>
      </c>
      <c r="J101" s="440" t="str">
        <f t="shared" si="71"/>
        <v/>
      </c>
      <c r="K101" s="440" t="str">
        <f t="shared" si="72"/>
        <v/>
      </c>
      <c r="L101" s="441" t="str">
        <f t="shared" si="73"/>
        <v/>
      </c>
      <c r="M101" s="441" t="str">
        <f t="shared" si="96"/>
        <v/>
      </c>
      <c r="N101" s="442" t="str">
        <f t="shared" si="74"/>
        <v/>
      </c>
      <c r="O101" s="442" t="str">
        <f t="shared" si="97"/>
        <v/>
      </c>
      <c r="P101" s="441" t="str">
        <f t="shared" si="75"/>
        <v/>
      </c>
      <c r="Q101" s="441" t="str">
        <f t="shared" si="98"/>
        <v/>
      </c>
      <c r="R101" s="442" t="str">
        <f t="shared" si="76"/>
        <v/>
      </c>
      <c r="S101" s="442" t="str">
        <f t="shared" si="99"/>
        <v/>
      </c>
      <c r="T101" s="441" t="str">
        <f t="shared" si="77"/>
        <v/>
      </c>
      <c r="U101" s="441" t="str">
        <f t="shared" si="100"/>
        <v/>
      </c>
      <c r="V101" s="442" t="str">
        <f t="shared" si="78"/>
        <v/>
      </c>
      <c r="W101" s="442" t="str">
        <f t="shared" si="101"/>
        <v/>
      </c>
      <c r="X101" s="441" t="str">
        <f t="shared" si="79"/>
        <v/>
      </c>
      <c r="Y101" s="441" t="str">
        <f t="shared" si="102"/>
        <v/>
      </c>
      <c r="Z101" s="442" t="str">
        <f t="shared" si="80"/>
        <v/>
      </c>
      <c r="AA101" s="442" t="str">
        <f t="shared" si="103"/>
        <v/>
      </c>
      <c r="AB101" s="441" t="str">
        <f t="shared" si="81"/>
        <v/>
      </c>
      <c r="AC101" s="441" t="str">
        <f t="shared" si="104"/>
        <v/>
      </c>
      <c r="AD101" s="442" t="str">
        <f t="shared" si="82"/>
        <v/>
      </c>
      <c r="AE101" s="442" t="str">
        <f t="shared" si="105"/>
        <v/>
      </c>
      <c r="AF101" s="441" t="str">
        <f t="shared" si="83"/>
        <v/>
      </c>
      <c r="AG101" s="441" t="str">
        <f t="shared" si="106"/>
        <v/>
      </c>
      <c r="AH101" s="442" t="str">
        <f t="shared" si="84"/>
        <v/>
      </c>
      <c r="AI101" s="442" t="str">
        <f t="shared" si="107"/>
        <v/>
      </c>
      <c r="AJ101" s="441" t="str">
        <f t="shared" si="85"/>
        <v/>
      </c>
      <c r="AK101" s="441" t="str">
        <f t="shared" si="108"/>
        <v/>
      </c>
      <c r="AL101" s="442" t="str">
        <f t="shared" si="86"/>
        <v/>
      </c>
      <c r="AM101" s="442" t="str">
        <f t="shared" si="109"/>
        <v/>
      </c>
      <c r="AN101" s="441" t="str">
        <f t="shared" si="87"/>
        <v/>
      </c>
      <c r="AO101" s="441" t="str">
        <f t="shared" si="110"/>
        <v/>
      </c>
      <c r="AP101" s="442" t="str">
        <f t="shared" si="88"/>
        <v/>
      </c>
      <c r="AQ101" s="442" t="str">
        <f t="shared" si="111"/>
        <v/>
      </c>
      <c r="AR101" s="441" t="str">
        <f t="shared" si="89"/>
        <v/>
      </c>
      <c r="AS101" s="441" t="str">
        <f t="shared" si="112"/>
        <v/>
      </c>
      <c r="AT101" s="442" t="str">
        <f t="shared" si="90"/>
        <v/>
      </c>
      <c r="AU101" s="442" t="str">
        <f t="shared" si="93"/>
        <v/>
      </c>
      <c r="AV101" s="432" t="str">
        <f t="shared" si="91"/>
        <v/>
      </c>
      <c r="AW101" s="107" t="str">
        <f t="shared" si="92"/>
        <v/>
      </c>
      <c r="BB101" s="204" t="str">
        <f t="shared" si="94"/>
        <v/>
      </c>
      <c r="BC101" s="204" t="str">
        <f t="shared" si="94"/>
        <v/>
      </c>
      <c r="BE101" s="206">
        <f t="shared" si="95"/>
        <v>0</v>
      </c>
    </row>
    <row r="102" spans="2:57" hidden="1" x14ac:dyDescent="0.25">
      <c r="B102" s="70" t="str">
        <f t="shared" si="68"/>
        <v/>
      </c>
      <c r="C102" s="430" t="str">
        <f>IF('תנאי סף'!AO102&lt;&gt;1,"",'תנאי סף'!F102)</f>
        <v/>
      </c>
      <c r="D102" s="106" t="str">
        <f>IF($C102="","",IF(ייצוב!Y102="",$BA$1,ייצוב!Y102))</f>
        <v/>
      </c>
      <c r="E102" s="181"/>
      <c r="F102" s="106" t="str">
        <f>IF($C102="","",IF(ייצוב!G102="",$BA$1,ייצוב!G102))</f>
        <v/>
      </c>
      <c r="G102" s="284"/>
      <c r="H102" s="285" t="str">
        <f t="shared" si="69"/>
        <v/>
      </c>
      <c r="I102" s="439" t="str">
        <f t="shared" si="70"/>
        <v/>
      </c>
      <c r="J102" s="440" t="str">
        <f t="shared" si="71"/>
        <v/>
      </c>
      <c r="K102" s="440" t="str">
        <f t="shared" si="72"/>
        <v/>
      </c>
      <c r="L102" s="441" t="str">
        <f t="shared" si="73"/>
        <v/>
      </c>
      <c r="M102" s="441" t="str">
        <f t="shared" si="96"/>
        <v/>
      </c>
      <c r="N102" s="442" t="str">
        <f t="shared" si="74"/>
        <v/>
      </c>
      <c r="O102" s="442" t="str">
        <f t="shared" si="97"/>
        <v/>
      </c>
      <c r="P102" s="441" t="str">
        <f t="shared" si="75"/>
        <v/>
      </c>
      <c r="Q102" s="441" t="str">
        <f t="shared" si="98"/>
        <v/>
      </c>
      <c r="R102" s="442" t="str">
        <f t="shared" si="76"/>
        <v/>
      </c>
      <c r="S102" s="442" t="str">
        <f t="shared" si="99"/>
        <v/>
      </c>
      <c r="T102" s="441" t="str">
        <f t="shared" si="77"/>
        <v/>
      </c>
      <c r="U102" s="441" t="str">
        <f t="shared" si="100"/>
        <v/>
      </c>
      <c r="V102" s="442" t="str">
        <f t="shared" si="78"/>
        <v/>
      </c>
      <c r="W102" s="442" t="str">
        <f t="shared" si="101"/>
        <v/>
      </c>
      <c r="X102" s="441" t="str">
        <f t="shared" si="79"/>
        <v/>
      </c>
      <c r="Y102" s="441" t="str">
        <f t="shared" si="102"/>
        <v/>
      </c>
      <c r="Z102" s="442" t="str">
        <f t="shared" si="80"/>
        <v/>
      </c>
      <c r="AA102" s="442" t="str">
        <f t="shared" si="103"/>
        <v/>
      </c>
      <c r="AB102" s="441" t="str">
        <f t="shared" si="81"/>
        <v/>
      </c>
      <c r="AC102" s="441" t="str">
        <f t="shared" si="104"/>
        <v/>
      </c>
      <c r="AD102" s="442" t="str">
        <f t="shared" si="82"/>
        <v/>
      </c>
      <c r="AE102" s="442" t="str">
        <f t="shared" si="105"/>
        <v/>
      </c>
      <c r="AF102" s="441" t="str">
        <f t="shared" si="83"/>
        <v/>
      </c>
      <c r="AG102" s="441" t="str">
        <f t="shared" si="106"/>
        <v/>
      </c>
      <c r="AH102" s="442" t="str">
        <f t="shared" si="84"/>
        <v/>
      </c>
      <c r="AI102" s="442" t="str">
        <f t="shared" si="107"/>
        <v/>
      </c>
      <c r="AJ102" s="441" t="str">
        <f t="shared" si="85"/>
        <v/>
      </c>
      <c r="AK102" s="441" t="str">
        <f t="shared" si="108"/>
        <v/>
      </c>
      <c r="AL102" s="442" t="str">
        <f t="shared" si="86"/>
        <v/>
      </c>
      <c r="AM102" s="442" t="str">
        <f t="shared" si="109"/>
        <v/>
      </c>
      <c r="AN102" s="441" t="str">
        <f t="shared" si="87"/>
        <v/>
      </c>
      <c r="AO102" s="441" t="str">
        <f t="shared" si="110"/>
        <v/>
      </c>
      <c r="AP102" s="442" t="str">
        <f t="shared" si="88"/>
        <v/>
      </c>
      <c r="AQ102" s="442" t="str">
        <f t="shared" si="111"/>
        <v/>
      </c>
      <c r="AR102" s="441" t="str">
        <f t="shared" si="89"/>
        <v/>
      </c>
      <c r="AS102" s="441" t="str">
        <f t="shared" si="112"/>
        <v/>
      </c>
      <c r="AT102" s="442" t="str">
        <f t="shared" si="90"/>
        <v/>
      </c>
      <c r="AU102" s="442" t="str">
        <f t="shared" si="93"/>
        <v/>
      </c>
      <c r="AV102" s="432" t="str">
        <f t="shared" si="91"/>
        <v/>
      </c>
      <c r="AW102" s="107" t="str">
        <f t="shared" si="92"/>
        <v/>
      </c>
      <c r="BB102" s="204" t="str">
        <f t="shared" si="94"/>
        <v/>
      </c>
      <c r="BC102" s="204" t="str">
        <f t="shared" si="94"/>
        <v/>
      </c>
      <c r="BE102" s="206">
        <f t="shared" si="95"/>
        <v>0</v>
      </c>
    </row>
    <row r="103" spans="2:57" hidden="1" x14ac:dyDescent="0.25">
      <c r="B103" s="70" t="str">
        <f t="shared" si="68"/>
        <v/>
      </c>
      <c r="C103" s="430" t="str">
        <f>IF('תנאי סף'!AO103&lt;&gt;1,"",'תנאי סף'!F103)</f>
        <v/>
      </c>
      <c r="D103" s="106" t="str">
        <f>IF($C103="","",IF(ייצוב!Y103="",$BA$1,ייצוב!Y103))</f>
        <v/>
      </c>
      <c r="E103" s="181"/>
      <c r="F103" s="106" t="str">
        <f>IF($C103="","",IF(ייצוב!G103="",$BA$1,ייצוב!G103))</f>
        <v/>
      </c>
      <c r="G103" s="284"/>
      <c r="H103" s="285" t="str">
        <f t="shared" si="69"/>
        <v/>
      </c>
      <c r="I103" s="439" t="str">
        <f t="shared" si="70"/>
        <v/>
      </c>
      <c r="J103" s="440" t="str">
        <f t="shared" si="71"/>
        <v/>
      </c>
      <c r="K103" s="440" t="str">
        <f t="shared" si="72"/>
        <v/>
      </c>
      <c r="L103" s="441" t="str">
        <f t="shared" si="73"/>
        <v/>
      </c>
      <c r="M103" s="441" t="str">
        <f t="shared" si="96"/>
        <v/>
      </c>
      <c r="N103" s="442" t="str">
        <f t="shared" si="74"/>
        <v/>
      </c>
      <c r="O103" s="442" t="str">
        <f t="shared" si="97"/>
        <v/>
      </c>
      <c r="P103" s="441" t="str">
        <f t="shared" si="75"/>
        <v/>
      </c>
      <c r="Q103" s="441" t="str">
        <f t="shared" si="98"/>
        <v/>
      </c>
      <c r="R103" s="442" t="str">
        <f t="shared" si="76"/>
        <v/>
      </c>
      <c r="S103" s="442" t="str">
        <f t="shared" si="99"/>
        <v/>
      </c>
      <c r="T103" s="441" t="str">
        <f t="shared" si="77"/>
        <v/>
      </c>
      <c r="U103" s="441" t="str">
        <f t="shared" si="100"/>
        <v/>
      </c>
      <c r="V103" s="442" t="str">
        <f t="shared" si="78"/>
        <v/>
      </c>
      <c r="W103" s="442" t="str">
        <f t="shared" si="101"/>
        <v/>
      </c>
      <c r="X103" s="441" t="str">
        <f t="shared" si="79"/>
        <v/>
      </c>
      <c r="Y103" s="441" t="str">
        <f t="shared" si="102"/>
        <v/>
      </c>
      <c r="Z103" s="442" t="str">
        <f t="shared" si="80"/>
        <v/>
      </c>
      <c r="AA103" s="442" t="str">
        <f t="shared" si="103"/>
        <v/>
      </c>
      <c r="AB103" s="441" t="str">
        <f t="shared" si="81"/>
        <v/>
      </c>
      <c r="AC103" s="441" t="str">
        <f t="shared" si="104"/>
        <v/>
      </c>
      <c r="AD103" s="442" t="str">
        <f t="shared" si="82"/>
        <v/>
      </c>
      <c r="AE103" s="442" t="str">
        <f t="shared" si="105"/>
        <v/>
      </c>
      <c r="AF103" s="441" t="str">
        <f t="shared" si="83"/>
        <v/>
      </c>
      <c r="AG103" s="441" t="str">
        <f t="shared" si="106"/>
        <v/>
      </c>
      <c r="AH103" s="442" t="str">
        <f t="shared" si="84"/>
        <v/>
      </c>
      <c r="AI103" s="442" t="str">
        <f t="shared" si="107"/>
        <v/>
      </c>
      <c r="AJ103" s="441" t="str">
        <f t="shared" si="85"/>
        <v/>
      </c>
      <c r="AK103" s="441" t="str">
        <f t="shared" si="108"/>
        <v/>
      </c>
      <c r="AL103" s="442" t="str">
        <f t="shared" si="86"/>
        <v/>
      </c>
      <c r="AM103" s="442" t="str">
        <f t="shared" si="109"/>
        <v/>
      </c>
      <c r="AN103" s="441" t="str">
        <f t="shared" si="87"/>
        <v/>
      </c>
      <c r="AO103" s="441" t="str">
        <f t="shared" si="110"/>
        <v/>
      </c>
      <c r="AP103" s="442" t="str">
        <f t="shared" si="88"/>
        <v/>
      </c>
      <c r="AQ103" s="442" t="str">
        <f t="shared" si="111"/>
        <v/>
      </c>
      <c r="AR103" s="441" t="str">
        <f t="shared" si="89"/>
        <v/>
      </c>
      <c r="AS103" s="441" t="str">
        <f t="shared" si="112"/>
        <v/>
      </c>
      <c r="AT103" s="442" t="str">
        <f t="shared" si="90"/>
        <v/>
      </c>
      <c r="AU103" s="442" t="str">
        <f t="shared" si="93"/>
        <v/>
      </c>
      <c r="AV103" s="432" t="str">
        <f t="shared" si="91"/>
        <v/>
      </c>
      <c r="AW103" s="107" t="str">
        <f t="shared" si="92"/>
        <v/>
      </c>
      <c r="BB103" s="204" t="str">
        <f t="shared" si="94"/>
        <v/>
      </c>
      <c r="BC103" s="204" t="str">
        <f t="shared" si="94"/>
        <v/>
      </c>
      <c r="BE103" s="206">
        <f t="shared" si="95"/>
        <v>0</v>
      </c>
    </row>
    <row r="104" spans="2:57" hidden="1" x14ac:dyDescent="0.25">
      <c r="B104" s="70" t="str">
        <f t="shared" si="68"/>
        <v/>
      </c>
      <c r="C104" s="430" t="str">
        <f>IF('תנאי סף'!AO104&lt;&gt;1,"",'תנאי סף'!F104)</f>
        <v/>
      </c>
      <c r="D104" s="106" t="str">
        <f>IF($C104="","",IF(ייצוב!Y104="",$BA$1,ייצוב!Y104))</f>
        <v/>
      </c>
      <c r="E104" s="181"/>
      <c r="F104" s="106" t="str">
        <f>IF($C104="","",IF(ייצוב!G104="",$BA$1,ייצוב!G104))</f>
        <v/>
      </c>
      <c r="G104" s="284"/>
      <c r="H104" s="285" t="str">
        <f t="shared" si="69"/>
        <v/>
      </c>
      <c r="I104" s="439" t="str">
        <f t="shared" si="70"/>
        <v/>
      </c>
      <c r="J104" s="440" t="str">
        <f t="shared" si="71"/>
        <v/>
      </c>
      <c r="K104" s="440" t="str">
        <f t="shared" si="72"/>
        <v/>
      </c>
      <c r="L104" s="441" t="str">
        <f t="shared" si="73"/>
        <v/>
      </c>
      <c r="M104" s="441" t="str">
        <f t="shared" si="96"/>
        <v/>
      </c>
      <c r="N104" s="442" t="str">
        <f t="shared" si="74"/>
        <v/>
      </c>
      <c r="O104" s="442" t="str">
        <f t="shared" si="97"/>
        <v/>
      </c>
      <c r="P104" s="441" t="str">
        <f t="shared" si="75"/>
        <v/>
      </c>
      <c r="Q104" s="441" t="str">
        <f t="shared" si="98"/>
        <v/>
      </c>
      <c r="R104" s="442" t="str">
        <f t="shared" si="76"/>
        <v/>
      </c>
      <c r="S104" s="442" t="str">
        <f t="shared" si="99"/>
        <v/>
      </c>
      <c r="T104" s="441" t="str">
        <f t="shared" si="77"/>
        <v/>
      </c>
      <c r="U104" s="441" t="str">
        <f t="shared" si="100"/>
        <v/>
      </c>
      <c r="V104" s="442" t="str">
        <f t="shared" si="78"/>
        <v/>
      </c>
      <c r="W104" s="442" t="str">
        <f t="shared" si="101"/>
        <v/>
      </c>
      <c r="X104" s="441" t="str">
        <f t="shared" si="79"/>
        <v/>
      </c>
      <c r="Y104" s="441" t="str">
        <f t="shared" si="102"/>
        <v/>
      </c>
      <c r="Z104" s="442" t="str">
        <f t="shared" si="80"/>
        <v/>
      </c>
      <c r="AA104" s="442" t="str">
        <f t="shared" si="103"/>
        <v/>
      </c>
      <c r="AB104" s="441" t="str">
        <f t="shared" si="81"/>
        <v/>
      </c>
      <c r="AC104" s="441" t="str">
        <f t="shared" si="104"/>
        <v/>
      </c>
      <c r="AD104" s="442" t="str">
        <f t="shared" si="82"/>
        <v/>
      </c>
      <c r="AE104" s="442" t="str">
        <f t="shared" si="105"/>
        <v/>
      </c>
      <c r="AF104" s="441" t="str">
        <f t="shared" si="83"/>
        <v/>
      </c>
      <c r="AG104" s="441" t="str">
        <f t="shared" si="106"/>
        <v/>
      </c>
      <c r="AH104" s="442" t="str">
        <f t="shared" si="84"/>
        <v/>
      </c>
      <c r="AI104" s="442" t="str">
        <f t="shared" si="107"/>
        <v/>
      </c>
      <c r="AJ104" s="441" t="str">
        <f t="shared" si="85"/>
        <v/>
      </c>
      <c r="AK104" s="441" t="str">
        <f t="shared" si="108"/>
        <v/>
      </c>
      <c r="AL104" s="442" t="str">
        <f t="shared" si="86"/>
        <v/>
      </c>
      <c r="AM104" s="442" t="str">
        <f t="shared" si="109"/>
        <v/>
      </c>
      <c r="AN104" s="441" t="str">
        <f t="shared" si="87"/>
        <v/>
      </c>
      <c r="AO104" s="441" t="str">
        <f t="shared" si="110"/>
        <v/>
      </c>
      <c r="AP104" s="442" t="str">
        <f t="shared" si="88"/>
        <v/>
      </c>
      <c r="AQ104" s="442" t="str">
        <f t="shared" si="111"/>
        <v/>
      </c>
      <c r="AR104" s="441" t="str">
        <f t="shared" si="89"/>
        <v/>
      </c>
      <c r="AS104" s="441" t="str">
        <f t="shared" si="112"/>
        <v/>
      </c>
      <c r="AT104" s="442" t="str">
        <f t="shared" si="90"/>
        <v/>
      </c>
      <c r="AU104" s="442" t="str">
        <f t="shared" si="93"/>
        <v/>
      </c>
      <c r="AV104" s="432" t="str">
        <f t="shared" si="91"/>
        <v/>
      </c>
      <c r="AW104" s="107" t="str">
        <f t="shared" si="92"/>
        <v/>
      </c>
      <c r="BB104" s="204" t="str">
        <f t="shared" si="94"/>
        <v/>
      </c>
      <c r="BC104" s="204" t="str">
        <f t="shared" si="94"/>
        <v/>
      </c>
      <c r="BE104" s="206">
        <f t="shared" si="95"/>
        <v>0</v>
      </c>
    </row>
    <row r="105" spans="2:57" hidden="1" x14ac:dyDescent="0.25">
      <c r="B105" s="70" t="str">
        <f t="shared" si="68"/>
        <v/>
      </c>
      <c r="C105" s="430" t="str">
        <f>IF('תנאי סף'!AO105&lt;&gt;1,"",'תנאי סף'!F105)</f>
        <v/>
      </c>
      <c r="D105" s="106" t="str">
        <f>IF($C105="","",IF(ייצוב!Y105="",$BA$1,ייצוב!Y105))</f>
        <v/>
      </c>
      <c r="E105" s="181"/>
      <c r="F105" s="106" t="str">
        <f>IF($C105="","",IF(ייצוב!G105="",$BA$1,ייצוב!G105))</f>
        <v/>
      </c>
      <c r="G105" s="284"/>
      <c r="H105" s="285" t="str">
        <f t="shared" si="69"/>
        <v/>
      </c>
      <c r="I105" s="439" t="str">
        <f t="shared" si="70"/>
        <v/>
      </c>
      <c r="J105" s="440" t="str">
        <f t="shared" si="71"/>
        <v/>
      </c>
      <c r="K105" s="440" t="str">
        <f t="shared" si="72"/>
        <v/>
      </c>
      <c r="L105" s="441" t="str">
        <f t="shared" si="73"/>
        <v/>
      </c>
      <c r="M105" s="441" t="str">
        <f t="shared" si="96"/>
        <v/>
      </c>
      <c r="N105" s="442" t="str">
        <f t="shared" si="74"/>
        <v/>
      </c>
      <c r="O105" s="442" t="str">
        <f t="shared" si="97"/>
        <v/>
      </c>
      <c r="P105" s="441" t="str">
        <f t="shared" si="75"/>
        <v/>
      </c>
      <c r="Q105" s="441" t="str">
        <f t="shared" si="98"/>
        <v/>
      </c>
      <c r="R105" s="442" t="str">
        <f t="shared" si="76"/>
        <v/>
      </c>
      <c r="S105" s="442" t="str">
        <f t="shared" si="99"/>
        <v/>
      </c>
      <c r="T105" s="441" t="str">
        <f t="shared" si="77"/>
        <v/>
      </c>
      <c r="U105" s="441" t="str">
        <f t="shared" si="100"/>
        <v/>
      </c>
      <c r="V105" s="442" t="str">
        <f t="shared" si="78"/>
        <v/>
      </c>
      <c r="W105" s="442" t="str">
        <f t="shared" si="101"/>
        <v/>
      </c>
      <c r="X105" s="441" t="str">
        <f t="shared" si="79"/>
        <v/>
      </c>
      <c r="Y105" s="441" t="str">
        <f t="shared" si="102"/>
        <v/>
      </c>
      <c r="Z105" s="442" t="str">
        <f t="shared" si="80"/>
        <v/>
      </c>
      <c r="AA105" s="442" t="str">
        <f t="shared" si="103"/>
        <v/>
      </c>
      <c r="AB105" s="441" t="str">
        <f t="shared" si="81"/>
        <v/>
      </c>
      <c r="AC105" s="441" t="str">
        <f t="shared" si="104"/>
        <v/>
      </c>
      <c r="AD105" s="442" t="str">
        <f t="shared" si="82"/>
        <v/>
      </c>
      <c r="AE105" s="442" t="str">
        <f t="shared" si="105"/>
        <v/>
      </c>
      <c r="AF105" s="441" t="str">
        <f t="shared" si="83"/>
        <v/>
      </c>
      <c r="AG105" s="441" t="str">
        <f t="shared" si="106"/>
        <v/>
      </c>
      <c r="AH105" s="442" t="str">
        <f t="shared" si="84"/>
        <v/>
      </c>
      <c r="AI105" s="442" t="str">
        <f t="shared" si="107"/>
        <v/>
      </c>
      <c r="AJ105" s="441" t="str">
        <f t="shared" si="85"/>
        <v/>
      </c>
      <c r="AK105" s="441" t="str">
        <f t="shared" si="108"/>
        <v/>
      </c>
      <c r="AL105" s="442" t="str">
        <f t="shared" si="86"/>
        <v/>
      </c>
      <c r="AM105" s="442" t="str">
        <f t="shared" si="109"/>
        <v/>
      </c>
      <c r="AN105" s="441" t="str">
        <f t="shared" si="87"/>
        <v/>
      </c>
      <c r="AO105" s="441" t="str">
        <f t="shared" si="110"/>
        <v/>
      </c>
      <c r="AP105" s="442" t="str">
        <f t="shared" si="88"/>
        <v/>
      </c>
      <c r="AQ105" s="442" t="str">
        <f t="shared" si="111"/>
        <v/>
      </c>
      <c r="AR105" s="441" t="str">
        <f t="shared" si="89"/>
        <v/>
      </c>
      <c r="AS105" s="441" t="str">
        <f t="shared" si="112"/>
        <v/>
      </c>
      <c r="AT105" s="442" t="str">
        <f t="shared" si="90"/>
        <v/>
      </c>
      <c r="AU105" s="442" t="str">
        <f t="shared" si="93"/>
        <v/>
      </c>
      <c r="AV105" s="432" t="str">
        <f t="shared" si="91"/>
        <v/>
      </c>
      <c r="AW105" s="107" t="str">
        <f t="shared" si="92"/>
        <v/>
      </c>
      <c r="BB105" s="204" t="str">
        <f t="shared" si="94"/>
        <v/>
      </c>
      <c r="BC105" s="204" t="str">
        <f t="shared" si="94"/>
        <v/>
      </c>
      <c r="BE105" s="206">
        <f t="shared" si="95"/>
        <v>0</v>
      </c>
    </row>
    <row r="106" spans="2:57" hidden="1" x14ac:dyDescent="0.25">
      <c r="B106" s="70" t="str">
        <f t="shared" si="68"/>
        <v/>
      </c>
      <c r="C106" s="430" t="str">
        <f>IF('תנאי סף'!AO106&lt;&gt;1,"",'תנאי סף'!F106)</f>
        <v/>
      </c>
      <c r="D106" s="106" t="str">
        <f>IF($C106="","",IF(ייצוב!Y106="",$BA$1,ייצוב!Y106))</f>
        <v/>
      </c>
      <c r="E106" s="181"/>
      <c r="F106" s="106" t="str">
        <f>IF($C106="","",IF(ייצוב!G106="",$BA$1,ייצוב!G106))</f>
        <v/>
      </c>
      <c r="G106" s="284"/>
      <c r="H106" s="285" t="str">
        <f t="shared" si="69"/>
        <v/>
      </c>
      <c r="I106" s="439" t="str">
        <f t="shared" si="70"/>
        <v/>
      </c>
      <c r="J106" s="440" t="str">
        <f t="shared" si="71"/>
        <v/>
      </c>
      <c r="K106" s="440" t="str">
        <f t="shared" si="72"/>
        <v/>
      </c>
      <c r="L106" s="441" t="str">
        <f t="shared" si="73"/>
        <v/>
      </c>
      <c r="M106" s="441" t="str">
        <f t="shared" si="96"/>
        <v/>
      </c>
      <c r="N106" s="442" t="str">
        <f t="shared" si="74"/>
        <v/>
      </c>
      <c r="O106" s="442" t="str">
        <f t="shared" si="97"/>
        <v/>
      </c>
      <c r="P106" s="441" t="str">
        <f t="shared" si="75"/>
        <v/>
      </c>
      <c r="Q106" s="441" t="str">
        <f t="shared" si="98"/>
        <v/>
      </c>
      <c r="R106" s="442" t="str">
        <f t="shared" si="76"/>
        <v/>
      </c>
      <c r="S106" s="442" t="str">
        <f t="shared" si="99"/>
        <v/>
      </c>
      <c r="T106" s="441" t="str">
        <f t="shared" si="77"/>
        <v/>
      </c>
      <c r="U106" s="441" t="str">
        <f t="shared" si="100"/>
        <v/>
      </c>
      <c r="V106" s="442" t="str">
        <f t="shared" si="78"/>
        <v/>
      </c>
      <c r="W106" s="442" t="str">
        <f t="shared" si="101"/>
        <v/>
      </c>
      <c r="X106" s="441" t="str">
        <f t="shared" si="79"/>
        <v/>
      </c>
      <c r="Y106" s="441" t="str">
        <f t="shared" si="102"/>
        <v/>
      </c>
      <c r="Z106" s="442" t="str">
        <f t="shared" si="80"/>
        <v/>
      </c>
      <c r="AA106" s="442" t="str">
        <f t="shared" si="103"/>
        <v/>
      </c>
      <c r="AB106" s="441" t="str">
        <f t="shared" si="81"/>
        <v/>
      </c>
      <c r="AC106" s="441" t="str">
        <f t="shared" si="104"/>
        <v/>
      </c>
      <c r="AD106" s="442" t="str">
        <f t="shared" si="82"/>
        <v/>
      </c>
      <c r="AE106" s="442" t="str">
        <f t="shared" si="105"/>
        <v/>
      </c>
      <c r="AF106" s="441" t="str">
        <f t="shared" si="83"/>
        <v/>
      </c>
      <c r="AG106" s="441" t="str">
        <f t="shared" si="106"/>
        <v/>
      </c>
      <c r="AH106" s="442" t="str">
        <f t="shared" si="84"/>
        <v/>
      </c>
      <c r="AI106" s="442" t="str">
        <f t="shared" si="107"/>
        <v/>
      </c>
      <c r="AJ106" s="441" t="str">
        <f t="shared" si="85"/>
        <v/>
      </c>
      <c r="AK106" s="441" t="str">
        <f t="shared" si="108"/>
        <v/>
      </c>
      <c r="AL106" s="442" t="str">
        <f t="shared" si="86"/>
        <v/>
      </c>
      <c r="AM106" s="442" t="str">
        <f t="shared" si="109"/>
        <v/>
      </c>
      <c r="AN106" s="441" t="str">
        <f t="shared" si="87"/>
        <v/>
      </c>
      <c r="AO106" s="441" t="str">
        <f t="shared" si="110"/>
        <v/>
      </c>
      <c r="AP106" s="442" t="str">
        <f t="shared" si="88"/>
        <v/>
      </c>
      <c r="AQ106" s="442" t="str">
        <f t="shared" si="111"/>
        <v/>
      </c>
      <c r="AR106" s="441" t="str">
        <f t="shared" si="89"/>
        <v/>
      </c>
      <c r="AS106" s="441" t="str">
        <f t="shared" si="112"/>
        <v/>
      </c>
      <c r="AT106" s="442" t="str">
        <f t="shared" si="90"/>
        <v/>
      </c>
      <c r="AU106" s="442" t="str">
        <f t="shared" si="93"/>
        <v/>
      </c>
      <c r="AV106" s="432" t="str">
        <f t="shared" si="91"/>
        <v/>
      </c>
      <c r="AW106" s="107" t="str">
        <f t="shared" si="92"/>
        <v/>
      </c>
      <c r="BB106" s="204" t="str">
        <f t="shared" si="94"/>
        <v/>
      </c>
      <c r="BC106" s="204" t="str">
        <f t="shared" si="94"/>
        <v/>
      </c>
      <c r="BE106" s="206">
        <f t="shared" si="95"/>
        <v>0</v>
      </c>
    </row>
    <row r="107" spans="2:57" hidden="1" x14ac:dyDescent="0.25">
      <c r="B107" s="70" t="str">
        <f t="shared" si="68"/>
        <v/>
      </c>
      <c r="C107" s="430" t="str">
        <f>IF('תנאי סף'!AO107&lt;&gt;1,"",'תנאי סף'!F107)</f>
        <v/>
      </c>
      <c r="D107" s="106" t="str">
        <f>IF($C107="","",IF(ייצוב!Y107="",$BA$1,ייצוב!Y107))</f>
        <v/>
      </c>
      <c r="E107" s="181"/>
      <c r="F107" s="106" t="str">
        <f>IF($C107="","",IF(ייצוב!G107="",$BA$1,ייצוב!G107))</f>
        <v/>
      </c>
      <c r="G107" s="284"/>
      <c r="H107" s="285" t="str">
        <f t="shared" si="69"/>
        <v/>
      </c>
      <c r="I107" s="439" t="str">
        <f t="shared" si="70"/>
        <v/>
      </c>
      <c r="J107" s="440" t="str">
        <f t="shared" si="71"/>
        <v/>
      </c>
      <c r="K107" s="440" t="str">
        <f t="shared" si="72"/>
        <v/>
      </c>
      <c r="L107" s="441" t="str">
        <f t="shared" si="73"/>
        <v/>
      </c>
      <c r="M107" s="441" t="str">
        <f t="shared" si="96"/>
        <v/>
      </c>
      <c r="N107" s="442" t="str">
        <f t="shared" si="74"/>
        <v/>
      </c>
      <c r="O107" s="442" t="str">
        <f t="shared" si="97"/>
        <v/>
      </c>
      <c r="P107" s="441" t="str">
        <f t="shared" si="75"/>
        <v/>
      </c>
      <c r="Q107" s="441" t="str">
        <f t="shared" si="98"/>
        <v/>
      </c>
      <c r="R107" s="442" t="str">
        <f t="shared" si="76"/>
        <v/>
      </c>
      <c r="S107" s="442" t="str">
        <f t="shared" si="99"/>
        <v/>
      </c>
      <c r="T107" s="441" t="str">
        <f t="shared" si="77"/>
        <v/>
      </c>
      <c r="U107" s="441" t="str">
        <f t="shared" si="100"/>
        <v/>
      </c>
      <c r="V107" s="442" t="str">
        <f t="shared" si="78"/>
        <v/>
      </c>
      <c r="W107" s="442" t="str">
        <f t="shared" si="101"/>
        <v/>
      </c>
      <c r="X107" s="441" t="str">
        <f t="shared" si="79"/>
        <v/>
      </c>
      <c r="Y107" s="441" t="str">
        <f t="shared" si="102"/>
        <v/>
      </c>
      <c r="Z107" s="442" t="str">
        <f t="shared" si="80"/>
        <v/>
      </c>
      <c r="AA107" s="442" t="str">
        <f t="shared" si="103"/>
        <v/>
      </c>
      <c r="AB107" s="441" t="str">
        <f t="shared" si="81"/>
        <v/>
      </c>
      <c r="AC107" s="441" t="str">
        <f t="shared" si="104"/>
        <v/>
      </c>
      <c r="AD107" s="442" t="str">
        <f t="shared" si="82"/>
        <v/>
      </c>
      <c r="AE107" s="442" t="str">
        <f t="shared" si="105"/>
        <v/>
      </c>
      <c r="AF107" s="441" t="str">
        <f t="shared" si="83"/>
        <v/>
      </c>
      <c r="AG107" s="441" t="str">
        <f t="shared" si="106"/>
        <v/>
      </c>
      <c r="AH107" s="442" t="str">
        <f t="shared" si="84"/>
        <v/>
      </c>
      <c r="AI107" s="442" t="str">
        <f t="shared" si="107"/>
        <v/>
      </c>
      <c r="AJ107" s="441" t="str">
        <f t="shared" si="85"/>
        <v/>
      </c>
      <c r="AK107" s="441" t="str">
        <f t="shared" si="108"/>
        <v/>
      </c>
      <c r="AL107" s="442" t="str">
        <f t="shared" si="86"/>
        <v/>
      </c>
      <c r="AM107" s="442" t="str">
        <f t="shared" si="109"/>
        <v/>
      </c>
      <c r="AN107" s="441" t="str">
        <f t="shared" si="87"/>
        <v/>
      </c>
      <c r="AO107" s="441" t="str">
        <f t="shared" si="110"/>
        <v/>
      </c>
      <c r="AP107" s="442" t="str">
        <f t="shared" si="88"/>
        <v/>
      </c>
      <c r="AQ107" s="442" t="str">
        <f t="shared" si="111"/>
        <v/>
      </c>
      <c r="AR107" s="441" t="str">
        <f t="shared" si="89"/>
        <v/>
      </c>
      <c r="AS107" s="441" t="str">
        <f t="shared" si="112"/>
        <v/>
      </c>
      <c r="AT107" s="442" t="str">
        <f t="shared" si="90"/>
        <v/>
      </c>
      <c r="AU107" s="442" t="str">
        <f t="shared" si="93"/>
        <v/>
      </c>
      <c r="AV107" s="432" t="str">
        <f t="shared" si="91"/>
        <v/>
      </c>
      <c r="AW107" s="107" t="str">
        <f t="shared" si="92"/>
        <v/>
      </c>
      <c r="BB107" s="204" t="str">
        <f t="shared" si="94"/>
        <v/>
      </c>
      <c r="BC107" s="204" t="str">
        <f t="shared" si="94"/>
        <v/>
      </c>
      <c r="BE107" s="206">
        <f t="shared" si="95"/>
        <v>0</v>
      </c>
    </row>
    <row r="108" spans="2:57" hidden="1" x14ac:dyDescent="0.25">
      <c r="B108" s="70" t="str">
        <f t="shared" si="68"/>
        <v/>
      </c>
      <c r="C108" s="430" t="str">
        <f>IF('תנאי סף'!AO108&lt;&gt;1,"",'תנאי סף'!F108)</f>
        <v/>
      </c>
      <c r="D108" s="106" t="str">
        <f>IF($C108="","",IF(ייצוב!Y108="",$BA$1,ייצוב!Y108))</f>
        <v/>
      </c>
      <c r="E108" s="181"/>
      <c r="F108" s="106" t="str">
        <f>IF($C108="","",IF(ייצוב!G108="",$BA$1,ייצוב!G108))</f>
        <v/>
      </c>
      <c r="G108" s="284"/>
      <c r="H108" s="285" t="str">
        <f t="shared" si="69"/>
        <v/>
      </c>
      <c r="I108" s="439" t="str">
        <f t="shared" si="70"/>
        <v/>
      </c>
      <c r="J108" s="440" t="str">
        <f t="shared" si="71"/>
        <v/>
      </c>
      <c r="K108" s="440" t="str">
        <f t="shared" si="72"/>
        <v/>
      </c>
      <c r="L108" s="441" t="str">
        <f t="shared" si="73"/>
        <v/>
      </c>
      <c r="M108" s="441" t="str">
        <f t="shared" si="96"/>
        <v/>
      </c>
      <c r="N108" s="442" t="str">
        <f t="shared" si="74"/>
        <v/>
      </c>
      <c r="O108" s="442" t="str">
        <f t="shared" si="97"/>
        <v/>
      </c>
      <c r="P108" s="441" t="str">
        <f t="shared" si="75"/>
        <v/>
      </c>
      <c r="Q108" s="441" t="str">
        <f t="shared" si="98"/>
        <v/>
      </c>
      <c r="R108" s="442" t="str">
        <f t="shared" si="76"/>
        <v/>
      </c>
      <c r="S108" s="442" t="str">
        <f t="shared" si="99"/>
        <v/>
      </c>
      <c r="T108" s="441" t="str">
        <f t="shared" si="77"/>
        <v/>
      </c>
      <c r="U108" s="441" t="str">
        <f t="shared" si="100"/>
        <v/>
      </c>
      <c r="V108" s="442" t="str">
        <f t="shared" si="78"/>
        <v/>
      </c>
      <c r="W108" s="442" t="str">
        <f t="shared" si="101"/>
        <v/>
      </c>
      <c r="X108" s="441" t="str">
        <f t="shared" si="79"/>
        <v/>
      </c>
      <c r="Y108" s="441" t="str">
        <f t="shared" si="102"/>
        <v/>
      </c>
      <c r="Z108" s="442" t="str">
        <f t="shared" si="80"/>
        <v/>
      </c>
      <c r="AA108" s="442" t="str">
        <f t="shared" si="103"/>
        <v/>
      </c>
      <c r="AB108" s="441" t="str">
        <f t="shared" si="81"/>
        <v/>
      </c>
      <c r="AC108" s="441" t="str">
        <f t="shared" si="104"/>
        <v/>
      </c>
      <c r="AD108" s="442" t="str">
        <f t="shared" si="82"/>
        <v/>
      </c>
      <c r="AE108" s="442" t="str">
        <f t="shared" si="105"/>
        <v/>
      </c>
      <c r="AF108" s="441" t="str">
        <f t="shared" si="83"/>
        <v/>
      </c>
      <c r="AG108" s="441" t="str">
        <f t="shared" si="106"/>
        <v/>
      </c>
      <c r="AH108" s="442" t="str">
        <f t="shared" si="84"/>
        <v/>
      </c>
      <c r="AI108" s="442" t="str">
        <f t="shared" si="107"/>
        <v/>
      </c>
      <c r="AJ108" s="441" t="str">
        <f t="shared" si="85"/>
        <v/>
      </c>
      <c r="AK108" s="441" t="str">
        <f t="shared" si="108"/>
        <v/>
      </c>
      <c r="AL108" s="442" t="str">
        <f t="shared" si="86"/>
        <v/>
      </c>
      <c r="AM108" s="442" t="str">
        <f t="shared" si="109"/>
        <v/>
      </c>
      <c r="AN108" s="441" t="str">
        <f t="shared" si="87"/>
        <v/>
      </c>
      <c r="AO108" s="441" t="str">
        <f t="shared" si="110"/>
        <v/>
      </c>
      <c r="AP108" s="442" t="str">
        <f t="shared" si="88"/>
        <v/>
      </c>
      <c r="AQ108" s="442" t="str">
        <f t="shared" si="111"/>
        <v/>
      </c>
      <c r="AR108" s="441" t="str">
        <f t="shared" si="89"/>
        <v/>
      </c>
      <c r="AS108" s="441" t="str">
        <f t="shared" si="112"/>
        <v/>
      </c>
      <c r="AT108" s="442" t="str">
        <f t="shared" si="90"/>
        <v/>
      </c>
      <c r="AU108" s="442" t="str">
        <f t="shared" si="93"/>
        <v/>
      </c>
      <c r="AV108" s="432" t="str">
        <f t="shared" si="91"/>
        <v/>
      </c>
      <c r="AW108" s="107" t="str">
        <f t="shared" si="92"/>
        <v/>
      </c>
      <c r="BB108" s="204" t="str">
        <f t="shared" si="94"/>
        <v/>
      </c>
      <c r="BC108" s="204" t="str">
        <f t="shared" si="94"/>
        <v/>
      </c>
      <c r="BE108" s="206">
        <f t="shared" si="95"/>
        <v>0</v>
      </c>
    </row>
    <row r="109" spans="2:57" hidden="1" x14ac:dyDescent="0.25">
      <c r="B109" s="70" t="str">
        <f t="shared" si="68"/>
        <v/>
      </c>
      <c r="C109" s="430" t="str">
        <f>IF('תנאי סף'!AO109&lt;&gt;1,"",'תנאי סף'!F109)</f>
        <v/>
      </c>
      <c r="D109" s="106" t="str">
        <f>IF($C109="","",IF(ייצוב!Y109="",$BA$1,ייצוב!Y109))</f>
        <v/>
      </c>
      <c r="E109" s="181"/>
      <c r="F109" s="106" t="str">
        <f>IF($C109="","",IF(ייצוב!G109="",$BA$1,ייצוב!G109))</f>
        <v/>
      </c>
      <c r="G109" s="284"/>
      <c r="H109" s="285" t="str">
        <f t="shared" si="69"/>
        <v/>
      </c>
      <c r="I109" s="439" t="str">
        <f t="shared" si="70"/>
        <v/>
      </c>
      <c r="J109" s="440" t="str">
        <f t="shared" si="71"/>
        <v/>
      </c>
      <c r="K109" s="440" t="str">
        <f t="shared" si="72"/>
        <v/>
      </c>
      <c r="L109" s="441" t="str">
        <f t="shared" si="73"/>
        <v/>
      </c>
      <c r="M109" s="441" t="str">
        <f t="shared" si="96"/>
        <v/>
      </c>
      <c r="N109" s="442" t="str">
        <f t="shared" si="74"/>
        <v/>
      </c>
      <c r="O109" s="442" t="str">
        <f t="shared" si="97"/>
        <v/>
      </c>
      <c r="P109" s="441" t="str">
        <f t="shared" si="75"/>
        <v/>
      </c>
      <c r="Q109" s="441" t="str">
        <f t="shared" si="98"/>
        <v/>
      </c>
      <c r="R109" s="442" t="str">
        <f t="shared" si="76"/>
        <v/>
      </c>
      <c r="S109" s="442" t="str">
        <f t="shared" si="99"/>
        <v/>
      </c>
      <c r="T109" s="441" t="str">
        <f t="shared" si="77"/>
        <v/>
      </c>
      <c r="U109" s="441" t="str">
        <f t="shared" si="100"/>
        <v/>
      </c>
      <c r="V109" s="442" t="str">
        <f t="shared" si="78"/>
        <v/>
      </c>
      <c r="W109" s="442" t="str">
        <f t="shared" si="101"/>
        <v/>
      </c>
      <c r="X109" s="441" t="str">
        <f t="shared" si="79"/>
        <v/>
      </c>
      <c r="Y109" s="441" t="str">
        <f t="shared" si="102"/>
        <v/>
      </c>
      <c r="Z109" s="442" t="str">
        <f t="shared" si="80"/>
        <v/>
      </c>
      <c r="AA109" s="442" t="str">
        <f t="shared" si="103"/>
        <v/>
      </c>
      <c r="AB109" s="441" t="str">
        <f t="shared" si="81"/>
        <v/>
      </c>
      <c r="AC109" s="441" t="str">
        <f t="shared" si="104"/>
        <v/>
      </c>
      <c r="AD109" s="442" t="str">
        <f t="shared" si="82"/>
        <v/>
      </c>
      <c r="AE109" s="442" t="str">
        <f t="shared" si="105"/>
        <v/>
      </c>
      <c r="AF109" s="441" t="str">
        <f t="shared" si="83"/>
        <v/>
      </c>
      <c r="AG109" s="441" t="str">
        <f t="shared" si="106"/>
        <v/>
      </c>
      <c r="AH109" s="442" t="str">
        <f t="shared" si="84"/>
        <v/>
      </c>
      <c r="AI109" s="442" t="str">
        <f t="shared" si="107"/>
        <v/>
      </c>
      <c r="AJ109" s="441" t="str">
        <f t="shared" si="85"/>
        <v/>
      </c>
      <c r="AK109" s="441" t="str">
        <f t="shared" si="108"/>
        <v/>
      </c>
      <c r="AL109" s="442" t="str">
        <f t="shared" si="86"/>
        <v/>
      </c>
      <c r="AM109" s="442" t="str">
        <f t="shared" si="109"/>
        <v/>
      </c>
      <c r="AN109" s="441" t="str">
        <f t="shared" si="87"/>
        <v/>
      </c>
      <c r="AO109" s="441" t="str">
        <f t="shared" si="110"/>
        <v/>
      </c>
      <c r="AP109" s="442" t="str">
        <f t="shared" si="88"/>
        <v/>
      </c>
      <c r="AQ109" s="442" t="str">
        <f t="shared" si="111"/>
        <v/>
      </c>
      <c r="AR109" s="441" t="str">
        <f t="shared" si="89"/>
        <v/>
      </c>
      <c r="AS109" s="441" t="str">
        <f t="shared" si="112"/>
        <v/>
      </c>
      <c r="AT109" s="442" t="str">
        <f t="shared" si="90"/>
        <v/>
      </c>
      <c r="AU109" s="442" t="str">
        <f t="shared" si="93"/>
        <v/>
      </c>
      <c r="AV109" s="432" t="str">
        <f t="shared" si="91"/>
        <v/>
      </c>
      <c r="AW109" s="107" t="str">
        <f t="shared" si="92"/>
        <v/>
      </c>
      <c r="BB109" s="204" t="str">
        <f t="shared" si="94"/>
        <v/>
      </c>
      <c r="BC109" s="204" t="str">
        <f t="shared" si="94"/>
        <v/>
      </c>
      <c r="BE109" s="206">
        <f t="shared" si="95"/>
        <v>0</v>
      </c>
    </row>
    <row r="110" spans="2:57" hidden="1" x14ac:dyDescent="0.25">
      <c r="B110" s="70" t="str">
        <f t="shared" si="68"/>
        <v/>
      </c>
      <c r="C110" s="430" t="str">
        <f>IF('תנאי סף'!AO110&lt;&gt;1,"",'תנאי סף'!F110)</f>
        <v/>
      </c>
      <c r="D110" s="106" t="str">
        <f>IF($C110="","",IF(ייצוב!Y110="",$BA$1,ייצוב!Y110))</f>
        <v/>
      </c>
      <c r="E110" s="181"/>
      <c r="F110" s="106" t="str">
        <f>IF($C110="","",IF(ייצוב!G110="",$BA$1,ייצוב!G110))</f>
        <v/>
      </c>
      <c r="G110" s="284"/>
      <c r="H110" s="285" t="str">
        <f t="shared" si="69"/>
        <v/>
      </c>
      <c r="I110" s="439" t="str">
        <f t="shared" si="70"/>
        <v/>
      </c>
      <c r="J110" s="440" t="str">
        <f t="shared" si="71"/>
        <v/>
      </c>
      <c r="K110" s="440" t="str">
        <f t="shared" si="72"/>
        <v/>
      </c>
      <c r="L110" s="441" t="str">
        <f t="shared" si="73"/>
        <v/>
      </c>
      <c r="M110" s="441" t="str">
        <f t="shared" si="96"/>
        <v/>
      </c>
      <c r="N110" s="442" t="str">
        <f t="shared" si="74"/>
        <v/>
      </c>
      <c r="O110" s="442" t="str">
        <f t="shared" si="97"/>
        <v/>
      </c>
      <c r="P110" s="441" t="str">
        <f t="shared" si="75"/>
        <v/>
      </c>
      <c r="Q110" s="441" t="str">
        <f t="shared" si="98"/>
        <v/>
      </c>
      <c r="R110" s="442" t="str">
        <f t="shared" si="76"/>
        <v/>
      </c>
      <c r="S110" s="442" t="str">
        <f t="shared" si="99"/>
        <v/>
      </c>
      <c r="T110" s="441" t="str">
        <f t="shared" si="77"/>
        <v/>
      </c>
      <c r="U110" s="441" t="str">
        <f t="shared" si="100"/>
        <v/>
      </c>
      <c r="V110" s="442" t="str">
        <f t="shared" si="78"/>
        <v/>
      </c>
      <c r="W110" s="442" t="str">
        <f t="shared" si="101"/>
        <v/>
      </c>
      <c r="X110" s="441" t="str">
        <f t="shared" si="79"/>
        <v/>
      </c>
      <c r="Y110" s="441" t="str">
        <f t="shared" si="102"/>
        <v/>
      </c>
      <c r="Z110" s="442" t="str">
        <f t="shared" si="80"/>
        <v/>
      </c>
      <c r="AA110" s="442" t="str">
        <f t="shared" si="103"/>
        <v/>
      </c>
      <c r="AB110" s="441" t="str">
        <f t="shared" si="81"/>
        <v/>
      </c>
      <c r="AC110" s="441" t="str">
        <f t="shared" si="104"/>
        <v/>
      </c>
      <c r="AD110" s="442" t="str">
        <f t="shared" si="82"/>
        <v/>
      </c>
      <c r="AE110" s="442" t="str">
        <f t="shared" si="105"/>
        <v/>
      </c>
      <c r="AF110" s="441" t="str">
        <f t="shared" si="83"/>
        <v/>
      </c>
      <c r="AG110" s="441" t="str">
        <f t="shared" si="106"/>
        <v/>
      </c>
      <c r="AH110" s="442" t="str">
        <f t="shared" si="84"/>
        <v/>
      </c>
      <c r="AI110" s="442" t="str">
        <f t="shared" si="107"/>
        <v/>
      </c>
      <c r="AJ110" s="441" t="str">
        <f t="shared" si="85"/>
        <v/>
      </c>
      <c r="AK110" s="441" t="str">
        <f t="shared" si="108"/>
        <v/>
      </c>
      <c r="AL110" s="442" t="str">
        <f t="shared" si="86"/>
        <v/>
      </c>
      <c r="AM110" s="442" t="str">
        <f t="shared" si="109"/>
        <v/>
      </c>
      <c r="AN110" s="441" t="str">
        <f t="shared" si="87"/>
        <v/>
      </c>
      <c r="AO110" s="441" t="str">
        <f t="shared" si="110"/>
        <v/>
      </c>
      <c r="AP110" s="442" t="str">
        <f t="shared" si="88"/>
        <v/>
      </c>
      <c r="AQ110" s="442" t="str">
        <f t="shared" si="111"/>
        <v/>
      </c>
      <c r="AR110" s="441" t="str">
        <f t="shared" si="89"/>
        <v/>
      </c>
      <c r="AS110" s="441" t="str">
        <f t="shared" si="112"/>
        <v/>
      </c>
      <c r="AT110" s="442" t="str">
        <f t="shared" si="90"/>
        <v/>
      </c>
      <c r="AU110" s="442" t="str">
        <f t="shared" si="93"/>
        <v/>
      </c>
      <c r="AV110" s="432" t="str">
        <f t="shared" si="91"/>
        <v/>
      </c>
      <c r="AW110" s="107" t="str">
        <f t="shared" si="92"/>
        <v/>
      </c>
      <c r="BB110" s="204" t="str">
        <f t="shared" si="94"/>
        <v/>
      </c>
      <c r="BC110" s="204" t="str">
        <f t="shared" si="94"/>
        <v/>
      </c>
      <c r="BE110" s="206">
        <f t="shared" si="95"/>
        <v>0</v>
      </c>
    </row>
    <row r="111" spans="2:57" hidden="1" x14ac:dyDescent="0.25">
      <c r="B111" s="70" t="str">
        <f t="shared" si="68"/>
        <v/>
      </c>
      <c r="C111" s="430" t="str">
        <f>IF('תנאי סף'!AO111&lt;&gt;1,"",'תנאי סף'!F111)</f>
        <v/>
      </c>
      <c r="D111" s="106" t="str">
        <f>IF($C111="","",IF(ייצוב!Y111="",$BA$1,ייצוב!Y111))</f>
        <v/>
      </c>
      <c r="E111" s="181"/>
      <c r="F111" s="106" t="str">
        <f>IF($C111="","",IF(ייצוב!G111="",$BA$1,ייצוב!G111))</f>
        <v/>
      </c>
      <c r="G111" s="284"/>
      <c r="H111" s="285" t="str">
        <f t="shared" si="69"/>
        <v/>
      </c>
      <c r="I111" s="439" t="str">
        <f t="shared" si="70"/>
        <v/>
      </c>
      <c r="J111" s="440" t="str">
        <f t="shared" si="71"/>
        <v/>
      </c>
      <c r="K111" s="440" t="str">
        <f t="shared" si="72"/>
        <v/>
      </c>
      <c r="L111" s="441" t="str">
        <f t="shared" si="73"/>
        <v/>
      </c>
      <c r="M111" s="441" t="str">
        <f t="shared" si="96"/>
        <v/>
      </c>
      <c r="N111" s="442" t="str">
        <f t="shared" si="74"/>
        <v/>
      </c>
      <c r="O111" s="442" t="str">
        <f t="shared" si="97"/>
        <v/>
      </c>
      <c r="P111" s="441" t="str">
        <f t="shared" si="75"/>
        <v/>
      </c>
      <c r="Q111" s="441" t="str">
        <f t="shared" si="98"/>
        <v/>
      </c>
      <c r="R111" s="442" t="str">
        <f t="shared" si="76"/>
        <v/>
      </c>
      <c r="S111" s="442" t="str">
        <f t="shared" si="99"/>
        <v/>
      </c>
      <c r="T111" s="441" t="str">
        <f t="shared" si="77"/>
        <v/>
      </c>
      <c r="U111" s="441" t="str">
        <f t="shared" si="100"/>
        <v/>
      </c>
      <c r="V111" s="442" t="str">
        <f t="shared" si="78"/>
        <v/>
      </c>
      <c r="W111" s="442" t="str">
        <f t="shared" si="101"/>
        <v/>
      </c>
      <c r="X111" s="441" t="str">
        <f t="shared" si="79"/>
        <v/>
      </c>
      <c r="Y111" s="441" t="str">
        <f t="shared" si="102"/>
        <v/>
      </c>
      <c r="Z111" s="442" t="str">
        <f t="shared" si="80"/>
        <v/>
      </c>
      <c r="AA111" s="442" t="str">
        <f t="shared" si="103"/>
        <v/>
      </c>
      <c r="AB111" s="441" t="str">
        <f t="shared" si="81"/>
        <v/>
      </c>
      <c r="AC111" s="441" t="str">
        <f t="shared" si="104"/>
        <v/>
      </c>
      <c r="AD111" s="442" t="str">
        <f t="shared" si="82"/>
        <v/>
      </c>
      <c r="AE111" s="442" t="str">
        <f t="shared" si="105"/>
        <v/>
      </c>
      <c r="AF111" s="441" t="str">
        <f t="shared" si="83"/>
        <v/>
      </c>
      <c r="AG111" s="441" t="str">
        <f t="shared" si="106"/>
        <v/>
      </c>
      <c r="AH111" s="442" t="str">
        <f t="shared" si="84"/>
        <v/>
      </c>
      <c r="AI111" s="442" t="str">
        <f t="shared" si="107"/>
        <v/>
      </c>
      <c r="AJ111" s="441" t="str">
        <f t="shared" si="85"/>
        <v/>
      </c>
      <c r="AK111" s="441" t="str">
        <f t="shared" si="108"/>
        <v/>
      </c>
      <c r="AL111" s="442" t="str">
        <f t="shared" si="86"/>
        <v/>
      </c>
      <c r="AM111" s="442" t="str">
        <f t="shared" si="109"/>
        <v/>
      </c>
      <c r="AN111" s="441" t="str">
        <f t="shared" si="87"/>
        <v/>
      </c>
      <c r="AO111" s="441" t="str">
        <f t="shared" si="110"/>
        <v/>
      </c>
      <c r="AP111" s="442" t="str">
        <f t="shared" si="88"/>
        <v/>
      </c>
      <c r="AQ111" s="442" t="str">
        <f t="shared" si="111"/>
        <v/>
      </c>
      <c r="AR111" s="441" t="str">
        <f t="shared" si="89"/>
        <v/>
      </c>
      <c r="AS111" s="441" t="str">
        <f t="shared" si="112"/>
        <v/>
      </c>
      <c r="AT111" s="442" t="str">
        <f t="shared" si="90"/>
        <v/>
      </c>
      <c r="AU111" s="442" t="str">
        <f t="shared" si="93"/>
        <v/>
      </c>
      <c r="AV111" s="432" t="str">
        <f t="shared" si="91"/>
        <v/>
      </c>
      <c r="AW111" s="107" t="str">
        <f t="shared" si="92"/>
        <v/>
      </c>
      <c r="BB111" s="204" t="str">
        <f t="shared" si="94"/>
        <v/>
      </c>
      <c r="BC111" s="204" t="str">
        <f t="shared" si="94"/>
        <v/>
      </c>
      <c r="BE111" s="206">
        <f t="shared" si="95"/>
        <v>0</v>
      </c>
    </row>
    <row r="112" spans="2:57" hidden="1" x14ac:dyDescent="0.25">
      <c r="B112" s="70" t="str">
        <f t="shared" si="68"/>
        <v/>
      </c>
      <c r="C112" s="430" t="str">
        <f>IF('תנאי סף'!AO112&lt;&gt;1,"",'תנאי סף'!F112)</f>
        <v/>
      </c>
      <c r="D112" s="106" t="str">
        <f>IF($C112="","",IF(ייצוב!Y112="",$BA$1,ייצוב!Y112))</f>
        <v/>
      </c>
      <c r="E112" s="181"/>
      <c r="F112" s="106" t="str">
        <f>IF($C112="","",IF(ייצוב!G112="",$BA$1,ייצוב!G112))</f>
        <v/>
      </c>
      <c r="G112" s="284"/>
      <c r="H112" s="285" t="str">
        <f t="shared" si="69"/>
        <v/>
      </c>
      <c r="I112" s="439" t="str">
        <f t="shared" si="70"/>
        <v/>
      </c>
      <c r="J112" s="440" t="str">
        <f t="shared" si="71"/>
        <v/>
      </c>
      <c r="K112" s="440" t="str">
        <f t="shared" si="72"/>
        <v/>
      </c>
      <c r="L112" s="441" t="str">
        <f t="shared" si="73"/>
        <v/>
      </c>
      <c r="M112" s="441" t="str">
        <f t="shared" si="96"/>
        <v/>
      </c>
      <c r="N112" s="442" t="str">
        <f t="shared" si="74"/>
        <v/>
      </c>
      <c r="O112" s="442" t="str">
        <f t="shared" si="97"/>
        <v/>
      </c>
      <c r="P112" s="441" t="str">
        <f t="shared" si="75"/>
        <v/>
      </c>
      <c r="Q112" s="441" t="str">
        <f t="shared" si="98"/>
        <v/>
      </c>
      <c r="R112" s="442" t="str">
        <f t="shared" si="76"/>
        <v/>
      </c>
      <c r="S112" s="442" t="str">
        <f t="shared" si="99"/>
        <v/>
      </c>
      <c r="T112" s="441" t="str">
        <f t="shared" si="77"/>
        <v/>
      </c>
      <c r="U112" s="441" t="str">
        <f t="shared" si="100"/>
        <v/>
      </c>
      <c r="V112" s="442" t="str">
        <f t="shared" si="78"/>
        <v/>
      </c>
      <c r="W112" s="442" t="str">
        <f t="shared" si="101"/>
        <v/>
      </c>
      <c r="X112" s="441" t="str">
        <f t="shared" si="79"/>
        <v/>
      </c>
      <c r="Y112" s="441" t="str">
        <f t="shared" si="102"/>
        <v/>
      </c>
      <c r="Z112" s="442" t="str">
        <f t="shared" si="80"/>
        <v/>
      </c>
      <c r="AA112" s="442" t="str">
        <f t="shared" si="103"/>
        <v/>
      </c>
      <c r="AB112" s="441" t="str">
        <f t="shared" si="81"/>
        <v/>
      </c>
      <c r="AC112" s="441" t="str">
        <f t="shared" si="104"/>
        <v/>
      </c>
      <c r="AD112" s="442" t="str">
        <f t="shared" si="82"/>
        <v/>
      </c>
      <c r="AE112" s="442" t="str">
        <f t="shared" si="105"/>
        <v/>
      </c>
      <c r="AF112" s="441" t="str">
        <f t="shared" si="83"/>
        <v/>
      </c>
      <c r="AG112" s="441" t="str">
        <f t="shared" si="106"/>
        <v/>
      </c>
      <c r="AH112" s="442" t="str">
        <f t="shared" si="84"/>
        <v/>
      </c>
      <c r="AI112" s="442" t="str">
        <f t="shared" si="107"/>
        <v/>
      </c>
      <c r="AJ112" s="441" t="str">
        <f t="shared" si="85"/>
        <v/>
      </c>
      <c r="AK112" s="441" t="str">
        <f t="shared" si="108"/>
        <v/>
      </c>
      <c r="AL112" s="442" t="str">
        <f t="shared" si="86"/>
        <v/>
      </c>
      <c r="AM112" s="442" t="str">
        <f t="shared" si="109"/>
        <v/>
      </c>
      <c r="AN112" s="441" t="str">
        <f t="shared" si="87"/>
        <v/>
      </c>
      <c r="AO112" s="441" t="str">
        <f t="shared" si="110"/>
        <v/>
      </c>
      <c r="AP112" s="442" t="str">
        <f t="shared" si="88"/>
        <v/>
      </c>
      <c r="AQ112" s="442" t="str">
        <f t="shared" si="111"/>
        <v/>
      </c>
      <c r="AR112" s="441" t="str">
        <f t="shared" si="89"/>
        <v/>
      </c>
      <c r="AS112" s="441" t="str">
        <f t="shared" si="112"/>
        <v/>
      </c>
      <c r="AT112" s="442" t="str">
        <f t="shared" si="90"/>
        <v/>
      </c>
      <c r="AU112" s="442" t="str">
        <f t="shared" si="93"/>
        <v/>
      </c>
      <c r="AV112" s="432" t="str">
        <f t="shared" si="91"/>
        <v/>
      </c>
      <c r="AW112" s="107" t="str">
        <f t="shared" si="92"/>
        <v/>
      </c>
      <c r="BB112" s="204" t="str">
        <f t="shared" si="94"/>
        <v/>
      </c>
      <c r="BC112" s="204" t="str">
        <f t="shared" si="94"/>
        <v/>
      </c>
      <c r="BE112" s="206">
        <f t="shared" si="95"/>
        <v>0</v>
      </c>
    </row>
    <row r="113" spans="2:57" hidden="1" x14ac:dyDescent="0.25">
      <c r="B113" s="70" t="str">
        <f t="shared" si="68"/>
        <v/>
      </c>
      <c r="C113" s="430" t="str">
        <f>IF('תנאי סף'!AO113&lt;&gt;1,"",'תנאי סף'!F113)</f>
        <v/>
      </c>
      <c r="D113" s="106" t="str">
        <f>IF($C113="","",IF(ייצוב!Y113="",$BA$1,ייצוב!Y113))</f>
        <v/>
      </c>
      <c r="E113" s="181"/>
      <c r="F113" s="106" t="str">
        <f>IF($C113="","",IF(ייצוב!G113="",$BA$1,ייצוב!G113))</f>
        <v/>
      </c>
      <c r="G113" s="284"/>
      <c r="H113" s="285" t="str">
        <f t="shared" si="69"/>
        <v/>
      </c>
      <c r="I113" s="439" t="str">
        <f t="shared" si="70"/>
        <v/>
      </c>
      <c r="J113" s="440" t="str">
        <f t="shared" si="71"/>
        <v/>
      </c>
      <c r="K113" s="440" t="str">
        <f t="shared" si="72"/>
        <v/>
      </c>
      <c r="L113" s="441" t="str">
        <f t="shared" si="73"/>
        <v/>
      </c>
      <c r="M113" s="441" t="str">
        <f t="shared" si="96"/>
        <v/>
      </c>
      <c r="N113" s="442" t="str">
        <f t="shared" si="74"/>
        <v/>
      </c>
      <c r="O113" s="442" t="str">
        <f t="shared" si="97"/>
        <v/>
      </c>
      <c r="P113" s="441" t="str">
        <f t="shared" si="75"/>
        <v/>
      </c>
      <c r="Q113" s="441" t="str">
        <f t="shared" si="98"/>
        <v/>
      </c>
      <c r="R113" s="442" t="str">
        <f t="shared" si="76"/>
        <v/>
      </c>
      <c r="S113" s="442" t="str">
        <f t="shared" si="99"/>
        <v/>
      </c>
      <c r="T113" s="441" t="str">
        <f t="shared" si="77"/>
        <v/>
      </c>
      <c r="U113" s="441" t="str">
        <f t="shared" si="100"/>
        <v/>
      </c>
      <c r="V113" s="442" t="str">
        <f t="shared" si="78"/>
        <v/>
      </c>
      <c r="W113" s="442" t="str">
        <f t="shared" si="101"/>
        <v/>
      </c>
      <c r="X113" s="441" t="str">
        <f t="shared" si="79"/>
        <v/>
      </c>
      <c r="Y113" s="441" t="str">
        <f t="shared" si="102"/>
        <v/>
      </c>
      <c r="Z113" s="442" t="str">
        <f t="shared" si="80"/>
        <v/>
      </c>
      <c r="AA113" s="442" t="str">
        <f t="shared" si="103"/>
        <v/>
      </c>
      <c r="AB113" s="441" t="str">
        <f t="shared" si="81"/>
        <v/>
      </c>
      <c r="AC113" s="441" t="str">
        <f t="shared" si="104"/>
        <v/>
      </c>
      <c r="AD113" s="442" t="str">
        <f t="shared" si="82"/>
        <v/>
      </c>
      <c r="AE113" s="442" t="str">
        <f t="shared" si="105"/>
        <v/>
      </c>
      <c r="AF113" s="441" t="str">
        <f t="shared" si="83"/>
        <v/>
      </c>
      <c r="AG113" s="441" t="str">
        <f t="shared" si="106"/>
        <v/>
      </c>
      <c r="AH113" s="442" t="str">
        <f t="shared" si="84"/>
        <v/>
      </c>
      <c r="AI113" s="442" t="str">
        <f t="shared" si="107"/>
        <v/>
      </c>
      <c r="AJ113" s="441" t="str">
        <f t="shared" si="85"/>
        <v/>
      </c>
      <c r="AK113" s="441" t="str">
        <f t="shared" si="108"/>
        <v/>
      </c>
      <c r="AL113" s="442" t="str">
        <f t="shared" si="86"/>
        <v/>
      </c>
      <c r="AM113" s="442" t="str">
        <f t="shared" si="109"/>
        <v/>
      </c>
      <c r="AN113" s="441" t="str">
        <f t="shared" si="87"/>
        <v/>
      </c>
      <c r="AO113" s="441" t="str">
        <f t="shared" si="110"/>
        <v/>
      </c>
      <c r="AP113" s="442" t="str">
        <f t="shared" si="88"/>
        <v/>
      </c>
      <c r="AQ113" s="442" t="str">
        <f t="shared" si="111"/>
        <v/>
      </c>
      <c r="AR113" s="441" t="str">
        <f t="shared" si="89"/>
        <v/>
      </c>
      <c r="AS113" s="441" t="str">
        <f t="shared" si="112"/>
        <v/>
      </c>
      <c r="AT113" s="442" t="str">
        <f t="shared" si="90"/>
        <v/>
      </c>
      <c r="AU113" s="442" t="str">
        <f t="shared" si="93"/>
        <v/>
      </c>
      <c r="AV113" s="432" t="str">
        <f t="shared" si="91"/>
        <v/>
      </c>
      <c r="AW113" s="107" t="str">
        <f t="shared" si="92"/>
        <v/>
      </c>
      <c r="BB113" s="204" t="str">
        <f t="shared" si="94"/>
        <v/>
      </c>
      <c r="BC113" s="204" t="str">
        <f t="shared" si="94"/>
        <v/>
      </c>
      <c r="BE113" s="206">
        <f t="shared" si="95"/>
        <v>0</v>
      </c>
    </row>
    <row r="114" spans="2:57" hidden="1" x14ac:dyDescent="0.25">
      <c r="B114" s="70" t="str">
        <f t="shared" si="68"/>
        <v/>
      </c>
      <c r="C114" s="430" t="str">
        <f>IF('תנאי סף'!AO114&lt;&gt;1,"",'תנאי סף'!F114)</f>
        <v/>
      </c>
      <c r="D114" s="106" t="str">
        <f>IF($C114="","",IF(ייצוב!Y114="",$BA$1,ייצוב!Y114))</f>
        <v/>
      </c>
      <c r="E114" s="181"/>
      <c r="F114" s="106" t="str">
        <f>IF($C114="","",IF(ייצוב!G114="",$BA$1,ייצוב!G114))</f>
        <v/>
      </c>
      <c r="G114" s="284"/>
      <c r="H114" s="285" t="str">
        <f t="shared" si="69"/>
        <v/>
      </c>
      <c r="I114" s="439" t="str">
        <f t="shared" si="70"/>
        <v/>
      </c>
      <c r="J114" s="440" t="str">
        <f t="shared" si="71"/>
        <v/>
      </c>
      <c r="K114" s="440" t="str">
        <f t="shared" si="72"/>
        <v/>
      </c>
      <c r="L114" s="441" t="str">
        <f t="shared" si="73"/>
        <v/>
      </c>
      <c r="M114" s="441" t="str">
        <f t="shared" si="96"/>
        <v/>
      </c>
      <c r="N114" s="442" t="str">
        <f t="shared" si="74"/>
        <v/>
      </c>
      <c r="O114" s="442" t="str">
        <f t="shared" si="97"/>
        <v/>
      </c>
      <c r="P114" s="441" t="str">
        <f t="shared" si="75"/>
        <v/>
      </c>
      <c r="Q114" s="441" t="str">
        <f t="shared" si="98"/>
        <v/>
      </c>
      <c r="R114" s="442" t="str">
        <f t="shared" si="76"/>
        <v/>
      </c>
      <c r="S114" s="442" t="str">
        <f t="shared" si="99"/>
        <v/>
      </c>
      <c r="T114" s="441" t="str">
        <f t="shared" si="77"/>
        <v/>
      </c>
      <c r="U114" s="441" t="str">
        <f t="shared" si="100"/>
        <v/>
      </c>
      <c r="V114" s="442" t="str">
        <f t="shared" si="78"/>
        <v/>
      </c>
      <c r="W114" s="442" t="str">
        <f t="shared" si="101"/>
        <v/>
      </c>
      <c r="X114" s="441" t="str">
        <f t="shared" si="79"/>
        <v/>
      </c>
      <c r="Y114" s="441" t="str">
        <f t="shared" si="102"/>
        <v/>
      </c>
      <c r="Z114" s="442" t="str">
        <f t="shared" si="80"/>
        <v/>
      </c>
      <c r="AA114" s="442" t="str">
        <f t="shared" si="103"/>
        <v/>
      </c>
      <c r="AB114" s="441" t="str">
        <f t="shared" si="81"/>
        <v/>
      </c>
      <c r="AC114" s="441" t="str">
        <f t="shared" si="104"/>
        <v/>
      </c>
      <c r="AD114" s="442" t="str">
        <f t="shared" si="82"/>
        <v/>
      </c>
      <c r="AE114" s="442" t="str">
        <f t="shared" si="105"/>
        <v/>
      </c>
      <c r="AF114" s="441" t="str">
        <f t="shared" si="83"/>
        <v/>
      </c>
      <c r="AG114" s="441" t="str">
        <f t="shared" si="106"/>
        <v/>
      </c>
      <c r="AH114" s="442" t="str">
        <f t="shared" si="84"/>
        <v/>
      </c>
      <c r="AI114" s="442" t="str">
        <f t="shared" si="107"/>
        <v/>
      </c>
      <c r="AJ114" s="441" t="str">
        <f t="shared" si="85"/>
        <v/>
      </c>
      <c r="AK114" s="441" t="str">
        <f t="shared" si="108"/>
        <v/>
      </c>
      <c r="AL114" s="442" t="str">
        <f t="shared" si="86"/>
        <v/>
      </c>
      <c r="AM114" s="442" t="str">
        <f t="shared" si="109"/>
        <v/>
      </c>
      <c r="AN114" s="441" t="str">
        <f t="shared" si="87"/>
        <v/>
      </c>
      <c r="AO114" s="441" t="str">
        <f t="shared" si="110"/>
        <v/>
      </c>
      <c r="AP114" s="442" t="str">
        <f t="shared" si="88"/>
        <v/>
      </c>
      <c r="AQ114" s="442" t="str">
        <f t="shared" si="111"/>
        <v/>
      </c>
      <c r="AR114" s="441" t="str">
        <f t="shared" si="89"/>
        <v/>
      </c>
      <c r="AS114" s="441" t="str">
        <f t="shared" si="112"/>
        <v/>
      </c>
      <c r="AT114" s="442" t="str">
        <f t="shared" si="90"/>
        <v/>
      </c>
      <c r="AU114" s="442" t="str">
        <f t="shared" si="93"/>
        <v/>
      </c>
      <c r="AV114" s="432" t="str">
        <f t="shared" si="91"/>
        <v/>
      </c>
      <c r="AW114" s="107" t="str">
        <f t="shared" si="92"/>
        <v/>
      </c>
      <c r="BB114" s="204" t="str">
        <f t="shared" si="94"/>
        <v/>
      </c>
      <c r="BC114" s="204" t="str">
        <f t="shared" si="94"/>
        <v/>
      </c>
      <c r="BE114" s="206">
        <f t="shared" si="95"/>
        <v>0</v>
      </c>
    </row>
    <row r="115" spans="2:57" hidden="1" x14ac:dyDescent="0.25">
      <c r="B115" s="70" t="str">
        <f t="shared" si="68"/>
        <v/>
      </c>
      <c r="C115" s="430" t="str">
        <f>IF('תנאי סף'!AO115&lt;&gt;1,"",'תנאי סף'!F115)</f>
        <v/>
      </c>
      <c r="D115" s="106" t="str">
        <f>IF($C115="","",IF(ייצוב!Y115="",$BA$1,ייצוב!Y115))</f>
        <v/>
      </c>
      <c r="E115" s="181"/>
      <c r="F115" s="106" t="str">
        <f>IF($C115="","",IF(ייצוב!G115="",$BA$1,ייצוב!G115))</f>
        <v/>
      </c>
      <c r="G115" s="284"/>
      <c r="H115" s="285" t="str">
        <f t="shared" si="69"/>
        <v/>
      </c>
      <c r="I115" s="439" t="str">
        <f t="shared" si="70"/>
        <v/>
      </c>
      <c r="J115" s="440" t="str">
        <f t="shared" si="71"/>
        <v/>
      </c>
      <c r="K115" s="440" t="str">
        <f t="shared" si="72"/>
        <v/>
      </c>
      <c r="L115" s="441" t="str">
        <f t="shared" si="73"/>
        <v/>
      </c>
      <c r="M115" s="441" t="str">
        <f t="shared" si="96"/>
        <v/>
      </c>
      <c r="N115" s="442" t="str">
        <f t="shared" si="74"/>
        <v/>
      </c>
      <c r="O115" s="442" t="str">
        <f t="shared" si="97"/>
        <v/>
      </c>
      <c r="P115" s="441" t="str">
        <f t="shared" si="75"/>
        <v/>
      </c>
      <c r="Q115" s="441" t="str">
        <f t="shared" si="98"/>
        <v/>
      </c>
      <c r="R115" s="442" t="str">
        <f t="shared" si="76"/>
        <v/>
      </c>
      <c r="S115" s="442" t="str">
        <f t="shared" si="99"/>
        <v/>
      </c>
      <c r="T115" s="441" t="str">
        <f t="shared" si="77"/>
        <v/>
      </c>
      <c r="U115" s="441" t="str">
        <f t="shared" si="100"/>
        <v/>
      </c>
      <c r="V115" s="442" t="str">
        <f t="shared" si="78"/>
        <v/>
      </c>
      <c r="W115" s="442" t="str">
        <f t="shared" si="101"/>
        <v/>
      </c>
      <c r="X115" s="441" t="str">
        <f t="shared" si="79"/>
        <v/>
      </c>
      <c r="Y115" s="441" t="str">
        <f t="shared" si="102"/>
        <v/>
      </c>
      <c r="Z115" s="442" t="str">
        <f t="shared" si="80"/>
        <v/>
      </c>
      <c r="AA115" s="442" t="str">
        <f t="shared" si="103"/>
        <v/>
      </c>
      <c r="AB115" s="441" t="str">
        <f t="shared" si="81"/>
        <v/>
      </c>
      <c r="AC115" s="441" t="str">
        <f t="shared" si="104"/>
        <v/>
      </c>
      <c r="AD115" s="442" t="str">
        <f t="shared" si="82"/>
        <v/>
      </c>
      <c r="AE115" s="442" t="str">
        <f t="shared" si="105"/>
        <v/>
      </c>
      <c r="AF115" s="441" t="str">
        <f t="shared" si="83"/>
        <v/>
      </c>
      <c r="AG115" s="441" t="str">
        <f t="shared" si="106"/>
        <v/>
      </c>
      <c r="AH115" s="442" t="str">
        <f t="shared" si="84"/>
        <v/>
      </c>
      <c r="AI115" s="442" t="str">
        <f t="shared" si="107"/>
        <v/>
      </c>
      <c r="AJ115" s="441" t="str">
        <f t="shared" si="85"/>
        <v/>
      </c>
      <c r="AK115" s="441" t="str">
        <f t="shared" si="108"/>
        <v/>
      </c>
      <c r="AL115" s="442" t="str">
        <f t="shared" si="86"/>
        <v/>
      </c>
      <c r="AM115" s="442" t="str">
        <f t="shared" si="109"/>
        <v/>
      </c>
      <c r="AN115" s="441" t="str">
        <f t="shared" si="87"/>
        <v/>
      </c>
      <c r="AO115" s="441" t="str">
        <f t="shared" si="110"/>
        <v/>
      </c>
      <c r="AP115" s="442" t="str">
        <f t="shared" si="88"/>
        <v/>
      </c>
      <c r="AQ115" s="442" t="str">
        <f t="shared" si="111"/>
        <v/>
      </c>
      <c r="AR115" s="441" t="str">
        <f t="shared" si="89"/>
        <v/>
      </c>
      <c r="AS115" s="441" t="str">
        <f t="shared" si="112"/>
        <v/>
      </c>
      <c r="AT115" s="442" t="str">
        <f t="shared" si="90"/>
        <v/>
      </c>
      <c r="AU115" s="442" t="str">
        <f t="shared" si="93"/>
        <v/>
      </c>
      <c r="AV115" s="432" t="str">
        <f t="shared" si="91"/>
        <v/>
      </c>
      <c r="AW115" s="107" t="str">
        <f t="shared" si="92"/>
        <v/>
      </c>
      <c r="BB115" s="204" t="str">
        <f t="shared" si="94"/>
        <v/>
      </c>
      <c r="BC115" s="204" t="str">
        <f t="shared" si="94"/>
        <v/>
      </c>
      <c r="BE115" s="206">
        <f t="shared" si="95"/>
        <v>0</v>
      </c>
    </row>
    <row r="116" spans="2:57" hidden="1" x14ac:dyDescent="0.25">
      <c r="B116" s="70" t="str">
        <f t="shared" si="68"/>
        <v/>
      </c>
      <c r="C116" s="430" t="str">
        <f>IF('תנאי סף'!AO116&lt;&gt;1,"",'תנאי סף'!F116)</f>
        <v/>
      </c>
      <c r="D116" s="106" t="str">
        <f>IF($C116="","",IF(ייצוב!Y116="",$BA$1,ייצוב!Y116))</f>
        <v/>
      </c>
      <c r="E116" s="181"/>
      <c r="F116" s="106" t="str">
        <f>IF($C116="","",IF(ייצוב!G116="",$BA$1,ייצוב!G116))</f>
        <v/>
      </c>
      <c r="G116" s="284"/>
      <c r="H116" s="285" t="str">
        <f t="shared" si="69"/>
        <v/>
      </c>
      <c r="I116" s="439" t="str">
        <f t="shared" si="70"/>
        <v/>
      </c>
      <c r="J116" s="440" t="str">
        <f t="shared" si="71"/>
        <v/>
      </c>
      <c r="K116" s="440" t="str">
        <f t="shared" si="72"/>
        <v/>
      </c>
      <c r="L116" s="441" t="str">
        <f t="shared" si="73"/>
        <v/>
      </c>
      <c r="M116" s="441" t="str">
        <f t="shared" si="96"/>
        <v/>
      </c>
      <c r="N116" s="442" t="str">
        <f t="shared" si="74"/>
        <v/>
      </c>
      <c r="O116" s="442" t="str">
        <f t="shared" si="97"/>
        <v/>
      </c>
      <c r="P116" s="441" t="str">
        <f t="shared" si="75"/>
        <v/>
      </c>
      <c r="Q116" s="441" t="str">
        <f t="shared" si="98"/>
        <v/>
      </c>
      <c r="R116" s="442" t="str">
        <f t="shared" si="76"/>
        <v/>
      </c>
      <c r="S116" s="442" t="str">
        <f t="shared" si="99"/>
        <v/>
      </c>
      <c r="T116" s="441" t="str">
        <f t="shared" si="77"/>
        <v/>
      </c>
      <c r="U116" s="441" t="str">
        <f t="shared" si="100"/>
        <v/>
      </c>
      <c r="V116" s="442" t="str">
        <f t="shared" si="78"/>
        <v/>
      </c>
      <c r="W116" s="442" t="str">
        <f t="shared" si="101"/>
        <v/>
      </c>
      <c r="X116" s="441" t="str">
        <f t="shared" si="79"/>
        <v/>
      </c>
      <c r="Y116" s="441" t="str">
        <f t="shared" si="102"/>
        <v/>
      </c>
      <c r="Z116" s="442" t="str">
        <f t="shared" si="80"/>
        <v/>
      </c>
      <c r="AA116" s="442" t="str">
        <f t="shared" si="103"/>
        <v/>
      </c>
      <c r="AB116" s="441" t="str">
        <f t="shared" si="81"/>
        <v/>
      </c>
      <c r="AC116" s="441" t="str">
        <f t="shared" si="104"/>
        <v/>
      </c>
      <c r="AD116" s="442" t="str">
        <f t="shared" si="82"/>
        <v/>
      </c>
      <c r="AE116" s="442" t="str">
        <f t="shared" si="105"/>
        <v/>
      </c>
      <c r="AF116" s="441" t="str">
        <f t="shared" si="83"/>
        <v/>
      </c>
      <c r="AG116" s="441" t="str">
        <f t="shared" si="106"/>
        <v/>
      </c>
      <c r="AH116" s="442" t="str">
        <f t="shared" si="84"/>
        <v/>
      </c>
      <c r="AI116" s="442" t="str">
        <f t="shared" si="107"/>
        <v/>
      </c>
      <c r="AJ116" s="441" t="str">
        <f t="shared" si="85"/>
        <v/>
      </c>
      <c r="AK116" s="441" t="str">
        <f t="shared" si="108"/>
        <v/>
      </c>
      <c r="AL116" s="442" t="str">
        <f t="shared" si="86"/>
        <v/>
      </c>
      <c r="AM116" s="442" t="str">
        <f t="shared" si="109"/>
        <v/>
      </c>
      <c r="AN116" s="441" t="str">
        <f t="shared" si="87"/>
        <v/>
      </c>
      <c r="AO116" s="441" t="str">
        <f t="shared" si="110"/>
        <v/>
      </c>
      <c r="AP116" s="442" t="str">
        <f t="shared" si="88"/>
        <v/>
      </c>
      <c r="AQ116" s="442" t="str">
        <f t="shared" si="111"/>
        <v/>
      </c>
      <c r="AR116" s="441" t="str">
        <f t="shared" si="89"/>
        <v/>
      </c>
      <c r="AS116" s="441" t="str">
        <f t="shared" si="112"/>
        <v/>
      </c>
      <c r="AT116" s="442" t="str">
        <f t="shared" si="90"/>
        <v/>
      </c>
      <c r="AU116" s="442" t="str">
        <f t="shared" si="93"/>
        <v/>
      </c>
      <c r="AV116" s="432" t="str">
        <f t="shared" si="91"/>
        <v/>
      </c>
      <c r="AW116" s="107" t="str">
        <f t="shared" si="92"/>
        <v/>
      </c>
      <c r="BB116" s="204" t="str">
        <f t="shared" si="94"/>
        <v/>
      </c>
      <c r="BC116" s="204" t="str">
        <f t="shared" si="94"/>
        <v/>
      </c>
      <c r="BE116" s="206">
        <f t="shared" si="95"/>
        <v>0</v>
      </c>
    </row>
    <row r="117" spans="2:57" hidden="1" x14ac:dyDescent="0.25">
      <c r="B117" s="70" t="str">
        <f t="shared" si="68"/>
        <v/>
      </c>
      <c r="C117" s="430" t="str">
        <f>IF('תנאי סף'!AO117&lt;&gt;1,"",'תנאי סף'!F117)</f>
        <v/>
      </c>
      <c r="D117" s="106" t="str">
        <f>IF($C117="","",IF(ייצוב!Y117="",$BA$1,ייצוב!Y117))</f>
        <v/>
      </c>
      <c r="E117" s="181"/>
      <c r="F117" s="106" t="str">
        <f>IF($C117="","",IF(ייצוב!G117="",$BA$1,ייצוב!G117))</f>
        <v/>
      </c>
      <c r="G117" s="284"/>
      <c r="H117" s="285" t="str">
        <f t="shared" si="69"/>
        <v/>
      </c>
      <c r="I117" s="439" t="str">
        <f t="shared" si="70"/>
        <v/>
      </c>
      <c r="J117" s="440" t="str">
        <f t="shared" si="71"/>
        <v/>
      </c>
      <c r="K117" s="440" t="str">
        <f t="shared" si="72"/>
        <v/>
      </c>
      <c r="L117" s="441" t="str">
        <f t="shared" si="73"/>
        <v/>
      </c>
      <c r="M117" s="441" t="str">
        <f t="shared" si="96"/>
        <v/>
      </c>
      <c r="N117" s="442" t="str">
        <f t="shared" si="74"/>
        <v/>
      </c>
      <c r="O117" s="442" t="str">
        <f t="shared" si="97"/>
        <v/>
      </c>
      <c r="P117" s="441" t="str">
        <f t="shared" si="75"/>
        <v/>
      </c>
      <c r="Q117" s="441" t="str">
        <f t="shared" si="98"/>
        <v/>
      </c>
      <c r="R117" s="442" t="str">
        <f t="shared" si="76"/>
        <v/>
      </c>
      <c r="S117" s="442" t="str">
        <f t="shared" si="99"/>
        <v/>
      </c>
      <c r="T117" s="441" t="str">
        <f t="shared" si="77"/>
        <v/>
      </c>
      <c r="U117" s="441" t="str">
        <f t="shared" si="100"/>
        <v/>
      </c>
      <c r="V117" s="442" t="str">
        <f t="shared" si="78"/>
        <v/>
      </c>
      <c r="W117" s="442" t="str">
        <f t="shared" si="101"/>
        <v/>
      </c>
      <c r="X117" s="441" t="str">
        <f t="shared" si="79"/>
        <v/>
      </c>
      <c r="Y117" s="441" t="str">
        <f t="shared" si="102"/>
        <v/>
      </c>
      <c r="Z117" s="442" t="str">
        <f t="shared" si="80"/>
        <v/>
      </c>
      <c r="AA117" s="442" t="str">
        <f t="shared" si="103"/>
        <v/>
      </c>
      <c r="AB117" s="441" t="str">
        <f t="shared" si="81"/>
        <v/>
      </c>
      <c r="AC117" s="441" t="str">
        <f t="shared" si="104"/>
        <v/>
      </c>
      <c r="AD117" s="442" t="str">
        <f t="shared" si="82"/>
        <v/>
      </c>
      <c r="AE117" s="442" t="str">
        <f t="shared" si="105"/>
        <v/>
      </c>
      <c r="AF117" s="441" t="str">
        <f t="shared" si="83"/>
        <v/>
      </c>
      <c r="AG117" s="441" t="str">
        <f t="shared" si="106"/>
        <v/>
      </c>
      <c r="AH117" s="442" t="str">
        <f t="shared" si="84"/>
        <v/>
      </c>
      <c r="AI117" s="442" t="str">
        <f t="shared" si="107"/>
        <v/>
      </c>
      <c r="AJ117" s="441" t="str">
        <f t="shared" si="85"/>
        <v/>
      </c>
      <c r="AK117" s="441" t="str">
        <f t="shared" si="108"/>
        <v/>
      </c>
      <c r="AL117" s="442" t="str">
        <f t="shared" si="86"/>
        <v/>
      </c>
      <c r="AM117" s="442" t="str">
        <f t="shared" si="109"/>
        <v/>
      </c>
      <c r="AN117" s="441" t="str">
        <f t="shared" si="87"/>
        <v/>
      </c>
      <c r="AO117" s="441" t="str">
        <f t="shared" si="110"/>
        <v/>
      </c>
      <c r="AP117" s="442" t="str">
        <f t="shared" si="88"/>
        <v/>
      </c>
      <c r="AQ117" s="442" t="str">
        <f t="shared" si="111"/>
        <v/>
      </c>
      <c r="AR117" s="441" t="str">
        <f t="shared" si="89"/>
        <v/>
      </c>
      <c r="AS117" s="441" t="str">
        <f t="shared" si="112"/>
        <v/>
      </c>
      <c r="AT117" s="442" t="str">
        <f t="shared" si="90"/>
        <v/>
      </c>
      <c r="AU117" s="442" t="str">
        <f t="shared" si="93"/>
        <v/>
      </c>
      <c r="AV117" s="432" t="str">
        <f t="shared" si="91"/>
        <v/>
      </c>
      <c r="AW117" s="107" t="str">
        <f t="shared" si="92"/>
        <v/>
      </c>
      <c r="BB117" s="204" t="str">
        <f t="shared" si="94"/>
        <v/>
      </c>
      <c r="BC117" s="204" t="str">
        <f t="shared" si="94"/>
        <v/>
      </c>
      <c r="BE117" s="206">
        <f t="shared" si="95"/>
        <v>0</v>
      </c>
    </row>
    <row r="118" spans="2:57" hidden="1" x14ac:dyDescent="0.25">
      <c r="B118" s="70" t="str">
        <f t="shared" si="68"/>
        <v/>
      </c>
      <c r="C118" s="430" t="str">
        <f>IF('תנאי סף'!AO118&lt;&gt;1,"",'תנאי סף'!F118)</f>
        <v/>
      </c>
      <c r="D118" s="106" t="str">
        <f>IF($C118="","",IF(ייצוב!Y118="",$BA$1,ייצוב!Y118))</f>
        <v/>
      </c>
      <c r="E118" s="181"/>
      <c r="F118" s="106" t="str">
        <f>IF($C118="","",IF(ייצוב!G118="",$BA$1,ייצוב!G118))</f>
        <v/>
      </c>
      <c r="G118" s="284"/>
      <c r="H118" s="285" t="str">
        <f t="shared" si="69"/>
        <v/>
      </c>
      <c r="I118" s="439" t="str">
        <f t="shared" si="70"/>
        <v/>
      </c>
      <c r="J118" s="440" t="str">
        <f t="shared" si="71"/>
        <v/>
      </c>
      <c r="K118" s="440" t="str">
        <f t="shared" si="72"/>
        <v/>
      </c>
      <c r="L118" s="441" t="str">
        <f t="shared" si="73"/>
        <v/>
      </c>
      <c r="M118" s="441" t="str">
        <f t="shared" si="96"/>
        <v/>
      </c>
      <c r="N118" s="442" t="str">
        <f t="shared" si="74"/>
        <v/>
      </c>
      <c r="O118" s="442" t="str">
        <f t="shared" si="97"/>
        <v/>
      </c>
      <c r="P118" s="441" t="str">
        <f t="shared" si="75"/>
        <v/>
      </c>
      <c r="Q118" s="441" t="str">
        <f t="shared" si="98"/>
        <v/>
      </c>
      <c r="R118" s="442" t="str">
        <f t="shared" si="76"/>
        <v/>
      </c>
      <c r="S118" s="442" t="str">
        <f t="shared" si="99"/>
        <v/>
      </c>
      <c r="T118" s="441" t="str">
        <f t="shared" si="77"/>
        <v/>
      </c>
      <c r="U118" s="441" t="str">
        <f t="shared" si="100"/>
        <v/>
      </c>
      <c r="V118" s="442" t="str">
        <f t="shared" si="78"/>
        <v/>
      </c>
      <c r="W118" s="442" t="str">
        <f t="shared" si="101"/>
        <v/>
      </c>
      <c r="X118" s="441" t="str">
        <f t="shared" si="79"/>
        <v/>
      </c>
      <c r="Y118" s="441" t="str">
        <f t="shared" si="102"/>
        <v/>
      </c>
      <c r="Z118" s="442" t="str">
        <f t="shared" si="80"/>
        <v/>
      </c>
      <c r="AA118" s="442" t="str">
        <f t="shared" si="103"/>
        <v/>
      </c>
      <c r="AB118" s="441" t="str">
        <f t="shared" si="81"/>
        <v/>
      </c>
      <c r="AC118" s="441" t="str">
        <f t="shared" si="104"/>
        <v/>
      </c>
      <c r="AD118" s="442" t="str">
        <f t="shared" si="82"/>
        <v/>
      </c>
      <c r="AE118" s="442" t="str">
        <f t="shared" si="105"/>
        <v/>
      </c>
      <c r="AF118" s="441" t="str">
        <f t="shared" si="83"/>
        <v/>
      </c>
      <c r="AG118" s="441" t="str">
        <f t="shared" si="106"/>
        <v/>
      </c>
      <c r="AH118" s="442" t="str">
        <f t="shared" si="84"/>
        <v/>
      </c>
      <c r="AI118" s="442" t="str">
        <f t="shared" si="107"/>
        <v/>
      </c>
      <c r="AJ118" s="441" t="str">
        <f t="shared" si="85"/>
        <v/>
      </c>
      <c r="AK118" s="441" t="str">
        <f t="shared" si="108"/>
        <v/>
      </c>
      <c r="AL118" s="442" t="str">
        <f t="shared" si="86"/>
        <v/>
      </c>
      <c r="AM118" s="442" t="str">
        <f t="shared" si="109"/>
        <v/>
      </c>
      <c r="AN118" s="441" t="str">
        <f t="shared" si="87"/>
        <v/>
      </c>
      <c r="AO118" s="441" t="str">
        <f t="shared" si="110"/>
        <v/>
      </c>
      <c r="AP118" s="442" t="str">
        <f t="shared" si="88"/>
        <v/>
      </c>
      <c r="AQ118" s="442" t="str">
        <f t="shared" si="111"/>
        <v/>
      </c>
      <c r="AR118" s="441" t="str">
        <f t="shared" si="89"/>
        <v/>
      </c>
      <c r="AS118" s="441" t="str">
        <f t="shared" si="112"/>
        <v/>
      </c>
      <c r="AT118" s="442" t="str">
        <f t="shared" si="90"/>
        <v/>
      </c>
      <c r="AU118" s="442" t="str">
        <f t="shared" si="93"/>
        <v/>
      </c>
      <c r="AV118" s="432" t="str">
        <f t="shared" si="91"/>
        <v/>
      </c>
      <c r="AW118" s="107" t="str">
        <f t="shared" si="92"/>
        <v/>
      </c>
      <c r="BB118" s="204" t="str">
        <f t="shared" si="94"/>
        <v/>
      </c>
      <c r="BC118" s="204" t="str">
        <f t="shared" si="94"/>
        <v/>
      </c>
      <c r="BE118" s="206">
        <f t="shared" si="95"/>
        <v>0</v>
      </c>
    </row>
    <row r="119" spans="2:57" hidden="1" x14ac:dyDescent="0.25">
      <c r="B119" s="70" t="str">
        <f t="shared" si="68"/>
        <v/>
      </c>
      <c r="C119" s="430" t="str">
        <f>IF('תנאי סף'!AO119&lt;&gt;1,"",'תנאי סף'!F119)</f>
        <v/>
      </c>
      <c r="D119" s="106" t="str">
        <f>IF($C119="","",IF(ייצוב!Y119="",$BA$1,ייצוב!Y119))</f>
        <v/>
      </c>
      <c r="E119" s="181"/>
      <c r="F119" s="106" t="str">
        <f>IF($C119="","",IF(ייצוב!G119="",$BA$1,ייצוב!G119))</f>
        <v/>
      </c>
      <c r="G119" s="284"/>
      <c r="H119" s="285" t="str">
        <f t="shared" si="69"/>
        <v/>
      </c>
      <c r="I119" s="439" t="str">
        <f t="shared" si="70"/>
        <v/>
      </c>
      <c r="J119" s="440" t="str">
        <f t="shared" si="71"/>
        <v/>
      </c>
      <c r="K119" s="440" t="str">
        <f t="shared" si="72"/>
        <v/>
      </c>
      <c r="L119" s="441" t="str">
        <f t="shared" si="73"/>
        <v/>
      </c>
      <c r="M119" s="441" t="str">
        <f t="shared" si="96"/>
        <v/>
      </c>
      <c r="N119" s="442" t="str">
        <f t="shared" si="74"/>
        <v/>
      </c>
      <c r="O119" s="442" t="str">
        <f t="shared" si="97"/>
        <v/>
      </c>
      <c r="P119" s="441" t="str">
        <f t="shared" si="75"/>
        <v/>
      </c>
      <c r="Q119" s="441" t="str">
        <f t="shared" si="98"/>
        <v/>
      </c>
      <c r="R119" s="442" t="str">
        <f t="shared" si="76"/>
        <v/>
      </c>
      <c r="S119" s="442" t="str">
        <f t="shared" si="99"/>
        <v/>
      </c>
      <c r="T119" s="441" t="str">
        <f t="shared" si="77"/>
        <v/>
      </c>
      <c r="U119" s="441" t="str">
        <f t="shared" si="100"/>
        <v/>
      </c>
      <c r="V119" s="442" t="str">
        <f t="shared" si="78"/>
        <v/>
      </c>
      <c r="W119" s="442" t="str">
        <f t="shared" si="101"/>
        <v/>
      </c>
      <c r="X119" s="441" t="str">
        <f t="shared" si="79"/>
        <v/>
      </c>
      <c r="Y119" s="441" t="str">
        <f t="shared" si="102"/>
        <v/>
      </c>
      <c r="Z119" s="442" t="str">
        <f t="shared" si="80"/>
        <v/>
      </c>
      <c r="AA119" s="442" t="str">
        <f t="shared" si="103"/>
        <v/>
      </c>
      <c r="AB119" s="441" t="str">
        <f t="shared" si="81"/>
        <v/>
      </c>
      <c r="AC119" s="441" t="str">
        <f t="shared" si="104"/>
        <v/>
      </c>
      <c r="AD119" s="442" t="str">
        <f t="shared" si="82"/>
        <v/>
      </c>
      <c r="AE119" s="442" t="str">
        <f t="shared" si="105"/>
        <v/>
      </c>
      <c r="AF119" s="441" t="str">
        <f t="shared" si="83"/>
        <v/>
      </c>
      <c r="AG119" s="441" t="str">
        <f t="shared" si="106"/>
        <v/>
      </c>
      <c r="AH119" s="442" t="str">
        <f t="shared" si="84"/>
        <v/>
      </c>
      <c r="AI119" s="442" t="str">
        <f t="shared" si="107"/>
        <v/>
      </c>
      <c r="AJ119" s="441" t="str">
        <f t="shared" si="85"/>
        <v/>
      </c>
      <c r="AK119" s="441" t="str">
        <f t="shared" si="108"/>
        <v/>
      </c>
      <c r="AL119" s="442" t="str">
        <f t="shared" si="86"/>
        <v/>
      </c>
      <c r="AM119" s="442" t="str">
        <f t="shared" si="109"/>
        <v/>
      </c>
      <c r="AN119" s="441" t="str">
        <f t="shared" si="87"/>
        <v/>
      </c>
      <c r="AO119" s="441" t="str">
        <f t="shared" si="110"/>
        <v/>
      </c>
      <c r="AP119" s="442" t="str">
        <f t="shared" si="88"/>
        <v/>
      </c>
      <c r="AQ119" s="442" t="str">
        <f t="shared" si="111"/>
        <v/>
      </c>
      <c r="AR119" s="441" t="str">
        <f t="shared" si="89"/>
        <v/>
      </c>
      <c r="AS119" s="441" t="str">
        <f t="shared" si="112"/>
        <v/>
      </c>
      <c r="AT119" s="442" t="str">
        <f t="shared" si="90"/>
        <v/>
      </c>
      <c r="AU119" s="442" t="str">
        <f t="shared" si="93"/>
        <v/>
      </c>
      <c r="AV119" s="432" t="str">
        <f t="shared" si="91"/>
        <v/>
      </c>
      <c r="AW119" s="107" t="str">
        <f t="shared" si="92"/>
        <v/>
      </c>
      <c r="BB119" s="204" t="str">
        <f t="shared" si="94"/>
        <v/>
      </c>
      <c r="BC119" s="204" t="str">
        <f t="shared" si="94"/>
        <v/>
      </c>
      <c r="BE119" s="206">
        <f t="shared" si="95"/>
        <v>0</v>
      </c>
    </row>
    <row r="120" spans="2:57" hidden="1" x14ac:dyDescent="0.25">
      <c r="B120" s="70" t="str">
        <f t="shared" si="68"/>
        <v/>
      </c>
      <c r="C120" s="430" t="str">
        <f>IF('תנאי סף'!AO120&lt;&gt;1,"",'תנאי סף'!F120)</f>
        <v/>
      </c>
      <c r="D120" s="106" t="str">
        <f>IF($C120="","",IF(ייצוב!Y120="",$BA$1,ייצוב!Y120))</f>
        <v/>
      </c>
      <c r="E120" s="181"/>
      <c r="F120" s="106" t="str">
        <f>IF($C120="","",IF(ייצוב!G120="",$BA$1,ייצוב!G120))</f>
        <v/>
      </c>
      <c r="G120" s="284"/>
      <c r="H120" s="285" t="str">
        <f t="shared" si="69"/>
        <v/>
      </c>
      <c r="I120" s="439" t="str">
        <f t="shared" si="70"/>
        <v/>
      </c>
      <c r="J120" s="440" t="str">
        <f t="shared" si="71"/>
        <v/>
      </c>
      <c r="K120" s="440" t="str">
        <f t="shared" si="72"/>
        <v/>
      </c>
      <c r="L120" s="441" t="str">
        <f t="shared" si="73"/>
        <v/>
      </c>
      <c r="M120" s="441" t="str">
        <f t="shared" si="96"/>
        <v/>
      </c>
      <c r="N120" s="442" t="str">
        <f t="shared" si="74"/>
        <v/>
      </c>
      <c r="O120" s="442" t="str">
        <f t="shared" si="97"/>
        <v/>
      </c>
      <c r="P120" s="441" t="str">
        <f t="shared" si="75"/>
        <v/>
      </c>
      <c r="Q120" s="441" t="str">
        <f t="shared" si="98"/>
        <v/>
      </c>
      <c r="R120" s="442" t="str">
        <f t="shared" si="76"/>
        <v/>
      </c>
      <c r="S120" s="442" t="str">
        <f t="shared" si="99"/>
        <v/>
      </c>
      <c r="T120" s="441" t="str">
        <f t="shared" si="77"/>
        <v/>
      </c>
      <c r="U120" s="441" t="str">
        <f t="shared" si="100"/>
        <v/>
      </c>
      <c r="V120" s="442" t="str">
        <f t="shared" si="78"/>
        <v/>
      </c>
      <c r="W120" s="442" t="str">
        <f t="shared" si="101"/>
        <v/>
      </c>
      <c r="X120" s="441" t="str">
        <f t="shared" si="79"/>
        <v/>
      </c>
      <c r="Y120" s="441" t="str">
        <f t="shared" si="102"/>
        <v/>
      </c>
      <c r="Z120" s="442" t="str">
        <f t="shared" si="80"/>
        <v/>
      </c>
      <c r="AA120" s="442" t="str">
        <f t="shared" si="103"/>
        <v/>
      </c>
      <c r="AB120" s="441" t="str">
        <f t="shared" si="81"/>
        <v/>
      </c>
      <c r="AC120" s="441" t="str">
        <f t="shared" si="104"/>
        <v/>
      </c>
      <c r="AD120" s="442" t="str">
        <f t="shared" si="82"/>
        <v/>
      </c>
      <c r="AE120" s="442" t="str">
        <f t="shared" si="105"/>
        <v/>
      </c>
      <c r="AF120" s="441" t="str">
        <f t="shared" si="83"/>
        <v/>
      </c>
      <c r="AG120" s="441" t="str">
        <f t="shared" si="106"/>
        <v/>
      </c>
      <c r="AH120" s="442" t="str">
        <f t="shared" si="84"/>
        <v/>
      </c>
      <c r="AI120" s="442" t="str">
        <f t="shared" si="107"/>
        <v/>
      </c>
      <c r="AJ120" s="441" t="str">
        <f t="shared" si="85"/>
        <v/>
      </c>
      <c r="AK120" s="441" t="str">
        <f t="shared" si="108"/>
        <v/>
      </c>
      <c r="AL120" s="442" t="str">
        <f t="shared" si="86"/>
        <v/>
      </c>
      <c r="AM120" s="442" t="str">
        <f t="shared" si="109"/>
        <v/>
      </c>
      <c r="AN120" s="441" t="str">
        <f t="shared" si="87"/>
        <v/>
      </c>
      <c r="AO120" s="441" t="str">
        <f t="shared" si="110"/>
        <v/>
      </c>
      <c r="AP120" s="442" t="str">
        <f t="shared" si="88"/>
        <v/>
      </c>
      <c r="AQ120" s="442" t="str">
        <f t="shared" si="111"/>
        <v/>
      </c>
      <c r="AR120" s="441" t="str">
        <f t="shared" si="89"/>
        <v/>
      </c>
      <c r="AS120" s="441" t="str">
        <f t="shared" si="112"/>
        <v/>
      </c>
      <c r="AT120" s="442" t="str">
        <f t="shared" si="90"/>
        <v/>
      </c>
      <c r="AU120" s="442" t="str">
        <f t="shared" si="93"/>
        <v/>
      </c>
      <c r="AV120" s="432" t="str">
        <f t="shared" si="91"/>
        <v/>
      </c>
      <c r="AW120" s="107" t="str">
        <f t="shared" si="92"/>
        <v/>
      </c>
      <c r="BB120" s="204" t="str">
        <f t="shared" si="94"/>
        <v/>
      </c>
      <c r="BC120" s="204" t="str">
        <f t="shared" si="94"/>
        <v/>
      </c>
      <c r="BE120" s="206">
        <f t="shared" si="95"/>
        <v>0</v>
      </c>
    </row>
    <row r="121" spans="2:57" hidden="1" x14ac:dyDescent="0.25">
      <c r="B121" s="70" t="str">
        <f t="shared" si="68"/>
        <v/>
      </c>
      <c r="C121" s="430" t="str">
        <f>IF('תנאי סף'!AO121&lt;&gt;1,"",'תנאי סף'!F121)</f>
        <v/>
      </c>
      <c r="D121" s="106" t="str">
        <f>IF($C121="","",IF(ייצוב!Y121="",$BA$1,ייצוב!Y121))</f>
        <v/>
      </c>
      <c r="E121" s="181"/>
      <c r="F121" s="106" t="str">
        <f>IF($C121="","",IF(ייצוב!G121="",$BA$1,ייצוב!G121))</f>
        <v/>
      </c>
      <c r="G121" s="284"/>
      <c r="H121" s="285" t="str">
        <f t="shared" si="69"/>
        <v/>
      </c>
      <c r="I121" s="439" t="str">
        <f t="shared" si="70"/>
        <v/>
      </c>
      <c r="J121" s="440" t="str">
        <f t="shared" si="71"/>
        <v/>
      </c>
      <c r="K121" s="440" t="str">
        <f t="shared" si="72"/>
        <v/>
      </c>
      <c r="L121" s="441" t="str">
        <f t="shared" si="73"/>
        <v/>
      </c>
      <c r="M121" s="441" t="str">
        <f t="shared" si="96"/>
        <v/>
      </c>
      <c r="N121" s="442" t="str">
        <f t="shared" si="74"/>
        <v/>
      </c>
      <c r="O121" s="442" t="str">
        <f t="shared" si="97"/>
        <v/>
      </c>
      <c r="P121" s="441" t="str">
        <f t="shared" si="75"/>
        <v/>
      </c>
      <c r="Q121" s="441" t="str">
        <f t="shared" si="98"/>
        <v/>
      </c>
      <c r="R121" s="442" t="str">
        <f t="shared" si="76"/>
        <v/>
      </c>
      <c r="S121" s="442" t="str">
        <f t="shared" si="99"/>
        <v/>
      </c>
      <c r="T121" s="441" t="str">
        <f t="shared" si="77"/>
        <v/>
      </c>
      <c r="U121" s="441" t="str">
        <f t="shared" si="100"/>
        <v/>
      </c>
      <c r="V121" s="442" t="str">
        <f t="shared" si="78"/>
        <v/>
      </c>
      <c r="W121" s="442" t="str">
        <f t="shared" si="101"/>
        <v/>
      </c>
      <c r="X121" s="441" t="str">
        <f t="shared" si="79"/>
        <v/>
      </c>
      <c r="Y121" s="441" t="str">
        <f t="shared" si="102"/>
        <v/>
      </c>
      <c r="Z121" s="442" t="str">
        <f t="shared" si="80"/>
        <v/>
      </c>
      <c r="AA121" s="442" t="str">
        <f t="shared" si="103"/>
        <v/>
      </c>
      <c r="AB121" s="441" t="str">
        <f t="shared" si="81"/>
        <v/>
      </c>
      <c r="AC121" s="441" t="str">
        <f t="shared" si="104"/>
        <v/>
      </c>
      <c r="AD121" s="442" t="str">
        <f t="shared" si="82"/>
        <v/>
      </c>
      <c r="AE121" s="442" t="str">
        <f t="shared" si="105"/>
        <v/>
      </c>
      <c r="AF121" s="441" t="str">
        <f t="shared" si="83"/>
        <v/>
      </c>
      <c r="AG121" s="441" t="str">
        <f t="shared" si="106"/>
        <v/>
      </c>
      <c r="AH121" s="442" t="str">
        <f t="shared" si="84"/>
        <v/>
      </c>
      <c r="AI121" s="442" t="str">
        <f t="shared" si="107"/>
        <v/>
      </c>
      <c r="AJ121" s="441" t="str">
        <f t="shared" si="85"/>
        <v/>
      </c>
      <c r="AK121" s="441" t="str">
        <f t="shared" si="108"/>
        <v/>
      </c>
      <c r="AL121" s="442" t="str">
        <f t="shared" si="86"/>
        <v/>
      </c>
      <c r="AM121" s="442" t="str">
        <f t="shared" si="109"/>
        <v/>
      </c>
      <c r="AN121" s="441" t="str">
        <f t="shared" si="87"/>
        <v/>
      </c>
      <c r="AO121" s="441" t="str">
        <f t="shared" si="110"/>
        <v/>
      </c>
      <c r="AP121" s="442" t="str">
        <f t="shared" si="88"/>
        <v/>
      </c>
      <c r="AQ121" s="442" t="str">
        <f t="shared" si="111"/>
        <v/>
      </c>
      <c r="AR121" s="441" t="str">
        <f t="shared" si="89"/>
        <v/>
      </c>
      <c r="AS121" s="441" t="str">
        <f t="shared" si="112"/>
        <v/>
      </c>
      <c r="AT121" s="442" t="str">
        <f t="shared" si="90"/>
        <v/>
      </c>
      <c r="AU121" s="442" t="str">
        <f t="shared" si="93"/>
        <v/>
      </c>
      <c r="AV121" s="432" t="str">
        <f t="shared" si="91"/>
        <v/>
      </c>
      <c r="AW121" s="107" t="str">
        <f t="shared" si="92"/>
        <v/>
      </c>
      <c r="BB121" s="204" t="str">
        <f t="shared" si="94"/>
        <v/>
      </c>
      <c r="BC121" s="204" t="str">
        <f t="shared" si="94"/>
        <v/>
      </c>
      <c r="BE121" s="206">
        <f t="shared" si="95"/>
        <v>0</v>
      </c>
    </row>
    <row r="122" spans="2:57" hidden="1" x14ac:dyDescent="0.25">
      <c r="B122" s="70" t="str">
        <f t="shared" si="68"/>
        <v/>
      </c>
      <c r="C122" s="430" t="str">
        <f>IF('תנאי סף'!AO122&lt;&gt;1,"",'תנאי סף'!F122)</f>
        <v/>
      </c>
      <c r="D122" s="106" t="str">
        <f>IF($C122="","",IF(ייצוב!Y122="",$BA$1,ייצוב!Y122))</f>
        <v/>
      </c>
      <c r="E122" s="181"/>
      <c r="F122" s="106" t="str">
        <f>IF($C122="","",IF(ייצוב!G122="",$BA$1,ייצוב!G122))</f>
        <v/>
      </c>
      <c r="G122" s="284"/>
      <c r="H122" s="285" t="str">
        <f t="shared" si="69"/>
        <v/>
      </c>
      <c r="I122" s="439" t="str">
        <f t="shared" si="70"/>
        <v/>
      </c>
      <c r="J122" s="440" t="str">
        <f t="shared" si="71"/>
        <v/>
      </c>
      <c r="K122" s="440" t="str">
        <f t="shared" si="72"/>
        <v/>
      </c>
      <c r="L122" s="441" t="str">
        <f t="shared" si="73"/>
        <v/>
      </c>
      <c r="M122" s="441" t="str">
        <f t="shared" si="96"/>
        <v/>
      </c>
      <c r="N122" s="442" t="str">
        <f t="shared" si="74"/>
        <v/>
      </c>
      <c r="O122" s="442" t="str">
        <f t="shared" si="97"/>
        <v/>
      </c>
      <c r="P122" s="441" t="str">
        <f t="shared" si="75"/>
        <v/>
      </c>
      <c r="Q122" s="441" t="str">
        <f t="shared" si="98"/>
        <v/>
      </c>
      <c r="R122" s="442" t="str">
        <f t="shared" si="76"/>
        <v/>
      </c>
      <c r="S122" s="442" t="str">
        <f t="shared" si="99"/>
        <v/>
      </c>
      <c r="T122" s="441" t="str">
        <f t="shared" si="77"/>
        <v/>
      </c>
      <c r="U122" s="441" t="str">
        <f t="shared" si="100"/>
        <v/>
      </c>
      <c r="V122" s="442" t="str">
        <f t="shared" si="78"/>
        <v/>
      </c>
      <c r="W122" s="442" t="str">
        <f t="shared" si="101"/>
        <v/>
      </c>
      <c r="X122" s="441" t="str">
        <f t="shared" si="79"/>
        <v/>
      </c>
      <c r="Y122" s="441" t="str">
        <f t="shared" si="102"/>
        <v/>
      </c>
      <c r="Z122" s="442" t="str">
        <f t="shared" si="80"/>
        <v/>
      </c>
      <c r="AA122" s="442" t="str">
        <f t="shared" si="103"/>
        <v/>
      </c>
      <c r="AB122" s="441" t="str">
        <f t="shared" si="81"/>
        <v/>
      </c>
      <c r="AC122" s="441" t="str">
        <f t="shared" si="104"/>
        <v/>
      </c>
      <c r="AD122" s="442" t="str">
        <f t="shared" si="82"/>
        <v/>
      </c>
      <c r="AE122" s="442" t="str">
        <f t="shared" si="105"/>
        <v/>
      </c>
      <c r="AF122" s="441" t="str">
        <f t="shared" si="83"/>
        <v/>
      </c>
      <c r="AG122" s="441" t="str">
        <f t="shared" si="106"/>
        <v/>
      </c>
      <c r="AH122" s="442" t="str">
        <f t="shared" si="84"/>
        <v/>
      </c>
      <c r="AI122" s="442" t="str">
        <f t="shared" si="107"/>
        <v/>
      </c>
      <c r="AJ122" s="441" t="str">
        <f t="shared" si="85"/>
        <v/>
      </c>
      <c r="AK122" s="441" t="str">
        <f t="shared" si="108"/>
        <v/>
      </c>
      <c r="AL122" s="442" t="str">
        <f t="shared" si="86"/>
        <v/>
      </c>
      <c r="AM122" s="442" t="str">
        <f t="shared" si="109"/>
        <v/>
      </c>
      <c r="AN122" s="441" t="str">
        <f t="shared" si="87"/>
        <v/>
      </c>
      <c r="AO122" s="441" t="str">
        <f t="shared" si="110"/>
        <v/>
      </c>
      <c r="AP122" s="442" t="str">
        <f t="shared" si="88"/>
        <v/>
      </c>
      <c r="AQ122" s="442" t="str">
        <f t="shared" si="111"/>
        <v/>
      </c>
      <c r="AR122" s="441" t="str">
        <f t="shared" si="89"/>
        <v/>
      </c>
      <c r="AS122" s="441" t="str">
        <f t="shared" si="112"/>
        <v/>
      </c>
      <c r="AT122" s="442" t="str">
        <f t="shared" si="90"/>
        <v/>
      </c>
      <c r="AU122" s="442" t="str">
        <f t="shared" si="93"/>
        <v/>
      </c>
      <c r="AV122" s="432" t="str">
        <f t="shared" si="91"/>
        <v/>
      </c>
      <c r="AW122" s="107" t="str">
        <f t="shared" si="92"/>
        <v/>
      </c>
      <c r="BB122" s="204" t="str">
        <f t="shared" si="94"/>
        <v/>
      </c>
      <c r="BC122" s="204" t="str">
        <f t="shared" si="94"/>
        <v/>
      </c>
      <c r="BE122" s="206">
        <f t="shared" si="95"/>
        <v>0</v>
      </c>
    </row>
    <row r="123" spans="2:57" hidden="1" x14ac:dyDescent="0.25">
      <c r="B123" s="70" t="str">
        <f t="shared" si="68"/>
        <v/>
      </c>
      <c r="C123" s="430" t="str">
        <f>IF('תנאי סף'!AO123&lt;&gt;1,"",'תנאי סף'!F123)</f>
        <v/>
      </c>
      <c r="D123" s="106" t="str">
        <f>IF($C123="","",IF(ייצוב!Y123="",$BA$1,ייצוב!Y123))</f>
        <v/>
      </c>
      <c r="E123" s="181"/>
      <c r="F123" s="106" t="str">
        <f>IF($C123="","",IF(ייצוב!G123="",$BA$1,ייצוב!G123))</f>
        <v/>
      </c>
      <c r="G123" s="284"/>
      <c r="H123" s="285" t="str">
        <f t="shared" si="69"/>
        <v/>
      </c>
      <c r="I123" s="439" t="str">
        <f t="shared" si="70"/>
        <v/>
      </c>
      <c r="J123" s="440" t="str">
        <f t="shared" si="71"/>
        <v/>
      </c>
      <c r="K123" s="440" t="str">
        <f t="shared" si="72"/>
        <v/>
      </c>
      <c r="L123" s="441" t="str">
        <f t="shared" si="73"/>
        <v/>
      </c>
      <c r="M123" s="441" t="str">
        <f t="shared" si="96"/>
        <v/>
      </c>
      <c r="N123" s="442" t="str">
        <f t="shared" si="74"/>
        <v/>
      </c>
      <c r="O123" s="442" t="str">
        <f t="shared" si="97"/>
        <v/>
      </c>
      <c r="P123" s="441" t="str">
        <f t="shared" si="75"/>
        <v/>
      </c>
      <c r="Q123" s="441" t="str">
        <f t="shared" si="98"/>
        <v/>
      </c>
      <c r="R123" s="442" t="str">
        <f t="shared" si="76"/>
        <v/>
      </c>
      <c r="S123" s="442" t="str">
        <f t="shared" si="99"/>
        <v/>
      </c>
      <c r="T123" s="441" t="str">
        <f t="shared" si="77"/>
        <v/>
      </c>
      <c r="U123" s="441" t="str">
        <f t="shared" si="100"/>
        <v/>
      </c>
      <c r="V123" s="442" t="str">
        <f t="shared" si="78"/>
        <v/>
      </c>
      <c r="W123" s="442" t="str">
        <f t="shared" si="101"/>
        <v/>
      </c>
      <c r="X123" s="441" t="str">
        <f t="shared" si="79"/>
        <v/>
      </c>
      <c r="Y123" s="441" t="str">
        <f t="shared" si="102"/>
        <v/>
      </c>
      <c r="Z123" s="442" t="str">
        <f t="shared" si="80"/>
        <v/>
      </c>
      <c r="AA123" s="442" t="str">
        <f t="shared" si="103"/>
        <v/>
      </c>
      <c r="AB123" s="441" t="str">
        <f t="shared" si="81"/>
        <v/>
      </c>
      <c r="AC123" s="441" t="str">
        <f t="shared" si="104"/>
        <v/>
      </c>
      <c r="AD123" s="442" t="str">
        <f t="shared" si="82"/>
        <v/>
      </c>
      <c r="AE123" s="442" t="str">
        <f t="shared" si="105"/>
        <v/>
      </c>
      <c r="AF123" s="441" t="str">
        <f t="shared" si="83"/>
        <v/>
      </c>
      <c r="AG123" s="441" t="str">
        <f t="shared" si="106"/>
        <v/>
      </c>
      <c r="AH123" s="442" t="str">
        <f t="shared" si="84"/>
        <v/>
      </c>
      <c r="AI123" s="442" t="str">
        <f t="shared" si="107"/>
        <v/>
      </c>
      <c r="AJ123" s="441" t="str">
        <f t="shared" si="85"/>
        <v/>
      </c>
      <c r="AK123" s="441" t="str">
        <f t="shared" si="108"/>
        <v/>
      </c>
      <c r="AL123" s="442" t="str">
        <f t="shared" si="86"/>
        <v/>
      </c>
      <c r="AM123" s="442" t="str">
        <f t="shared" si="109"/>
        <v/>
      </c>
      <c r="AN123" s="441" t="str">
        <f t="shared" si="87"/>
        <v/>
      </c>
      <c r="AO123" s="441" t="str">
        <f t="shared" si="110"/>
        <v/>
      </c>
      <c r="AP123" s="442" t="str">
        <f t="shared" si="88"/>
        <v/>
      </c>
      <c r="AQ123" s="442" t="str">
        <f t="shared" si="111"/>
        <v/>
      </c>
      <c r="AR123" s="441" t="str">
        <f t="shared" si="89"/>
        <v/>
      </c>
      <c r="AS123" s="441" t="str">
        <f t="shared" si="112"/>
        <v/>
      </c>
      <c r="AT123" s="442" t="str">
        <f t="shared" si="90"/>
        <v/>
      </c>
      <c r="AU123" s="442" t="str">
        <f t="shared" si="93"/>
        <v/>
      </c>
      <c r="AV123" s="432" t="str">
        <f t="shared" si="91"/>
        <v/>
      </c>
      <c r="AW123" s="107" t="str">
        <f t="shared" si="92"/>
        <v/>
      </c>
      <c r="BB123" s="204" t="str">
        <f t="shared" si="94"/>
        <v/>
      </c>
      <c r="BC123" s="204" t="str">
        <f t="shared" si="94"/>
        <v/>
      </c>
      <c r="BE123" s="206">
        <f t="shared" si="95"/>
        <v>0</v>
      </c>
    </row>
    <row r="124" spans="2:57" hidden="1" x14ac:dyDescent="0.25">
      <c r="B124" s="70" t="str">
        <f t="shared" si="68"/>
        <v/>
      </c>
      <c r="C124" s="430" t="str">
        <f>IF('תנאי סף'!AO124&lt;&gt;1,"",'תנאי סף'!F124)</f>
        <v/>
      </c>
      <c r="D124" s="106" t="str">
        <f>IF($C124="","",IF(ייצוב!Y124="",$BA$1,ייצוב!Y124))</f>
        <v/>
      </c>
      <c r="E124" s="181"/>
      <c r="F124" s="106" t="str">
        <f>IF($C124="","",IF(ייצוב!G124="",$BA$1,ייצוב!G124))</f>
        <v/>
      </c>
      <c r="G124" s="284"/>
      <c r="H124" s="285" t="str">
        <f t="shared" si="69"/>
        <v/>
      </c>
      <c r="I124" s="439" t="str">
        <f t="shared" si="70"/>
        <v/>
      </c>
      <c r="J124" s="440" t="str">
        <f t="shared" si="71"/>
        <v/>
      </c>
      <c r="K124" s="440" t="str">
        <f t="shared" si="72"/>
        <v/>
      </c>
      <c r="L124" s="441" t="str">
        <f t="shared" si="73"/>
        <v/>
      </c>
      <c r="M124" s="441" t="str">
        <f t="shared" si="96"/>
        <v/>
      </c>
      <c r="N124" s="442" t="str">
        <f t="shared" si="74"/>
        <v/>
      </c>
      <c r="O124" s="442" t="str">
        <f t="shared" si="97"/>
        <v/>
      </c>
      <c r="P124" s="441" t="str">
        <f t="shared" si="75"/>
        <v/>
      </c>
      <c r="Q124" s="441" t="str">
        <f t="shared" si="98"/>
        <v/>
      </c>
      <c r="R124" s="442" t="str">
        <f t="shared" si="76"/>
        <v/>
      </c>
      <c r="S124" s="442" t="str">
        <f t="shared" si="99"/>
        <v/>
      </c>
      <c r="T124" s="441" t="str">
        <f t="shared" si="77"/>
        <v/>
      </c>
      <c r="U124" s="441" t="str">
        <f t="shared" si="100"/>
        <v/>
      </c>
      <c r="V124" s="442" t="str">
        <f t="shared" si="78"/>
        <v/>
      </c>
      <c r="W124" s="442" t="str">
        <f t="shared" si="101"/>
        <v/>
      </c>
      <c r="X124" s="441" t="str">
        <f t="shared" si="79"/>
        <v/>
      </c>
      <c r="Y124" s="441" t="str">
        <f t="shared" si="102"/>
        <v/>
      </c>
      <c r="Z124" s="442" t="str">
        <f t="shared" si="80"/>
        <v/>
      </c>
      <c r="AA124" s="442" t="str">
        <f t="shared" si="103"/>
        <v/>
      </c>
      <c r="AB124" s="441" t="str">
        <f t="shared" si="81"/>
        <v/>
      </c>
      <c r="AC124" s="441" t="str">
        <f t="shared" si="104"/>
        <v/>
      </c>
      <c r="AD124" s="442" t="str">
        <f t="shared" si="82"/>
        <v/>
      </c>
      <c r="AE124" s="442" t="str">
        <f t="shared" si="105"/>
        <v/>
      </c>
      <c r="AF124" s="441" t="str">
        <f t="shared" si="83"/>
        <v/>
      </c>
      <c r="AG124" s="441" t="str">
        <f t="shared" si="106"/>
        <v/>
      </c>
      <c r="AH124" s="442" t="str">
        <f t="shared" si="84"/>
        <v/>
      </c>
      <c r="AI124" s="442" t="str">
        <f t="shared" si="107"/>
        <v/>
      </c>
      <c r="AJ124" s="441" t="str">
        <f t="shared" si="85"/>
        <v/>
      </c>
      <c r="AK124" s="441" t="str">
        <f t="shared" si="108"/>
        <v/>
      </c>
      <c r="AL124" s="442" t="str">
        <f t="shared" si="86"/>
        <v/>
      </c>
      <c r="AM124" s="442" t="str">
        <f t="shared" si="109"/>
        <v/>
      </c>
      <c r="AN124" s="441" t="str">
        <f t="shared" si="87"/>
        <v/>
      </c>
      <c r="AO124" s="441" t="str">
        <f t="shared" si="110"/>
        <v/>
      </c>
      <c r="AP124" s="442" t="str">
        <f t="shared" si="88"/>
        <v/>
      </c>
      <c r="AQ124" s="442" t="str">
        <f t="shared" si="111"/>
        <v/>
      </c>
      <c r="AR124" s="441" t="str">
        <f t="shared" si="89"/>
        <v/>
      </c>
      <c r="AS124" s="441" t="str">
        <f t="shared" si="112"/>
        <v/>
      </c>
      <c r="AT124" s="442" t="str">
        <f t="shared" si="90"/>
        <v/>
      </c>
      <c r="AU124" s="442" t="str">
        <f t="shared" si="93"/>
        <v/>
      </c>
      <c r="AV124" s="432" t="str">
        <f t="shared" si="91"/>
        <v/>
      </c>
      <c r="AW124" s="107" t="str">
        <f t="shared" si="92"/>
        <v/>
      </c>
      <c r="BB124" s="204" t="str">
        <f t="shared" si="94"/>
        <v/>
      </c>
      <c r="BC124" s="204" t="str">
        <f t="shared" si="94"/>
        <v/>
      </c>
      <c r="BE124" s="206">
        <f t="shared" si="95"/>
        <v>0</v>
      </c>
    </row>
    <row r="125" spans="2:57" hidden="1" x14ac:dyDescent="0.25">
      <c r="B125" s="70" t="str">
        <f t="shared" si="68"/>
        <v/>
      </c>
      <c r="C125" s="430" t="str">
        <f>IF('תנאי סף'!AO125&lt;&gt;1,"",'תנאי סף'!F125)</f>
        <v/>
      </c>
      <c r="D125" s="106" t="str">
        <f>IF($C125="","",IF(ייצוב!Y125="",$BA$1,ייצוב!Y125))</f>
        <v/>
      </c>
      <c r="E125" s="181"/>
      <c r="F125" s="106" t="str">
        <f>IF($C125="","",IF(ייצוב!G125="",$BA$1,ייצוב!G125))</f>
        <v/>
      </c>
      <c r="G125" s="284"/>
      <c r="H125" s="285" t="str">
        <f t="shared" si="69"/>
        <v/>
      </c>
      <c r="I125" s="439" t="str">
        <f t="shared" si="70"/>
        <v/>
      </c>
      <c r="J125" s="440" t="str">
        <f t="shared" si="71"/>
        <v/>
      </c>
      <c r="K125" s="440" t="str">
        <f t="shared" si="72"/>
        <v/>
      </c>
      <c r="L125" s="441" t="str">
        <f t="shared" si="73"/>
        <v/>
      </c>
      <c r="M125" s="441" t="str">
        <f t="shared" si="96"/>
        <v/>
      </c>
      <c r="N125" s="442" t="str">
        <f t="shared" si="74"/>
        <v/>
      </c>
      <c r="O125" s="442" t="str">
        <f t="shared" si="97"/>
        <v/>
      </c>
      <c r="P125" s="441" t="str">
        <f t="shared" si="75"/>
        <v/>
      </c>
      <c r="Q125" s="441" t="str">
        <f t="shared" si="98"/>
        <v/>
      </c>
      <c r="R125" s="442" t="str">
        <f t="shared" si="76"/>
        <v/>
      </c>
      <c r="S125" s="442" t="str">
        <f t="shared" si="99"/>
        <v/>
      </c>
      <c r="T125" s="441" t="str">
        <f t="shared" si="77"/>
        <v/>
      </c>
      <c r="U125" s="441" t="str">
        <f t="shared" si="100"/>
        <v/>
      </c>
      <c r="V125" s="442" t="str">
        <f t="shared" si="78"/>
        <v/>
      </c>
      <c r="W125" s="442" t="str">
        <f t="shared" si="101"/>
        <v/>
      </c>
      <c r="X125" s="441" t="str">
        <f t="shared" si="79"/>
        <v/>
      </c>
      <c r="Y125" s="441" t="str">
        <f t="shared" si="102"/>
        <v/>
      </c>
      <c r="Z125" s="442" t="str">
        <f t="shared" si="80"/>
        <v/>
      </c>
      <c r="AA125" s="442" t="str">
        <f t="shared" si="103"/>
        <v/>
      </c>
      <c r="AB125" s="441" t="str">
        <f t="shared" si="81"/>
        <v/>
      </c>
      <c r="AC125" s="441" t="str">
        <f t="shared" si="104"/>
        <v/>
      </c>
      <c r="AD125" s="442" t="str">
        <f t="shared" si="82"/>
        <v/>
      </c>
      <c r="AE125" s="442" t="str">
        <f t="shared" si="105"/>
        <v/>
      </c>
      <c r="AF125" s="441" t="str">
        <f t="shared" si="83"/>
        <v/>
      </c>
      <c r="AG125" s="441" t="str">
        <f t="shared" si="106"/>
        <v/>
      </c>
      <c r="AH125" s="442" t="str">
        <f t="shared" si="84"/>
        <v/>
      </c>
      <c r="AI125" s="442" t="str">
        <f t="shared" si="107"/>
        <v/>
      </c>
      <c r="AJ125" s="441" t="str">
        <f t="shared" si="85"/>
        <v/>
      </c>
      <c r="AK125" s="441" t="str">
        <f t="shared" si="108"/>
        <v/>
      </c>
      <c r="AL125" s="442" t="str">
        <f t="shared" si="86"/>
        <v/>
      </c>
      <c r="AM125" s="442" t="str">
        <f t="shared" si="109"/>
        <v/>
      </c>
      <c r="AN125" s="441" t="str">
        <f t="shared" si="87"/>
        <v/>
      </c>
      <c r="AO125" s="441" t="str">
        <f t="shared" si="110"/>
        <v/>
      </c>
      <c r="AP125" s="442" t="str">
        <f t="shared" si="88"/>
        <v/>
      </c>
      <c r="AQ125" s="442" t="str">
        <f t="shared" si="111"/>
        <v/>
      </c>
      <c r="AR125" s="441" t="str">
        <f t="shared" si="89"/>
        <v/>
      </c>
      <c r="AS125" s="441" t="str">
        <f t="shared" si="112"/>
        <v/>
      </c>
      <c r="AT125" s="442" t="str">
        <f t="shared" si="90"/>
        <v/>
      </c>
      <c r="AU125" s="442" t="str">
        <f t="shared" si="93"/>
        <v/>
      </c>
      <c r="AV125" s="432" t="str">
        <f t="shared" si="91"/>
        <v/>
      </c>
      <c r="AW125" s="107" t="str">
        <f t="shared" si="92"/>
        <v/>
      </c>
      <c r="BB125" s="204" t="str">
        <f t="shared" si="94"/>
        <v/>
      </c>
      <c r="BC125" s="204" t="str">
        <f t="shared" si="94"/>
        <v/>
      </c>
      <c r="BE125" s="206">
        <f t="shared" si="95"/>
        <v>0</v>
      </c>
    </row>
    <row r="126" spans="2:57" hidden="1" x14ac:dyDescent="0.25">
      <c r="B126" s="70" t="str">
        <f t="shared" si="68"/>
        <v/>
      </c>
      <c r="C126" s="430" t="str">
        <f>IF('תנאי סף'!AO126&lt;&gt;1,"",'תנאי סף'!F126)</f>
        <v/>
      </c>
      <c r="D126" s="106" t="str">
        <f>IF($C126="","",IF(ייצוב!Y126="",$BA$1,ייצוב!Y126))</f>
        <v/>
      </c>
      <c r="E126" s="181"/>
      <c r="F126" s="106" t="str">
        <f>IF($C126="","",IF(ייצוב!G126="",$BA$1,ייצוב!G126))</f>
        <v/>
      </c>
      <c r="G126" s="284"/>
      <c r="H126" s="285" t="str">
        <f t="shared" si="69"/>
        <v/>
      </c>
      <c r="I126" s="439" t="str">
        <f t="shared" si="70"/>
        <v/>
      </c>
      <c r="J126" s="440" t="str">
        <f t="shared" si="71"/>
        <v/>
      </c>
      <c r="K126" s="440" t="str">
        <f t="shared" si="72"/>
        <v/>
      </c>
      <c r="L126" s="441" t="str">
        <f t="shared" si="73"/>
        <v/>
      </c>
      <c r="M126" s="441" t="str">
        <f t="shared" si="96"/>
        <v/>
      </c>
      <c r="N126" s="442" t="str">
        <f t="shared" si="74"/>
        <v/>
      </c>
      <c r="O126" s="442" t="str">
        <f t="shared" si="97"/>
        <v/>
      </c>
      <c r="P126" s="441" t="str">
        <f t="shared" si="75"/>
        <v/>
      </c>
      <c r="Q126" s="441" t="str">
        <f t="shared" si="98"/>
        <v/>
      </c>
      <c r="R126" s="442" t="str">
        <f t="shared" si="76"/>
        <v/>
      </c>
      <c r="S126" s="442" t="str">
        <f t="shared" si="99"/>
        <v/>
      </c>
      <c r="T126" s="441" t="str">
        <f t="shared" si="77"/>
        <v/>
      </c>
      <c r="U126" s="441" t="str">
        <f t="shared" si="100"/>
        <v/>
      </c>
      <c r="V126" s="442" t="str">
        <f t="shared" si="78"/>
        <v/>
      </c>
      <c r="W126" s="442" t="str">
        <f t="shared" si="101"/>
        <v/>
      </c>
      <c r="X126" s="441" t="str">
        <f t="shared" si="79"/>
        <v/>
      </c>
      <c r="Y126" s="441" t="str">
        <f t="shared" si="102"/>
        <v/>
      </c>
      <c r="Z126" s="442" t="str">
        <f t="shared" si="80"/>
        <v/>
      </c>
      <c r="AA126" s="442" t="str">
        <f t="shared" si="103"/>
        <v/>
      </c>
      <c r="AB126" s="441" t="str">
        <f t="shared" si="81"/>
        <v/>
      </c>
      <c r="AC126" s="441" t="str">
        <f t="shared" si="104"/>
        <v/>
      </c>
      <c r="AD126" s="442" t="str">
        <f t="shared" si="82"/>
        <v/>
      </c>
      <c r="AE126" s="442" t="str">
        <f t="shared" si="105"/>
        <v/>
      </c>
      <c r="AF126" s="441" t="str">
        <f t="shared" si="83"/>
        <v/>
      </c>
      <c r="AG126" s="441" t="str">
        <f t="shared" si="106"/>
        <v/>
      </c>
      <c r="AH126" s="442" t="str">
        <f t="shared" si="84"/>
        <v/>
      </c>
      <c r="AI126" s="442" t="str">
        <f t="shared" si="107"/>
        <v/>
      </c>
      <c r="AJ126" s="441" t="str">
        <f t="shared" si="85"/>
        <v/>
      </c>
      <c r="AK126" s="441" t="str">
        <f t="shared" si="108"/>
        <v/>
      </c>
      <c r="AL126" s="442" t="str">
        <f t="shared" si="86"/>
        <v/>
      </c>
      <c r="AM126" s="442" t="str">
        <f t="shared" si="109"/>
        <v/>
      </c>
      <c r="AN126" s="441" t="str">
        <f t="shared" si="87"/>
        <v/>
      </c>
      <c r="AO126" s="441" t="str">
        <f t="shared" si="110"/>
        <v/>
      </c>
      <c r="AP126" s="442" t="str">
        <f t="shared" si="88"/>
        <v/>
      </c>
      <c r="AQ126" s="442" t="str">
        <f t="shared" si="111"/>
        <v/>
      </c>
      <c r="AR126" s="441" t="str">
        <f t="shared" si="89"/>
        <v/>
      </c>
      <c r="AS126" s="441" t="str">
        <f t="shared" si="112"/>
        <v/>
      </c>
      <c r="AT126" s="442" t="str">
        <f t="shared" si="90"/>
        <v/>
      </c>
      <c r="AU126" s="442" t="str">
        <f t="shared" si="93"/>
        <v/>
      </c>
      <c r="AV126" s="432" t="str">
        <f t="shared" si="91"/>
        <v/>
      </c>
      <c r="AW126" s="107" t="str">
        <f t="shared" si="92"/>
        <v/>
      </c>
      <c r="BB126" s="204" t="str">
        <f t="shared" si="94"/>
        <v/>
      </c>
      <c r="BC126" s="204" t="str">
        <f t="shared" si="94"/>
        <v/>
      </c>
      <c r="BE126" s="206">
        <f t="shared" si="95"/>
        <v>0</v>
      </c>
    </row>
    <row r="127" spans="2:57" hidden="1" x14ac:dyDescent="0.25">
      <c r="B127" s="70" t="str">
        <f t="shared" si="68"/>
        <v/>
      </c>
      <c r="C127" s="430" t="str">
        <f>IF('תנאי סף'!AO127&lt;&gt;1,"",'תנאי סף'!F127)</f>
        <v/>
      </c>
      <c r="D127" s="106" t="str">
        <f>IF($C127="","",IF(ייצוב!Y127="",$BA$1,ייצוב!Y127))</f>
        <v/>
      </c>
      <c r="E127" s="181"/>
      <c r="F127" s="106" t="str">
        <f>IF($C127="","",IF(ייצוב!G127="",$BA$1,ייצוב!G127))</f>
        <v/>
      </c>
      <c r="G127" s="284"/>
      <c r="H127" s="285" t="str">
        <f t="shared" si="69"/>
        <v/>
      </c>
      <c r="I127" s="439" t="str">
        <f t="shared" si="70"/>
        <v/>
      </c>
      <c r="J127" s="440" t="str">
        <f t="shared" ref="J127:J130" si="113">IF($C127="","",IF(I127=1,$F127*$H$6,$D127))</f>
        <v/>
      </c>
      <c r="K127" s="440" t="str">
        <f t="shared" si="72"/>
        <v/>
      </c>
      <c r="L127" s="441" t="str">
        <f t="shared" ref="L127:L130" si="114">IF($C127="","",IF(K127&lt;$F127*$H$6,1,0))</f>
        <v/>
      </c>
      <c r="M127" s="441" t="str">
        <f t="shared" si="96"/>
        <v/>
      </c>
      <c r="N127" s="442" t="str">
        <f t="shared" ref="N127:N130" si="115">IF($C127="","",IF(M127=1,$F127*$H$6,$J127))</f>
        <v/>
      </c>
      <c r="O127" s="442" t="str">
        <f t="shared" si="97"/>
        <v/>
      </c>
      <c r="P127" s="441" t="str">
        <f t="shared" ref="P127:P130" si="116">IF($C127="","",IF(O127&lt;$F127*$H$6,1,0))</f>
        <v/>
      </c>
      <c r="Q127" s="441" t="str">
        <f t="shared" si="98"/>
        <v/>
      </c>
      <c r="R127" s="442" t="str">
        <f t="shared" ref="R127:R130" si="117">IF($C127="","",IF(Q127=1,$F127*$H$6,$N127))</f>
        <v/>
      </c>
      <c r="S127" s="442" t="str">
        <f t="shared" si="99"/>
        <v/>
      </c>
      <c r="T127" s="441" t="str">
        <f t="shared" ref="T127:T130" si="118">IF($C127="","",IF(S127&lt;$F127*$H$6,1,0))</f>
        <v/>
      </c>
      <c r="U127" s="441" t="str">
        <f t="shared" si="100"/>
        <v/>
      </c>
      <c r="V127" s="442" t="str">
        <f t="shared" ref="V127:V130" si="119">IF($C127="","",IF(U127=1,$F127*$H$6,S127))</f>
        <v/>
      </c>
      <c r="W127" s="442" t="str">
        <f t="shared" si="101"/>
        <v/>
      </c>
      <c r="X127" s="441" t="str">
        <f t="shared" ref="X127:X130" si="120">IF($C127="","",IF(W127&lt;$F127*$H$6,1,0))</f>
        <v/>
      </c>
      <c r="Y127" s="441" t="str">
        <f t="shared" si="102"/>
        <v/>
      </c>
      <c r="Z127" s="442" t="str">
        <f t="shared" ref="Z127:Z130" si="121">IF($C127="","",IF(Y127=1,$F127*$H$6,W127))</f>
        <v/>
      </c>
      <c r="AA127" s="442" t="str">
        <f t="shared" si="103"/>
        <v/>
      </c>
      <c r="AB127" s="441" t="str">
        <f t="shared" ref="AB127:AB130" si="122">IF($C127="","",IF(AA127&lt;$F127*$H$6,1,0))</f>
        <v/>
      </c>
      <c r="AC127" s="441" t="str">
        <f t="shared" si="104"/>
        <v/>
      </c>
      <c r="AD127" s="442" t="str">
        <f t="shared" ref="AD127:AD130" si="123">IF($C127="","",IF(AC127=1,$F127*$H$6,AA127))</f>
        <v/>
      </c>
      <c r="AE127" s="442" t="str">
        <f t="shared" si="105"/>
        <v/>
      </c>
      <c r="AF127" s="441" t="str">
        <f t="shared" ref="AF127:AF130" si="124">IF($C127="","",IF(AE127&lt;$F127*$H$6,1,0))</f>
        <v/>
      </c>
      <c r="AG127" s="441" t="str">
        <f t="shared" si="106"/>
        <v/>
      </c>
      <c r="AH127" s="442" t="str">
        <f t="shared" ref="AH127:AH130" si="125">IF($C127="","",IF(AG127=1,$F127*$H$6,AE127))</f>
        <v/>
      </c>
      <c r="AI127" s="442" t="str">
        <f t="shared" si="107"/>
        <v/>
      </c>
      <c r="AJ127" s="441" t="str">
        <f t="shared" ref="AJ127:AJ130" si="126">IF($C127="","",IF(AI127&lt;$F127*$H$6,1,0))</f>
        <v/>
      </c>
      <c r="AK127" s="441" t="str">
        <f t="shared" si="108"/>
        <v/>
      </c>
      <c r="AL127" s="442" t="str">
        <f t="shared" ref="AL127:AL130" si="127">IF($C127="","",IF(AK127=1,$F127*$H$6,AI127))</f>
        <v/>
      </c>
      <c r="AM127" s="442" t="str">
        <f t="shared" si="109"/>
        <v/>
      </c>
      <c r="AN127" s="441" t="str">
        <f t="shared" ref="AN127:AN130" si="128">IF($C127="","",IF(AM127&lt;$F127*$H$6,1,0))</f>
        <v/>
      </c>
      <c r="AO127" s="441" t="str">
        <f t="shared" si="110"/>
        <v/>
      </c>
      <c r="AP127" s="442" t="str">
        <f t="shared" ref="AP127:AP130" si="129">IF($C127="","",IF(AO127=1,$F127*$H$6,AM127))</f>
        <v/>
      </c>
      <c r="AQ127" s="442" t="str">
        <f t="shared" si="111"/>
        <v/>
      </c>
      <c r="AR127" s="441" t="str">
        <f t="shared" ref="AR127:AR130" si="130">IF($C127="","",IF(OR(AQ127&lt;$F127*$H$6,AO127=1,AK127=1,AG127=1,AC127=1,Y127=1,U127=1,Q127=1,M127=1,I127=1),1,0))</f>
        <v/>
      </c>
      <c r="AS127" s="441" t="str">
        <f t="shared" si="112"/>
        <v/>
      </c>
      <c r="AT127" s="442" t="str">
        <f t="shared" ref="AT127:AT130" si="131">IF($C127="","",IF(AS127=1,$F127*$H$6,AQ127))</f>
        <v/>
      </c>
      <c r="AU127" s="442" t="str">
        <f t="shared" si="93"/>
        <v/>
      </c>
      <c r="AV127" s="432" t="str">
        <f t="shared" ref="AV127:AV130" si="132">IF(C127="","",IFERROR(AU127/SUM($AU$31:$AU$130),$BA$1))</f>
        <v/>
      </c>
      <c r="AW127" s="107" t="str">
        <f t="shared" ref="AW127:AW130" si="133">IF(C127="","",IFERROR(AV127*$C$2,$BA$1))</f>
        <v/>
      </c>
      <c r="BB127" s="204" t="str">
        <f t="shared" si="94"/>
        <v/>
      </c>
      <c r="BC127" s="204" t="str">
        <f t="shared" si="94"/>
        <v/>
      </c>
      <c r="BE127" s="206">
        <f t="shared" si="95"/>
        <v>0</v>
      </c>
    </row>
    <row r="128" spans="2:57" hidden="1" x14ac:dyDescent="0.25">
      <c r="B128" s="70" t="str">
        <f t="shared" si="68"/>
        <v/>
      </c>
      <c r="C128" s="430" t="str">
        <f>IF('תנאי סף'!AO128&lt;&gt;1,"",'תנאי סף'!F128)</f>
        <v/>
      </c>
      <c r="D128" s="106" t="str">
        <f>IF($C128="","",IF(ייצוב!Y128="",$BA$1,ייצוב!Y128))</f>
        <v/>
      </c>
      <c r="E128" s="181"/>
      <c r="F128" s="106" t="str">
        <f>IF($C128="","",IF(ייצוב!G128="",$BA$1,ייצוב!G128))</f>
        <v/>
      </c>
      <c r="G128" s="284"/>
      <c r="H128" s="285" t="str">
        <f t="shared" si="69"/>
        <v/>
      </c>
      <c r="I128" s="439" t="str">
        <f t="shared" si="70"/>
        <v/>
      </c>
      <c r="J128" s="440" t="str">
        <f t="shared" si="113"/>
        <v/>
      </c>
      <c r="K128" s="440" t="str">
        <f t="shared" si="72"/>
        <v/>
      </c>
      <c r="L128" s="441" t="str">
        <f t="shared" si="114"/>
        <v/>
      </c>
      <c r="M128" s="441" t="str">
        <f t="shared" si="96"/>
        <v/>
      </c>
      <c r="N128" s="442" t="str">
        <f t="shared" si="115"/>
        <v/>
      </c>
      <c r="O128" s="442" t="str">
        <f t="shared" si="97"/>
        <v/>
      </c>
      <c r="P128" s="441" t="str">
        <f t="shared" si="116"/>
        <v/>
      </c>
      <c r="Q128" s="441" t="str">
        <f t="shared" si="98"/>
        <v/>
      </c>
      <c r="R128" s="442" t="str">
        <f t="shared" si="117"/>
        <v/>
      </c>
      <c r="S128" s="442" t="str">
        <f t="shared" si="99"/>
        <v/>
      </c>
      <c r="T128" s="441" t="str">
        <f t="shared" si="118"/>
        <v/>
      </c>
      <c r="U128" s="441" t="str">
        <f t="shared" si="100"/>
        <v/>
      </c>
      <c r="V128" s="442" t="str">
        <f t="shared" si="119"/>
        <v/>
      </c>
      <c r="W128" s="442" t="str">
        <f t="shared" si="101"/>
        <v/>
      </c>
      <c r="X128" s="441" t="str">
        <f t="shared" si="120"/>
        <v/>
      </c>
      <c r="Y128" s="441" t="str">
        <f t="shared" si="102"/>
        <v/>
      </c>
      <c r="Z128" s="442" t="str">
        <f t="shared" si="121"/>
        <v/>
      </c>
      <c r="AA128" s="442" t="str">
        <f t="shared" si="103"/>
        <v/>
      </c>
      <c r="AB128" s="441" t="str">
        <f t="shared" si="122"/>
        <v/>
      </c>
      <c r="AC128" s="441" t="str">
        <f t="shared" si="104"/>
        <v/>
      </c>
      <c r="AD128" s="442" t="str">
        <f t="shared" si="123"/>
        <v/>
      </c>
      <c r="AE128" s="442" t="str">
        <f t="shared" si="105"/>
        <v/>
      </c>
      <c r="AF128" s="441" t="str">
        <f t="shared" si="124"/>
        <v/>
      </c>
      <c r="AG128" s="441" t="str">
        <f t="shared" si="106"/>
        <v/>
      </c>
      <c r="AH128" s="442" t="str">
        <f t="shared" si="125"/>
        <v/>
      </c>
      <c r="AI128" s="442" t="str">
        <f t="shared" si="107"/>
        <v/>
      </c>
      <c r="AJ128" s="441" t="str">
        <f t="shared" si="126"/>
        <v/>
      </c>
      <c r="AK128" s="441" t="str">
        <f t="shared" si="108"/>
        <v/>
      </c>
      <c r="AL128" s="442" t="str">
        <f t="shared" si="127"/>
        <v/>
      </c>
      <c r="AM128" s="442" t="str">
        <f t="shared" si="109"/>
        <v/>
      </c>
      <c r="AN128" s="441" t="str">
        <f t="shared" si="128"/>
        <v/>
      </c>
      <c r="AO128" s="441" t="str">
        <f t="shared" si="110"/>
        <v/>
      </c>
      <c r="AP128" s="442" t="str">
        <f t="shared" si="129"/>
        <v/>
      </c>
      <c r="AQ128" s="442" t="str">
        <f t="shared" si="111"/>
        <v/>
      </c>
      <c r="AR128" s="441" t="str">
        <f t="shared" si="130"/>
        <v/>
      </c>
      <c r="AS128" s="441" t="str">
        <f t="shared" si="112"/>
        <v/>
      </c>
      <c r="AT128" s="442" t="str">
        <f t="shared" si="131"/>
        <v/>
      </c>
      <c r="AU128" s="442" t="str">
        <f t="shared" si="93"/>
        <v/>
      </c>
      <c r="AV128" s="432" t="str">
        <f t="shared" si="132"/>
        <v/>
      </c>
      <c r="AW128" s="107" t="str">
        <f t="shared" si="133"/>
        <v/>
      </c>
      <c r="BB128" s="204" t="str">
        <f t="shared" si="94"/>
        <v/>
      </c>
      <c r="BC128" s="204" t="str">
        <f t="shared" si="94"/>
        <v/>
      </c>
      <c r="BE128" s="206">
        <f t="shared" si="95"/>
        <v>0</v>
      </c>
    </row>
    <row r="129" spans="2:57" hidden="1" x14ac:dyDescent="0.25">
      <c r="B129" s="70" t="str">
        <f t="shared" si="68"/>
        <v/>
      </c>
      <c r="C129" s="430" t="str">
        <f>IF('תנאי סף'!AO129&lt;&gt;1,"",'תנאי סף'!F129)</f>
        <v/>
      </c>
      <c r="D129" s="106" t="str">
        <f>IF($C129="","",IF(ייצוב!Y129="",$BA$1,ייצוב!Y129))</f>
        <v/>
      </c>
      <c r="E129" s="181"/>
      <c r="F129" s="106" t="str">
        <f>IF($C129="","",IF(ייצוב!G129="",$BA$1,ייצוב!G129))</f>
        <v/>
      </c>
      <c r="G129" s="284"/>
      <c r="H129" s="285" t="str">
        <f t="shared" si="69"/>
        <v/>
      </c>
      <c r="I129" s="439" t="str">
        <f t="shared" si="70"/>
        <v/>
      </c>
      <c r="J129" s="440" t="str">
        <f t="shared" si="113"/>
        <v/>
      </c>
      <c r="K129" s="440" t="str">
        <f t="shared" si="72"/>
        <v/>
      </c>
      <c r="L129" s="441" t="str">
        <f t="shared" si="114"/>
        <v/>
      </c>
      <c r="M129" s="441" t="str">
        <f t="shared" si="96"/>
        <v/>
      </c>
      <c r="N129" s="442" t="str">
        <f t="shared" si="115"/>
        <v/>
      </c>
      <c r="O129" s="442" t="str">
        <f t="shared" si="97"/>
        <v/>
      </c>
      <c r="P129" s="441" t="str">
        <f t="shared" si="116"/>
        <v/>
      </c>
      <c r="Q129" s="441" t="str">
        <f t="shared" si="98"/>
        <v/>
      </c>
      <c r="R129" s="442" t="str">
        <f t="shared" si="117"/>
        <v/>
      </c>
      <c r="S129" s="442" t="str">
        <f t="shared" si="99"/>
        <v/>
      </c>
      <c r="T129" s="441" t="str">
        <f t="shared" si="118"/>
        <v/>
      </c>
      <c r="U129" s="441" t="str">
        <f t="shared" si="100"/>
        <v/>
      </c>
      <c r="V129" s="442" t="str">
        <f t="shared" si="119"/>
        <v/>
      </c>
      <c r="W129" s="442" t="str">
        <f t="shared" si="101"/>
        <v/>
      </c>
      <c r="X129" s="441" t="str">
        <f t="shared" si="120"/>
        <v/>
      </c>
      <c r="Y129" s="441" t="str">
        <f t="shared" si="102"/>
        <v/>
      </c>
      <c r="Z129" s="442" t="str">
        <f t="shared" si="121"/>
        <v/>
      </c>
      <c r="AA129" s="442" t="str">
        <f t="shared" si="103"/>
        <v/>
      </c>
      <c r="AB129" s="441" t="str">
        <f t="shared" si="122"/>
        <v/>
      </c>
      <c r="AC129" s="441" t="str">
        <f t="shared" si="104"/>
        <v/>
      </c>
      <c r="AD129" s="442" t="str">
        <f t="shared" si="123"/>
        <v/>
      </c>
      <c r="AE129" s="442" t="str">
        <f t="shared" si="105"/>
        <v/>
      </c>
      <c r="AF129" s="441" t="str">
        <f t="shared" si="124"/>
        <v/>
      </c>
      <c r="AG129" s="441" t="str">
        <f t="shared" si="106"/>
        <v/>
      </c>
      <c r="AH129" s="442" t="str">
        <f t="shared" si="125"/>
        <v/>
      </c>
      <c r="AI129" s="442" t="str">
        <f t="shared" si="107"/>
        <v/>
      </c>
      <c r="AJ129" s="441" t="str">
        <f t="shared" si="126"/>
        <v/>
      </c>
      <c r="AK129" s="441" t="str">
        <f t="shared" si="108"/>
        <v/>
      </c>
      <c r="AL129" s="442" t="str">
        <f t="shared" si="127"/>
        <v/>
      </c>
      <c r="AM129" s="442" t="str">
        <f t="shared" si="109"/>
        <v/>
      </c>
      <c r="AN129" s="441" t="str">
        <f t="shared" si="128"/>
        <v/>
      </c>
      <c r="AO129" s="441" t="str">
        <f t="shared" si="110"/>
        <v/>
      </c>
      <c r="AP129" s="442" t="str">
        <f t="shared" si="129"/>
        <v/>
      </c>
      <c r="AQ129" s="442" t="str">
        <f t="shared" si="111"/>
        <v/>
      </c>
      <c r="AR129" s="441" t="str">
        <f t="shared" si="130"/>
        <v/>
      </c>
      <c r="AS129" s="441" t="str">
        <f t="shared" si="112"/>
        <v/>
      </c>
      <c r="AT129" s="442" t="str">
        <f t="shared" si="131"/>
        <v/>
      </c>
      <c r="AU129" s="442" t="str">
        <f t="shared" si="93"/>
        <v/>
      </c>
      <c r="AV129" s="432" t="str">
        <f t="shared" si="132"/>
        <v/>
      </c>
      <c r="AW129" s="107" t="str">
        <f t="shared" si="133"/>
        <v/>
      </c>
      <c r="BB129" s="204" t="str">
        <f t="shared" si="94"/>
        <v/>
      </c>
      <c r="BC129" s="204" t="str">
        <f t="shared" si="94"/>
        <v/>
      </c>
      <c r="BE129" s="206">
        <f t="shared" si="95"/>
        <v>0</v>
      </c>
    </row>
    <row r="130" spans="2:57" ht="16.5" hidden="1" thickBot="1" x14ac:dyDescent="0.3">
      <c r="B130" s="402" t="str">
        <f t="shared" si="68"/>
        <v/>
      </c>
      <c r="C130" s="430" t="str">
        <f>IF('תנאי סף'!AO130&lt;&gt;1,"",'תנאי סף'!F130)</f>
        <v/>
      </c>
      <c r="D130" s="106" t="str">
        <f>IF($C130="","",IF(ייצוב!Y130="",$BA$1,ייצוב!Y130))</f>
        <v/>
      </c>
      <c r="E130" s="181"/>
      <c r="F130" s="106" t="str">
        <f>IF($C130="","",IF(ייצוב!G130="",$BA$1,ייצוב!G130))</f>
        <v/>
      </c>
      <c r="G130" s="286"/>
      <c r="H130" s="287" t="str">
        <f t="shared" si="69"/>
        <v/>
      </c>
      <c r="I130" s="403" t="str">
        <f t="shared" si="70"/>
        <v/>
      </c>
      <c r="J130" s="404" t="str">
        <f t="shared" si="113"/>
        <v/>
      </c>
      <c r="K130" s="404" t="str">
        <f t="shared" si="72"/>
        <v/>
      </c>
      <c r="L130" s="405" t="str">
        <f t="shared" si="114"/>
        <v/>
      </c>
      <c r="M130" s="405" t="str">
        <f t="shared" si="96"/>
        <v/>
      </c>
      <c r="N130" s="406" t="str">
        <f t="shared" si="115"/>
        <v/>
      </c>
      <c r="O130" s="406" t="str">
        <f t="shared" si="97"/>
        <v/>
      </c>
      <c r="P130" s="405" t="str">
        <f t="shared" si="116"/>
        <v/>
      </c>
      <c r="Q130" s="405" t="str">
        <f t="shared" si="98"/>
        <v/>
      </c>
      <c r="R130" s="406" t="str">
        <f t="shared" si="117"/>
        <v/>
      </c>
      <c r="S130" s="406" t="str">
        <f t="shared" si="99"/>
        <v/>
      </c>
      <c r="T130" s="405" t="str">
        <f t="shared" si="118"/>
        <v/>
      </c>
      <c r="U130" s="405" t="str">
        <f t="shared" si="100"/>
        <v/>
      </c>
      <c r="V130" s="406" t="str">
        <f t="shared" si="119"/>
        <v/>
      </c>
      <c r="W130" s="406" t="str">
        <f t="shared" si="101"/>
        <v/>
      </c>
      <c r="X130" s="405" t="str">
        <f t="shared" si="120"/>
        <v/>
      </c>
      <c r="Y130" s="405" t="str">
        <f t="shared" si="102"/>
        <v/>
      </c>
      <c r="Z130" s="406" t="str">
        <f t="shared" si="121"/>
        <v/>
      </c>
      <c r="AA130" s="406" t="str">
        <f t="shared" si="103"/>
        <v/>
      </c>
      <c r="AB130" s="405" t="str">
        <f t="shared" si="122"/>
        <v/>
      </c>
      <c r="AC130" s="405" t="str">
        <f t="shared" si="104"/>
        <v/>
      </c>
      <c r="AD130" s="406" t="str">
        <f t="shared" si="123"/>
        <v/>
      </c>
      <c r="AE130" s="406" t="str">
        <f t="shared" si="105"/>
        <v/>
      </c>
      <c r="AF130" s="405" t="str">
        <f t="shared" si="124"/>
        <v/>
      </c>
      <c r="AG130" s="405" t="str">
        <f t="shared" si="106"/>
        <v/>
      </c>
      <c r="AH130" s="406" t="str">
        <f t="shared" si="125"/>
        <v/>
      </c>
      <c r="AI130" s="406" t="str">
        <f t="shared" si="107"/>
        <v/>
      </c>
      <c r="AJ130" s="405" t="str">
        <f t="shared" si="126"/>
        <v/>
      </c>
      <c r="AK130" s="405" t="str">
        <f t="shared" si="108"/>
        <v/>
      </c>
      <c r="AL130" s="406" t="str">
        <f t="shared" si="127"/>
        <v/>
      </c>
      <c r="AM130" s="406" t="str">
        <f t="shared" si="109"/>
        <v/>
      </c>
      <c r="AN130" s="405" t="str">
        <f t="shared" si="128"/>
        <v/>
      </c>
      <c r="AO130" s="405" t="str">
        <f t="shared" si="110"/>
        <v/>
      </c>
      <c r="AP130" s="406" t="str">
        <f t="shared" si="129"/>
        <v/>
      </c>
      <c r="AQ130" s="406" t="str">
        <f t="shared" si="111"/>
        <v/>
      </c>
      <c r="AR130" s="405" t="str">
        <f t="shared" si="130"/>
        <v/>
      </c>
      <c r="AS130" s="405" t="str">
        <f t="shared" si="112"/>
        <v/>
      </c>
      <c r="AT130" s="406" t="str">
        <f t="shared" si="131"/>
        <v/>
      </c>
      <c r="AU130" s="442" t="str">
        <f t="shared" si="93"/>
        <v/>
      </c>
      <c r="AV130" s="407" t="str">
        <f t="shared" si="132"/>
        <v/>
      </c>
      <c r="AW130" s="408" t="str">
        <f t="shared" si="133"/>
        <v/>
      </c>
      <c r="BB130" s="204" t="str">
        <f t="shared" si="94"/>
        <v/>
      </c>
      <c r="BC130" s="204" t="str">
        <f t="shared" si="94"/>
        <v/>
      </c>
      <c r="BE130" s="206">
        <f t="shared" si="95"/>
        <v>0</v>
      </c>
    </row>
    <row r="131" spans="2:57" ht="16.5" thickBot="1" x14ac:dyDescent="0.3">
      <c r="B131" s="529" t="s">
        <v>47</v>
      </c>
      <c r="C131" s="552"/>
      <c r="D131" s="108">
        <f ca="1">SUM(D31:D130)</f>
        <v>1</v>
      </c>
      <c r="E131" s="13">
        <f ca="1">SUM(E31:E130)-SUMIF(C31:C130,"",E31:E130)</f>
        <v>0</v>
      </c>
      <c r="F131" s="109">
        <f ca="1">SUM(F31:F130)</f>
        <v>1</v>
      </c>
      <c r="G131" s="13">
        <f>SUM(G31:G130)</f>
        <v>2</v>
      </c>
      <c r="H131" s="13">
        <f t="shared" ref="H131:AW131" ca="1" si="134">SUM(H31:H130)</f>
        <v>0</v>
      </c>
      <c r="I131" s="13">
        <f t="shared" ca="1" si="134"/>
        <v>0</v>
      </c>
      <c r="J131" s="110">
        <f t="shared" ca="1" si="134"/>
        <v>1</v>
      </c>
      <c r="K131" s="110">
        <f t="shared" ca="1" si="134"/>
        <v>1</v>
      </c>
      <c r="L131" s="13">
        <f t="shared" ca="1" si="134"/>
        <v>0</v>
      </c>
      <c r="M131" s="13">
        <f t="shared" ca="1" si="134"/>
        <v>0</v>
      </c>
      <c r="N131" s="110">
        <f t="shared" ca="1" si="134"/>
        <v>1</v>
      </c>
      <c r="O131" s="110">
        <f t="shared" ca="1" si="134"/>
        <v>1</v>
      </c>
      <c r="P131" s="13">
        <f t="shared" ca="1" si="134"/>
        <v>0</v>
      </c>
      <c r="Q131" s="13">
        <f t="shared" ca="1" si="134"/>
        <v>0</v>
      </c>
      <c r="R131" s="110">
        <f t="shared" ca="1" si="134"/>
        <v>1</v>
      </c>
      <c r="S131" s="110">
        <f t="shared" ca="1" si="134"/>
        <v>1</v>
      </c>
      <c r="T131" s="13">
        <f t="shared" ca="1" si="134"/>
        <v>0</v>
      </c>
      <c r="U131" s="13">
        <f t="shared" ca="1" si="134"/>
        <v>0</v>
      </c>
      <c r="V131" s="110">
        <f t="shared" ca="1" si="134"/>
        <v>1</v>
      </c>
      <c r="W131" s="110">
        <f t="shared" ca="1" si="134"/>
        <v>1</v>
      </c>
      <c r="X131" s="13">
        <f t="shared" ca="1" si="134"/>
        <v>0</v>
      </c>
      <c r="Y131" s="13">
        <f t="shared" ca="1" si="134"/>
        <v>0</v>
      </c>
      <c r="Z131" s="110">
        <f t="shared" ca="1" si="134"/>
        <v>1</v>
      </c>
      <c r="AA131" s="110">
        <f t="shared" ca="1" si="134"/>
        <v>1</v>
      </c>
      <c r="AB131" s="13">
        <f t="shared" ca="1" si="134"/>
        <v>0</v>
      </c>
      <c r="AC131" s="13">
        <f t="shared" ca="1" si="134"/>
        <v>0</v>
      </c>
      <c r="AD131" s="110">
        <f t="shared" ca="1" si="134"/>
        <v>1</v>
      </c>
      <c r="AE131" s="110">
        <f t="shared" ca="1" si="134"/>
        <v>1</v>
      </c>
      <c r="AF131" s="13">
        <f t="shared" ca="1" si="134"/>
        <v>0</v>
      </c>
      <c r="AG131" s="13">
        <f t="shared" ca="1" si="134"/>
        <v>0</v>
      </c>
      <c r="AH131" s="110">
        <f t="shared" ca="1" si="134"/>
        <v>1</v>
      </c>
      <c r="AI131" s="110">
        <f t="shared" ca="1" si="134"/>
        <v>1</v>
      </c>
      <c r="AJ131" s="13">
        <f t="shared" ca="1" si="134"/>
        <v>0</v>
      </c>
      <c r="AK131" s="13">
        <f t="shared" ca="1" si="134"/>
        <v>0</v>
      </c>
      <c r="AL131" s="110">
        <f t="shared" ca="1" si="134"/>
        <v>1</v>
      </c>
      <c r="AM131" s="110">
        <f t="shared" ca="1" si="134"/>
        <v>1</v>
      </c>
      <c r="AN131" s="13">
        <f t="shared" ca="1" si="134"/>
        <v>0</v>
      </c>
      <c r="AO131" s="13">
        <f t="shared" ca="1" si="134"/>
        <v>0</v>
      </c>
      <c r="AP131" s="110">
        <f t="shared" ca="1" si="134"/>
        <v>1</v>
      </c>
      <c r="AQ131" s="110">
        <f t="shared" ca="1" si="134"/>
        <v>1</v>
      </c>
      <c r="AR131" s="13">
        <f t="shared" ca="1" si="134"/>
        <v>0</v>
      </c>
      <c r="AS131" s="13">
        <f t="shared" ca="1" si="134"/>
        <v>0</v>
      </c>
      <c r="AT131" s="110">
        <f t="shared" ca="1" si="134"/>
        <v>1</v>
      </c>
      <c r="AU131" s="110">
        <f t="shared" ca="1" si="134"/>
        <v>1</v>
      </c>
      <c r="AV131" s="110">
        <f t="shared" ca="1" si="134"/>
        <v>1</v>
      </c>
      <c r="AW131" s="111">
        <f t="shared" ca="1" si="134"/>
        <v>1538184</v>
      </c>
    </row>
  </sheetData>
  <sheetProtection algorithmName="SHA-512" hashValue="ftzNkFQSBWwAp3uOFD4vPShV+1aOaJ+DRu5DtRv360RrIV5ZVz/VPmgujHDaj4dJjz3UCY/uHKqzZ6MtMkPWKQ==" saltValue="K2zs5k4n+dFJ6MyXCzh/lA==" spinCount="100000" sheet="1" scenarios="1" formatColumns="0" formatRows="0"/>
  <mergeCells count="49">
    <mergeCell ref="AU29:AU30"/>
    <mergeCell ref="AV29:AV30"/>
    <mergeCell ref="AW29:AW30"/>
    <mergeCell ref="B131:C131"/>
    <mergeCell ref="AO29:AO30"/>
    <mergeCell ref="AP29:AP30"/>
    <mergeCell ref="AQ29:AQ30"/>
    <mergeCell ref="AR29:AR30"/>
    <mergeCell ref="AS29:AS30"/>
    <mergeCell ref="AT29:AT30"/>
    <mergeCell ref="AI29:AI30"/>
    <mergeCell ref="AJ29:AJ30"/>
    <mergeCell ref="AK29:AK30"/>
    <mergeCell ref="AL29:AL30"/>
    <mergeCell ref="AM29:AM30"/>
    <mergeCell ref="AN29:AN30"/>
    <mergeCell ref="AH29:AH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G29:AG30"/>
    <mergeCell ref="H29:H30"/>
    <mergeCell ref="I29:I30"/>
    <mergeCell ref="J29:J30"/>
    <mergeCell ref="V29:V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F5:G5"/>
    <mergeCell ref="F6:G6"/>
    <mergeCell ref="B29:B30"/>
    <mergeCell ref="C29:C30"/>
    <mergeCell ref="D29:D30"/>
    <mergeCell ref="F29:F30"/>
  </mergeCells>
  <conditionalFormatting sqref="B31:AW130">
    <cfRule type="expression" dxfId="248" priority="1" stopIfTrue="1">
      <formula>AND($C31="",B31&lt;&gt;"")</formula>
    </cfRule>
    <cfRule type="expression" dxfId="247" priority="2">
      <formula>$C31=""</formula>
    </cfRule>
    <cfRule type="expression" dxfId="246" priority="3">
      <formula>B$30&lt;&gt;""</formula>
    </cfRule>
  </conditionalFormatting>
  <dataValidations count="2">
    <dataValidation type="list" allowBlank="1" showInputMessage="1" showErrorMessage="1" error="יש להזין 0 או 1 _x000a_0  = לא זכאי להגנה_x000a_1 - זכאי להגנה" sqref="G31:G130" xr:uid="{00000000-0002-0000-0D00-000000000000}">
      <formula1>$BB31:$BC31</formula1>
    </dataValidation>
    <dataValidation type="decimal" operator="greaterThanOrEqual" allowBlank="1" showInputMessage="1" showErrorMessage="1" errorTitle="נתון שגוי." error="ניתן להזין רק מספר גדול או שווה ל-0." sqref="E31:E130 E6" xr:uid="{00000000-0002-0000-0D00-000001000000}">
      <formula1>0</formula1>
    </dataValidation>
  </dataValidations>
  <printOptions horizontalCentered="1"/>
  <pageMargins left="0.18" right="0.3" top="0.74803149606299213" bottom="0.74803149606299213" header="0.31496062992125984" footer="0.31496062992125984"/>
  <pageSetup paperSize="9" scale="95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5C7C2C76-6799-45AB-A25E-C61414A9786A}">
            <xm:f>NOT(ISERROR(SEARCH($BA$1,B31)))</xm:f>
            <xm:f>$BA$1</xm:f>
            <x14:dxf>
              <fill>
                <patternFill>
                  <bgColor rgb="FFFF0000"/>
                </patternFill>
              </fill>
            </x14:dxf>
          </x14:cfRule>
          <xm:sqref>B31:AW130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>
    <tabColor theme="4" tint="-0.249977111117893"/>
  </sheetPr>
  <dimension ref="A1:AJ131"/>
  <sheetViews>
    <sheetView rightToLeft="1" view="pageBreakPreview" topLeftCell="B1" zoomScaleNormal="100" zoomScaleSheetLayoutView="80" workbookViewId="0">
      <pane ySplit="30" topLeftCell="A31" activePane="bottomLeft" state="frozen"/>
      <selection activeCell="Z3" sqref="Z3"/>
      <selection pane="bottomLeft" activeCell="C7" sqref="C7"/>
    </sheetView>
  </sheetViews>
  <sheetFormatPr defaultColWidth="9" defaultRowHeight="15.75" x14ac:dyDescent="0.25"/>
  <cols>
    <col min="1" max="1" width="3.42578125" style="207" hidden="1" customWidth="1"/>
    <col min="2" max="2" width="8.140625" style="207" customWidth="1"/>
    <col min="3" max="3" width="25.85546875" style="207" customWidth="1"/>
    <col min="4" max="4" width="14.85546875" style="207" customWidth="1"/>
    <col min="5" max="5" width="12.5703125" style="207" customWidth="1"/>
    <col min="6" max="6" width="13.140625" style="207" customWidth="1"/>
    <col min="7" max="8" width="13" style="207" customWidth="1"/>
    <col min="9" max="9" width="14" style="207" customWidth="1"/>
    <col min="10" max="10" width="12.5703125" style="207" hidden="1" customWidth="1"/>
    <col min="11" max="24" width="5.140625" style="207" hidden="1" customWidth="1"/>
    <col min="25" max="25" width="12.5703125" style="207" customWidth="1"/>
    <col min="26" max="26" width="15.140625" style="207" bestFit="1" customWidth="1"/>
    <col min="27" max="31" width="9" style="207" hidden="1" customWidth="1"/>
    <col min="32" max="34" width="8" style="207" hidden="1" customWidth="1"/>
    <col min="35" max="36" width="9" style="207" hidden="1" customWidth="1"/>
    <col min="37" max="200" width="0" style="207" hidden="1" customWidth="1"/>
    <col min="201" max="16384" width="9" style="207"/>
  </cols>
  <sheetData>
    <row r="1" spans="2:34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D1" s="48"/>
      <c r="E1" s="48"/>
      <c r="F1" s="48"/>
      <c r="G1" s="48"/>
      <c r="AH1" s="207" t="s">
        <v>70</v>
      </c>
    </row>
    <row r="2" spans="2:34" ht="35.25" customHeight="1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D2" s="15"/>
      <c r="E2" s="15"/>
      <c r="F2" s="15"/>
      <c r="G2" s="15"/>
    </row>
    <row r="3" spans="2:34" x14ac:dyDescent="0.25">
      <c r="E3" s="15"/>
      <c r="F3" s="15"/>
    </row>
    <row r="4" spans="2:34" x14ac:dyDescent="0.25">
      <c r="C4" s="553" t="str">
        <f>'פרמטרים לעקרונות חישוב התמיכה'!B42</f>
        <v>מנגנון התוספת בגין הרכב חברי הועדה</v>
      </c>
      <c r="D4" s="554"/>
      <c r="E4" s="15"/>
      <c r="F4" s="15"/>
    </row>
    <row r="5" spans="2:34" ht="68.25" customHeight="1" x14ac:dyDescent="0.25">
      <c r="C5" s="443" t="str">
        <f>'פרמטרים לעקרונות חישוב התמיכה'!B43</f>
        <v>מוסד אשר מספר הנשים החברות בוועד המנהל שלו לעומת כלל חברי הוועד המנהל גדול מ:</v>
      </c>
      <c r="D5" s="443">
        <f>'פרמטרים לעקרונות חישוב התמיכה'!C43</f>
        <v>0.3</v>
      </c>
      <c r="E5" s="15"/>
      <c r="F5" s="15"/>
    </row>
    <row r="6" spans="2:34" x14ac:dyDescent="0.25">
      <c r="C6" s="443" t="str">
        <f>'פרמטרים לעקרונות חישוב התמיכה'!B44</f>
        <v>תגדל התמיכה בו ב:</v>
      </c>
      <c r="D6" s="443">
        <f>'פרמטרים לעקרונות חישוב התמיכה'!C44</f>
        <v>0.02</v>
      </c>
      <c r="E6" s="15"/>
      <c r="F6" s="15"/>
      <c r="AH6" s="207" t="s">
        <v>240</v>
      </c>
    </row>
    <row r="7" spans="2:34" ht="16.5" thickBot="1" x14ac:dyDescent="0.3"/>
    <row r="8" spans="2:34" ht="16.5" hidden="1" thickBot="1" x14ac:dyDescent="0.3"/>
    <row r="9" spans="2:34" ht="16.5" hidden="1" thickBot="1" x14ac:dyDescent="0.3"/>
    <row r="10" spans="2:34" ht="16.5" hidden="1" thickBot="1" x14ac:dyDescent="0.3"/>
    <row r="11" spans="2:34" ht="16.5" hidden="1" thickBot="1" x14ac:dyDescent="0.3"/>
    <row r="12" spans="2:34" ht="16.5" hidden="1" thickBot="1" x14ac:dyDescent="0.3"/>
    <row r="13" spans="2:34" ht="16.5" hidden="1" thickBot="1" x14ac:dyDescent="0.3"/>
    <row r="14" spans="2:34" ht="16.5" hidden="1" thickBot="1" x14ac:dyDescent="0.3"/>
    <row r="15" spans="2:34" ht="16.5" hidden="1" thickBot="1" x14ac:dyDescent="0.3"/>
    <row r="16" spans="2:34" ht="16.5" hidden="1" thickBot="1" x14ac:dyDescent="0.3"/>
    <row r="17" spans="2:34" ht="16.5" hidden="1" thickBot="1" x14ac:dyDescent="0.3"/>
    <row r="18" spans="2:34" ht="16.5" hidden="1" thickBot="1" x14ac:dyDescent="0.3"/>
    <row r="19" spans="2:34" ht="16.5" hidden="1" thickBot="1" x14ac:dyDescent="0.3"/>
    <row r="20" spans="2:34" ht="16.5" hidden="1" thickBot="1" x14ac:dyDescent="0.3"/>
    <row r="21" spans="2:34" ht="16.5" hidden="1" thickBot="1" x14ac:dyDescent="0.3"/>
    <row r="22" spans="2:34" ht="16.5" hidden="1" thickBot="1" x14ac:dyDescent="0.3"/>
    <row r="23" spans="2:34" ht="16.5" hidden="1" thickBot="1" x14ac:dyDescent="0.3"/>
    <row r="24" spans="2:34" ht="16.5" hidden="1" thickBot="1" x14ac:dyDescent="0.3"/>
    <row r="25" spans="2:34" ht="16.5" hidden="1" thickBot="1" x14ac:dyDescent="0.3"/>
    <row r="26" spans="2:34" ht="16.5" hidden="1" thickBot="1" x14ac:dyDescent="0.3"/>
    <row r="27" spans="2:34" ht="16.5" hidden="1" thickBot="1" x14ac:dyDescent="0.3">
      <c r="AH27" s="207">
        <f ca="1">IF(SUM(AH31:AH130)=COUNT(AH31:AH130),1,0)</f>
        <v>1</v>
      </c>
    </row>
    <row r="28" spans="2:34" ht="18.75" customHeight="1" thickBot="1" x14ac:dyDescent="0.3">
      <c r="B28" s="555" t="str">
        <f ca="1">MID(CELL("filename",C1),FIND("]",CELL("filename",D1),1)+1,99)</f>
        <v>הרכב חברי הוועדה</v>
      </c>
      <c r="C28" s="556"/>
      <c r="D28" s="556"/>
      <c r="E28" s="556"/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  <c r="R28" s="556"/>
      <c r="S28" s="556"/>
      <c r="T28" s="556"/>
      <c r="U28" s="556"/>
      <c r="V28" s="556"/>
      <c r="W28" s="556"/>
      <c r="X28" s="556"/>
      <c r="Y28" s="556"/>
      <c r="Z28" s="557"/>
    </row>
    <row r="29" spans="2:34" ht="61.5" customHeight="1" x14ac:dyDescent="0.25">
      <c r="B29" s="558" t="s">
        <v>149</v>
      </c>
      <c r="C29" s="536" t="s">
        <v>89</v>
      </c>
      <c r="D29" s="560" t="s">
        <v>241</v>
      </c>
      <c r="E29" s="293" t="s">
        <v>242</v>
      </c>
      <c r="F29" s="294" t="s">
        <v>243</v>
      </c>
      <c r="G29" s="560" t="s">
        <v>244</v>
      </c>
      <c r="H29" s="560" t="s">
        <v>245</v>
      </c>
      <c r="I29" s="560" t="s">
        <v>246</v>
      </c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560" t="s">
        <v>246</v>
      </c>
      <c r="Z29" s="562" t="s">
        <v>247</v>
      </c>
      <c r="AF29" s="527" t="s">
        <v>248</v>
      </c>
      <c r="AG29" s="208"/>
      <c r="AH29" s="205"/>
    </row>
    <row r="30" spans="2:34" ht="32.25" customHeight="1" thickBot="1" x14ac:dyDescent="0.3">
      <c r="B30" s="559"/>
      <c r="C30" s="537"/>
      <c r="D30" s="561"/>
      <c r="E30" s="296" t="s">
        <v>75</v>
      </c>
      <c r="F30" s="296" t="s">
        <v>75</v>
      </c>
      <c r="G30" s="561"/>
      <c r="H30" s="561"/>
      <c r="I30" s="561"/>
      <c r="J30" s="297"/>
      <c r="K30" s="297"/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7"/>
      <c r="Y30" s="561"/>
      <c r="Z30" s="563"/>
      <c r="AE30" s="207" t="s">
        <v>249</v>
      </c>
      <c r="AF30" s="527"/>
      <c r="AG30" s="208" t="s">
        <v>250</v>
      </c>
      <c r="AH30" s="204" t="s">
        <v>193</v>
      </c>
    </row>
    <row r="31" spans="2:34" ht="24" customHeight="1" x14ac:dyDescent="0.25">
      <c r="B31" s="95">
        <f ca="1">IF(C31="","",ROW()-30)</f>
        <v>1</v>
      </c>
      <c r="C31" s="259" t="str">
        <f ca="1">IF('תנאי סף'!AO31&lt;&gt;1,"",'תנאי סף'!F31)</f>
        <v>איגוד הקומפוזיטורים</v>
      </c>
      <c r="D31" s="97">
        <f ca="1">הגנה!AV31</f>
        <v>0.20006891442391733</v>
      </c>
      <c r="E31" s="57">
        <v>1</v>
      </c>
      <c r="F31" s="57">
        <v>7</v>
      </c>
      <c r="G31" s="97">
        <f ca="1">IF($C31="","",IFERROR(E31/F31,0))</f>
        <v>0.14285714285714285</v>
      </c>
      <c r="H31" s="298">
        <f ca="1">IF($C31="","",IFERROR(IF(G31&gt;=$D$5,1,0),$AH$1))</f>
        <v>0</v>
      </c>
      <c r="I31" s="62">
        <f t="shared" ref="I31:I95" ca="1" si="0">IF(C31="","",IF(AH31&lt;&gt;1,$AH$1,IFERROR(IF(H31=1,D31*(1+$D$6),D31),"")))</f>
        <v>0.20006891442391733</v>
      </c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62">
        <f t="shared" ref="Y31:Y62" ca="1" si="1">IF(C31="","",IF($AH$27&lt;&gt;1,$AH$1,IFERROR(I31/SUMIF($I$31:$I$130,"&lt;&gt;#DIV/0!"),$AH$1)))</f>
        <v>0.19691848999449138</v>
      </c>
      <c r="Z31" s="99">
        <f t="shared" ref="Z31:Z62" ca="1" si="2">IF(C31="","",IF($AH$27&lt;&gt;1,$AH$1,IFERROR(Y31*$C$2,$AH$1)))</f>
        <v>302896.87061368674</v>
      </c>
      <c r="AE31" s="207">
        <f ca="1">IF(D31=$AH$1,0,1)</f>
        <v>1</v>
      </c>
      <c r="AF31" s="205">
        <f>IF(E31="",0,IFERROR(IF(E31*1&gt;=0,1,0),0))</f>
        <v>1</v>
      </c>
      <c r="AG31" s="205">
        <f>IF(F31="",0,IFERROR(IF(OR(F31*1&lt;0,F31*1&lt;E31),0,1),0))</f>
        <v>1</v>
      </c>
      <c r="AH31" s="205">
        <f ca="1">IF($C31="",1,IFERROR(IF(SUM(AE31:AG31)=COUNT(AE31:AG31),1,0),0))</f>
        <v>1</v>
      </c>
    </row>
    <row r="32" spans="2:34" ht="24" customHeight="1" x14ac:dyDescent="0.25">
      <c r="B32" s="95">
        <f t="shared" ref="B32:B95" ca="1" si="3">IF(C32="","",ROW()-30)</f>
        <v>2</v>
      </c>
      <c r="C32" s="430" t="str">
        <f ca="1">IF('תנאי סף'!AO32&lt;&gt;1,"",'תנאי סף'!F32)</f>
        <v>המכון למוסיקה ישראלית</v>
      </c>
      <c r="D32" s="97">
        <f ca="1">הגנה!AV32</f>
        <v>0.79993108557608272</v>
      </c>
      <c r="E32" s="57">
        <v>2</v>
      </c>
      <c r="F32" s="57">
        <v>6</v>
      </c>
      <c r="G32" s="97">
        <f t="shared" ref="G32:G95" ca="1" si="4">IF($C32="","",IFERROR(E32/F32,0))</f>
        <v>0.33333333333333331</v>
      </c>
      <c r="H32" s="298">
        <f t="shared" ref="H32:H95" ca="1" si="5">IF($C32="","",IFERROR(IF(G32&gt;=$D$5,1,0),$AH$1))</f>
        <v>1</v>
      </c>
      <c r="I32" s="62">
        <f t="shared" ca="1" si="0"/>
        <v>0.81592970728760439</v>
      </c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62">
        <f t="shared" ca="1" si="1"/>
        <v>0.80308151000550854</v>
      </c>
      <c r="Z32" s="99">
        <f t="shared" ca="1" si="2"/>
        <v>1235287.129386313</v>
      </c>
      <c r="AE32" s="207">
        <f t="shared" ref="AE32:AE95" ca="1" si="6">IF(D32=$AH$1,0,1)</f>
        <v>1</v>
      </c>
      <c r="AF32" s="205">
        <f t="shared" ref="AF32:AF95" si="7">IF(E32="",0,IFERROR(IF(E32*1&gt;=0,1,0),0))</f>
        <v>1</v>
      </c>
      <c r="AG32" s="205">
        <f t="shared" ref="AG32:AG95" si="8">IF(F32="",0,IFERROR(IF(OR(F32*1&lt;0,F32*1&lt;E32),0,1),0))</f>
        <v>1</v>
      </c>
      <c r="AH32" s="205">
        <f t="shared" ref="AH32:AH95" ca="1" si="9">IF($C32="",1,IFERROR(IF(SUM(AE32:AG32)=COUNT(AE32:AG32),1,0),0))</f>
        <v>1</v>
      </c>
    </row>
    <row r="33" spans="2:34" x14ac:dyDescent="0.25">
      <c r="B33" s="95" t="str">
        <f t="shared" ca="1" si="3"/>
        <v/>
      </c>
      <c r="C33" s="430" t="str">
        <f ca="1">IF('תנאי סף'!AO33&lt;&gt;1,"",'תנאי סף'!F33)</f>
        <v/>
      </c>
      <c r="D33" s="97" t="str">
        <f ca="1">הגנה!AV33</f>
        <v/>
      </c>
      <c r="E33" s="57"/>
      <c r="F33" s="57"/>
      <c r="G33" s="97" t="str">
        <f t="shared" ca="1" si="4"/>
        <v/>
      </c>
      <c r="H33" s="298" t="str">
        <f t="shared" ca="1" si="5"/>
        <v/>
      </c>
      <c r="I33" s="62" t="str">
        <f t="shared" ca="1" si="0"/>
        <v/>
      </c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62" t="str">
        <f t="shared" ca="1" si="1"/>
        <v/>
      </c>
      <c r="Z33" s="99" t="str">
        <f t="shared" ca="1" si="2"/>
        <v/>
      </c>
      <c r="AE33" s="207">
        <f t="shared" ca="1" si="6"/>
        <v>1</v>
      </c>
      <c r="AF33" s="205">
        <f t="shared" si="7"/>
        <v>0</v>
      </c>
      <c r="AG33" s="205">
        <f t="shared" si="8"/>
        <v>0</v>
      </c>
      <c r="AH33" s="205">
        <f t="shared" ca="1" si="9"/>
        <v>1</v>
      </c>
    </row>
    <row r="34" spans="2:34" x14ac:dyDescent="0.25">
      <c r="B34" s="95" t="str">
        <f t="shared" ca="1" si="3"/>
        <v/>
      </c>
      <c r="C34" s="430" t="str">
        <f ca="1">IF('תנאי סף'!AO34&lt;&gt;1,"",'תנאי סף'!F34)</f>
        <v/>
      </c>
      <c r="D34" s="97" t="str">
        <f ca="1">הגנה!AV34</f>
        <v/>
      </c>
      <c r="E34" s="57"/>
      <c r="F34" s="57"/>
      <c r="G34" s="97" t="str">
        <f t="shared" ca="1" si="4"/>
        <v/>
      </c>
      <c r="H34" s="298" t="str">
        <f t="shared" ca="1" si="5"/>
        <v/>
      </c>
      <c r="I34" s="62" t="str">
        <f t="shared" ca="1" si="0"/>
        <v/>
      </c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62" t="str">
        <f t="shared" ca="1" si="1"/>
        <v/>
      </c>
      <c r="Z34" s="99" t="str">
        <f t="shared" ca="1" si="2"/>
        <v/>
      </c>
      <c r="AE34" s="207">
        <f t="shared" ca="1" si="6"/>
        <v>1</v>
      </c>
      <c r="AF34" s="205">
        <f t="shared" si="7"/>
        <v>0</v>
      </c>
      <c r="AG34" s="205">
        <f t="shared" si="8"/>
        <v>0</v>
      </c>
      <c r="AH34" s="205">
        <f t="shared" ca="1" si="9"/>
        <v>1</v>
      </c>
    </row>
    <row r="35" spans="2:34" x14ac:dyDescent="0.25">
      <c r="B35" s="95" t="str">
        <f t="shared" ca="1" si="3"/>
        <v/>
      </c>
      <c r="C35" s="430" t="str">
        <f ca="1">IF('תנאי סף'!AO35&lt;&gt;1,"",'תנאי סף'!F35)</f>
        <v/>
      </c>
      <c r="D35" s="97" t="str">
        <f ca="1">הגנה!AV35</f>
        <v/>
      </c>
      <c r="E35" s="57"/>
      <c r="F35" s="57"/>
      <c r="G35" s="97" t="str">
        <f t="shared" ca="1" si="4"/>
        <v/>
      </c>
      <c r="H35" s="298" t="str">
        <f t="shared" ca="1" si="5"/>
        <v/>
      </c>
      <c r="I35" s="62" t="str">
        <f t="shared" ca="1" si="0"/>
        <v/>
      </c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62" t="str">
        <f t="shared" ca="1" si="1"/>
        <v/>
      </c>
      <c r="Z35" s="99" t="str">
        <f t="shared" ca="1" si="2"/>
        <v/>
      </c>
      <c r="AE35" s="207">
        <f t="shared" ca="1" si="6"/>
        <v>1</v>
      </c>
      <c r="AF35" s="205">
        <f t="shared" si="7"/>
        <v>0</v>
      </c>
      <c r="AG35" s="205">
        <f t="shared" si="8"/>
        <v>0</v>
      </c>
      <c r="AH35" s="205">
        <f t="shared" ca="1" si="9"/>
        <v>1</v>
      </c>
    </row>
    <row r="36" spans="2:34" x14ac:dyDescent="0.25">
      <c r="B36" s="95" t="str">
        <f t="shared" ca="1" si="3"/>
        <v/>
      </c>
      <c r="C36" s="430" t="str">
        <f ca="1">IF('תנאי סף'!AO36&lt;&gt;1,"",'תנאי סף'!F36)</f>
        <v/>
      </c>
      <c r="D36" s="97" t="str">
        <f ca="1">הגנה!AV36</f>
        <v/>
      </c>
      <c r="E36" s="57"/>
      <c r="F36" s="57"/>
      <c r="G36" s="97" t="str">
        <f t="shared" ca="1" si="4"/>
        <v/>
      </c>
      <c r="H36" s="298" t="str">
        <f t="shared" ca="1" si="5"/>
        <v/>
      </c>
      <c r="I36" s="62" t="str">
        <f t="shared" ca="1" si="0"/>
        <v/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62" t="str">
        <f t="shared" ca="1" si="1"/>
        <v/>
      </c>
      <c r="Z36" s="99" t="str">
        <f t="shared" ca="1" si="2"/>
        <v/>
      </c>
      <c r="AE36" s="207">
        <f t="shared" ca="1" si="6"/>
        <v>1</v>
      </c>
      <c r="AF36" s="205">
        <f t="shared" si="7"/>
        <v>0</v>
      </c>
      <c r="AG36" s="205">
        <f t="shared" si="8"/>
        <v>0</v>
      </c>
      <c r="AH36" s="205">
        <f t="shared" ca="1" si="9"/>
        <v>1</v>
      </c>
    </row>
    <row r="37" spans="2:34" x14ac:dyDescent="0.25">
      <c r="B37" s="95" t="str">
        <f t="shared" ca="1" si="3"/>
        <v/>
      </c>
      <c r="C37" s="430" t="str">
        <f ca="1">IF('תנאי סף'!AO37&lt;&gt;1,"",'תנאי סף'!F37)</f>
        <v/>
      </c>
      <c r="D37" s="97" t="str">
        <f ca="1">הגנה!AV37</f>
        <v/>
      </c>
      <c r="E37" s="57"/>
      <c r="F37" s="57"/>
      <c r="G37" s="97" t="str">
        <f t="shared" ca="1" si="4"/>
        <v/>
      </c>
      <c r="H37" s="298" t="str">
        <f t="shared" ca="1" si="5"/>
        <v/>
      </c>
      <c r="I37" s="62" t="str">
        <f t="shared" ca="1" si="0"/>
        <v/>
      </c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62" t="str">
        <f t="shared" ca="1" si="1"/>
        <v/>
      </c>
      <c r="Z37" s="99" t="str">
        <f t="shared" ca="1" si="2"/>
        <v/>
      </c>
      <c r="AE37" s="207">
        <f t="shared" ca="1" si="6"/>
        <v>1</v>
      </c>
      <c r="AF37" s="205">
        <f t="shared" si="7"/>
        <v>0</v>
      </c>
      <c r="AG37" s="205">
        <f t="shared" si="8"/>
        <v>0</v>
      </c>
      <c r="AH37" s="205">
        <f t="shared" ca="1" si="9"/>
        <v>1</v>
      </c>
    </row>
    <row r="38" spans="2:34" x14ac:dyDescent="0.25">
      <c r="B38" s="95" t="str">
        <f t="shared" ca="1" si="3"/>
        <v/>
      </c>
      <c r="C38" s="430" t="str">
        <f ca="1">IF('תנאי סף'!AO38&lt;&gt;1,"",'תנאי סף'!F38)</f>
        <v/>
      </c>
      <c r="D38" s="97" t="str">
        <f ca="1">הגנה!AV38</f>
        <v/>
      </c>
      <c r="E38" s="57"/>
      <c r="F38" s="57"/>
      <c r="G38" s="97" t="str">
        <f t="shared" ca="1" si="4"/>
        <v/>
      </c>
      <c r="H38" s="298" t="str">
        <f t="shared" ca="1" si="5"/>
        <v/>
      </c>
      <c r="I38" s="62" t="str">
        <f t="shared" ca="1" si="0"/>
        <v/>
      </c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62" t="str">
        <f t="shared" ca="1" si="1"/>
        <v/>
      </c>
      <c r="Z38" s="99" t="str">
        <f t="shared" ca="1" si="2"/>
        <v/>
      </c>
      <c r="AE38" s="207">
        <f t="shared" ca="1" si="6"/>
        <v>1</v>
      </c>
      <c r="AF38" s="205">
        <f t="shared" si="7"/>
        <v>0</v>
      </c>
      <c r="AG38" s="205">
        <f t="shared" si="8"/>
        <v>0</v>
      </c>
      <c r="AH38" s="205">
        <f t="shared" ca="1" si="9"/>
        <v>1</v>
      </c>
    </row>
    <row r="39" spans="2:34" x14ac:dyDescent="0.25">
      <c r="B39" s="95" t="str">
        <f t="shared" ca="1" si="3"/>
        <v/>
      </c>
      <c r="C39" s="430" t="str">
        <f ca="1">IF('תנאי סף'!AO39&lt;&gt;1,"",'תנאי סף'!F39)</f>
        <v/>
      </c>
      <c r="D39" s="97" t="str">
        <f ca="1">הגנה!AV39</f>
        <v/>
      </c>
      <c r="E39" s="57"/>
      <c r="F39" s="57"/>
      <c r="G39" s="97" t="str">
        <f t="shared" ca="1" si="4"/>
        <v/>
      </c>
      <c r="H39" s="298" t="str">
        <f t="shared" ca="1" si="5"/>
        <v/>
      </c>
      <c r="I39" s="62" t="str">
        <f t="shared" ca="1" si="0"/>
        <v/>
      </c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62" t="str">
        <f t="shared" ca="1" si="1"/>
        <v/>
      </c>
      <c r="Z39" s="99" t="str">
        <f t="shared" ca="1" si="2"/>
        <v/>
      </c>
      <c r="AE39" s="207">
        <f t="shared" ca="1" si="6"/>
        <v>1</v>
      </c>
      <c r="AF39" s="205">
        <f t="shared" si="7"/>
        <v>0</v>
      </c>
      <c r="AG39" s="205">
        <f t="shared" si="8"/>
        <v>0</v>
      </c>
      <c r="AH39" s="205">
        <f t="shared" ca="1" si="9"/>
        <v>1</v>
      </c>
    </row>
    <row r="40" spans="2:34" ht="16.5" thickBot="1" x14ac:dyDescent="0.3">
      <c r="B40" s="95" t="str">
        <f t="shared" ca="1" si="3"/>
        <v/>
      </c>
      <c r="C40" s="430" t="str">
        <f ca="1">IF('תנאי סף'!AO40&lt;&gt;1,"",'תנאי סף'!F40)</f>
        <v/>
      </c>
      <c r="D40" s="97" t="str">
        <f ca="1">הגנה!AV40</f>
        <v/>
      </c>
      <c r="E40" s="57"/>
      <c r="F40" s="57"/>
      <c r="G40" s="97" t="str">
        <f t="shared" ca="1" si="4"/>
        <v/>
      </c>
      <c r="H40" s="298" t="str">
        <f t="shared" ca="1" si="5"/>
        <v/>
      </c>
      <c r="I40" s="62" t="str">
        <f t="shared" ca="1" si="0"/>
        <v/>
      </c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62" t="str">
        <f t="shared" ca="1" si="1"/>
        <v/>
      </c>
      <c r="Z40" s="99" t="str">
        <f t="shared" ca="1" si="2"/>
        <v/>
      </c>
      <c r="AE40" s="207">
        <f t="shared" ca="1" si="6"/>
        <v>1</v>
      </c>
      <c r="AF40" s="205">
        <f t="shared" si="7"/>
        <v>0</v>
      </c>
      <c r="AG40" s="205">
        <f t="shared" si="8"/>
        <v>0</v>
      </c>
      <c r="AH40" s="205">
        <f t="shared" ca="1" si="9"/>
        <v>1</v>
      </c>
    </row>
    <row r="41" spans="2:34" ht="16.5" hidden="1" thickBot="1" x14ac:dyDescent="0.3">
      <c r="B41" s="95" t="str">
        <f t="shared" si="3"/>
        <v/>
      </c>
      <c r="C41" s="430" t="str">
        <f>IF('תנאי סף'!AO41&lt;&gt;1,"",'תנאי סף'!F41)</f>
        <v/>
      </c>
      <c r="D41" s="97" t="str">
        <f>הגנה!AV41</f>
        <v/>
      </c>
      <c r="E41" s="57"/>
      <c r="F41" s="57"/>
      <c r="G41" s="97" t="str">
        <f t="shared" si="4"/>
        <v/>
      </c>
      <c r="H41" s="298" t="str">
        <f t="shared" si="5"/>
        <v/>
      </c>
      <c r="I41" s="62" t="str">
        <f t="shared" si="0"/>
        <v/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62" t="str">
        <f t="shared" si="1"/>
        <v/>
      </c>
      <c r="Z41" s="99" t="str">
        <f t="shared" si="2"/>
        <v/>
      </c>
      <c r="AE41" s="207">
        <f t="shared" si="6"/>
        <v>1</v>
      </c>
      <c r="AF41" s="205">
        <f t="shared" si="7"/>
        <v>0</v>
      </c>
      <c r="AG41" s="205">
        <f t="shared" si="8"/>
        <v>0</v>
      </c>
      <c r="AH41" s="205">
        <f t="shared" si="9"/>
        <v>1</v>
      </c>
    </row>
    <row r="42" spans="2:34" ht="16.5" hidden="1" thickBot="1" x14ac:dyDescent="0.3">
      <c r="B42" s="95" t="str">
        <f t="shared" si="3"/>
        <v/>
      </c>
      <c r="C42" s="430" t="str">
        <f>IF('תנאי סף'!AO42&lt;&gt;1,"",'תנאי סף'!F42)</f>
        <v/>
      </c>
      <c r="D42" s="97" t="str">
        <f>הגנה!AV42</f>
        <v/>
      </c>
      <c r="E42" s="57"/>
      <c r="F42" s="57"/>
      <c r="G42" s="97" t="str">
        <f t="shared" si="4"/>
        <v/>
      </c>
      <c r="H42" s="298" t="str">
        <f t="shared" si="5"/>
        <v/>
      </c>
      <c r="I42" s="62" t="str">
        <f t="shared" si="0"/>
        <v/>
      </c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62" t="str">
        <f t="shared" si="1"/>
        <v/>
      </c>
      <c r="Z42" s="99" t="str">
        <f t="shared" si="2"/>
        <v/>
      </c>
      <c r="AE42" s="207">
        <f t="shared" si="6"/>
        <v>1</v>
      </c>
      <c r="AF42" s="205">
        <f t="shared" si="7"/>
        <v>0</v>
      </c>
      <c r="AG42" s="205">
        <f t="shared" si="8"/>
        <v>0</v>
      </c>
      <c r="AH42" s="205">
        <f t="shared" si="9"/>
        <v>1</v>
      </c>
    </row>
    <row r="43" spans="2:34" ht="16.5" hidden="1" thickBot="1" x14ac:dyDescent="0.3">
      <c r="B43" s="95" t="str">
        <f t="shared" si="3"/>
        <v/>
      </c>
      <c r="C43" s="430" t="str">
        <f>IF('תנאי סף'!AO43&lt;&gt;1,"",'תנאי סף'!F43)</f>
        <v/>
      </c>
      <c r="D43" s="97" t="str">
        <f>הגנה!AV43</f>
        <v/>
      </c>
      <c r="E43" s="57"/>
      <c r="F43" s="57"/>
      <c r="G43" s="97" t="str">
        <f t="shared" si="4"/>
        <v/>
      </c>
      <c r="H43" s="298" t="str">
        <f t="shared" si="5"/>
        <v/>
      </c>
      <c r="I43" s="62" t="str">
        <f t="shared" si="0"/>
        <v/>
      </c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62" t="str">
        <f t="shared" si="1"/>
        <v/>
      </c>
      <c r="Z43" s="99" t="str">
        <f t="shared" si="2"/>
        <v/>
      </c>
      <c r="AE43" s="207">
        <f t="shared" si="6"/>
        <v>1</v>
      </c>
      <c r="AF43" s="205">
        <f t="shared" si="7"/>
        <v>0</v>
      </c>
      <c r="AG43" s="205">
        <f t="shared" si="8"/>
        <v>0</v>
      </c>
      <c r="AH43" s="205">
        <f t="shared" si="9"/>
        <v>1</v>
      </c>
    </row>
    <row r="44" spans="2:34" ht="16.5" hidden="1" thickBot="1" x14ac:dyDescent="0.3">
      <c r="B44" s="95" t="str">
        <f t="shared" si="3"/>
        <v/>
      </c>
      <c r="C44" s="430" t="str">
        <f>IF('תנאי סף'!AO44&lt;&gt;1,"",'תנאי סף'!F44)</f>
        <v/>
      </c>
      <c r="D44" s="97" t="str">
        <f>הגנה!AV44</f>
        <v/>
      </c>
      <c r="E44" s="57"/>
      <c r="F44" s="57"/>
      <c r="G44" s="97" t="str">
        <f t="shared" si="4"/>
        <v/>
      </c>
      <c r="H44" s="298" t="str">
        <f t="shared" si="5"/>
        <v/>
      </c>
      <c r="I44" s="62" t="str">
        <f t="shared" si="0"/>
        <v/>
      </c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62" t="str">
        <f t="shared" si="1"/>
        <v/>
      </c>
      <c r="Z44" s="99" t="str">
        <f t="shared" si="2"/>
        <v/>
      </c>
      <c r="AE44" s="207">
        <f t="shared" si="6"/>
        <v>1</v>
      </c>
      <c r="AF44" s="205">
        <f t="shared" si="7"/>
        <v>0</v>
      </c>
      <c r="AG44" s="205">
        <f t="shared" si="8"/>
        <v>0</v>
      </c>
      <c r="AH44" s="205">
        <f t="shared" si="9"/>
        <v>1</v>
      </c>
    </row>
    <row r="45" spans="2:34" ht="16.5" hidden="1" thickBot="1" x14ac:dyDescent="0.3">
      <c r="B45" s="95" t="str">
        <f t="shared" si="3"/>
        <v/>
      </c>
      <c r="C45" s="430" t="str">
        <f>IF('תנאי סף'!AO45&lt;&gt;1,"",'תנאי סף'!F45)</f>
        <v/>
      </c>
      <c r="D45" s="97" t="str">
        <f>הגנה!AV45</f>
        <v/>
      </c>
      <c r="E45" s="57"/>
      <c r="F45" s="57"/>
      <c r="G45" s="97" t="str">
        <f t="shared" si="4"/>
        <v/>
      </c>
      <c r="H45" s="298" t="str">
        <f t="shared" si="5"/>
        <v/>
      </c>
      <c r="I45" s="62" t="str">
        <f t="shared" si="0"/>
        <v/>
      </c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62" t="str">
        <f t="shared" si="1"/>
        <v/>
      </c>
      <c r="Z45" s="99" t="str">
        <f t="shared" si="2"/>
        <v/>
      </c>
      <c r="AE45" s="207">
        <f t="shared" si="6"/>
        <v>1</v>
      </c>
      <c r="AF45" s="205">
        <f t="shared" si="7"/>
        <v>0</v>
      </c>
      <c r="AG45" s="205">
        <f t="shared" si="8"/>
        <v>0</v>
      </c>
      <c r="AH45" s="205">
        <f t="shared" si="9"/>
        <v>1</v>
      </c>
    </row>
    <row r="46" spans="2:34" ht="16.5" hidden="1" thickBot="1" x14ac:dyDescent="0.3">
      <c r="B46" s="95" t="str">
        <f t="shared" si="3"/>
        <v/>
      </c>
      <c r="C46" s="430" t="str">
        <f>IF('תנאי סף'!AO46&lt;&gt;1,"",'תנאי סף'!F46)</f>
        <v/>
      </c>
      <c r="D46" s="97" t="str">
        <f>הגנה!AV46</f>
        <v/>
      </c>
      <c r="E46" s="57"/>
      <c r="F46" s="57"/>
      <c r="G46" s="97" t="str">
        <f t="shared" si="4"/>
        <v/>
      </c>
      <c r="H46" s="298" t="str">
        <f t="shared" si="5"/>
        <v/>
      </c>
      <c r="I46" s="62" t="str">
        <f t="shared" si="0"/>
        <v/>
      </c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62" t="str">
        <f t="shared" si="1"/>
        <v/>
      </c>
      <c r="Z46" s="99" t="str">
        <f t="shared" si="2"/>
        <v/>
      </c>
      <c r="AE46" s="207">
        <f t="shared" si="6"/>
        <v>1</v>
      </c>
      <c r="AF46" s="205">
        <f t="shared" si="7"/>
        <v>0</v>
      </c>
      <c r="AG46" s="205">
        <f t="shared" si="8"/>
        <v>0</v>
      </c>
      <c r="AH46" s="205">
        <f t="shared" si="9"/>
        <v>1</v>
      </c>
    </row>
    <row r="47" spans="2:34" ht="16.5" hidden="1" thickBot="1" x14ac:dyDescent="0.3">
      <c r="B47" s="95" t="str">
        <f t="shared" si="3"/>
        <v/>
      </c>
      <c r="C47" s="430" t="str">
        <f>IF('תנאי סף'!AO47&lt;&gt;1,"",'תנאי סף'!F47)</f>
        <v/>
      </c>
      <c r="D47" s="97" t="str">
        <f>הגנה!AV47</f>
        <v/>
      </c>
      <c r="E47" s="57"/>
      <c r="F47" s="57"/>
      <c r="G47" s="97" t="str">
        <f t="shared" si="4"/>
        <v/>
      </c>
      <c r="H47" s="298" t="str">
        <f t="shared" si="5"/>
        <v/>
      </c>
      <c r="I47" s="62" t="str">
        <f t="shared" si="0"/>
        <v/>
      </c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62" t="str">
        <f t="shared" si="1"/>
        <v/>
      </c>
      <c r="Z47" s="99" t="str">
        <f t="shared" si="2"/>
        <v/>
      </c>
      <c r="AE47" s="207">
        <f t="shared" si="6"/>
        <v>1</v>
      </c>
      <c r="AF47" s="205">
        <f t="shared" si="7"/>
        <v>0</v>
      </c>
      <c r="AG47" s="205">
        <f t="shared" si="8"/>
        <v>0</v>
      </c>
      <c r="AH47" s="205">
        <f t="shared" si="9"/>
        <v>1</v>
      </c>
    </row>
    <row r="48" spans="2:34" ht="16.5" hidden="1" thickBot="1" x14ac:dyDescent="0.3">
      <c r="B48" s="95" t="str">
        <f t="shared" si="3"/>
        <v/>
      </c>
      <c r="C48" s="430" t="str">
        <f>IF('תנאי סף'!AO48&lt;&gt;1,"",'תנאי סף'!F48)</f>
        <v/>
      </c>
      <c r="D48" s="97" t="str">
        <f>הגנה!AV48</f>
        <v/>
      </c>
      <c r="E48" s="57"/>
      <c r="F48" s="57"/>
      <c r="G48" s="97" t="str">
        <f t="shared" si="4"/>
        <v/>
      </c>
      <c r="H48" s="298" t="str">
        <f t="shared" si="5"/>
        <v/>
      </c>
      <c r="I48" s="62" t="str">
        <f t="shared" si="0"/>
        <v/>
      </c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62" t="str">
        <f t="shared" si="1"/>
        <v/>
      </c>
      <c r="Z48" s="99" t="str">
        <f t="shared" si="2"/>
        <v/>
      </c>
      <c r="AE48" s="207">
        <f t="shared" si="6"/>
        <v>1</v>
      </c>
      <c r="AF48" s="205">
        <f t="shared" si="7"/>
        <v>0</v>
      </c>
      <c r="AG48" s="205">
        <f t="shared" si="8"/>
        <v>0</v>
      </c>
      <c r="AH48" s="205">
        <f t="shared" si="9"/>
        <v>1</v>
      </c>
    </row>
    <row r="49" spans="2:34" ht="16.5" hidden="1" thickBot="1" x14ac:dyDescent="0.3">
      <c r="B49" s="95" t="str">
        <f t="shared" si="3"/>
        <v/>
      </c>
      <c r="C49" s="430" t="str">
        <f>IF('תנאי סף'!AO49&lt;&gt;1,"",'תנאי סף'!F49)</f>
        <v/>
      </c>
      <c r="D49" s="97" t="str">
        <f>הגנה!AV49</f>
        <v/>
      </c>
      <c r="E49" s="57"/>
      <c r="F49" s="57"/>
      <c r="G49" s="97" t="str">
        <f t="shared" si="4"/>
        <v/>
      </c>
      <c r="H49" s="298" t="str">
        <f t="shared" si="5"/>
        <v/>
      </c>
      <c r="I49" s="62" t="str">
        <f t="shared" si="0"/>
        <v/>
      </c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62" t="str">
        <f t="shared" si="1"/>
        <v/>
      </c>
      <c r="Z49" s="99" t="str">
        <f t="shared" si="2"/>
        <v/>
      </c>
      <c r="AE49" s="207">
        <f t="shared" si="6"/>
        <v>1</v>
      </c>
      <c r="AF49" s="205">
        <f t="shared" si="7"/>
        <v>0</v>
      </c>
      <c r="AG49" s="205">
        <f t="shared" si="8"/>
        <v>0</v>
      </c>
      <c r="AH49" s="205">
        <f t="shared" si="9"/>
        <v>1</v>
      </c>
    </row>
    <row r="50" spans="2:34" ht="16.5" hidden="1" thickBot="1" x14ac:dyDescent="0.3">
      <c r="B50" s="95" t="str">
        <f t="shared" si="3"/>
        <v/>
      </c>
      <c r="C50" s="430" t="str">
        <f>IF('תנאי סף'!AO50&lt;&gt;1,"",'תנאי סף'!F50)</f>
        <v/>
      </c>
      <c r="D50" s="97" t="str">
        <f>הגנה!AV50</f>
        <v/>
      </c>
      <c r="E50" s="57"/>
      <c r="F50" s="57"/>
      <c r="G50" s="97" t="str">
        <f t="shared" si="4"/>
        <v/>
      </c>
      <c r="H50" s="298" t="str">
        <f t="shared" si="5"/>
        <v/>
      </c>
      <c r="I50" s="62" t="str">
        <f t="shared" si="0"/>
        <v/>
      </c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62" t="str">
        <f t="shared" si="1"/>
        <v/>
      </c>
      <c r="Z50" s="99" t="str">
        <f t="shared" si="2"/>
        <v/>
      </c>
      <c r="AE50" s="207">
        <f t="shared" si="6"/>
        <v>1</v>
      </c>
      <c r="AF50" s="205">
        <f t="shared" si="7"/>
        <v>0</v>
      </c>
      <c r="AG50" s="205">
        <f t="shared" si="8"/>
        <v>0</v>
      </c>
      <c r="AH50" s="205">
        <f t="shared" si="9"/>
        <v>1</v>
      </c>
    </row>
    <row r="51" spans="2:34" ht="16.5" hidden="1" thickBot="1" x14ac:dyDescent="0.3">
      <c r="B51" s="95" t="str">
        <f t="shared" si="3"/>
        <v/>
      </c>
      <c r="C51" s="430" t="str">
        <f>IF('תנאי סף'!AO51&lt;&gt;1,"",'תנאי סף'!F51)</f>
        <v/>
      </c>
      <c r="D51" s="97" t="str">
        <f>הגנה!AV51</f>
        <v/>
      </c>
      <c r="E51" s="57"/>
      <c r="F51" s="57"/>
      <c r="G51" s="97" t="str">
        <f t="shared" si="4"/>
        <v/>
      </c>
      <c r="H51" s="298" t="str">
        <f t="shared" si="5"/>
        <v/>
      </c>
      <c r="I51" s="62" t="str">
        <f t="shared" si="0"/>
        <v/>
      </c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62" t="str">
        <f t="shared" si="1"/>
        <v/>
      </c>
      <c r="Z51" s="99" t="str">
        <f t="shared" si="2"/>
        <v/>
      </c>
      <c r="AE51" s="207">
        <f t="shared" si="6"/>
        <v>1</v>
      </c>
      <c r="AF51" s="205">
        <f t="shared" si="7"/>
        <v>0</v>
      </c>
      <c r="AG51" s="205">
        <f t="shared" si="8"/>
        <v>0</v>
      </c>
      <c r="AH51" s="205">
        <f t="shared" si="9"/>
        <v>1</v>
      </c>
    </row>
    <row r="52" spans="2:34" ht="16.5" hidden="1" thickBot="1" x14ac:dyDescent="0.3">
      <c r="B52" s="95" t="str">
        <f t="shared" si="3"/>
        <v/>
      </c>
      <c r="C52" s="430" t="str">
        <f>IF('תנאי סף'!AO52&lt;&gt;1,"",'תנאי סף'!F52)</f>
        <v/>
      </c>
      <c r="D52" s="97" t="str">
        <f>הגנה!AV52</f>
        <v/>
      </c>
      <c r="E52" s="57"/>
      <c r="F52" s="57"/>
      <c r="G52" s="97" t="str">
        <f t="shared" si="4"/>
        <v/>
      </c>
      <c r="H52" s="298" t="str">
        <f t="shared" si="5"/>
        <v/>
      </c>
      <c r="I52" s="62" t="str">
        <f t="shared" si="0"/>
        <v/>
      </c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62" t="str">
        <f t="shared" si="1"/>
        <v/>
      </c>
      <c r="Z52" s="99" t="str">
        <f t="shared" si="2"/>
        <v/>
      </c>
      <c r="AE52" s="207">
        <f t="shared" si="6"/>
        <v>1</v>
      </c>
      <c r="AF52" s="205">
        <f t="shared" si="7"/>
        <v>0</v>
      </c>
      <c r="AG52" s="205">
        <f t="shared" si="8"/>
        <v>0</v>
      </c>
      <c r="AH52" s="205">
        <f t="shared" si="9"/>
        <v>1</v>
      </c>
    </row>
    <row r="53" spans="2:34" ht="16.5" hidden="1" thickBot="1" x14ac:dyDescent="0.3">
      <c r="B53" s="95" t="str">
        <f t="shared" si="3"/>
        <v/>
      </c>
      <c r="C53" s="430" t="str">
        <f>IF('תנאי סף'!AO53&lt;&gt;1,"",'תנאי סף'!F53)</f>
        <v/>
      </c>
      <c r="D53" s="97" t="str">
        <f>הגנה!AV53</f>
        <v/>
      </c>
      <c r="E53" s="57"/>
      <c r="F53" s="57"/>
      <c r="G53" s="97" t="str">
        <f t="shared" si="4"/>
        <v/>
      </c>
      <c r="H53" s="298" t="str">
        <f t="shared" si="5"/>
        <v/>
      </c>
      <c r="I53" s="62" t="str">
        <f t="shared" si="0"/>
        <v/>
      </c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62" t="str">
        <f t="shared" si="1"/>
        <v/>
      </c>
      <c r="Z53" s="99" t="str">
        <f t="shared" si="2"/>
        <v/>
      </c>
      <c r="AE53" s="207">
        <f t="shared" si="6"/>
        <v>1</v>
      </c>
      <c r="AF53" s="205">
        <f t="shared" si="7"/>
        <v>0</v>
      </c>
      <c r="AG53" s="205">
        <f t="shared" si="8"/>
        <v>0</v>
      </c>
      <c r="AH53" s="205">
        <f t="shared" si="9"/>
        <v>1</v>
      </c>
    </row>
    <row r="54" spans="2:34" ht="16.5" hidden="1" thickBot="1" x14ac:dyDescent="0.3">
      <c r="B54" s="95" t="str">
        <f t="shared" si="3"/>
        <v/>
      </c>
      <c r="C54" s="430" t="str">
        <f>IF('תנאי סף'!AO54&lt;&gt;1,"",'תנאי סף'!F54)</f>
        <v/>
      </c>
      <c r="D54" s="97" t="str">
        <f>הגנה!AV54</f>
        <v/>
      </c>
      <c r="E54" s="57"/>
      <c r="F54" s="57"/>
      <c r="G54" s="97" t="str">
        <f t="shared" si="4"/>
        <v/>
      </c>
      <c r="H54" s="298" t="str">
        <f t="shared" si="5"/>
        <v/>
      </c>
      <c r="I54" s="62" t="str">
        <f t="shared" si="0"/>
        <v/>
      </c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62" t="str">
        <f t="shared" si="1"/>
        <v/>
      </c>
      <c r="Z54" s="99" t="str">
        <f t="shared" si="2"/>
        <v/>
      </c>
      <c r="AE54" s="207">
        <f t="shared" si="6"/>
        <v>1</v>
      </c>
      <c r="AF54" s="205">
        <f t="shared" si="7"/>
        <v>0</v>
      </c>
      <c r="AG54" s="205">
        <f t="shared" si="8"/>
        <v>0</v>
      </c>
      <c r="AH54" s="205">
        <f t="shared" si="9"/>
        <v>1</v>
      </c>
    </row>
    <row r="55" spans="2:34" ht="16.5" hidden="1" thickBot="1" x14ac:dyDescent="0.3">
      <c r="B55" s="95" t="str">
        <f t="shared" si="3"/>
        <v/>
      </c>
      <c r="C55" s="430" t="str">
        <f>IF('תנאי סף'!AO55&lt;&gt;1,"",'תנאי סף'!F55)</f>
        <v/>
      </c>
      <c r="D55" s="97" t="str">
        <f>הגנה!AV55</f>
        <v/>
      </c>
      <c r="E55" s="57"/>
      <c r="F55" s="57"/>
      <c r="G55" s="97" t="str">
        <f t="shared" si="4"/>
        <v/>
      </c>
      <c r="H55" s="298" t="str">
        <f t="shared" si="5"/>
        <v/>
      </c>
      <c r="I55" s="62" t="str">
        <f t="shared" si="0"/>
        <v/>
      </c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62" t="str">
        <f t="shared" si="1"/>
        <v/>
      </c>
      <c r="Z55" s="99" t="str">
        <f t="shared" si="2"/>
        <v/>
      </c>
      <c r="AE55" s="207">
        <f t="shared" si="6"/>
        <v>1</v>
      </c>
      <c r="AF55" s="205">
        <f t="shared" si="7"/>
        <v>0</v>
      </c>
      <c r="AG55" s="205">
        <f t="shared" si="8"/>
        <v>0</v>
      </c>
      <c r="AH55" s="205">
        <f t="shared" si="9"/>
        <v>1</v>
      </c>
    </row>
    <row r="56" spans="2:34" ht="16.5" hidden="1" thickBot="1" x14ac:dyDescent="0.3">
      <c r="B56" s="95" t="str">
        <f t="shared" si="3"/>
        <v/>
      </c>
      <c r="C56" s="430" t="str">
        <f>IF('תנאי סף'!AO56&lt;&gt;1,"",'תנאי סף'!F56)</f>
        <v/>
      </c>
      <c r="D56" s="97" t="str">
        <f>הגנה!AV56</f>
        <v/>
      </c>
      <c r="E56" s="57"/>
      <c r="F56" s="57"/>
      <c r="G56" s="97" t="str">
        <f t="shared" si="4"/>
        <v/>
      </c>
      <c r="H56" s="298" t="str">
        <f t="shared" si="5"/>
        <v/>
      </c>
      <c r="I56" s="62" t="str">
        <f t="shared" si="0"/>
        <v/>
      </c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62" t="str">
        <f t="shared" si="1"/>
        <v/>
      </c>
      <c r="Z56" s="99" t="str">
        <f t="shared" si="2"/>
        <v/>
      </c>
      <c r="AE56" s="207">
        <f t="shared" si="6"/>
        <v>1</v>
      </c>
      <c r="AF56" s="205">
        <f t="shared" si="7"/>
        <v>0</v>
      </c>
      <c r="AG56" s="205">
        <f t="shared" si="8"/>
        <v>0</v>
      </c>
      <c r="AH56" s="205">
        <f t="shared" si="9"/>
        <v>1</v>
      </c>
    </row>
    <row r="57" spans="2:34" ht="16.5" hidden="1" thickBot="1" x14ac:dyDescent="0.3">
      <c r="B57" s="95" t="str">
        <f t="shared" si="3"/>
        <v/>
      </c>
      <c r="C57" s="430" t="str">
        <f>IF('תנאי סף'!AO57&lt;&gt;1,"",'תנאי סף'!F57)</f>
        <v/>
      </c>
      <c r="D57" s="97" t="str">
        <f>הגנה!AV57</f>
        <v/>
      </c>
      <c r="E57" s="57"/>
      <c r="F57" s="57"/>
      <c r="G57" s="97" t="str">
        <f t="shared" si="4"/>
        <v/>
      </c>
      <c r="H57" s="298" t="str">
        <f t="shared" si="5"/>
        <v/>
      </c>
      <c r="I57" s="62" t="str">
        <f t="shared" si="0"/>
        <v/>
      </c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62" t="str">
        <f t="shared" si="1"/>
        <v/>
      </c>
      <c r="Z57" s="99" t="str">
        <f t="shared" si="2"/>
        <v/>
      </c>
      <c r="AE57" s="207">
        <f t="shared" si="6"/>
        <v>1</v>
      </c>
      <c r="AF57" s="205">
        <f t="shared" si="7"/>
        <v>0</v>
      </c>
      <c r="AG57" s="205">
        <f t="shared" si="8"/>
        <v>0</v>
      </c>
      <c r="AH57" s="205">
        <f t="shared" si="9"/>
        <v>1</v>
      </c>
    </row>
    <row r="58" spans="2:34" ht="16.5" hidden="1" thickBot="1" x14ac:dyDescent="0.3">
      <c r="B58" s="95" t="str">
        <f t="shared" si="3"/>
        <v/>
      </c>
      <c r="C58" s="430" t="str">
        <f>IF('תנאי סף'!AO58&lt;&gt;1,"",'תנאי סף'!F58)</f>
        <v/>
      </c>
      <c r="D58" s="97" t="str">
        <f>הגנה!AV58</f>
        <v/>
      </c>
      <c r="E58" s="57"/>
      <c r="F58" s="57"/>
      <c r="G58" s="97" t="str">
        <f t="shared" si="4"/>
        <v/>
      </c>
      <c r="H58" s="298" t="str">
        <f t="shared" si="5"/>
        <v/>
      </c>
      <c r="I58" s="62" t="str">
        <f t="shared" si="0"/>
        <v/>
      </c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62" t="str">
        <f t="shared" si="1"/>
        <v/>
      </c>
      <c r="Z58" s="99" t="str">
        <f t="shared" si="2"/>
        <v/>
      </c>
      <c r="AE58" s="207">
        <f t="shared" si="6"/>
        <v>1</v>
      </c>
      <c r="AF58" s="205">
        <f t="shared" si="7"/>
        <v>0</v>
      </c>
      <c r="AG58" s="205">
        <f t="shared" si="8"/>
        <v>0</v>
      </c>
      <c r="AH58" s="205">
        <f t="shared" si="9"/>
        <v>1</v>
      </c>
    </row>
    <row r="59" spans="2:34" ht="16.5" hidden="1" thickBot="1" x14ac:dyDescent="0.3">
      <c r="B59" s="95" t="str">
        <f t="shared" si="3"/>
        <v/>
      </c>
      <c r="C59" s="430" t="str">
        <f>IF('תנאי סף'!AO59&lt;&gt;1,"",'תנאי סף'!F59)</f>
        <v/>
      </c>
      <c r="D59" s="97" t="str">
        <f>הגנה!AV59</f>
        <v/>
      </c>
      <c r="E59" s="57"/>
      <c r="F59" s="57"/>
      <c r="G59" s="97" t="str">
        <f t="shared" si="4"/>
        <v/>
      </c>
      <c r="H59" s="298" t="str">
        <f t="shared" si="5"/>
        <v/>
      </c>
      <c r="I59" s="62" t="str">
        <f t="shared" si="0"/>
        <v/>
      </c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62" t="str">
        <f t="shared" si="1"/>
        <v/>
      </c>
      <c r="Z59" s="99" t="str">
        <f t="shared" si="2"/>
        <v/>
      </c>
      <c r="AE59" s="207">
        <f t="shared" si="6"/>
        <v>1</v>
      </c>
      <c r="AF59" s="205">
        <f t="shared" si="7"/>
        <v>0</v>
      </c>
      <c r="AG59" s="205">
        <f t="shared" si="8"/>
        <v>0</v>
      </c>
      <c r="AH59" s="205">
        <f t="shared" si="9"/>
        <v>1</v>
      </c>
    </row>
    <row r="60" spans="2:34" ht="16.5" hidden="1" thickBot="1" x14ac:dyDescent="0.3">
      <c r="B60" s="95" t="str">
        <f t="shared" si="3"/>
        <v/>
      </c>
      <c r="C60" s="430" t="str">
        <f>IF('תנאי סף'!AO60&lt;&gt;1,"",'תנאי סף'!F60)</f>
        <v/>
      </c>
      <c r="D60" s="97" t="str">
        <f>הגנה!AV60</f>
        <v/>
      </c>
      <c r="E60" s="57"/>
      <c r="F60" s="57"/>
      <c r="G60" s="97" t="str">
        <f t="shared" si="4"/>
        <v/>
      </c>
      <c r="H60" s="298" t="str">
        <f t="shared" si="5"/>
        <v/>
      </c>
      <c r="I60" s="62" t="str">
        <f t="shared" si="0"/>
        <v/>
      </c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62" t="str">
        <f t="shared" si="1"/>
        <v/>
      </c>
      <c r="Z60" s="99" t="str">
        <f t="shared" si="2"/>
        <v/>
      </c>
      <c r="AE60" s="207">
        <f t="shared" si="6"/>
        <v>1</v>
      </c>
      <c r="AF60" s="205">
        <f t="shared" si="7"/>
        <v>0</v>
      </c>
      <c r="AG60" s="205">
        <f t="shared" si="8"/>
        <v>0</v>
      </c>
      <c r="AH60" s="205">
        <f t="shared" si="9"/>
        <v>1</v>
      </c>
    </row>
    <row r="61" spans="2:34" ht="16.5" hidden="1" thickBot="1" x14ac:dyDescent="0.3">
      <c r="B61" s="95" t="str">
        <f t="shared" si="3"/>
        <v/>
      </c>
      <c r="C61" s="430" t="str">
        <f>IF('תנאי סף'!AO61&lt;&gt;1,"",'תנאי סף'!F61)</f>
        <v/>
      </c>
      <c r="D61" s="97" t="str">
        <f>הגנה!AV61</f>
        <v/>
      </c>
      <c r="E61" s="57"/>
      <c r="F61" s="57"/>
      <c r="G61" s="97" t="str">
        <f t="shared" si="4"/>
        <v/>
      </c>
      <c r="H61" s="298" t="str">
        <f t="shared" si="5"/>
        <v/>
      </c>
      <c r="I61" s="62" t="str">
        <f t="shared" si="0"/>
        <v/>
      </c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62" t="str">
        <f t="shared" si="1"/>
        <v/>
      </c>
      <c r="Z61" s="99" t="str">
        <f t="shared" si="2"/>
        <v/>
      </c>
      <c r="AE61" s="207">
        <f t="shared" si="6"/>
        <v>1</v>
      </c>
      <c r="AF61" s="205">
        <f t="shared" si="7"/>
        <v>0</v>
      </c>
      <c r="AG61" s="205">
        <f t="shared" si="8"/>
        <v>0</v>
      </c>
      <c r="AH61" s="205">
        <f t="shared" si="9"/>
        <v>1</v>
      </c>
    </row>
    <row r="62" spans="2:34" ht="16.5" hidden="1" thickBot="1" x14ac:dyDescent="0.3">
      <c r="B62" s="95" t="str">
        <f t="shared" si="3"/>
        <v/>
      </c>
      <c r="C62" s="430" t="str">
        <f>IF('תנאי סף'!AO62&lt;&gt;1,"",'תנאי סף'!F62)</f>
        <v/>
      </c>
      <c r="D62" s="97" t="str">
        <f>הגנה!AV62</f>
        <v/>
      </c>
      <c r="E62" s="57"/>
      <c r="F62" s="57"/>
      <c r="G62" s="97" t="str">
        <f t="shared" si="4"/>
        <v/>
      </c>
      <c r="H62" s="298" t="str">
        <f t="shared" si="5"/>
        <v/>
      </c>
      <c r="I62" s="62" t="str">
        <f t="shared" si="0"/>
        <v/>
      </c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62" t="str">
        <f t="shared" si="1"/>
        <v/>
      </c>
      <c r="Z62" s="99" t="str">
        <f t="shared" si="2"/>
        <v/>
      </c>
      <c r="AE62" s="207">
        <f t="shared" si="6"/>
        <v>1</v>
      </c>
      <c r="AF62" s="205">
        <f t="shared" si="7"/>
        <v>0</v>
      </c>
      <c r="AG62" s="205">
        <f t="shared" si="8"/>
        <v>0</v>
      </c>
      <c r="AH62" s="205">
        <f t="shared" si="9"/>
        <v>1</v>
      </c>
    </row>
    <row r="63" spans="2:34" ht="16.5" hidden="1" thickBot="1" x14ac:dyDescent="0.3">
      <c r="B63" s="95" t="str">
        <f t="shared" si="3"/>
        <v/>
      </c>
      <c r="C63" s="430" t="str">
        <f>IF('תנאי סף'!AO63&lt;&gt;1,"",'תנאי סף'!F63)</f>
        <v/>
      </c>
      <c r="D63" s="97" t="str">
        <f>הגנה!AV63</f>
        <v/>
      </c>
      <c r="E63" s="57"/>
      <c r="F63" s="57"/>
      <c r="G63" s="97" t="str">
        <f t="shared" si="4"/>
        <v/>
      </c>
      <c r="H63" s="298" t="str">
        <f t="shared" si="5"/>
        <v/>
      </c>
      <c r="I63" s="62" t="str">
        <f t="shared" si="0"/>
        <v/>
      </c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62" t="str">
        <f t="shared" ref="Y63:Y94" si="10">IF(C63="","",IF($AH$27&lt;&gt;1,$AH$1,IFERROR(I63/SUMIF($I$31:$I$130,"&lt;&gt;#DIV/0!"),$AH$1)))</f>
        <v/>
      </c>
      <c r="Z63" s="99" t="str">
        <f t="shared" ref="Z63:Z94" si="11">IF(C63="","",IF($AH$27&lt;&gt;1,$AH$1,IFERROR(Y63*$C$2,$AH$1)))</f>
        <v/>
      </c>
      <c r="AE63" s="207">
        <f t="shared" si="6"/>
        <v>1</v>
      </c>
      <c r="AF63" s="205">
        <f t="shared" si="7"/>
        <v>0</v>
      </c>
      <c r="AG63" s="205">
        <f t="shared" si="8"/>
        <v>0</v>
      </c>
      <c r="AH63" s="205">
        <f t="shared" si="9"/>
        <v>1</v>
      </c>
    </row>
    <row r="64" spans="2:34" ht="16.5" hidden="1" thickBot="1" x14ac:dyDescent="0.3">
      <c r="B64" s="95" t="str">
        <f t="shared" si="3"/>
        <v/>
      </c>
      <c r="C64" s="430" t="str">
        <f>IF('תנאי סף'!AO64&lt;&gt;1,"",'תנאי סף'!F64)</f>
        <v/>
      </c>
      <c r="D64" s="97" t="str">
        <f>הגנה!AV64</f>
        <v/>
      </c>
      <c r="E64" s="57"/>
      <c r="F64" s="57"/>
      <c r="G64" s="97" t="str">
        <f t="shared" si="4"/>
        <v/>
      </c>
      <c r="H64" s="298" t="str">
        <f t="shared" si="5"/>
        <v/>
      </c>
      <c r="I64" s="62" t="str">
        <f t="shared" si="0"/>
        <v/>
      </c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62" t="str">
        <f t="shared" si="10"/>
        <v/>
      </c>
      <c r="Z64" s="99" t="str">
        <f t="shared" si="11"/>
        <v/>
      </c>
      <c r="AE64" s="207">
        <f t="shared" si="6"/>
        <v>1</v>
      </c>
      <c r="AF64" s="205">
        <f t="shared" si="7"/>
        <v>0</v>
      </c>
      <c r="AG64" s="205">
        <f t="shared" si="8"/>
        <v>0</v>
      </c>
      <c r="AH64" s="205">
        <f t="shared" si="9"/>
        <v>1</v>
      </c>
    </row>
    <row r="65" spans="2:34" ht="16.5" hidden="1" thickBot="1" x14ac:dyDescent="0.3">
      <c r="B65" s="95" t="str">
        <f t="shared" si="3"/>
        <v/>
      </c>
      <c r="C65" s="430" t="str">
        <f>IF('תנאי סף'!AO65&lt;&gt;1,"",'תנאי סף'!F65)</f>
        <v/>
      </c>
      <c r="D65" s="97" t="str">
        <f>הגנה!AV65</f>
        <v/>
      </c>
      <c r="E65" s="57"/>
      <c r="F65" s="57"/>
      <c r="G65" s="97" t="str">
        <f t="shared" si="4"/>
        <v/>
      </c>
      <c r="H65" s="298" t="str">
        <f t="shared" si="5"/>
        <v/>
      </c>
      <c r="I65" s="62" t="str">
        <f t="shared" si="0"/>
        <v/>
      </c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62" t="str">
        <f t="shared" si="10"/>
        <v/>
      </c>
      <c r="Z65" s="99" t="str">
        <f t="shared" si="11"/>
        <v/>
      </c>
      <c r="AE65" s="207">
        <f t="shared" si="6"/>
        <v>1</v>
      </c>
      <c r="AF65" s="205">
        <f t="shared" si="7"/>
        <v>0</v>
      </c>
      <c r="AG65" s="205">
        <f t="shared" si="8"/>
        <v>0</v>
      </c>
      <c r="AH65" s="205">
        <f t="shared" si="9"/>
        <v>1</v>
      </c>
    </row>
    <row r="66" spans="2:34" ht="16.5" hidden="1" thickBot="1" x14ac:dyDescent="0.3">
      <c r="B66" s="95" t="str">
        <f t="shared" si="3"/>
        <v/>
      </c>
      <c r="C66" s="430" t="str">
        <f>IF('תנאי סף'!AO66&lt;&gt;1,"",'תנאי סף'!F66)</f>
        <v/>
      </c>
      <c r="D66" s="97" t="str">
        <f>הגנה!AV66</f>
        <v/>
      </c>
      <c r="E66" s="57"/>
      <c r="F66" s="57"/>
      <c r="G66" s="97" t="str">
        <f t="shared" si="4"/>
        <v/>
      </c>
      <c r="H66" s="298" t="str">
        <f t="shared" si="5"/>
        <v/>
      </c>
      <c r="I66" s="62" t="str">
        <f t="shared" si="0"/>
        <v/>
      </c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62" t="str">
        <f t="shared" si="10"/>
        <v/>
      </c>
      <c r="Z66" s="99" t="str">
        <f t="shared" si="11"/>
        <v/>
      </c>
      <c r="AE66" s="207">
        <f t="shared" si="6"/>
        <v>1</v>
      </c>
      <c r="AF66" s="205">
        <f t="shared" si="7"/>
        <v>0</v>
      </c>
      <c r="AG66" s="205">
        <f t="shared" si="8"/>
        <v>0</v>
      </c>
      <c r="AH66" s="205">
        <f t="shared" si="9"/>
        <v>1</v>
      </c>
    </row>
    <row r="67" spans="2:34" ht="16.5" hidden="1" thickBot="1" x14ac:dyDescent="0.3">
      <c r="B67" s="95" t="str">
        <f t="shared" si="3"/>
        <v/>
      </c>
      <c r="C67" s="430" t="str">
        <f>IF('תנאי סף'!AO67&lt;&gt;1,"",'תנאי סף'!F67)</f>
        <v/>
      </c>
      <c r="D67" s="97" t="str">
        <f>הגנה!AV67</f>
        <v/>
      </c>
      <c r="E67" s="57"/>
      <c r="F67" s="57"/>
      <c r="G67" s="97" t="str">
        <f t="shared" si="4"/>
        <v/>
      </c>
      <c r="H67" s="298" t="str">
        <f t="shared" si="5"/>
        <v/>
      </c>
      <c r="I67" s="62" t="str">
        <f t="shared" si="0"/>
        <v/>
      </c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62" t="str">
        <f t="shared" si="10"/>
        <v/>
      </c>
      <c r="Z67" s="99" t="str">
        <f t="shared" si="11"/>
        <v/>
      </c>
      <c r="AE67" s="207">
        <f t="shared" si="6"/>
        <v>1</v>
      </c>
      <c r="AF67" s="205">
        <f t="shared" si="7"/>
        <v>0</v>
      </c>
      <c r="AG67" s="205">
        <f t="shared" si="8"/>
        <v>0</v>
      </c>
      <c r="AH67" s="205">
        <f t="shared" si="9"/>
        <v>1</v>
      </c>
    </row>
    <row r="68" spans="2:34" ht="16.5" hidden="1" thickBot="1" x14ac:dyDescent="0.3">
      <c r="B68" s="95" t="str">
        <f t="shared" si="3"/>
        <v/>
      </c>
      <c r="C68" s="430" t="str">
        <f>IF('תנאי סף'!AO68&lt;&gt;1,"",'תנאי סף'!F68)</f>
        <v/>
      </c>
      <c r="D68" s="97" t="str">
        <f>הגנה!AV68</f>
        <v/>
      </c>
      <c r="E68" s="57"/>
      <c r="F68" s="57"/>
      <c r="G68" s="97" t="str">
        <f t="shared" si="4"/>
        <v/>
      </c>
      <c r="H68" s="298" t="str">
        <f t="shared" si="5"/>
        <v/>
      </c>
      <c r="I68" s="62" t="str">
        <f t="shared" si="0"/>
        <v/>
      </c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62" t="str">
        <f t="shared" si="10"/>
        <v/>
      </c>
      <c r="Z68" s="99" t="str">
        <f t="shared" si="11"/>
        <v/>
      </c>
      <c r="AE68" s="207">
        <f t="shared" si="6"/>
        <v>1</v>
      </c>
      <c r="AF68" s="205">
        <f t="shared" si="7"/>
        <v>0</v>
      </c>
      <c r="AG68" s="205">
        <f t="shared" si="8"/>
        <v>0</v>
      </c>
      <c r="AH68" s="205">
        <f t="shared" si="9"/>
        <v>1</v>
      </c>
    </row>
    <row r="69" spans="2:34" ht="16.5" hidden="1" thickBot="1" x14ac:dyDescent="0.3">
      <c r="B69" s="95" t="str">
        <f t="shared" si="3"/>
        <v/>
      </c>
      <c r="C69" s="430" t="str">
        <f>IF('תנאי סף'!AO69&lt;&gt;1,"",'תנאי סף'!F69)</f>
        <v/>
      </c>
      <c r="D69" s="97" t="str">
        <f>הגנה!AV69</f>
        <v/>
      </c>
      <c r="E69" s="57"/>
      <c r="F69" s="57"/>
      <c r="G69" s="97" t="str">
        <f t="shared" si="4"/>
        <v/>
      </c>
      <c r="H69" s="298" t="str">
        <f t="shared" si="5"/>
        <v/>
      </c>
      <c r="I69" s="62" t="str">
        <f t="shared" si="0"/>
        <v/>
      </c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62" t="str">
        <f t="shared" si="10"/>
        <v/>
      </c>
      <c r="Z69" s="99" t="str">
        <f t="shared" si="11"/>
        <v/>
      </c>
      <c r="AE69" s="207">
        <f t="shared" si="6"/>
        <v>1</v>
      </c>
      <c r="AF69" s="205">
        <f t="shared" si="7"/>
        <v>0</v>
      </c>
      <c r="AG69" s="205">
        <f t="shared" si="8"/>
        <v>0</v>
      </c>
      <c r="AH69" s="205">
        <f t="shared" si="9"/>
        <v>1</v>
      </c>
    </row>
    <row r="70" spans="2:34" ht="16.5" hidden="1" thickBot="1" x14ac:dyDescent="0.3">
      <c r="B70" s="95" t="str">
        <f t="shared" si="3"/>
        <v/>
      </c>
      <c r="C70" s="430" t="str">
        <f>IF('תנאי סף'!AO70&lt;&gt;1,"",'תנאי סף'!F70)</f>
        <v/>
      </c>
      <c r="D70" s="97" t="str">
        <f>הגנה!AV70</f>
        <v/>
      </c>
      <c r="E70" s="57"/>
      <c r="F70" s="57"/>
      <c r="G70" s="97" t="str">
        <f t="shared" si="4"/>
        <v/>
      </c>
      <c r="H70" s="298" t="str">
        <f t="shared" si="5"/>
        <v/>
      </c>
      <c r="I70" s="62" t="str">
        <f t="shared" si="0"/>
        <v/>
      </c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62" t="str">
        <f t="shared" si="10"/>
        <v/>
      </c>
      <c r="Z70" s="99" t="str">
        <f t="shared" si="11"/>
        <v/>
      </c>
      <c r="AE70" s="207">
        <f t="shared" si="6"/>
        <v>1</v>
      </c>
      <c r="AF70" s="205">
        <f t="shared" si="7"/>
        <v>0</v>
      </c>
      <c r="AG70" s="205">
        <f t="shared" si="8"/>
        <v>0</v>
      </c>
      <c r="AH70" s="205">
        <f t="shared" si="9"/>
        <v>1</v>
      </c>
    </row>
    <row r="71" spans="2:34" ht="16.5" hidden="1" thickBot="1" x14ac:dyDescent="0.3">
      <c r="B71" s="95" t="str">
        <f t="shared" si="3"/>
        <v/>
      </c>
      <c r="C71" s="430" t="str">
        <f>IF('תנאי סף'!AO71&lt;&gt;1,"",'תנאי סף'!F71)</f>
        <v/>
      </c>
      <c r="D71" s="97" t="str">
        <f>הגנה!AV71</f>
        <v/>
      </c>
      <c r="E71" s="57"/>
      <c r="F71" s="57"/>
      <c r="G71" s="97" t="str">
        <f t="shared" si="4"/>
        <v/>
      </c>
      <c r="H71" s="298" t="str">
        <f t="shared" si="5"/>
        <v/>
      </c>
      <c r="I71" s="62" t="str">
        <f t="shared" si="0"/>
        <v/>
      </c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62" t="str">
        <f t="shared" si="10"/>
        <v/>
      </c>
      <c r="Z71" s="99" t="str">
        <f t="shared" si="11"/>
        <v/>
      </c>
      <c r="AE71" s="207">
        <f t="shared" si="6"/>
        <v>1</v>
      </c>
      <c r="AF71" s="205">
        <f t="shared" si="7"/>
        <v>0</v>
      </c>
      <c r="AG71" s="205">
        <f t="shared" si="8"/>
        <v>0</v>
      </c>
      <c r="AH71" s="205">
        <f t="shared" si="9"/>
        <v>1</v>
      </c>
    </row>
    <row r="72" spans="2:34" ht="16.5" hidden="1" thickBot="1" x14ac:dyDescent="0.3">
      <c r="B72" s="95" t="str">
        <f t="shared" si="3"/>
        <v/>
      </c>
      <c r="C72" s="430" t="str">
        <f>IF('תנאי סף'!AO72&lt;&gt;1,"",'תנאי סף'!F72)</f>
        <v/>
      </c>
      <c r="D72" s="97" t="str">
        <f>הגנה!AV72</f>
        <v/>
      </c>
      <c r="E72" s="57"/>
      <c r="F72" s="57"/>
      <c r="G72" s="97" t="str">
        <f t="shared" si="4"/>
        <v/>
      </c>
      <c r="H72" s="298" t="str">
        <f t="shared" si="5"/>
        <v/>
      </c>
      <c r="I72" s="62" t="str">
        <f t="shared" si="0"/>
        <v/>
      </c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62" t="str">
        <f t="shared" si="10"/>
        <v/>
      </c>
      <c r="Z72" s="99" t="str">
        <f t="shared" si="11"/>
        <v/>
      </c>
      <c r="AE72" s="207">
        <f t="shared" si="6"/>
        <v>1</v>
      </c>
      <c r="AF72" s="205">
        <f t="shared" si="7"/>
        <v>0</v>
      </c>
      <c r="AG72" s="205">
        <f t="shared" si="8"/>
        <v>0</v>
      </c>
      <c r="AH72" s="205">
        <f t="shared" si="9"/>
        <v>1</v>
      </c>
    </row>
    <row r="73" spans="2:34" ht="16.5" hidden="1" thickBot="1" x14ac:dyDescent="0.3">
      <c r="B73" s="95" t="str">
        <f t="shared" si="3"/>
        <v/>
      </c>
      <c r="C73" s="430" t="str">
        <f>IF('תנאי סף'!AO73&lt;&gt;1,"",'תנאי סף'!F73)</f>
        <v/>
      </c>
      <c r="D73" s="97" t="str">
        <f>הגנה!AV73</f>
        <v/>
      </c>
      <c r="E73" s="57"/>
      <c r="F73" s="57"/>
      <c r="G73" s="97" t="str">
        <f t="shared" si="4"/>
        <v/>
      </c>
      <c r="H73" s="298" t="str">
        <f t="shared" si="5"/>
        <v/>
      </c>
      <c r="I73" s="62" t="str">
        <f t="shared" si="0"/>
        <v/>
      </c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62" t="str">
        <f t="shared" si="10"/>
        <v/>
      </c>
      <c r="Z73" s="99" t="str">
        <f t="shared" si="11"/>
        <v/>
      </c>
      <c r="AE73" s="207">
        <f t="shared" si="6"/>
        <v>1</v>
      </c>
      <c r="AF73" s="205">
        <f t="shared" si="7"/>
        <v>0</v>
      </c>
      <c r="AG73" s="205">
        <f t="shared" si="8"/>
        <v>0</v>
      </c>
      <c r="AH73" s="205">
        <f t="shared" si="9"/>
        <v>1</v>
      </c>
    </row>
    <row r="74" spans="2:34" ht="16.5" hidden="1" thickBot="1" x14ac:dyDescent="0.3">
      <c r="B74" s="95" t="str">
        <f t="shared" si="3"/>
        <v/>
      </c>
      <c r="C74" s="430" t="str">
        <f>IF('תנאי סף'!AO74&lt;&gt;1,"",'תנאי סף'!F74)</f>
        <v/>
      </c>
      <c r="D74" s="97" t="str">
        <f>הגנה!AV74</f>
        <v/>
      </c>
      <c r="E74" s="57"/>
      <c r="F74" s="57"/>
      <c r="G74" s="97" t="str">
        <f t="shared" si="4"/>
        <v/>
      </c>
      <c r="H74" s="298" t="str">
        <f t="shared" si="5"/>
        <v/>
      </c>
      <c r="I74" s="62" t="str">
        <f t="shared" si="0"/>
        <v/>
      </c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62" t="str">
        <f t="shared" si="10"/>
        <v/>
      </c>
      <c r="Z74" s="99" t="str">
        <f t="shared" si="11"/>
        <v/>
      </c>
      <c r="AE74" s="207">
        <f t="shared" si="6"/>
        <v>1</v>
      </c>
      <c r="AF74" s="205">
        <f t="shared" si="7"/>
        <v>0</v>
      </c>
      <c r="AG74" s="205">
        <f t="shared" si="8"/>
        <v>0</v>
      </c>
      <c r="AH74" s="205">
        <f t="shared" si="9"/>
        <v>1</v>
      </c>
    </row>
    <row r="75" spans="2:34" ht="16.5" hidden="1" thickBot="1" x14ac:dyDescent="0.3">
      <c r="B75" s="95" t="str">
        <f t="shared" si="3"/>
        <v/>
      </c>
      <c r="C75" s="430" t="str">
        <f>IF('תנאי סף'!AO75&lt;&gt;1,"",'תנאי סף'!F75)</f>
        <v/>
      </c>
      <c r="D75" s="97" t="str">
        <f>הגנה!AV75</f>
        <v/>
      </c>
      <c r="E75" s="57"/>
      <c r="F75" s="57"/>
      <c r="G75" s="97" t="str">
        <f t="shared" si="4"/>
        <v/>
      </c>
      <c r="H75" s="298" t="str">
        <f t="shared" si="5"/>
        <v/>
      </c>
      <c r="I75" s="62" t="str">
        <f t="shared" si="0"/>
        <v/>
      </c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62" t="str">
        <f t="shared" si="10"/>
        <v/>
      </c>
      <c r="Z75" s="99" t="str">
        <f t="shared" si="11"/>
        <v/>
      </c>
      <c r="AE75" s="207">
        <f t="shared" si="6"/>
        <v>1</v>
      </c>
      <c r="AF75" s="205">
        <f t="shared" si="7"/>
        <v>0</v>
      </c>
      <c r="AG75" s="205">
        <f t="shared" si="8"/>
        <v>0</v>
      </c>
      <c r="AH75" s="205">
        <f t="shared" si="9"/>
        <v>1</v>
      </c>
    </row>
    <row r="76" spans="2:34" ht="16.5" hidden="1" thickBot="1" x14ac:dyDescent="0.3">
      <c r="B76" s="95" t="str">
        <f t="shared" si="3"/>
        <v/>
      </c>
      <c r="C76" s="430" t="str">
        <f>IF('תנאי סף'!AO76&lt;&gt;1,"",'תנאי סף'!F76)</f>
        <v/>
      </c>
      <c r="D76" s="97" t="str">
        <f>הגנה!AV76</f>
        <v/>
      </c>
      <c r="E76" s="57"/>
      <c r="F76" s="57"/>
      <c r="G76" s="97" t="str">
        <f t="shared" si="4"/>
        <v/>
      </c>
      <c r="H76" s="298" t="str">
        <f t="shared" si="5"/>
        <v/>
      </c>
      <c r="I76" s="62" t="str">
        <f t="shared" si="0"/>
        <v/>
      </c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62" t="str">
        <f t="shared" si="10"/>
        <v/>
      </c>
      <c r="Z76" s="99" t="str">
        <f t="shared" si="11"/>
        <v/>
      </c>
      <c r="AE76" s="207">
        <f t="shared" si="6"/>
        <v>1</v>
      </c>
      <c r="AF76" s="205">
        <f t="shared" si="7"/>
        <v>0</v>
      </c>
      <c r="AG76" s="205">
        <f t="shared" si="8"/>
        <v>0</v>
      </c>
      <c r="AH76" s="205">
        <f t="shared" si="9"/>
        <v>1</v>
      </c>
    </row>
    <row r="77" spans="2:34" ht="16.5" hidden="1" thickBot="1" x14ac:dyDescent="0.3">
      <c r="B77" s="95" t="str">
        <f t="shared" si="3"/>
        <v/>
      </c>
      <c r="C77" s="430" t="str">
        <f>IF('תנאי סף'!AO77&lt;&gt;1,"",'תנאי סף'!F77)</f>
        <v/>
      </c>
      <c r="D77" s="97" t="str">
        <f>הגנה!AV77</f>
        <v/>
      </c>
      <c r="E77" s="57"/>
      <c r="F77" s="57"/>
      <c r="G77" s="97" t="str">
        <f t="shared" si="4"/>
        <v/>
      </c>
      <c r="H77" s="298" t="str">
        <f t="shared" si="5"/>
        <v/>
      </c>
      <c r="I77" s="62" t="str">
        <f t="shared" si="0"/>
        <v/>
      </c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62" t="str">
        <f t="shared" si="10"/>
        <v/>
      </c>
      <c r="Z77" s="99" t="str">
        <f t="shared" si="11"/>
        <v/>
      </c>
      <c r="AE77" s="207">
        <f t="shared" si="6"/>
        <v>1</v>
      </c>
      <c r="AF77" s="205">
        <f t="shared" si="7"/>
        <v>0</v>
      </c>
      <c r="AG77" s="205">
        <f t="shared" si="8"/>
        <v>0</v>
      </c>
      <c r="AH77" s="205">
        <f t="shared" si="9"/>
        <v>1</v>
      </c>
    </row>
    <row r="78" spans="2:34" ht="16.5" hidden="1" thickBot="1" x14ac:dyDescent="0.3">
      <c r="B78" s="95" t="str">
        <f t="shared" si="3"/>
        <v/>
      </c>
      <c r="C78" s="430" t="str">
        <f>IF('תנאי סף'!AO78&lt;&gt;1,"",'תנאי סף'!F78)</f>
        <v/>
      </c>
      <c r="D78" s="97" t="str">
        <f>הגנה!AV78</f>
        <v/>
      </c>
      <c r="E78" s="57"/>
      <c r="F78" s="57"/>
      <c r="G78" s="97" t="str">
        <f t="shared" si="4"/>
        <v/>
      </c>
      <c r="H78" s="298" t="str">
        <f t="shared" si="5"/>
        <v/>
      </c>
      <c r="I78" s="62" t="str">
        <f t="shared" si="0"/>
        <v/>
      </c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62" t="str">
        <f t="shared" si="10"/>
        <v/>
      </c>
      <c r="Z78" s="99" t="str">
        <f t="shared" si="11"/>
        <v/>
      </c>
      <c r="AE78" s="207">
        <f t="shared" si="6"/>
        <v>1</v>
      </c>
      <c r="AF78" s="205">
        <f t="shared" si="7"/>
        <v>0</v>
      </c>
      <c r="AG78" s="205">
        <f t="shared" si="8"/>
        <v>0</v>
      </c>
      <c r="AH78" s="205">
        <f t="shared" si="9"/>
        <v>1</v>
      </c>
    </row>
    <row r="79" spans="2:34" ht="16.5" hidden="1" thickBot="1" x14ac:dyDescent="0.3">
      <c r="B79" s="95" t="str">
        <f t="shared" si="3"/>
        <v/>
      </c>
      <c r="C79" s="430" t="str">
        <f>IF('תנאי סף'!AO79&lt;&gt;1,"",'תנאי סף'!F79)</f>
        <v/>
      </c>
      <c r="D79" s="97" t="str">
        <f>הגנה!AV79</f>
        <v/>
      </c>
      <c r="E79" s="57"/>
      <c r="F79" s="57"/>
      <c r="G79" s="97" t="str">
        <f t="shared" si="4"/>
        <v/>
      </c>
      <c r="H79" s="298" t="str">
        <f t="shared" si="5"/>
        <v/>
      </c>
      <c r="I79" s="62" t="str">
        <f t="shared" si="0"/>
        <v/>
      </c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62" t="str">
        <f t="shared" si="10"/>
        <v/>
      </c>
      <c r="Z79" s="99" t="str">
        <f t="shared" si="11"/>
        <v/>
      </c>
      <c r="AE79" s="207">
        <f t="shared" si="6"/>
        <v>1</v>
      </c>
      <c r="AF79" s="205">
        <f t="shared" si="7"/>
        <v>0</v>
      </c>
      <c r="AG79" s="205">
        <f t="shared" si="8"/>
        <v>0</v>
      </c>
      <c r="AH79" s="205">
        <f t="shared" si="9"/>
        <v>1</v>
      </c>
    </row>
    <row r="80" spans="2:34" ht="16.5" hidden="1" thickBot="1" x14ac:dyDescent="0.3">
      <c r="B80" s="95" t="str">
        <f t="shared" si="3"/>
        <v/>
      </c>
      <c r="C80" s="430" t="str">
        <f>IF('תנאי סף'!AO80&lt;&gt;1,"",'תנאי סף'!F80)</f>
        <v/>
      </c>
      <c r="D80" s="97" t="str">
        <f>הגנה!AV80</f>
        <v/>
      </c>
      <c r="E80" s="57"/>
      <c r="F80" s="57"/>
      <c r="G80" s="97" t="str">
        <f t="shared" si="4"/>
        <v/>
      </c>
      <c r="H80" s="298" t="str">
        <f t="shared" si="5"/>
        <v/>
      </c>
      <c r="I80" s="62" t="str">
        <f t="shared" si="0"/>
        <v/>
      </c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62" t="str">
        <f t="shared" si="10"/>
        <v/>
      </c>
      <c r="Z80" s="99" t="str">
        <f t="shared" si="11"/>
        <v/>
      </c>
      <c r="AE80" s="207">
        <f t="shared" si="6"/>
        <v>1</v>
      </c>
      <c r="AF80" s="205">
        <f t="shared" si="7"/>
        <v>0</v>
      </c>
      <c r="AG80" s="205">
        <f t="shared" si="8"/>
        <v>0</v>
      </c>
      <c r="AH80" s="205">
        <f t="shared" si="9"/>
        <v>1</v>
      </c>
    </row>
    <row r="81" spans="2:34" ht="16.5" hidden="1" thickBot="1" x14ac:dyDescent="0.3">
      <c r="B81" s="95" t="str">
        <f t="shared" si="3"/>
        <v/>
      </c>
      <c r="C81" s="430" t="str">
        <f>IF('תנאי סף'!AO81&lt;&gt;1,"",'תנאי סף'!F81)</f>
        <v/>
      </c>
      <c r="D81" s="97" t="str">
        <f>הגנה!AV81</f>
        <v/>
      </c>
      <c r="E81" s="57"/>
      <c r="F81" s="57"/>
      <c r="G81" s="97" t="str">
        <f t="shared" si="4"/>
        <v/>
      </c>
      <c r="H81" s="298" t="str">
        <f t="shared" si="5"/>
        <v/>
      </c>
      <c r="I81" s="62" t="str">
        <f t="shared" si="0"/>
        <v/>
      </c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62" t="str">
        <f t="shared" si="10"/>
        <v/>
      </c>
      <c r="Z81" s="99" t="str">
        <f t="shared" si="11"/>
        <v/>
      </c>
      <c r="AE81" s="207">
        <f t="shared" si="6"/>
        <v>1</v>
      </c>
      <c r="AF81" s="205">
        <f t="shared" si="7"/>
        <v>0</v>
      </c>
      <c r="AG81" s="205">
        <f t="shared" si="8"/>
        <v>0</v>
      </c>
      <c r="AH81" s="205">
        <f t="shared" si="9"/>
        <v>1</v>
      </c>
    </row>
    <row r="82" spans="2:34" ht="16.5" hidden="1" thickBot="1" x14ac:dyDescent="0.3">
      <c r="B82" s="95" t="str">
        <f t="shared" si="3"/>
        <v/>
      </c>
      <c r="C82" s="430" t="str">
        <f>IF('תנאי סף'!AO82&lt;&gt;1,"",'תנאי סף'!F82)</f>
        <v/>
      </c>
      <c r="D82" s="97" t="str">
        <f>הגנה!AV82</f>
        <v/>
      </c>
      <c r="E82" s="57"/>
      <c r="F82" s="57"/>
      <c r="G82" s="97" t="str">
        <f t="shared" si="4"/>
        <v/>
      </c>
      <c r="H82" s="298" t="str">
        <f t="shared" si="5"/>
        <v/>
      </c>
      <c r="I82" s="62" t="str">
        <f t="shared" si="0"/>
        <v/>
      </c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62" t="str">
        <f t="shared" si="10"/>
        <v/>
      </c>
      <c r="Z82" s="99" t="str">
        <f t="shared" si="11"/>
        <v/>
      </c>
      <c r="AE82" s="207">
        <f t="shared" si="6"/>
        <v>1</v>
      </c>
      <c r="AF82" s="205">
        <f t="shared" si="7"/>
        <v>0</v>
      </c>
      <c r="AG82" s="205">
        <f t="shared" si="8"/>
        <v>0</v>
      </c>
      <c r="AH82" s="205">
        <f t="shared" si="9"/>
        <v>1</v>
      </c>
    </row>
    <row r="83" spans="2:34" ht="16.5" hidden="1" thickBot="1" x14ac:dyDescent="0.3">
      <c r="B83" s="95" t="str">
        <f t="shared" si="3"/>
        <v/>
      </c>
      <c r="C83" s="430" t="str">
        <f>IF('תנאי סף'!AO83&lt;&gt;1,"",'תנאי סף'!F83)</f>
        <v/>
      </c>
      <c r="D83" s="97" t="str">
        <f>הגנה!AV83</f>
        <v/>
      </c>
      <c r="E83" s="57"/>
      <c r="F83" s="57"/>
      <c r="G83" s="97" t="str">
        <f t="shared" si="4"/>
        <v/>
      </c>
      <c r="H83" s="298" t="str">
        <f t="shared" si="5"/>
        <v/>
      </c>
      <c r="I83" s="62" t="str">
        <f t="shared" si="0"/>
        <v/>
      </c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62" t="str">
        <f t="shared" si="10"/>
        <v/>
      </c>
      <c r="Z83" s="99" t="str">
        <f t="shared" si="11"/>
        <v/>
      </c>
      <c r="AE83" s="207">
        <f t="shared" si="6"/>
        <v>1</v>
      </c>
      <c r="AF83" s="205">
        <f t="shared" si="7"/>
        <v>0</v>
      </c>
      <c r="AG83" s="205">
        <f t="shared" si="8"/>
        <v>0</v>
      </c>
      <c r="AH83" s="205">
        <f t="shared" si="9"/>
        <v>1</v>
      </c>
    </row>
    <row r="84" spans="2:34" ht="16.5" hidden="1" thickBot="1" x14ac:dyDescent="0.3">
      <c r="B84" s="95" t="str">
        <f t="shared" si="3"/>
        <v/>
      </c>
      <c r="C84" s="430" t="str">
        <f>IF('תנאי סף'!AO84&lt;&gt;1,"",'תנאי סף'!F84)</f>
        <v/>
      </c>
      <c r="D84" s="97" t="str">
        <f>הגנה!AV84</f>
        <v/>
      </c>
      <c r="E84" s="57"/>
      <c r="F84" s="57"/>
      <c r="G84" s="97" t="str">
        <f t="shared" si="4"/>
        <v/>
      </c>
      <c r="H84" s="298" t="str">
        <f t="shared" si="5"/>
        <v/>
      </c>
      <c r="I84" s="62" t="str">
        <f t="shared" si="0"/>
        <v/>
      </c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62" t="str">
        <f t="shared" si="10"/>
        <v/>
      </c>
      <c r="Z84" s="99" t="str">
        <f t="shared" si="11"/>
        <v/>
      </c>
      <c r="AE84" s="207">
        <f t="shared" si="6"/>
        <v>1</v>
      </c>
      <c r="AF84" s="205">
        <f t="shared" si="7"/>
        <v>0</v>
      </c>
      <c r="AG84" s="205">
        <f t="shared" si="8"/>
        <v>0</v>
      </c>
      <c r="AH84" s="205">
        <f t="shared" si="9"/>
        <v>1</v>
      </c>
    </row>
    <row r="85" spans="2:34" ht="16.5" hidden="1" thickBot="1" x14ac:dyDescent="0.3">
      <c r="B85" s="95" t="str">
        <f t="shared" si="3"/>
        <v/>
      </c>
      <c r="C85" s="430" t="str">
        <f>IF('תנאי סף'!AO85&lt;&gt;1,"",'תנאי סף'!F85)</f>
        <v/>
      </c>
      <c r="D85" s="97" t="str">
        <f>הגנה!AV85</f>
        <v/>
      </c>
      <c r="E85" s="57"/>
      <c r="F85" s="57"/>
      <c r="G85" s="97" t="str">
        <f t="shared" si="4"/>
        <v/>
      </c>
      <c r="H85" s="298" t="str">
        <f t="shared" si="5"/>
        <v/>
      </c>
      <c r="I85" s="62" t="str">
        <f t="shared" si="0"/>
        <v/>
      </c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62" t="str">
        <f t="shared" si="10"/>
        <v/>
      </c>
      <c r="Z85" s="99" t="str">
        <f t="shared" si="11"/>
        <v/>
      </c>
      <c r="AE85" s="207">
        <f t="shared" si="6"/>
        <v>1</v>
      </c>
      <c r="AF85" s="205">
        <f t="shared" si="7"/>
        <v>0</v>
      </c>
      <c r="AG85" s="205">
        <f t="shared" si="8"/>
        <v>0</v>
      </c>
      <c r="AH85" s="205">
        <f t="shared" si="9"/>
        <v>1</v>
      </c>
    </row>
    <row r="86" spans="2:34" ht="16.5" hidden="1" thickBot="1" x14ac:dyDescent="0.3">
      <c r="B86" s="95" t="str">
        <f t="shared" si="3"/>
        <v/>
      </c>
      <c r="C86" s="430" t="str">
        <f>IF('תנאי סף'!AO86&lt;&gt;1,"",'תנאי סף'!F86)</f>
        <v/>
      </c>
      <c r="D86" s="97" t="str">
        <f>הגנה!AV86</f>
        <v/>
      </c>
      <c r="E86" s="57"/>
      <c r="F86" s="57"/>
      <c r="G86" s="97" t="str">
        <f t="shared" si="4"/>
        <v/>
      </c>
      <c r="H86" s="298" t="str">
        <f t="shared" si="5"/>
        <v/>
      </c>
      <c r="I86" s="62" t="str">
        <f t="shared" si="0"/>
        <v/>
      </c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62" t="str">
        <f t="shared" si="10"/>
        <v/>
      </c>
      <c r="Z86" s="99" t="str">
        <f t="shared" si="11"/>
        <v/>
      </c>
      <c r="AE86" s="207">
        <f t="shared" si="6"/>
        <v>1</v>
      </c>
      <c r="AF86" s="205">
        <f t="shared" si="7"/>
        <v>0</v>
      </c>
      <c r="AG86" s="205">
        <f t="shared" si="8"/>
        <v>0</v>
      </c>
      <c r="AH86" s="205">
        <f t="shared" si="9"/>
        <v>1</v>
      </c>
    </row>
    <row r="87" spans="2:34" ht="16.5" hidden="1" thickBot="1" x14ac:dyDescent="0.3">
      <c r="B87" s="95" t="str">
        <f t="shared" si="3"/>
        <v/>
      </c>
      <c r="C87" s="430" t="str">
        <f>IF('תנאי סף'!AO87&lt;&gt;1,"",'תנאי סף'!F87)</f>
        <v/>
      </c>
      <c r="D87" s="97" t="str">
        <f>הגנה!AV87</f>
        <v/>
      </c>
      <c r="E87" s="57"/>
      <c r="F87" s="57"/>
      <c r="G87" s="97" t="str">
        <f t="shared" si="4"/>
        <v/>
      </c>
      <c r="H87" s="298" t="str">
        <f t="shared" si="5"/>
        <v/>
      </c>
      <c r="I87" s="62" t="str">
        <f t="shared" si="0"/>
        <v/>
      </c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62" t="str">
        <f t="shared" si="10"/>
        <v/>
      </c>
      <c r="Z87" s="99" t="str">
        <f t="shared" si="11"/>
        <v/>
      </c>
      <c r="AE87" s="207">
        <f t="shared" si="6"/>
        <v>1</v>
      </c>
      <c r="AF87" s="205">
        <f t="shared" si="7"/>
        <v>0</v>
      </c>
      <c r="AG87" s="205">
        <f t="shared" si="8"/>
        <v>0</v>
      </c>
      <c r="AH87" s="205">
        <f t="shared" si="9"/>
        <v>1</v>
      </c>
    </row>
    <row r="88" spans="2:34" ht="16.5" hidden="1" thickBot="1" x14ac:dyDescent="0.3">
      <c r="B88" s="95" t="str">
        <f t="shared" si="3"/>
        <v/>
      </c>
      <c r="C88" s="430" t="str">
        <f>IF('תנאי סף'!AO88&lt;&gt;1,"",'תנאי סף'!F88)</f>
        <v/>
      </c>
      <c r="D88" s="97" t="str">
        <f>הגנה!AV88</f>
        <v/>
      </c>
      <c r="E88" s="57"/>
      <c r="F88" s="57"/>
      <c r="G88" s="97" t="str">
        <f t="shared" si="4"/>
        <v/>
      </c>
      <c r="H88" s="298" t="str">
        <f t="shared" si="5"/>
        <v/>
      </c>
      <c r="I88" s="62" t="str">
        <f t="shared" si="0"/>
        <v/>
      </c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62" t="str">
        <f t="shared" si="10"/>
        <v/>
      </c>
      <c r="Z88" s="99" t="str">
        <f t="shared" si="11"/>
        <v/>
      </c>
      <c r="AE88" s="207">
        <f t="shared" si="6"/>
        <v>1</v>
      </c>
      <c r="AF88" s="205">
        <f t="shared" si="7"/>
        <v>0</v>
      </c>
      <c r="AG88" s="205">
        <f t="shared" si="8"/>
        <v>0</v>
      </c>
      <c r="AH88" s="205">
        <f t="shared" si="9"/>
        <v>1</v>
      </c>
    </row>
    <row r="89" spans="2:34" ht="16.5" hidden="1" thickBot="1" x14ac:dyDescent="0.3">
      <c r="B89" s="95" t="str">
        <f t="shared" si="3"/>
        <v/>
      </c>
      <c r="C89" s="430" t="str">
        <f>IF('תנאי סף'!AO89&lt;&gt;1,"",'תנאי סף'!F89)</f>
        <v/>
      </c>
      <c r="D89" s="97" t="str">
        <f>הגנה!AV89</f>
        <v/>
      </c>
      <c r="E89" s="57"/>
      <c r="F89" s="57"/>
      <c r="G89" s="97" t="str">
        <f t="shared" si="4"/>
        <v/>
      </c>
      <c r="H89" s="298" t="str">
        <f t="shared" si="5"/>
        <v/>
      </c>
      <c r="I89" s="62" t="str">
        <f t="shared" si="0"/>
        <v/>
      </c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62" t="str">
        <f t="shared" si="10"/>
        <v/>
      </c>
      <c r="Z89" s="99" t="str">
        <f t="shared" si="11"/>
        <v/>
      </c>
      <c r="AE89" s="207">
        <f t="shared" si="6"/>
        <v>1</v>
      </c>
      <c r="AF89" s="205">
        <f t="shared" si="7"/>
        <v>0</v>
      </c>
      <c r="AG89" s="205">
        <f t="shared" si="8"/>
        <v>0</v>
      </c>
      <c r="AH89" s="205">
        <f t="shared" si="9"/>
        <v>1</v>
      </c>
    </row>
    <row r="90" spans="2:34" ht="16.5" hidden="1" thickBot="1" x14ac:dyDescent="0.3">
      <c r="B90" s="95" t="str">
        <f t="shared" si="3"/>
        <v/>
      </c>
      <c r="C90" s="430" t="str">
        <f>IF('תנאי סף'!AO90&lt;&gt;1,"",'תנאי סף'!F90)</f>
        <v/>
      </c>
      <c r="D90" s="97" t="str">
        <f>הגנה!AV90</f>
        <v/>
      </c>
      <c r="E90" s="57"/>
      <c r="F90" s="57"/>
      <c r="G90" s="97" t="str">
        <f t="shared" si="4"/>
        <v/>
      </c>
      <c r="H90" s="298" t="str">
        <f t="shared" si="5"/>
        <v/>
      </c>
      <c r="I90" s="62" t="str">
        <f t="shared" si="0"/>
        <v/>
      </c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62" t="str">
        <f t="shared" si="10"/>
        <v/>
      </c>
      <c r="Z90" s="99" t="str">
        <f t="shared" si="11"/>
        <v/>
      </c>
      <c r="AE90" s="207">
        <f t="shared" si="6"/>
        <v>1</v>
      </c>
      <c r="AF90" s="205">
        <f t="shared" si="7"/>
        <v>0</v>
      </c>
      <c r="AG90" s="205">
        <f t="shared" si="8"/>
        <v>0</v>
      </c>
      <c r="AH90" s="205">
        <f t="shared" si="9"/>
        <v>1</v>
      </c>
    </row>
    <row r="91" spans="2:34" ht="16.5" hidden="1" thickBot="1" x14ac:dyDescent="0.3">
      <c r="B91" s="95" t="str">
        <f t="shared" si="3"/>
        <v/>
      </c>
      <c r="C91" s="430" t="str">
        <f>IF('תנאי סף'!AO91&lt;&gt;1,"",'תנאי סף'!F91)</f>
        <v/>
      </c>
      <c r="D91" s="97" t="str">
        <f>הגנה!AV91</f>
        <v/>
      </c>
      <c r="E91" s="57"/>
      <c r="F91" s="57"/>
      <c r="G91" s="97" t="str">
        <f t="shared" si="4"/>
        <v/>
      </c>
      <c r="H91" s="298" t="str">
        <f t="shared" si="5"/>
        <v/>
      </c>
      <c r="I91" s="62" t="str">
        <f t="shared" si="0"/>
        <v/>
      </c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62" t="str">
        <f t="shared" si="10"/>
        <v/>
      </c>
      <c r="Z91" s="99" t="str">
        <f t="shared" si="11"/>
        <v/>
      </c>
      <c r="AE91" s="207">
        <f t="shared" si="6"/>
        <v>1</v>
      </c>
      <c r="AF91" s="205">
        <f t="shared" si="7"/>
        <v>0</v>
      </c>
      <c r="AG91" s="205">
        <f t="shared" si="8"/>
        <v>0</v>
      </c>
      <c r="AH91" s="205">
        <f t="shared" si="9"/>
        <v>1</v>
      </c>
    </row>
    <row r="92" spans="2:34" ht="16.5" hidden="1" thickBot="1" x14ac:dyDescent="0.3">
      <c r="B92" s="95" t="str">
        <f t="shared" si="3"/>
        <v/>
      </c>
      <c r="C92" s="430" t="str">
        <f>IF('תנאי סף'!AO92&lt;&gt;1,"",'תנאי סף'!F92)</f>
        <v/>
      </c>
      <c r="D92" s="97" t="str">
        <f>הגנה!AV92</f>
        <v/>
      </c>
      <c r="E92" s="57"/>
      <c r="F92" s="57"/>
      <c r="G92" s="97" t="str">
        <f t="shared" si="4"/>
        <v/>
      </c>
      <c r="H92" s="298" t="str">
        <f t="shared" si="5"/>
        <v/>
      </c>
      <c r="I92" s="62" t="str">
        <f t="shared" si="0"/>
        <v/>
      </c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62" t="str">
        <f t="shared" si="10"/>
        <v/>
      </c>
      <c r="Z92" s="99" t="str">
        <f t="shared" si="11"/>
        <v/>
      </c>
      <c r="AE92" s="207">
        <f t="shared" si="6"/>
        <v>1</v>
      </c>
      <c r="AF92" s="205">
        <f t="shared" si="7"/>
        <v>0</v>
      </c>
      <c r="AG92" s="205">
        <f t="shared" si="8"/>
        <v>0</v>
      </c>
      <c r="AH92" s="205">
        <f t="shared" si="9"/>
        <v>1</v>
      </c>
    </row>
    <row r="93" spans="2:34" ht="16.5" hidden="1" thickBot="1" x14ac:dyDescent="0.3">
      <c r="B93" s="95" t="str">
        <f t="shared" si="3"/>
        <v/>
      </c>
      <c r="C93" s="430" t="str">
        <f>IF('תנאי סף'!AO93&lt;&gt;1,"",'תנאי סף'!F93)</f>
        <v/>
      </c>
      <c r="D93" s="97" t="str">
        <f>הגנה!AV93</f>
        <v/>
      </c>
      <c r="E93" s="57"/>
      <c r="F93" s="57"/>
      <c r="G93" s="97" t="str">
        <f t="shared" si="4"/>
        <v/>
      </c>
      <c r="H93" s="298" t="str">
        <f t="shared" si="5"/>
        <v/>
      </c>
      <c r="I93" s="62" t="str">
        <f t="shared" si="0"/>
        <v/>
      </c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62" t="str">
        <f t="shared" si="10"/>
        <v/>
      </c>
      <c r="Z93" s="99" t="str">
        <f t="shared" si="11"/>
        <v/>
      </c>
      <c r="AE93" s="207">
        <f t="shared" si="6"/>
        <v>1</v>
      </c>
      <c r="AF93" s="205">
        <f t="shared" si="7"/>
        <v>0</v>
      </c>
      <c r="AG93" s="205">
        <f t="shared" si="8"/>
        <v>0</v>
      </c>
      <c r="AH93" s="205">
        <f t="shared" si="9"/>
        <v>1</v>
      </c>
    </row>
    <row r="94" spans="2:34" ht="16.5" hidden="1" thickBot="1" x14ac:dyDescent="0.3">
      <c r="B94" s="95" t="str">
        <f t="shared" si="3"/>
        <v/>
      </c>
      <c r="C94" s="430" t="str">
        <f>IF('תנאי סף'!AO94&lt;&gt;1,"",'תנאי סף'!F94)</f>
        <v/>
      </c>
      <c r="D94" s="97" t="str">
        <f>הגנה!AV94</f>
        <v/>
      </c>
      <c r="E94" s="57"/>
      <c r="F94" s="57"/>
      <c r="G94" s="97" t="str">
        <f t="shared" si="4"/>
        <v/>
      </c>
      <c r="H94" s="298" t="str">
        <f t="shared" si="5"/>
        <v/>
      </c>
      <c r="I94" s="62" t="str">
        <f t="shared" si="0"/>
        <v/>
      </c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62" t="str">
        <f t="shared" si="10"/>
        <v/>
      </c>
      <c r="Z94" s="99" t="str">
        <f t="shared" si="11"/>
        <v/>
      </c>
      <c r="AE94" s="207">
        <f t="shared" si="6"/>
        <v>1</v>
      </c>
      <c r="AF94" s="205">
        <f t="shared" si="7"/>
        <v>0</v>
      </c>
      <c r="AG94" s="205">
        <f t="shared" si="8"/>
        <v>0</v>
      </c>
      <c r="AH94" s="205">
        <f t="shared" si="9"/>
        <v>1</v>
      </c>
    </row>
    <row r="95" spans="2:34" ht="16.5" hidden="1" thickBot="1" x14ac:dyDescent="0.3">
      <c r="B95" s="95" t="str">
        <f t="shared" si="3"/>
        <v/>
      </c>
      <c r="C95" s="430" t="str">
        <f>IF('תנאי סף'!AO95&lt;&gt;1,"",'תנאי סף'!F95)</f>
        <v/>
      </c>
      <c r="D95" s="97" t="str">
        <f>הגנה!AV95</f>
        <v/>
      </c>
      <c r="E95" s="57"/>
      <c r="F95" s="57"/>
      <c r="G95" s="97" t="str">
        <f t="shared" si="4"/>
        <v/>
      </c>
      <c r="H95" s="298" t="str">
        <f t="shared" si="5"/>
        <v/>
      </c>
      <c r="I95" s="62" t="str">
        <f t="shared" si="0"/>
        <v/>
      </c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62" t="str">
        <f t="shared" ref="Y95:Y130" si="12">IF(C95="","",IF($AH$27&lt;&gt;1,$AH$1,IFERROR(I95/SUMIF($I$31:$I$130,"&lt;&gt;#DIV/0!"),$AH$1)))</f>
        <v/>
      </c>
      <c r="Z95" s="99" t="str">
        <f t="shared" ref="Z95:Z126" si="13">IF(C95="","",IF($AH$27&lt;&gt;1,$AH$1,IFERROR(Y95*$C$2,$AH$1)))</f>
        <v/>
      </c>
      <c r="AE95" s="207">
        <f t="shared" si="6"/>
        <v>1</v>
      </c>
      <c r="AF95" s="205">
        <f t="shared" si="7"/>
        <v>0</v>
      </c>
      <c r="AG95" s="205">
        <f t="shared" si="8"/>
        <v>0</v>
      </c>
      <c r="AH95" s="205">
        <f t="shared" si="9"/>
        <v>1</v>
      </c>
    </row>
    <row r="96" spans="2:34" ht="16.5" hidden="1" thickBot="1" x14ac:dyDescent="0.3">
      <c r="B96" s="95" t="str">
        <f t="shared" ref="B96:B130" si="14">IF(C96="","",ROW()-30)</f>
        <v/>
      </c>
      <c r="C96" s="430" t="str">
        <f>IF('תנאי סף'!AO96&lt;&gt;1,"",'תנאי סף'!F96)</f>
        <v/>
      </c>
      <c r="D96" s="97" t="str">
        <f>הגנה!AV96</f>
        <v/>
      </c>
      <c r="E96" s="57"/>
      <c r="F96" s="57"/>
      <c r="G96" s="97" t="str">
        <f t="shared" ref="G96:G130" si="15">IF($C96="","",IFERROR(E96/F96,0))</f>
        <v/>
      </c>
      <c r="H96" s="298" t="str">
        <f t="shared" ref="H96:H130" si="16">IF($C96="","",IFERROR(IF(G96&gt;=$D$5,1,0),$AH$1))</f>
        <v/>
      </c>
      <c r="I96" s="62" t="str">
        <f t="shared" ref="I96:I130" si="17">IF(C96="","",IF(AH96&lt;&gt;1,$AH$1,IFERROR(IF(H96=1,D96*(1+$D$6),D96),"")))</f>
        <v/>
      </c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62" t="str">
        <f t="shared" si="12"/>
        <v/>
      </c>
      <c r="Z96" s="99" t="str">
        <f t="shared" si="13"/>
        <v/>
      </c>
      <c r="AE96" s="207">
        <f t="shared" ref="AE96:AE130" si="18">IF(D96=$AH$1,0,1)</f>
        <v>1</v>
      </c>
      <c r="AF96" s="205">
        <f t="shared" ref="AF96:AF130" si="19">IF(E96="",0,IFERROR(IF(E96*1&gt;=0,1,0),0))</f>
        <v>0</v>
      </c>
      <c r="AG96" s="205">
        <f t="shared" ref="AG96:AG130" si="20">IF(F96="",0,IFERROR(IF(OR(F96*1&lt;0,F96*1&lt;E96),0,1),0))</f>
        <v>0</v>
      </c>
      <c r="AH96" s="205">
        <f t="shared" ref="AH96:AH130" si="21">IF($C96="",1,IFERROR(IF(SUM(AE96:AG96)=COUNT(AE96:AG96),1,0),0))</f>
        <v>1</v>
      </c>
    </row>
    <row r="97" spans="2:34" ht="16.5" hidden="1" thickBot="1" x14ac:dyDescent="0.3">
      <c r="B97" s="95" t="str">
        <f t="shared" si="14"/>
        <v/>
      </c>
      <c r="C97" s="430" t="str">
        <f>IF('תנאי סף'!AO97&lt;&gt;1,"",'תנאי סף'!F97)</f>
        <v/>
      </c>
      <c r="D97" s="97" t="str">
        <f>הגנה!AV97</f>
        <v/>
      </c>
      <c r="E97" s="57"/>
      <c r="F97" s="57"/>
      <c r="G97" s="97" t="str">
        <f t="shared" si="15"/>
        <v/>
      </c>
      <c r="H97" s="298" t="str">
        <f t="shared" si="16"/>
        <v/>
      </c>
      <c r="I97" s="62" t="str">
        <f t="shared" si="17"/>
        <v/>
      </c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62" t="str">
        <f t="shared" si="12"/>
        <v/>
      </c>
      <c r="Z97" s="99" t="str">
        <f t="shared" si="13"/>
        <v/>
      </c>
      <c r="AE97" s="207">
        <f t="shared" si="18"/>
        <v>1</v>
      </c>
      <c r="AF97" s="205">
        <f t="shared" si="19"/>
        <v>0</v>
      </c>
      <c r="AG97" s="205">
        <f t="shared" si="20"/>
        <v>0</v>
      </c>
      <c r="AH97" s="205">
        <f t="shared" si="21"/>
        <v>1</v>
      </c>
    </row>
    <row r="98" spans="2:34" ht="16.5" hidden="1" thickBot="1" x14ac:dyDescent="0.3">
      <c r="B98" s="95" t="str">
        <f t="shared" si="14"/>
        <v/>
      </c>
      <c r="C98" s="430" t="str">
        <f>IF('תנאי סף'!AO98&lt;&gt;1,"",'תנאי סף'!F98)</f>
        <v/>
      </c>
      <c r="D98" s="97" t="str">
        <f>הגנה!AV98</f>
        <v/>
      </c>
      <c r="E98" s="57"/>
      <c r="F98" s="57"/>
      <c r="G98" s="97" t="str">
        <f t="shared" si="15"/>
        <v/>
      </c>
      <c r="H98" s="298" t="str">
        <f t="shared" si="16"/>
        <v/>
      </c>
      <c r="I98" s="62" t="str">
        <f t="shared" si="17"/>
        <v/>
      </c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62" t="str">
        <f t="shared" si="12"/>
        <v/>
      </c>
      <c r="Z98" s="99" t="str">
        <f t="shared" si="13"/>
        <v/>
      </c>
      <c r="AE98" s="207">
        <f t="shared" si="18"/>
        <v>1</v>
      </c>
      <c r="AF98" s="205">
        <f t="shared" si="19"/>
        <v>0</v>
      </c>
      <c r="AG98" s="205">
        <f t="shared" si="20"/>
        <v>0</v>
      </c>
      <c r="AH98" s="205">
        <f t="shared" si="21"/>
        <v>1</v>
      </c>
    </row>
    <row r="99" spans="2:34" ht="16.5" hidden="1" thickBot="1" x14ac:dyDescent="0.3">
      <c r="B99" s="95" t="str">
        <f t="shared" si="14"/>
        <v/>
      </c>
      <c r="C99" s="430" t="str">
        <f>IF('תנאי סף'!AO99&lt;&gt;1,"",'תנאי סף'!F99)</f>
        <v/>
      </c>
      <c r="D99" s="97" t="str">
        <f>הגנה!AV99</f>
        <v/>
      </c>
      <c r="E99" s="57"/>
      <c r="F99" s="57"/>
      <c r="G99" s="97" t="str">
        <f t="shared" si="15"/>
        <v/>
      </c>
      <c r="H99" s="298" t="str">
        <f t="shared" si="16"/>
        <v/>
      </c>
      <c r="I99" s="62" t="str">
        <f t="shared" si="17"/>
        <v/>
      </c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62" t="str">
        <f t="shared" si="12"/>
        <v/>
      </c>
      <c r="Z99" s="99" t="str">
        <f t="shared" si="13"/>
        <v/>
      </c>
      <c r="AE99" s="207">
        <f t="shared" si="18"/>
        <v>1</v>
      </c>
      <c r="AF99" s="205">
        <f t="shared" si="19"/>
        <v>0</v>
      </c>
      <c r="AG99" s="205">
        <f t="shared" si="20"/>
        <v>0</v>
      </c>
      <c r="AH99" s="205">
        <f t="shared" si="21"/>
        <v>1</v>
      </c>
    </row>
    <row r="100" spans="2:34" ht="16.5" hidden="1" thickBot="1" x14ac:dyDescent="0.3">
      <c r="B100" s="95" t="str">
        <f t="shared" si="14"/>
        <v/>
      </c>
      <c r="C100" s="430" t="str">
        <f>IF('תנאי סף'!AO100&lt;&gt;1,"",'תנאי סף'!F100)</f>
        <v/>
      </c>
      <c r="D100" s="97" t="str">
        <f>הגנה!AV100</f>
        <v/>
      </c>
      <c r="E100" s="57"/>
      <c r="F100" s="57"/>
      <c r="G100" s="97" t="str">
        <f t="shared" si="15"/>
        <v/>
      </c>
      <c r="H100" s="298" t="str">
        <f t="shared" si="16"/>
        <v/>
      </c>
      <c r="I100" s="62" t="str">
        <f t="shared" si="17"/>
        <v/>
      </c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62" t="str">
        <f t="shared" si="12"/>
        <v/>
      </c>
      <c r="Z100" s="99" t="str">
        <f t="shared" si="13"/>
        <v/>
      </c>
      <c r="AE100" s="207">
        <f t="shared" si="18"/>
        <v>1</v>
      </c>
      <c r="AF100" s="205">
        <f t="shared" si="19"/>
        <v>0</v>
      </c>
      <c r="AG100" s="205">
        <f t="shared" si="20"/>
        <v>0</v>
      </c>
      <c r="AH100" s="205">
        <f t="shared" si="21"/>
        <v>1</v>
      </c>
    </row>
    <row r="101" spans="2:34" ht="16.5" hidden="1" thickBot="1" x14ac:dyDescent="0.3">
      <c r="B101" s="95" t="str">
        <f t="shared" si="14"/>
        <v/>
      </c>
      <c r="C101" s="430" t="str">
        <f>IF('תנאי סף'!AO101&lt;&gt;1,"",'תנאי סף'!F101)</f>
        <v/>
      </c>
      <c r="D101" s="97" t="str">
        <f>הגנה!AV101</f>
        <v/>
      </c>
      <c r="E101" s="57"/>
      <c r="F101" s="57"/>
      <c r="G101" s="97" t="str">
        <f t="shared" si="15"/>
        <v/>
      </c>
      <c r="H101" s="298" t="str">
        <f t="shared" si="16"/>
        <v/>
      </c>
      <c r="I101" s="62" t="str">
        <f t="shared" si="17"/>
        <v/>
      </c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62" t="str">
        <f t="shared" si="12"/>
        <v/>
      </c>
      <c r="Z101" s="99" t="str">
        <f t="shared" si="13"/>
        <v/>
      </c>
      <c r="AE101" s="207">
        <f t="shared" si="18"/>
        <v>1</v>
      </c>
      <c r="AF101" s="205">
        <f t="shared" si="19"/>
        <v>0</v>
      </c>
      <c r="AG101" s="205">
        <f t="shared" si="20"/>
        <v>0</v>
      </c>
      <c r="AH101" s="205">
        <f t="shared" si="21"/>
        <v>1</v>
      </c>
    </row>
    <row r="102" spans="2:34" ht="16.5" hidden="1" thickBot="1" x14ac:dyDescent="0.3">
      <c r="B102" s="95" t="str">
        <f t="shared" si="14"/>
        <v/>
      </c>
      <c r="C102" s="430" t="str">
        <f>IF('תנאי סף'!AO102&lt;&gt;1,"",'תנאי סף'!F102)</f>
        <v/>
      </c>
      <c r="D102" s="97" t="str">
        <f>הגנה!AV102</f>
        <v/>
      </c>
      <c r="E102" s="57"/>
      <c r="F102" s="57"/>
      <c r="G102" s="97" t="str">
        <f t="shared" si="15"/>
        <v/>
      </c>
      <c r="H102" s="298" t="str">
        <f t="shared" si="16"/>
        <v/>
      </c>
      <c r="I102" s="62" t="str">
        <f t="shared" si="17"/>
        <v/>
      </c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62" t="str">
        <f t="shared" si="12"/>
        <v/>
      </c>
      <c r="Z102" s="99" t="str">
        <f t="shared" si="13"/>
        <v/>
      </c>
      <c r="AE102" s="207">
        <f t="shared" si="18"/>
        <v>1</v>
      </c>
      <c r="AF102" s="205">
        <f t="shared" si="19"/>
        <v>0</v>
      </c>
      <c r="AG102" s="205">
        <f t="shared" si="20"/>
        <v>0</v>
      </c>
      <c r="AH102" s="205">
        <f t="shared" si="21"/>
        <v>1</v>
      </c>
    </row>
    <row r="103" spans="2:34" ht="16.5" hidden="1" thickBot="1" x14ac:dyDescent="0.3">
      <c r="B103" s="95" t="str">
        <f t="shared" si="14"/>
        <v/>
      </c>
      <c r="C103" s="430" t="str">
        <f>IF('תנאי סף'!AO103&lt;&gt;1,"",'תנאי סף'!F103)</f>
        <v/>
      </c>
      <c r="D103" s="97" t="str">
        <f>הגנה!AV103</f>
        <v/>
      </c>
      <c r="E103" s="57"/>
      <c r="F103" s="57"/>
      <c r="G103" s="97" t="str">
        <f t="shared" si="15"/>
        <v/>
      </c>
      <c r="H103" s="298" t="str">
        <f t="shared" si="16"/>
        <v/>
      </c>
      <c r="I103" s="62" t="str">
        <f t="shared" si="17"/>
        <v/>
      </c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62" t="str">
        <f t="shared" si="12"/>
        <v/>
      </c>
      <c r="Z103" s="99" t="str">
        <f t="shared" si="13"/>
        <v/>
      </c>
      <c r="AE103" s="207">
        <f t="shared" si="18"/>
        <v>1</v>
      </c>
      <c r="AF103" s="205">
        <f t="shared" si="19"/>
        <v>0</v>
      </c>
      <c r="AG103" s="205">
        <f t="shared" si="20"/>
        <v>0</v>
      </c>
      <c r="AH103" s="205">
        <f t="shared" si="21"/>
        <v>1</v>
      </c>
    </row>
    <row r="104" spans="2:34" ht="16.5" hidden="1" thickBot="1" x14ac:dyDescent="0.3">
      <c r="B104" s="95" t="str">
        <f t="shared" si="14"/>
        <v/>
      </c>
      <c r="C104" s="430" t="str">
        <f>IF('תנאי סף'!AO104&lt;&gt;1,"",'תנאי סף'!F104)</f>
        <v/>
      </c>
      <c r="D104" s="97" t="str">
        <f>הגנה!AV104</f>
        <v/>
      </c>
      <c r="E104" s="57"/>
      <c r="F104" s="57"/>
      <c r="G104" s="97" t="str">
        <f t="shared" si="15"/>
        <v/>
      </c>
      <c r="H104" s="298" t="str">
        <f t="shared" si="16"/>
        <v/>
      </c>
      <c r="I104" s="62" t="str">
        <f t="shared" si="17"/>
        <v/>
      </c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62" t="str">
        <f t="shared" si="12"/>
        <v/>
      </c>
      <c r="Z104" s="99" t="str">
        <f t="shared" si="13"/>
        <v/>
      </c>
      <c r="AE104" s="207">
        <f t="shared" si="18"/>
        <v>1</v>
      </c>
      <c r="AF104" s="205">
        <f t="shared" si="19"/>
        <v>0</v>
      </c>
      <c r="AG104" s="205">
        <f t="shared" si="20"/>
        <v>0</v>
      </c>
      <c r="AH104" s="205">
        <f t="shared" si="21"/>
        <v>1</v>
      </c>
    </row>
    <row r="105" spans="2:34" ht="16.5" hidden="1" thickBot="1" x14ac:dyDescent="0.3">
      <c r="B105" s="95" t="str">
        <f t="shared" si="14"/>
        <v/>
      </c>
      <c r="C105" s="430" t="str">
        <f>IF('תנאי סף'!AO105&lt;&gt;1,"",'תנאי סף'!F105)</f>
        <v/>
      </c>
      <c r="D105" s="97" t="str">
        <f>הגנה!AV105</f>
        <v/>
      </c>
      <c r="E105" s="57"/>
      <c r="F105" s="57"/>
      <c r="G105" s="97" t="str">
        <f t="shared" si="15"/>
        <v/>
      </c>
      <c r="H105" s="298" t="str">
        <f t="shared" si="16"/>
        <v/>
      </c>
      <c r="I105" s="62" t="str">
        <f t="shared" si="17"/>
        <v/>
      </c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62" t="str">
        <f t="shared" si="12"/>
        <v/>
      </c>
      <c r="Z105" s="99" t="str">
        <f t="shared" si="13"/>
        <v/>
      </c>
      <c r="AE105" s="207">
        <f t="shared" si="18"/>
        <v>1</v>
      </c>
      <c r="AF105" s="205">
        <f t="shared" si="19"/>
        <v>0</v>
      </c>
      <c r="AG105" s="205">
        <f t="shared" si="20"/>
        <v>0</v>
      </c>
      <c r="AH105" s="205">
        <f t="shared" si="21"/>
        <v>1</v>
      </c>
    </row>
    <row r="106" spans="2:34" ht="16.5" hidden="1" thickBot="1" x14ac:dyDescent="0.3">
      <c r="B106" s="95" t="str">
        <f t="shared" si="14"/>
        <v/>
      </c>
      <c r="C106" s="430" t="str">
        <f>IF('תנאי סף'!AO106&lt;&gt;1,"",'תנאי סף'!F106)</f>
        <v/>
      </c>
      <c r="D106" s="97" t="str">
        <f>הגנה!AV106</f>
        <v/>
      </c>
      <c r="E106" s="57"/>
      <c r="F106" s="57"/>
      <c r="G106" s="97" t="str">
        <f t="shared" si="15"/>
        <v/>
      </c>
      <c r="H106" s="298" t="str">
        <f t="shared" si="16"/>
        <v/>
      </c>
      <c r="I106" s="62" t="str">
        <f t="shared" si="17"/>
        <v/>
      </c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62" t="str">
        <f t="shared" si="12"/>
        <v/>
      </c>
      <c r="Z106" s="99" t="str">
        <f t="shared" si="13"/>
        <v/>
      </c>
      <c r="AE106" s="207">
        <f t="shared" si="18"/>
        <v>1</v>
      </c>
      <c r="AF106" s="205">
        <f t="shared" si="19"/>
        <v>0</v>
      </c>
      <c r="AG106" s="205">
        <f t="shared" si="20"/>
        <v>0</v>
      </c>
      <c r="AH106" s="205">
        <f t="shared" si="21"/>
        <v>1</v>
      </c>
    </row>
    <row r="107" spans="2:34" ht="16.5" hidden="1" thickBot="1" x14ac:dyDescent="0.3">
      <c r="B107" s="95" t="str">
        <f t="shared" si="14"/>
        <v/>
      </c>
      <c r="C107" s="430" t="str">
        <f>IF('תנאי סף'!AO107&lt;&gt;1,"",'תנאי סף'!F107)</f>
        <v/>
      </c>
      <c r="D107" s="97" t="str">
        <f>הגנה!AV107</f>
        <v/>
      </c>
      <c r="E107" s="57"/>
      <c r="F107" s="57"/>
      <c r="G107" s="97" t="str">
        <f t="shared" si="15"/>
        <v/>
      </c>
      <c r="H107" s="298" t="str">
        <f t="shared" si="16"/>
        <v/>
      </c>
      <c r="I107" s="62" t="str">
        <f t="shared" si="17"/>
        <v/>
      </c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62" t="str">
        <f t="shared" si="12"/>
        <v/>
      </c>
      <c r="Z107" s="99" t="str">
        <f t="shared" si="13"/>
        <v/>
      </c>
      <c r="AE107" s="207">
        <f t="shared" si="18"/>
        <v>1</v>
      </c>
      <c r="AF107" s="205">
        <f t="shared" si="19"/>
        <v>0</v>
      </c>
      <c r="AG107" s="205">
        <f t="shared" si="20"/>
        <v>0</v>
      </c>
      <c r="AH107" s="205">
        <f t="shared" si="21"/>
        <v>1</v>
      </c>
    </row>
    <row r="108" spans="2:34" ht="16.5" hidden="1" thickBot="1" x14ac:dyDescent="0.3">
      <c r="B108" s="95" t="str">
        <f t="shared" si="14"/>
        <v/>
      </c>
      <c r="C108" s="430" t="str">
        <f>IF('תנאי סף'!AO108&lt;&gt;1,"",'תנאי סף'!F108)</f>
        <v/>
      </c>
      <c r="D108" s="97" t="str">
        <f>הגנה!AV108</f>
        <v/>
      </c>
      <c r="E108" s="57"/>
      <c r="F108" s="57"/>
      <c r="G108" s="97" t="str">
        <f t="shared" si="15"/>
        <v/>
      </c>
      <c r="H108" s="298" t="str">
        <f t="shared" si="16"/>
        <v/>
      </c>
      <c r="I108" s="62" t="str">
        <f t="shared" si="17"/>
        <v/>
      </c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62" t="str">
        <f t="shared" si="12"/>
        <v/>
      </c>
      <c r="Z108" s="99" t="str">
        <f t="shared" si="13"/>
        <v/>
      </c>
      <c r="AE108" s="207">
        <f t="shared" si="18"/>
        <v>1</v>
      </c>
      <c r="AF108" s="205">
        <f t="shared" si="19"/>
        <v>0</v>
      </c>
      <c r="AG108" s="205">
        <f t="shared" si="20"/>
        <v>0</v>
      </c>
      <c r="AH108" s="205">
        <f t="shared" si="21"/>
        <v>1</v>
      </c>
    </row>
    <row r="109" spans="2:34" ht="16.5" hidden="1" thickBot="1" x14ac:dyDescent="0.3">
      <c r="B109" s="95" t="str">
        <f t="shared" si="14"/>
        <v/>
      </c>
      <c r="C109" s="430" t="str">
        <f>IF('תנאי סף'!AO109&lt;&gt;1,"",'תנאי סף'!F109)</f>
        <v/>
      </c>
      <c r="D109" s="97" t="str">
        <f>הגנה!AV109</f>
        <v/>
      </c>
      <c r="E109" s="57"/>
      <c r="F109" s="57"/>
      <c r="G109" s="97" t="str">
        <f t="shared" si="15"/>
        <v/>
      </c>
      <c r="H109" s="298" t="str">
        <f t="shared" si="16"/>
        <v/>
      </c>
      <c r="I109" s="62" t="str">
        <f t="shared" si="17"/>
        <v/>
      </c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62" t="str">
        <f t="shared" si="12"/>
        <v/>
      </c>
      <c r="Z109" s="99" t="str">
        <f t="shared" si="13"/>
        <v/>
      </c>
      <c r="AE109" s="207">
        <f t="shared" si="18"/>
        <v>1</v>
      </c>
      <c r="AF109" s="205">
        <f t="shared" si="19"/>
        <v>0</v>
      </c>
      <c r="AG109" s="205">
        <f t="shared" si="20"/>
        <v>0</v>
      </c>
      <c r="AH109" s="205">
        <f t="shared" si="21"/>
        <v>1</v>
      </c>
    </row>
    <row r="110" spans="2:34" ht="16.5" hidden="1" thickBot="1" x14ac:dyDescent="0.3">
      <c r="B110" s="95" t="str">
        <f t="shared" si="14"/>
        <v/>
      </c>
      <c r="C110" s="430" t="str">
        <f>IF('תנאי סף'!AO110&lt;&gt;1,"",'תנאי סף'!F110)</f>
        <v/>
      </c>
      <c r="D110" s="97" t="str">
        <f>הגנה!AV110</f>
        <v/>
      </c>
      <c r="E110" s="57"/>
      <c r="F110" s="57"/>
      <c r="G110" s="97" t="str">
        <f t="shared" si="15"/>
        <v/>
      </c>
      <c r="H110" s="298" t="str">
        <f t="shared" si="16"/>
        <v/>
      </c>
      <c r="I110" s="62" t="str">
        <f t="shared" si="17"/>
        <v/>
      </c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62" t="str">
        <f t="shared" si="12"/>
        <v/>
      </c>
      <c r="Z110" s="99" t="str">
        <f t="shared" si="13"/>
        <v/>
      </c>
      <c r="AE110" s="207">
        <f t="shared" si="18"/>
        <v>1</v>
      </c>
      <c r="AF110" s="205">
        <f t="shared" si="19"/>
        <v>0</v>
      </c>
      <c r="AG110" s="205">
        <f t="shared" si="20"/>
        <v>0</v>
      </c>
      <c r="AH110" s="205">
        <f t="shared" si="21"/>
        <v>1</v>
      </c>
    </row>
    <row r="111" spans="2:34" ht="16.5" hidden="1" thickBot="1" x14ac:dyDescent="0.3">
      <c r="B111" s="95" t="str">
        <f t="shared" si="14"/>
        <v/>
      </c>
      <c r="C111" s="430" t="str">
        <f>IF('תנאי סף'!AO111&lt;&gt;1,"",'תנאי סף'!F111)</f>
        <v/>
      </c>
      <c r="D111" s="97" t="str">
        <f>הגנה!AV111</f>
        <v/>
      </c>
      <c r="E111" s="57"/>
      <c r="F111" s="57"/>
      <c r="G111" s="97" t="str">
        <f t="shared" si="15"/>
        <v/>
      </c>
      <c r="H111" s="298" t="str">
        <f t="shared" si="16"/>
        <v/>
      </c>
      <c r="I111" s="62" t="str">
        <f t="shared" si="17"/>
        <v/>
      </c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62" t="str">
        <f t="shared" si="12"/>
        <v/>
      </c>
      <c r="Z111" s="99" t="str">
        <f t="shared" si="13"/>
        <v/>
      </c>
      <c r="AE111" s="207">
        <f t="shared" si="18"/>
        <v>1</v>
      </c>
      <c r="AF111" s="205">
        <f t="shared" si="19"/>
        <v>0</v>
      </c>
      <c r="AG111" s="205">
        <f t="shared" si="20"/>
        <v>0</v>
      </c>
      <c r="AH111" s="205">
        <f t="shared" si="21"/>
        <v>1</v>
      </c>
    </row>
    <row r="112" spans="2:34" ht="16.5" hidden="1" thickBot="1" x14ac:dyDescent="0.3">
      <c r="B112" s="95" t="str">
        <f t="shared" si="14"/>
        <v/>
      </c>
      <c r="C112" s="430" t="str">
        <f>IF('תנאי סף'!AO112&lt;&gt;1,"",'תנאי סף'!F112)</f>
        <v/>
      </c>
      <c r="D112" s="97" t="str">
        <f>הגנה!AV112</f>
        <v/>
      </c>
      <c r="E112" s="57"/>
      <c r="F112" s="57"/>
      <c r="G112" s="97" t="str">
        <f t="shared" si="15"/>
        <v/>
      </c>
      <c r="H112" s="298" t="str">
        <f t="shared" si="16"/>
        <v/>
      </c>
      <c r="I112" s="62" t="str">
        <f t="shared" si="17"/>
        <v/>
      </c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62" t="str">
        <f t="shared" si="12"/>
        <v/>
      </c>
      <c r="Z112" s="99" t="str">
        <f t="shared" si="13"/>
        <v/>
      </c>
      <c r="AE112" s="207">
        <f t="shared" si="18"/>
        <v>1</v>
      </c>
      <c r="AF112" s="205">
        <f t="shared" si="19"/>
        <v>0</v>
      </c>
      <c r="AG112" s="205">
        <f t="shared" si="20"/>
        <v>0</v>
      </c>
      <c r="AH112" s="205">
        <f t="shared" si="21"/>
        <v>1</v>
      </c>
    </row>
    <row r="113" spans="2:34" ht="16.5" hidden="1" thickBot="1" x14ac:dyDescent="0.3">
      <c r="B113" s="95" t="str">
        <f t="shared" si="14"/>
        <v/>
      </c>
      <c r="C113" s="430" t="str">
        <f>IF('תנאי סף'!AO113&lt;&gt;1,"",'תנאי סף'!F113)</f>
        <v/>
      </c>
      <c r="D113" s="97" t="str">
        <f>הגנה!AV113</f>
        <v/>
      </c>
      <c r="E113" s="57"/>
      <c r="F113" s="57"/>
      <c r="G113" s="97" t="str">
        <f t="shared" si="15"/>
        <v/>
      </c>
      <c r="H113" s="298" t="str">
        <f t="shared" si="16"/>
        <v/>
      </c>
      <c r="I113" s="62" t="str">
        <f t="shared" si="17"/>
        <v/>
      </c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62" t="str">
        <f t="shared" si="12"/>
        <v/>
      </c>
      <c r="Z113" s="99" t="str">
        <f t="shared" si="13"/>
        <v/>
      </c>
      <c r="AE113" s="207">
        <f t="shared" si="18"/>
        <v>1</v>
      </c>
      <c r="AF113" s="205">
        <f t="shared" si="19"/>
        <v>0</v>
      </c>
      <c r="AG113" s="205">
        <f t="shared" si="20"/>
        <v>0</v>
      </c>
      <c r="AH113" s="205">
        <f t="shared" si="21"/>
        <v>1</v>
      </c>
    </row>
    <row r="114" spans="2:34" ht="16.5" hidden="1" thickBot="1" x14ac:dyDescent="0.3">
      <c r="B114" s="95" t="str">
        <f t="shared" si="14"/>
        <v/>
      </c>
      <c r="C114" s="430" t="str">
        <f>IF('תנאי סף'!AO114&lt;&gt;1,"",'תנאי סף'!F114)</f>
        <v/>
      </c>
      <c r="D114" s="97" t="str">
        <f>הגנה!AV114</f>
        <v/>
      </c>
      <c r="E114" s="57"/>
      <c r="F114" s="57"/>
      <c r="G114" s="97" t="str">
        <f t="shared" si="15"/>
        <v/>
      </c>
      <c r="H114" s="298" t="str">
        <f t="shared" si="16"/>
        <v/>
      </c>
      <c r="I114" s="62" t="str">
        <f t="shared" si="17"/>
        <v/>
      </c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62" t="str">
        <f t="shared" si="12"/>
        <v/>
      </c>
      <c r="Z114" s="99" t="str">
        <f t="shared" si="13"/>
        <v/>
      </c>
      <c r="AE114" s="207">
        <f t="shared" si="18"/>
        <v>1</v>
      </c>
      <c r="AF114" s="205">
        <f t="shared" si="19"/>
        <v>0</v>
      </c>
      <c r="AG114" s="205">
        <f t="shared" si="20"/>
        <v>0</v>
      </c>
      <c r="AH114" s="205">
        <f t="shared" si="21"/>
        <v>1</v>
      </c>
    </row>
    <row r="115" spans="2:34" ht="16.5" hidden="1" thickBot="1" x14ac:dyDescent="0.3">
      <c r="B115" s="95" t="str">
        <f t="shared" si="14"/>
        <v/>
      </c>
      <c r="C115" s="430" t="str">
        <f>IF('תנאי סף'!AO115&lt;&gt;1,"",'תנאי סף'!F115)</f>
        <v/>
      </c>
      <c r="D115" s="97" t="str">
        <f>הגנה!AV115</f>
        <v/>
      </c>
      <c r="E115" s="57"/>
      <c r="F115" s="57"/>
      <c r="G115" s="97" t="str">
        <f t="shared" si="15"/>
        <v/>
      </c>
      <c r="H115" s="298" t="str">
        <f t="shared" si="16"/>
        <v/>
      </c>
      <c r="I115" s="62" t="str">
        <f t="shared" si="17"/>
        <v/>
      </c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62" t="str">
        <f t="shared" si="12"/>
        <v/>
      </c>
      <c r="Z115" s="99" t="str">
        <f t="shared" si="13"/>
        <v/>
      </c>
      <c r="AE115" s="207">
        <f t="shared" si="18"/>
        <v>1</v>
      </c>
      <c r="AF115" s="205">
        <f t="shared" si="19"/>
        <v>0</v>
      </c>
      <c r="AG115" s="205">
        <f t="shared" si="20"/>
        <v>0</v>
      </c>
      <c r="AH115" s="205">
        <f t="shared" si="21"/>
        <v>1</v>
      </c>
    </row>
    <row r="116" spans="2:34" ht="16.5" hidden="1" thickBot="1" x14ac:dyDescent="0.3">
      <c r="B116" s="95" t="str">
        <f t="shared" si="14"/>
        <v/>
      </c>
      <c r="C116" s="430" t="str">
        <f>IF('תנאי סף'!AO116&lt;&gt;1,"",'תנאי סף'!F116)</f>
        <v/>
      </c>
      <c r="D116" s="97" t="str">
        <f>הגנה!AV116</f>
        <v/>
      </c>
      <c r="E116" s="57"/>
      <c r="F116" s="57"/>
      <c r="G116" s="97" t="str">
        <f t="shared" si="15"/>
        <v/>
      </c>
      <c r="H116" s="298" t="str">
        <f t="shared" si="16"/>
        <v/>
      </c>
      <c r="I116" s="62" t="str">
        <f t="shared" si="17"/>
        <v/>
      </c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62" t="str">
        <f t="shared" si="12"/>
        <v/>
      </c>
      <c r="Z116" s="99" t="str">
        <f t="shared" si="13"/>
        <v/>
      </c>
      <c r="AE116" s="207">
        <f t="shared" si="18"/>
        <v>1</v>
      </c>
      <c r="AF116" s="205">
        <f t="shared" si="19"/>
        <v>0</v>
      </c>
      <c r="AG116" s="205">
        <f t="shared" si="20"/>
        <v>0</v>
      </c>
      <c r="AH116" s="205">
        <f t="shared" si="21"/>
        <v>1</v>
      </c>
    </row>
    <row r="117" spans="2:34" ht="16.5" hidden="1" thickBot="1" x14ac:dyDescent="0.3">
      <c r="B117" s="95" t="str">
        <f t="shared" si="14"/>
        <v/>
      </c>
      <c r="C117" s="430" t="str">
        <f>IF('תנאי סף'!AO117&lt;&gt;1,"",'תנאי סף'!F117)</f>
        <v/>
      </c>
      <c r="D117" s="97" t="str">
        <f>הגנה!AV117</f>
        <v/>
      </c>
      <c r="E117" s="57"/>
      <c r="F117" s="57"/>
      <c r="G117" s="97" t="str">
        <f t="shared" si="15"/>
        <v/>
      </c>
      <c r="H117" s="298" t="str">
        <f t="shared" si="16"/>
        <v/>
      </c>
      <c r="I117" s="62" t="str">
        <f t="shared" si="17"/>
        <v/>
      </c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62" t="str">
        <f t="shared" si="12"/>
        <v/>
      </c>
      <c r="Z117" s="99" t="str">
        <f t="shared" si="13"/>
        <v/>
      </c>
      <c r="AE117" s="207">
        <f t="shared" si="18"/>
        <v>1</v>
      </c>
      <c r="AF117" s="205">
        <f t="shared" si="19"/>
        <v>0</v>
      </c>
      <c r="AG117" s="205">
        <f t="shared" si="20"/>
        <v>0</v>
      </c>
      <c r="AH117" s="205">
        <f t="shared" si="21"/>
        <v>1</v>
      </c>
    </row>
    <row r="118" spans="2:34" ht="16.5" hidden="1" thickBot="1" x14ac:dyDescent="0.3">
      <c r="B118" s="95" t="str">
        <f t="shared" si="14"/>
        <v/>
      </c>
      <c r="C118" s="430" t="str">
        <f>IF('תנאי סף'!AO118&lt;&gt;1,"",'תנאי סף'!F118)</f>
        <v/>
      </c>
      <c r="D118" s="97" t="str">
        <f>הגנה!AV118</f>
        <v/>
      </c>
      <c r="E118" s="57"/>
      <c r="F118" s="57"/>
      <c r="G118" s="97" t="str">
        <f t="shared" si="15"/>
        <v/>
      </c>
      <c r="H118" s="298" t="str">
        <f t="shared" si="16"/>
        <v/>
      </c>
      <c r="I118" s="62" t="str">
        <f t="shared" si="17"/>
        <v/>
      </c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62" t="str">
        <f t="shared" si="12"/>
        <v/>
      </c>
      <c r="Z118" s="99" t="str">
        <f t="shared" si="13"/>
        <v/>
      </c>
      <c r="AE118" s="207">
        <f t="shared" si="18"/>
        <v>1</v>
      </c>
      <c r="AF118" s="205">
        <f t="shared" si="19"/>
        <v>0</v>
      </c>
      <c r="AG118" s="205">
        <f t="shared" si="20"/>
        <v>0</v>
      </c>
      <c r="AH118" s="205">
        <f t="shared" si="21"/>
        <v>1</v>
      </c>
    </row>
    <row r="119" spans="2:34" ht="16.5" hidden="1" thickBot="1" x14ac:dyDescent="0.3">
      <c r="B119" s="95" t="str">
        <f t="shared" si="14"/>
        <v/>
      </c>
      <c r="C119" s="430" t="str">
        <f>IF('תנאי סף'!AO119&lt;&gt;1,"",'תנאי סף'!F119)</f>
        <v/>
      </c>
      <c r="D119" s="97" t="str">
        <f>הגנה!AV119</f>
        <v/>
      </c>
      <c r="E119" s="57"/>
      <c r="F119" s="57"/>
      <c r="G119" s="97" t="str">
        <f t="shared" si="15"/>
        <v/>
      </c>
      <c r="H119" s="298" t="str">
        <f t="shared" si="16"/>
        <v/>
      </c>
      <c r="I119" s="62" t="str">
        <f t="shared" si="17"/>
        <v/>
      </c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62" t="str">
        <f t="shared" si="12"/>
        <v/>
      </c>
      <c r="Z119" s="99" t="str">
        <f t="shared" si="13"/>
        <v/>
      </c>
      <c r="AE119" s="207">
        <f t="shared" si="18"/>
        <v>1</v>
      </c>
      <c r="AF119" s="205">
        <f t="shared" si="19"/>
        <v>0</v>
      </c>
      <c r="AG119" s="205">
        <f t="shared" si="20"/>
        <v>0</v>
      </c>
      <c r="AH119" s="205">
        <f t="shared" si="21"/>
        <v>1</v>
      </c>
    </row>
    <row r="120" spans="2:34" ht="16.5" hidden="1" thickBot="1" x14ac:dyDescent="0.3">
      <c r="B120" s="95" t="str">
        <f t="shared" si="14"/>
        <v/>
      </c>
      <c r="C120" s="430" t="str">
        <f>IF('תנאי סף'!AO120&lt;&gt;1,"",'תנאי סף'!F120)</f>
        <v/>
      </c>
      <c r="D120" s="97" t="str">
        <f>הגנה!AV120</f>
        <v/>
      </c>
      <c r="E120" s="57"/>
      <c r="F120" s="57"/>
      <c r="G120" s="97" t="str">
        <f t="shared" si="15"/>
        <v/>
      </c>
      <c r="H120" s="298" t="str">
        <f t="shared" si="16"/>
        <v/>
      </c>
      <c r="I120" s="62" t="str">
        <f t="shared" si="17"/>
        <v/>
      </c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62" t="str">
        <f t="shared" si="12"/>
        <v/>
      </c>
      <c r="Z120" s="99" t="str">
        <f t="shared" si="13"/>
        <v/>
      </c>
      <c r="AE120" s="207">
        <f t="shared" si="18"/>
        <v>1</v>
      </c>
      <c r="AF120" s="205">
        <f t="shared" si="19"/>
        <v>0</v>
      </c>
      <c r="AG120" s="205">
        <f t="shared" si="20"/>
        <v>0</v>
      </c>
      <c r="AH120" s="205">
        <f t="shared" si="21"/>
        <v>1</v>
      </c>
    </row>
    <row r="121" spans="2:34" ht="16.5" hidden="1" thickBot="1" x14ac:dyDescent="0.3">
      <c r="B121" s="95" t="str">
        <f t="shared" si="14"/>
        <v/>
      </c>
      <c r="C121" s="430" t="str">
        <f>IF('תנאי סף'!AO121&lt;&gt;1,"",'תנאי סף'!F121)</f>
        <v/>
      </c>
      <c r="D121" s="97" t="str">
        <f>הגנה!AV121</f>
        <v/>
      </c>
      <c r="E121" s="57"/>
      <c r="F121" s="57"/>
      <c r="G121" s="97" t="str">
        <f t="shared" si="15"/>
        <v/>
      </c>
      <c r="H121" s="298" t="str">
        <f t="shared" si="16"/>
        <v/>
      </c>
      <c r="I121" s="62" t="str">
        <f t="shared" si="17"/>
        <v/>
      </c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62" t="str">
        <f t="shared" si="12"/>
        <v/>
      </c>
      <c r="Z121" s="99" t="str">
        <f t="shared" si="13"/>
        <v/>
      </c>
      <c r="AE121" s="207">
        <f t="shared" si="18"/>
        <v>1</v>
      </c>
      <c r="AF121" s="205">
        <f t="shared" si="19"/>
        <v>0</v>
      </c>
      <c r="AG121" s="205">
        <f t="shared" si="20"/>
        <v>0</v>
      </c>
      <c r="AH121" s="205">
        <f t="shared" si="21"/>
        <v>1</v>
      </c>
    </row>
    <row r="122" spans="2:34" ht="16.5" hidden="1" thickBot="1" x14ac:dyDescent="0.3">
      <c r="B122" s="95" t="str">
        <f t="shared" si="14"/>
        <v/>
      </c>
      <c r="C122" s="430" t="str">
        <f>IF('תנאי סף'!AO122&lt;&gt;1,"",'תנאי סף'!F122)</f>
        <v/>
      </c>
      <c r="D122" s="97" t="str">
        <f>הגנה!AV122</f>
        <v/>
      </c>
      <c r="E122" s="57"/>
      <c r="F122" s="57"/>
      <c r="G122" s="97" t="str">
        <f t="shared" si="15"/>
        <v/>
      </c>
      <c r="H122" s="298" t="str">
        <f t="shared" si="16"/>
        <v/>
      </c>
      <c r="I122" s="62" t="str">
        <f t="shared" si="17"/>
        <v/>
      </c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62" t="str">
        <f t="shared" si="12"/>
        <v/>
      </c>
      <c r="Z122" s="99" t="str">
        <f t="shared" si="13"/>
        <v/>
      </c>
      <c r="AE122" s="207">
        <f t="shared" si="18"/>
        <v>1</v>
      </c>
      <c r="AF122" s="205">
        <f t="shared" si="19"/>
        <v>0</v>
      </c>
      <c r="AG122" s="205">
        <f t="shared" si="20"/>
        <v>0</v>
      </c>
      <c r="AH122" s="205">
        <f t="shared" si="21"/>
        <v>1</v>
      </c>
    </row>
    <row r="123" spans="2:34" ht="16.5" hidden="1" thickBot="1" x14ac:dyDescent="0.3">
      <c r="B123" s="95" t="str">
        <f t="shared" si="14"/>
        <v/>
      </c>
      <c r="C123" s="430" t="str">
        <f>IF('תנאי סף'!AO123&lt;&gt;1,"",'תנאי סף'!F123)</f>
        <v/>
      </c>
      <c r="D123" s="97" t="str">
        <f>הגנה!AV123</f>
        <v/>
      </c>
      <c r="E123" s="57"/>
      <c r="F123" s="57"/>
      <c r="G123" s="97" t="str">
        <f t="shared" si="15"/>
        <v/>
      </c>
      <c r="H123" s="298" t="str">
        <f t="shared" si="16"/>
        <v/>
      </c>
      <c r="I123" s="62" t="str">
        <f t="shared" si="17"/>
        <v/>
      </c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62" t="str">
        <f t="shared" si="12"/>
        <v/>
      </c>
      <c r="Z123" s="99" t="str">
        <f t="shared" si="13"/>
        <v/>
      </c>
      <c r="AE123" s="207">
        <f t="shared" si="18"/>
        <v>1</v>
      </c>
      <c r="AF123" s="205">
        <f t="shared" si="19"/>
        <v>0</v>
      </c>
      <c r="AG123" s="205">
        <f t="shared" si="20"/>
        <v>0</v>
      </c>
      <c r="AH123" s="205">
        <f t="shared" si="21"/>
        <v>1</v>
      </c>
    </row>
    <row r="124" spans="2:34" ht="16.5" hidden="1" thickBot="1" x14ac:dyDescent="0.3">
      <c r="B124" s="95" t="str">
        <f t="shared" si="14"/>
        <v/>
      </c>
      <c r="C124" s="430" t="str">
        <f>IF('תנאי סף'!AO124&lt;&gt;1,"",'תנאי סף'!F124)</f>
        <v/>
      </c>
      <c r="D124" s="97" t="str">
        <f>הגנה!AV124</f>
        <v/>
      </c>
      <c r="E124" s="57"/>
      <c r="F124" s="57"/>
      <c r="G124" s="97" t="str">
        <f t="shared" si="15"/>
        <v/>
      </c>
      <c r="H124" s="298" t="str">
        <f t="shared" si="16"/>
        <v/>
      </c>
      <c r="I124" s="62" t="str">
        <f t="shared" si="17"/>
        <v/>
      </c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62" t="str">
        <f t="shared" si="12"/>
        <v/>
      </c>
      <c r="Z124" s="99" t="str">
        <f t="shared" si="13"/>
        <v/>
      </c>
      <c r="AE124" s="207">
        <f t="shared" si="18"/>
        <v>1</v>
      </c>
      <c r="AF124" s="205">
        <f t="shared" si="19"/>
        <v>0</v>
      </c>
      <c r="AG124" s="205">
        <f t="shared" si="20"/>
        <v>0</v>
      </c>
      <c r="AH124" s="205">
        <f t="shared" si="21"/>
        <v>1</v>
      </c>
    </row>
    <row r="125" spans="2:34" ht="16.5" hidden="1" thickBot="1" x14ac:dyDescent="0.3">
      <c r="B125" s="95" t="str">
        <f t="shared" si="14"/>
        <v/>
      </c>
      <c r="C125" s="430" t="str">
        <f>IF('תנאי סף'!AO125&lt;&gt;1,"",'תנאי סף'!F125)</f>
        <v/>
      </c>
      <c r="D125" s="97" t="str">
        <f>הגנה!AV125</f>
        <v/>
      </c>
      <c r="E125" s="57"/>
      <c r="F125" s="57"/>
      <c r="G125" s="97" t="str">
        <f t="shared" si="15"/>
        <v/>
      </c>
      <c r="H125" s="298" t="str">
        <f t="shared" si="16"/>
        <v/>
      </c>
      <c r="I125" s="62" t="str">
        <f t="shared" si="17"/>
        <v/>
      </c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62" t="str">
        <f t="shared" si="12"/>
        <v/>
      </c>
      <c r="Z125" s="99" t="str">
        <f t="shared" si="13"/>
        <v/>
      </c>
      <c r="AE125" s="207">
        <f t="shared" si="18"/>
        <v>1</v>
      </c>
      <c r="AF125" s="205">
        <f t="shared" si="19"/>
        <v>0</v>
      </c>
      <c r="AG125" s="205">
        <f t="shared" si="20"/>
        <v>0</v>
      </c>
      <c r="AH125" s="205">
        <f t="shared" si="21"/>
        <v>1</v>
      </c>
    </row>
    <row r="126" spans="2:34" ht="16.5" hidden="1" thickBot="1" x14ac:dyDescent="0.3">
      <c r="B126" s="95" t="str">
        <f t="shared" si="14"/>
        <v/>
      </c>
      <c r="C126" s="430" t="str">
        <f>IF('תנאי סף'!AO126&lt;&gt;1,"",'תנאי סף'!F126)</f>
        <v/>
      </c>
      <c r="D126" s="97" t="str">
        <f>הגנה!AV126</f>
        <v/>
      </c>
      <c r="E126" s="57"/>
      <c r="F126" s="57"/>
      <c r="G126" s="97" t="str">
        <f t="shared" si="15"/>
        <v/>
      </c>
      <c r="H126" s="298" t="str">
        <f t="shared" si="16"/>
        <v/>
      </c>
      <c r="I126" s="62" t="str">
        <f t="shared" si="17"/>
        <v/>
      </c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62" t="str">
        <f t="shared" si="12"/>
        <v/>
      </c>
      <c r="Z126" s="99" t="str">
        <f t="shared" si="13"/>
        <v/>
      </c>
      <c r="AE126" s="207">
        <f t="shared" si="18"/>
        <v>1</v>
      </c>
      <c r="AF126" s="205">
        <f t="shared" si="19"/>
        <v>0</v>
      </c>
      <c r="AG126" s="205">
        <f t="shared" si="20"/>
        <v>0</v>
      </c>
      <c r="AH126" s="205">
        <f t="shared" si="21"/>
        <v>1</v>
      </c>
    </row>
    <row r="127" spans="2:34" ht="16.5" hidden="1" thickBot="1" x14ac:dyDescent="0.3">
      <c r="B127" s="95" t="str">
        <f t="shared" si="14"/>
        <v/>
      </c>
      <c r="C127" s="430" t="str">
        <f>IF('תנאי סף'!AO127&lt;&gt;1,"",'תנאי סף'!F127)</f>
        <v/>
      </c>
      <c r="D127" s="97" t="str">
        <f>הגנה!AV127</f>
        <v/>
      </c>
      <c r="E127" s="57"/>
      <c r="F127" s="57"/>
      <c r="G127" s="97" t="str">
        <f t="shared" si="15"/>
        <v/>
      </c>
      <c r="H127" s="298" t="str">
        <f t="shared" si="16"/>
        <v/>
      </c>
      <c r="I127" s="62" t="str">
        <f t="shared" si="17"/>
        <v/>
      </c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62" t="str">
        <f t="shared" si="12"/>
        <v/>
      </c>
      <c r="Z127" s="99" t="str">
        <f t="shared" ref="Z127:Z130" si="22">IF(C127="","",IF($AH$27&lt;&gt;1,$AH$1,IFERROR(Y127*$C$2,$AH$1)))</f>
        <v/>
      </c>
      <c r="AE127" s="207">
        <f t="shared" si="18"/>
        <v>1</v>
      </c>
      <c r="AF127" s="205">
        <f t="shared" si="19"/>
        <v>0</v>
      </c>
      <c r="AG127" s="205">
        <f t="shared" si="20"/>
        <v>0</v>
      </c>
      <c r="AH127" s="205">
        <f t="shared" si="21"/>
        <v>1</v>
      </c>
    </row>
    <row r="128" spans="2:34" ht="16.5" hidden="1" thickBot="1" x14ac:dyDescent="0.3">
      <c r="B128" s="95" t="str">
        <f t="shared" si="14"/>
        <v/>
      </c>
      <c r="C128" s="430" t="str">
        <f>IF('תנאי סף'!AO128&lt;&gt;1,"",'תנאי סף'!F128)</f>
        <v/>
      </c>
      <c r="D128" s="97" t="str">
        <f>הגנה!AV128</f>
        <v/>
      </c>
      <c r="E128" s="57"/>
      <c r="F128" s="57"/>
      <c r="G128" s="97" t="str">
        <f t="shared" si="15"/>
        <v/>
      </c>
      <c r="H128" s="298" t="str">
        <f t="shared" si="16"/>
        <v/>
      </c>
      <c r="I128" s="62" t="str">
        <f t="shared" si="17"/>
        <v/>
      </c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62" t="str">
        <f t="shared" si="12"/>
        <v/>
      </c>
      <c r="Z128" s="99" t="str">
        <f t="shared" si="22"/>
        <v/>
      </c>
      <c r="AE128" s="207">
        <f t="shared" si="18"/>
        <v>1</v>
      </c>
      <c r="AF128" s="205">
        <f t="shared" si="19"/>
        <v>0</v>
      </c>
      <c r="AG128" s="205">
        <f t="shared" si="20"/>
        <v>0</v>
      </c>
      <c r="AH128" s="205">
        <f t="shared" si="21"/>
        <v>1</v>
      </c>
    </row>
    <row r="129" spans="2:34" ht="16.5" hidden="1" thickBot="1" x14ac:dyDescent="0.3">
      <c r="B129" s="95" t="str">
        <f t="shared" si="14"/>
        <v/>
      </c>
      <c r="C129" s="430" t="str">
        <f>IF('תנאי סף'!AO129&lt;&gt;1,"",'תנאי סף'!F129)</f>
        <v/>
      </c>
      <c r="D129" s="97" t="str">
        <f>הגנה!AV129</f>
        <v/>
      </c>
      <c r="E129" s="57"/>
      <c r="F129" s="57"/>
      <c r="G129" s="97" t="str">
        <f t="shared" si="15"/>
        <v/>
      </c>
      <c r="H129" s="298" t="str">
        <f t="shared" si="16"/>
        <v/>
      </c>
      <c r="I129" s="62" t="str">
        <f t="shared" si="17"/>
        <v/>
      </c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62" t="str">
        <f t="shared" si="12"/>
        <v/>
      </c>
      <c r="Z129" s="99" t="str">
        <f t="shared" si="22"/>
        <v/>
      </c>
      <c r="AE129" s="207">
        <f t="shared" si="18"/>
        <v>1</v>
      </c>
      <c r="AF129" s="205">
        <f t="shared" si="19"/>
        <v>0</v>
      </c>
      <c r="AG129" s="205">
        <f t="shared" si="20"/>
        <v>0</v>
      </c>
      <c r="AH129" s="205">
        <f t="shared" si="21"/>
        <v>1</v>
      </c>
    </row>
    <row r="130" spans="2:34" ht="16.5" hidden="1" thickBot="1" x14ac:dyDescent="0.3">
      <c r="B130" s="95" t="str">
        <f t="shared" si="14"/>
        <v/>
      </c>
      <c r="C130" s="430" t="str">
        <f>IF('תנאי סף'!AO130&lt;&gt;1,"",'תנאי סף'!F130)</f>
        <v/>
      </c>
      <c r="D130" s="97" t="str">
        <f>הגנה!AV130</f>
        <v/>
      </c>
      <c r="E130" s="57"/>
      <c r="F130" s="57"/>
      <c r="G130" s="97" t="str">
        <f t="shared" si="15"/>
        <v/>
      </c>
      <c r="H130" s="298" t="str">
        <f t="shared" si="16"/>
        <v/>
      </c>
      <c r="I130" s="62" t="str">
        <f t="shared" si="17"/>
        <v/>
      </c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62" t="str">
        <f t="shared" si="12"/>
        <v/>
      </c>
      <c r="Z130" s="99" t="str">
        <f t="shared" si="22"/>
        <v/>
      </c>
      <c r="AE130" s="207">
        <f t="shared" si="18"/>
        <v>1</v>
      </c>
      <c r="AF130" s="205">
        <f t="shared" si="19"/>
        <v>0</v>
      </c>
      <c r="AG130" s="205">
        <f t="shared" si="20"/>
        <v>0</v>
      </c>
      <c r="AH130" s="205">
        <f t="shared" si="21"/>
        <v>1</v>
      </c>
    </row>
    <row r="131" spans="2:34" ht="16.5" thickBot="1" x14ac:dyDescent="0.3">
      <c r="B131" s="529" t="s">
        <v>47</v>
      </c>
      <c r="C131" s="552"/>
      <c r="D131" s="100">
        <f t="shared" ref="D131:I131" ca="1" si="23">SUM(D31:D130)</f>
        <v>1</v>
      </c>
      <c r="E131" s="13">
        <f t="shared" si="23"/>
        <v>3</v>
      </c>
      <c r="F131" s="13">
        <f t="shared" si="23"/>
        <v>13</v>
      </c>
      <c r="G131" s="101">
        <f t="shared" ca="1" si="23"/>
        <v>0.47619047619047616</v>
      </c>
      <c r="H131" s="13">
        <f t="shared" ca="1" si="23"/>
        <v>1</v>
      </c>
      <c r="I131" s="101">
        <f t="shared" ca="1" si="23"/>
        <v>1.0159986217115218</v>
      </c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>
        <f ca="1">SUM(Y31:Y130)</f>
        <v>0.99999999999999989</v>
      </c>
      <c r="Z131" s="13">
        <f ca="1">SUM(Z31:Z130)</f>
        <v>1538183.9999999998</v>
      </c>
    </row>
  </sheetData>
  <sheetProtection algorithmName="SHA-512" hashValue="2UXbRYe0cB2rC+3NX1SbquBo1L8zuCsflYvPqByPVV5ao8Zfty1/jByMa8nQi14qNLHT7EBe72FCyHpggCIKJg==" saltValue="No12tn67O0zIKIblDrUDsQ==" spinCount="100000" sheet="1" scenarios="1" formatColumns="0" formatRows="0"/>
  <mergeCells count="12">
    <mergeCell ref="AF29:AF30"/>
    <mergeCell ref="B131:C131"/>
    <mergeCell ref="C4:D4"/>
    <mergeCell ref="B28:Z28"/>
    <mergeCell ref="B29:B30"/>
    <mergeCell ref="C29:C30"/>
    <mergeCell ref="D29:D30"/>
    <mergeCell ref="G29:G30"/>
    <mergeCell ref="H29:H30"/>
    <mergeCell ref="I29:I30"/>
    <mergeCell ref="Y29:Y30"/>
    <mergeCell ref="Z29:Z30"/>
  </mergeCells>
  <conditionalFormatting sqref="B31:Z130">
    <cfRule type="expression" dxfId="244" priority="1" stopIfTrue="1">
      <formula>AND($C31="",B31&lt;&gt;"")</formula>
    </cfRule>
    <cfRule type="expression" dxfId="243" priority="2">
      <formula>$C31=""</formula>
    </cfRule>
    <cfRule type="expression" dxfId="242" priority="3">
      <formula>B$30&lt;&gt;""</formula>
    </cfRule>
  </conditionalFormatting>
  <conditionalFormatting sqref="C1:G2">
    <cfRule type="containsBlanks" dxfId="241" priority="24">
      <formula>LEN(TRIM(C1))=0</formula>
    </cfRule>
  </conditionalFormatting>
  <conditionalFormatting sqref="E3:F6">
    <cfRule type="containsBlanks" dxfId="240" priority="26">
      <formula>LEN(TRIM(E3))=0</formula>
    </cfRule>
  </conditionalFormatting>
  <dataValidations count="1">
    <dataValidation type="decimal" operator="greaterThanOrEqual" allowBlank="1" showInputMessage="1" showErrorMessage="1" errorTitle="טעות בהזנה" error="יש להזין מספר שאינו שלילי" sqref="E31:F130" xr:uid="{00000000-0002-0000-0E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7B7F84E-5F1E-45AC-8E4E-B37B47FD6257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9">
    <tabColor theme="4" tint="-0.249977111117893"/>
    <pageSetUpPr fitToPage="1"/>
  </sheetPr>
  <dimension ref="A1:AJ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B31" sqref="B31"/>
    </sheetView>
  </sheetViews>
  <sheetFormatPr defaultColWidth="9" defaultRowHeight="15.75" x14ac:dyDescent="0.25"/>
  <cols>
    <col min="1" max="1" width="2" style="84" hidden="1" customWidth="1"/>
    <col min="2" max="2" width="10" style="84" customWidth="1"/>
    <col min="3" max="3" width="22.140625" style="84" bestFit="1" customWidth="1"/>
    <col min="4" max="4" width="19.5703125" style="84" customWidth="1"/>
    <col min="5" max="5" width="15.42578125" style="84" hidden="1" customWidth="1"/>
    <col min="6" max="6" width="14.140625" style="84" hidden="1" customWidth="1"/>
    <col min="7" max="7" width="13.42578125" style="84" customWidth="1"/>
    <col min="8" max="9" width="14.140625" style="84" hidden="1" customWidth="1"/>
    <col min="10" max="10" width="19.140625" style="84" customWidth="1"/>
    <col min="11" max="12" width="20.140625" style="84" customWidth="1"/>
    <col min="13" max="13" width="6.85546875" style="84" hidden="1" customWidth="1"/>
    <col min="14" max="24" width="4.85546875" style="84" hidden="1" customWidth="1"/>
    <col min="25" max="25" width="13.42578125" style="84" customWidth="1"/>
    <col min="26" max="26" width="14.42578125" style="84" customWidth="1"/>
    <col min="27" max="27" width="9" style="84" hidden="1" customWidth="1"/>
    <col min="28" max="28" width="8" style="84" hidden="1" customWidth="1"/>
    <col min="29" max="29" width="10.85546875" style="84" hidden="1" customWidth="1"/>
    <col min="30" max="30" width="8" style="84" hidden="1" customWidth="1"/>
    <col min="31" max="36" width="9" style="84" hidden="1" customWidth="1"/>
    <col min="37" max="200" width="0" style="84" hidden="1" customWidth="1"/>
    <col min="201" max="16384" width="9" style="84"/>
  </cols>
  <sheetData>
    <row r="1" spans="2:34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AC1" s="83"/>
      <c r="AH1" s="84" t="s">
        <v>70</v>
      </c>
    </row>
    <row r="2" spans="2:34" ht="16.5" customHeight="1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34" ht="16.5" thickBot="1" x14ac:dyDescent="0.3"/>
    <row r="4" spans="2:34" ht="16.5" hidden="1" thickBot="1" x14ac:dyDescent="0.3">
      <c r="J4" s="288"/>
      <c r="K4" s="289"/>
    </row>
    <row r="5" spans="2:34" s="206" customFormat="1" ht="31.5" hidden="1" customHeight="1" x14ac:dyDescent="0.25">
      <c r="J5" s="290"/>
      <c r="K5" s="291"/>
    </row>
    <row r="6" spans="2:34" s="206" customFormat="1" ht="16.5" thickBot="1" x14ac:dyDescent="0.3">
      <c r="C6" s="566" t="str">
        <f>'פרמטרים לעקרונות חישוב התמיכה'!B55</f>
        <v>לא ניתנן תמיכה למוסד בעד בקשה שהניקוד בעדה מזכה בסכום הנמוך מ:</v>
      </c>
      <c r="D6" s="567"/>
      <c r="E6" s="85">
        <f>'פרמטרים לעקרונות חישוב התמיכה'!$C$55</f>
        <v>25000</v>
      </c>
      <c r="G6" s="85">
        <f>E6</f>
        <v>25000</v>
      </c>
      <c r="H6" s="86"/>
      <c r="J6" s="292" t="s">
        <v>251</v>
      </c>
      <c r="K6" s="87">
        <f ca="1">J131</f>
        <v>0</v>
      </c>
      <c r="L6" s="88"/>
    </row>
    <row r="7" spans="2:34" s="206" customFormat="1" ht="16.5" thickBot="1" x14ac:dyDescent="0.3">
      <c r="J7" s="84"/>
      <c r="K7" s="84"/>
      <c r="L7" s="88"/>
    </row>
    <row r="8" spans="2:34" s="206" customFormat="1" ht="16.5" hidden="1" thickBot="1" x14ac:dyDescent="0.3"/>
    <row r="9" spans="2:34" s="206" customFormat="1" ht="16.5" hidden="1" thickBot="1" x14ac:dyDescent="0.3"/>
    <row r="10" spans="2:34" s="206" customFormat="1" ht="16.5" hidden="1" thickBot="1" x14ac:dyDescent="0.3"/>
    <row r="11" spans="2:34" s="206" customFormat="1" ht="16.5" hidden="1" thickBot="1" x14ac:dyDescent="0.3"/>
    <row r="12" spans="2:34" s="206" customFormat="1" ht="16.5" hidden="1" thickBot="1" x14ac:dyDescent="0.3"/>
    <row r="13" spans="2:34" s="206" customFormat="1" ht="16.5" hidden="1" thickBot="1" x14ac:dyDescent="0.3"/>
    <row r="14" spans="2:34" s="206" customFormat="1" ht="16.5" hidden="1" thickBot="1" x14ac:dyDescent="0.3"/>
    <row r="15" spans="2:34" s="206" customFormat="1" ht="16.5" hidden="1" thickBot="1" x14ac:dyDescent="0.3"/>
    <row r="16" spans="2:34" s="206" customFormat="1" ht="16.5" hidden="1" thickBot="1" x14ac:dyDescent="0.3"/>
    <row r="17" spans="2:34" s="206" customFormat="1" ht="16.5" hidden="1" thickBot="1" x14ac:dyDescent="0.3"/>
    <row r="18" spans="2:34" s="206" customFormat="1" ht="16.5" hidden="1" thickBot="1" x14ac:dyDescent="0.3"/>
    <row r="19" spans="2:34" s="206" customFormat="1" ht="16.5" hidden="1" thickBot="1" x14ac:dyDescent="0.3"/>
    <row r="20" spans="2:34" s="206" customFormat="1" ht="16.5" hidden="1" thickBot="1" x14ac:dyDescent="0.3"/>
    <row r="21" spans="2:34" s="206" customFormat="1" ht="16.5" hidden="1" thickBot="1" x14ac:dyDescent="0.3"/>
    <row r="22" spans="2:34" s="206" customFormat="1" ht="16.5" hidden="1" thickBot="1" x14ac:dyDescent="0.3"/>
    <row r="23" spans="2:34" s="206" customFormat="1" ht="16.5" hidden="1" thickBot="1" x14ac:dyDescent="0.3"/>
    <row r="24" spans="2:34" s="206" customFormat="1" ht="16.5" hidden="1" thickBot="1" x14ac:dyDescent="0.3"/>
    <row r="25" spans="2:34" s="206" customFormat="1" ht="16.5" hidden="1" thickBot="1" x14ac:dyDescent="0.3"/>
    <row r="26" spans="2:34" s="206" customFormat="1" ht="16.5" hidden="1" thickBot="1" x14ac:dyDescent="0.3"/>
    <row r="27" spans="2:34" s="206" customFormat="1" ht="16.5" hidden="1" thickBot="1" x14ac:dyDescent="0.3">
      <c r="AH27" s="206" t="s">
        <v>240</v>
      </c>
    </row>
    <row r="28" spans="2:34" s="206" customFormat="1" ht="18.75" customHeight="1" thickBot="1" x14ac:dyDescent="0.3">
      <c r="B28" s="568" t="str">
        <f ca="1">MID(CELL("filename",B27),FIND("]",CELL("filename",C27),1)+1,99)</f>
        <v>תמיכה מינימלית</v>
      </c>
      <c r="C28" s="569"/>
      <c r="D28" s="569"/>
      <c r="E28" s="569"/>
      <c r="F28" s="569"/>
      <c r="G28" s="569"/>
      <c r="H28" s="569"/>
      <c r="I28" s="569"/>
      <c r="J28" s="569"/>
      <c r="K28" s="569"/>
      <c r="L28" s="569"/>
      <c r="M28" s="569"/>
      <c r="N28" s="569"/>
      <c r="O28" s="569"/>
      <c r="P28" s="569"/>
      <c r="Q28" s="569"/>
      <c r="R28" s="569"/>
      <c r="S28" s="569"/>
      <c r="T28" s="569"/>
      <c r="U28" s="569"/>
      <c r="V28" s="569"/>
      <c r="W28" s="569"/>
      <c r="X28" s="569"/>
      <c r="Y28" s="569"/>
      <c r="Z28" s="570"/>
      <c r="AH28" s="206">
        <f>IF(SUM(AH31:AH130)=COUNT(AH31:AH130),1,0)</f>
        <v>0</v>
      </c>
    </row>
    <row r="29" spans="2:34" s="206" customFormat="1" ht="32.25" customHeight="1" thickBot="1" x14ac:dyDescent="0.3">
      <c r="B29" s="544" t="s">
        <v>149</v>
      </c>
      <c r="C29" s="536" t="s">
        <v>89</v>
      </c>
      <c r="D29" s="546" t="s">
        <v>252</v>
      </c>
      <c r="E29" s="299"/>
      <c r="F29" s="299"/>
      <c r="G29" s="546" t="s">
        <v>253</v>
      </c>
      <c r="H29" s="548"/>
      <c r="I29" s="564" t="s">
        <v>254</v>
      </c>
      <c r="J29" s="564" t="s">
        <v>255</v>
      </c>
      <c r="K29" s="564" t="s">
        <v>256</v>
      </c>
      <c r="L29" s="564" t="s">
        <v>257</v>
      </c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546" t="s">
        <v>258</v>
      </c>
      <c r="Z29" s="550" t="s">
        <v>259</v>
      </c>
    </row>
    <row r="30" spans="2:34" s="206" customFormat="1" ht="16.5" thickBot="1" x14ac:dyDescent="0.3">
      <c r="B30" s="545"/>
      <c r="C30" s="537"/>
      <c r="D30" s="547"/>
      <c r="E30" s="301"/>
      <c r="F30" s="302"/>
      <c r="G30" s="547"/>
      <c r="H30" s="549"/>
      <c r="I30" s="565"/>
      <c r="J30" s="565"/>
      <c r="K30" s="565"/>
      <c r="L30" s="565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547"/>
      <c r="Z30" s="551"/>
      <c r="AE30" s="204">
        <v>0</v>
      </c>
      <c r="AF30" s="204">
        <v>1</v>
      </c>
      <c r="AH30" s="206" t="s">
        <v>192</v>
      </c>
    </row>
    <row r="31" spans="2:34" s="206" customFormat="1" x14ac:dyDescent="0.25">
      <c r="B31" s="64">
        <f ca="1">IF(C31="","",ROW()-30)</f>
        <v>1</v>
      </c>
      <c r="C31" s="259" t="str">
        <f ca="1">IF('תנאי סף'!AO31&lt;&gt;1,"",'תנאי סף'!F31)</f>
        <v>איגוד הקומפוזיטורים</v>
      </c>
      <c r="D31" s="348">
        <f ca="1">'הרכב חברי הוועדה'!Z31</f>
        <v>302896.87061368674</v>
      </c>
      <c r="E31" s="349"/>
      <c r="F31" s="284"/>
      <c r="G31" s="285">
        <f t="shared" ref="G31:G62" ca="1" si="0">IF($C31="","",IF(D31="",$AH$1,IF($D31&gt;=$E$6,1,0)))</f>
        <v>1</v>
      </c>
      <c r="H31" s="439"/>
      <c r="I31" s="439">
        <f ca="1">IF(C31="","",IF(G31=1,D31,0))</f>
        <v>302896.87061368674</v>
      </c>
      <c r="J31" s="439">
        <f ca="1">IF(C31="","",IF(G31=0,D31,0))</f>
        <v>0</v>
      </c>
      <c r="K31" s="439">
        <f ca="1">IF(C31="","",IF(G31=1,$K$6*I31/$I$131,0))</f>
        <v>0</v>
      </c>
      <c r="L31" s="439">
        <f ca="1">IF(C31="","",IF(G31=1,K31+I31,0))</f>
        <v>302896.87061368674</v>
      </c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32">
        <f t="shared" ref="Y31:Y62" ca="1" si="1">IF(C31="","",IFERROR(L31/$L$131,$AH$1))</f>
        <v>0.19691848999449141</v>
      </c>
      <c r="Z31" s="89">
        <f t="shared" ref="Z31:Z62" ca="1" si="2">IF(C31="","",IFERROR(Y31*$C$2,$AH$1))</f>
        <v>302896.8706136868</v>
      </c>
      <c r="AE31" s="204">
        <f ca="1">IF($C31="","",AE$30)</f>
        <v>0</v>
      </c>
      <c r="AF31" s="204">
        <f ca="1">IF($C31="","",AF$30)</f>
        <v>1</v>
      </c>
      <c r="AH31" s="206">
        <f>IF(F31="",0,IF(ISERROR(MATCH(F31,$AE$30:$AF$30,0)),0,1))</f>
        <v>0</v>
      </c>
    </row>
    <row r="32" spans="2:34" s="206" customFormat="1" x14ac:dyDescent="0.25">
      <c r="B32" s="64">
        <f t="shared" ref="B32:B95" ca="1" si="3">IF(C32="","",ROW()-30)</f>
        <v>2</v>
      </c>
      <c r="C32" s="259" t="str">
        <f ca="1">IF('תנאי סף'!AO32&lt;&gt;1,"",'תנאי סף'!F32)</f>
        <v>המכון למוסיקה ישראלית</v>
      </c>
      <c r="D32" s="352">
        <f ca="1">'הרכב חברי הוועדה'!Z32</f>
        <v>1235287.129386313</v>
      </c>
      <c r="E32" s="349"/>
      <c r="F32" s="284"/>
      <c r="G32" s="285">
        <f t="shared" ca="1" si="0"/>
        <v>1</v>
      </c>
      <c r="H32" s="439"/>
      <c r="I32" s="439">
        <f t="shared" ref="I32:I95" ca="1" si="4">IF(C32="","",IF(G32=1,D32,0))</f>
        <v>1235287.129386313</v>
      </c>
      <c r="J32" s="439">
        <f t="shared" ref="J32:J95" ca="1" si="5">IF(C32="","",IF(G32=0,D32,0))</f>
        <v>0</v>
      </c>
      <c r="K32" s="439">
        <f t="shared" ref="K32:K95" ca="1" si="6">IF(C32="","",IF(G32=1,$K$6*I32/$I$131,0))</f>
        <v>0</v>
      </c>
      <c r="L32" s="439">
        <f t="shared" ref="L32:L95" ca="1" si="7">IF(C32="","",IF(G32=1,K32+I32,0))</f>
        <v>1235287.129386313</v>
      </c>
      <c r="M32" s="409"/>
      <c r="N32" s="409"/>
      <c r="O32" s="409"/>
      <c r="P32" s="409"/>
      <c r="Q32" s="409"/>
      <c r="R32" s="409"/>
      <c r="S32" s="409"/>
      <c r="T32" s="409"/>
      <c r="U32" s="409"/>
      <c r="V32" s="409"/>
      <c r="W32" s="409"/>
      <c r="X32" s="409"/>
      <c r="Y32" s="432">
        <f t="shared" ca="1" si="1"/>
        <v>0.80308151000550854</v>
      </c>
      <c r="Z32" s="89">
        <f t="shared" ca="1" si="2"/>
        <v>1235287.129386313</v>
      </c>
      <c r="AE32" s="204">
        <f t="shared" ref="AE32:AF63" ca="1" si="8">IF($C32="","",AE$30)</f>
        <v>0</v>
      </c>
      <c r="AF32" s="204">
        <f t="shared" ca="1" si="8"/>
        <v>1</v>
      </c>
      <c r="AH32" s="206">
        <f t="shared" ref="AH32:AH95" si="9">IF(F32="",0,IF(ISERROR(MATCH(F32,$AE$30:$AF$30,0)),0,1))</f>
        <v>0</v>
      </c>
    </row>
    <row r="33" spans="2:34" s="206" customFormat="1" x14ac:dyDescent="0.25">
      <c r="B33" s="64" t="str">
        <f t="shared" ca="1" si="3"/>
        <v/>
      </c>
      <c r="C33" s="259" t="str">
        <f ca="1">IF('תנאי סף'!AO33&lt;&gt;1,"",'תנאי סף'!F33)</f>
        <v/>
      </c>
      <c r="D33" s="352" t="str">
        <f ca="1">'הרכב חברי הוועדה'!Z33</f>
        <v/>
      </c>
      <c r="E33" s="349"/>
      <c r="F33" s="284"/>
      <c r="G33" s="285" t="str">
        <f t="shared" ca="1" si="0"/>
        <v/>
      </c>
      <c r="H33" s="439"/>
      <c r="I33" s="439" t="str">
        <f t="shared" ca="1" si="4"/>
        <v/>
      </c>
      <c r="J33" s="439" t="str">
        <f t="shared" ca="1" si="5"/>
        <v/>
      </c>
      <c r="K33" s="439" t="str">
        <f t="shared" ca="1" si="6"/>
        <v/>
      </c>
      <c r="L33" s="439" t="str">
        <f t="shared" ca="1" si="7"/>
        <v/>
      </c>
      <c r="M33" s="409"/>
      <c r="N33" s="409"/>
      <c r="O33" s="409"/>
      <c r="P33" s="409"/>
      <c r="Q33" s="409"/>
      <c r="R33" s="409"/>
      <c r="S33" s="409"/>
      <c r="T33" s="409"/>
      <c r="U33" s="409"/>
      <c r="V33" s="409"/>
      <c r="W33" s="409"/>
      <c r="X33" s="409"/>
      <c r="Y33" s="432" t="str">
        <f t="shared" ca="1" si="1"/>
        <v/>
      </c>
      <c r="Z33" s="89" t="str">
        <f t="shared" ca="1" si="2"/>
        <v/>
      </c>
      <c r="AE33" s="204" t="str">
        <f t="shared" ca="1" si="8"/>
        <v/>
      </c>
      <c r="AF33" s="204" t="str">
        <f t="shared" ca="1" si="8"/>
        <v/>
      </c>
      <c r="AH33" s="206">
        <f t="shared" si="9"/>
        <v>0</v>
      </c>
    </row>
    <row r="34" spans="2:34" s="206" customFormat="1" x14ac:dyDescent="0.25">
      <c r="B34" s="64" t="str">
        <f t="shared" ca="1" si="3"/>
        <v/>
      </c>
      <c r="C34" s="259" t="str">
        <f ca="1">IF('תנאי סף'!AO34&lt;&gt;1,"",'תנאי סף'!F34)</f>
        <v/>
      </c>
      <c r="D34" s="352" t="str">
        <f ca="1">'הרכב חברי הוועדה'!Z34</f>
        <v/>
      </c>
      <c r="E34" s="349"/>
      <c r="F34" s="284"/>
      <c r="G34" s="285" t="str">
        <f t="shared" ca="1" si="0"/>
        <v/>
      </c>
      <c r="H34" s="439"/>
      <c r="I34" s="439" t="str">
        <f t="shared" ca="1" si="4"/>
        <v/>
      </c>
      <c r="J34" s="439" t="str">
        <f t="shared" ca="1" si="5"/>
        <v/>
      </c>
      <c r="K34" s="439" t="str">
        <f t="shared" ca="1" si="6"/>
        <v/>
      </c>
      <c r="L34" s="439" t="str">
        <f t="shared" ca="1" si="7"/>
        <v/>
      </c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32" t="str">
        <f t="shared" ca="1" si="1"/>
        <v/>
      </c>
      <c r="Z34" s="89" t="str">
        <f t="shared" ca="1" si="2"/>
        <v/>
      </c>
      <c r="AE34" s="204" t="str">
        <f t="shared" ca="1" si="8"/>
        <v/>
      </c>
      <c r="AF34" s="204" t="str">
        <f t="shared" ca="1" si="8"/>
        <v/>
      </c>
      <c r="AH34" s="206">
        <f t="shared" si="9"/>
        <v>0</v>
      </c>
    </row>
    <row r="35" spans="2:34" s="206" customFormat="1" x14ac:dyDescent="0.25">
      <c r="B35" s="64" t="str">
        <f t="shared" ca="1" si="3"/>
        <v/>
      </c>
      <c r="C35" s="259" t="str">
        <f ca="1">IF('תנאי סף'!AO35&lt;&gt;1,"",'תנאי סף'!F35)</f>
        <v/>
      </c>
      <c r="D35" s="352" t="str">
        <f ca="1">'הרכב חברי הוועדה'!Z35</f>
        <v/>
      </c>
      <c r="E35" s="349"/>
      <c r="F35" s="284"/>
      <c r="G35" s="285" t="str">
        <f t="shared" ca="1" si="0"/>
        <v/>
      </c>
      <c r="H35" s="439"/>
      <c r="I35" s="439" t="str">
        <f t="shared" ca="1" si="4"/>
        <v/>
      </c>
      <c r="J35" s="439" t="str">
        <f t="shared" ca="1" si="5"/>
        <v/>
      </c>
      <c r="K35" s="439" t="str">
        <f t="shared" ca="1" si="6"/>
        <v/>
      </c>
      <c r="L35" s="439" t="str">
        <f t="shared" ca="1" si="7"/>
        <v/>
      </c>
      <c r="M35" s="409"/>
      <c r="N35" s="409"/>
      <c r="O35" s="409"/>
      <c r="P35" s="409"/>
      <c r="Q35" s="409"/>
      <c r="R35" s="409"/>
      <c r="S35" s="409"/>
      <c r="T35" s="409"/>
      <c r="U35" s="409"/>
      <c r="V35" s="409"/>
      <c r="W35" s="409"/>
      <c r="X35" s="409"/>
      <c r="Y35" s="432" t="str">
        <f t="shared" ca="1" si="1"/>
        <v/>
      </c>
      <c r="Z35" s="89" t="str">
        <f t="shared" ca="1" si="2"/>
        <v/>
      </c>
      <c r="AE35" s="204" t="str">
        <f t="shared" ca="1" si="8"/>
        <v/>
      </c>
      <c r="AF35" s="204" t="str">
        <f t="shared" ca="1" si="8"/>
        <v/>
      </c>
      <c r="AH35" s="206">
        <f t="shared" si="9"/>
        <v>0</v>
      </c>
    </row>
    <row r="36" spans="2:34" s="206" customFormat="1" x14ac:dyDescent="0.25">
      <c r="B36" s="64" t="str">
        <f t="shared" ca="1" si="3"/>
        <v/>
      </c>
      <c r="C36" s="259" t="str">
        <f ca="1">IF('תנאי סף'!AO36&lt;&gt;1,"",'תנאי סף'!F36)</f>
        <v/>
      </c>
      <c r="D36" s="352" t="str">
        <f ca="1">'הרכב חברי הוועדה'!Z36</f>
        <v/>
      </c>
      <c r="E36" s="349"/>
      <c r="F36" s="284"/>
      <c r="G36" s="285" t="str">
        <f t="shared" ca="1" si="0"/>
        <v/>
      </c>
      <c r="H36" s="439"/>
      <c r="I36" s="439" t="str">
        <f t="shared" ca="1" si="4"/>
        <v/>
      </c>
      <c r="J36" s="439" t="str">
        <f t="shared" ca="1" si="5"/>
        <v/>
      </c>
      <c r="K36" s="439" t="str">
        <f t="shared" ca="1" si="6"/>
        <v/>
      </c>
      <c r="L36" s="439" t="str">
        <f t="shared" ca="1" si="7"/>
        <v/>
      </c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32" t="str">
        <f t="shared" ca="1" si="1"/>
        <v/>
      </c>
      <c r="Z36" s="89" t="str">
        <f t="shared" ca="1" si="2"/>
        <v/>
      </c>
      <c r="AE36" s="204" t="str">
        <f t="shared" ca="1" si="8"/>
        <v/>
      </c>
      <c r="AF36" s="204" t="str">
        <f t="shared" ca="1" si="8"/>
        <v/>
      </c>
      <c r="AH36" s="206">
        <f t="shared" si="9"/>
        <v>0</v>
      </c>
    </row>
    <row r="37" spans="2:34" s="206" customFormat="1" x14ac:dyDescent="0.25">
      <c r="B37" s="64" t="str">
        <f t="shared" ca="1" si="3"/>
        <v/>
      </c>
      <c r="C37" s="259" t="str">
        <f ca="1">IF('תנאי סף'!AO37&lt;&gt;1,"",'תנאי סף'!F37)</f>
        <v/>
      </c>
      <c r="D37" s="352" t="str">
        <f ca="1">'הרכב חברי הוועדה'!Z37</f>
        <v/>
      </c>
      <c r="E37" s="349"/>
      <c r="F37" s="284"/>
      <c r="G37" s="285" t="str">
        <f t="shared" ca="1" si="0"/>
        <v/>
      </c>
      <c r="H37" s="439"/>
      <c r="I37" s="439" t="str">
        <f t="shared" ca="1" si="4"/>
        <v/>
      </c>
      <c r="J37" s="439" t="str">
        <f t="shared" ca="1" si="5"/>
        <v/>
      </c>
      <c r="K37" s="439" t="str">
        <f t="shared" ca="1" si="6"/>
        <v/>
      </c>
      <c r="L37" s="439" t="str">
        <f t="shared" ca="1" si="7"/>
        <v/>
      </c>
      <c r="M37" s="409"/>
      <c r="N37" s="409"/>
      <c r="O37" s="409"/>
      <c r="P37" s="409"/>
      <c r="Q37" s="409"/>
      <c r="R37" s="409"/>
      <c r="S37" s="409"/>
      <c r="T37" s="409"/>
      <c r="U37" s="409"/>
      <c r="V37" s="409"/>
      <c r="W37" s="409"/>
      <c r="X37" s="409"/>
      <c r="Y37" s="432" t="str">
        <f t="shared" ca="1" si="1"/>
        <v/>
      </c>
      <c r="Z37" s="89" t="str">
        <f t="shared" ca="1" si="2"/>
        <v/>
      </c>
      <c r="AE37" s="204" t="str">
        <f t="shared" ca="1" si="8"/>
        <v/>
      </c>
      <c r="AF37" s="204" t="str">
        <f t="shared" ca="1" si="8"/>
        <v/>
      </c>
      <c r="AH37" s="206">
        <f t="shared" si="9"/>
        <v>0</v>
      </c>
    </row>
    <row r="38" spans="2:34" s="206" customFormat="1" x14ac:dyDescent="0.25">
      <c r="B38" s="64" t="str">
        <f t="shared" ca="1" si="3"/>
        <v/>
      </c>
      <c r="C38" s="259" t="str">
        <f ca="1">IF('תנאי סף'!AO38&lt;&gt;1,"",'תנאי סף'!F38)</f>
        <v/>
      </c>
      <c r="D38" s="352" t="str">
        <f ca="1">'הרכב חברי הוועדה'!Z38</f>
        <v/>
      </c>
      <c r="E38" s="349"/>
      <c r="F38" s="284"/>
      <c r="G38" s="285" t="str">
        <f t="shared" ca="1" si="0"/>
        <v/>
      </c>
      <c r="H38" s="439"/>
      <c r="I38" s="439" t="str">
        <f t="shared" ca="1" si="4"/>
        <v/>
      </c>
      <c r="J38" s="439" t="str">
        <f t="shared" ca="1" si="5"/>
        <v/>
      </c>
      <c r="K38" s="439" t="str">
        <f t="shared" ca="1" si="6"/>
        <v/>
      </c>
      <c r="L38" s="439" t="str">
        <f t="shared" ca="1" si="7"/>
        <v/>
      </c>
      <c r="M38" s="409"/>
      <c r="N38" s="409"/>
      <c r="O38" s="409"/>
      <c r="P38" s="409"/>
      <c r="Q38" s="409"/>
      <c r="R38" s="409"/>
      <c r="S38" s="409"/>
      <c r="T38" s="409"/>
      <c r="U38" s="409"/>
      <c r="V38" s="409"/>
      <c r="W38" s="409"/>
      <c r="X38" s="409"/>
      <c r="Y38" s="432" t="str">
        <f t="shared" ca="1" si="1"/>
        <v/>
      </c>
      <c r="Z38" s="89" t="str">
        <f t="shared" ca="1" si="2"/>
        <v/>
      </c>
      <c r="AE38" s="204" t="str">
        <f t="shared" ca="1" si="8"/>
        <v/>
      </c>
      <c r="AF38" s="204" t="str">
        <f t="shared" ca="1" si="8"/>
        <v/>
      </c>
      <c r="AH38" s="206">
        <f t="shared" si="9"/>
        <v>0</v>
      </c>
    </row>
    <row r="39" spans="2:34" s="206" customFormat="1" x14ac:dyDescent="0.25">
      <c r="B39" s="64" t="str">
        <f t="shared" ca="1" si="3"/>
        <v/>
      </c>
      <c r="C39" s="259" t="str">
        <f ca="1">IF('תנאי סף'!AO39&lt;&gt;1,"",'תנאי סף'!F39)</f>
        <v/>
      </c>
      <c r="D39" s="352" t="str">
        <f ca="1">'הרכב חברי הוועדה'!Z39</f>
        <v/>
      </c>
      <c r="E39" s="349"/>
      <c r="F39" s="284"/>
      <c r="G39" s="285" t="str">
        <f t="shared" ca="1" si="0"/>
        <v/>
      </c>
      <c r="H39" s="439"/>
      <c r="I39" s="439" t="str">
        <f t="shared" ca="1" si="4"/>
        <v/>
      </c>
      <c r="J39" s="439" t="str">
        <f t="shared" ca="1" si="5"/>
        <v/>
      </c>
      <c r="K39" s="439" t="str">
        <f t="shared" ca="1" si="6"/>
        <v/>
      </c>
      <c r="L39" s="439" t="str">
        <f t="shared" ca="1" si="7"/>
        <v/>
      </c>
      <c r="M39" s="409"/>
      <c r="N39" s="409"/>
      <c r="O39" s="409"/>
      <c r="P39" s="409"/>
      <c r="Q39" s="409"/>
      <c r="R39" s="409"/>
      <c r="S39" s="409"/>
      <c r="T39" s="409"/>
      <c r="U39" s="409"/>
      <c r="V39" s="409"/>
      <c r="W39" s="409"/>
      <c r="X39" s="409"/>
      <c r="Y39" s="432" t="str">
        <f t="shared" ca="1" si="1"/>
        <v/>
      </c>
      <c r="Z39" s="89" t="str">
        <f t="shared" ca="1" si="2"/>
        <v/>
      </c>
      <c r="AE39" s="204" t="str">
        <f t="shared" ca="1" si="8"/>
        <v/>
      </c>
      <c r="AF39" s="204" t="str">
        <f t="shared" ca="1" si="8"/>
        <v/>
      </c>
      <c r="AH39" s="206">
        <f t="shared" si="9"/>
        <v>0</v>
      </c>
    </row>
    <row r="40" spans="2:34" s="206" customFormat="1" ht="16.5" thickBot="1" x14ac:dyDescent="0.3">
      <c r="B40" s="64" t="str">
        <f t="shared" ca="1" si="3"/>
        <v/>
      </c>
      <c r="C40" s="259" t="str">
        <f ca="1">IF('תנאי סף'!AO40&lt;&gt;1,"",'תנאי סף'!F40)</f>
        <v/>
      </c>
      <c r="D40" s="352" t="str">
        <f ca="1">'הרכב חברי הוועדה'!Z40</f>
        <v/>
      </c>
      <c r="E40" s="349"/>
      <c r="F40" s="284"/>
      <c r="G40" s="285" t="str">
        <f t="shared" ca="1" si="0"/>
        <v/>
      </c>
      <c r="H40" s="439"/>
      <c r="I40" s="439" t="str">
        <f t="shared" ca="1" si="4"/>
        <v/>
      </c>
      <c r="J40" s="439" t="str">
        <f t="shared" ca="1" si="5"/>
        <v/>
      </c>
      <c r="K40" s="439" t="str">
        <f t="shared" ca="1" si="6"/>
        <v/>
      </c>
      <c r="L40" s="439" t="str">
        <f t="shared" ca="1" si="7"/>
        <v/>
      </c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432" t="str">
        <f t="shared" ca="1" si="1"/>
        <v/>
      </c>
      <c r="Z40" s="89" t="str">
        <f t="shared" ca="1" si="2"/>
        <v/>
      </c>
      <c r="AE40" s="204" t="str">
        <f t="shared" ca="1" si="8"/>
        <v/>
      </c>
      <c r="AF40" s="204" t="str">
        <f t="shared" ca="1" si="8"/>
        <v/>
      </c>
      <c r="AH40" s="206">
        <f t="shared" si="9"/>
        <v>0</v>
      </c>
    </row>
    <row r="41" spans="2:34" s="206" customFormat="1" hidden="1" x14ac:dyDescent="0.25">
      <c r="B41" s="64" t="str">
        <f t="shared" si="3"/>
        <v/>
      </c>
      <c r="C41" s="259" t="str">
        <f>IF('תנאי סף'!AO41&lt;&gt;1,"",'תנאי סף'!F41)</f>
        <v/>
      </c>
      <c r="D41" s="352" t="str">
        <f>'הרכב חברי הוועדה'!Z41</f>
        <v/>
      </c>
      <c r="E41" s="349"/>
      <c r="F41" s="284"/>
      <c r="G41" s="285" t="str">
        <f t="shared" si="0"/>
        <v/>
      </c>
      <c r="H41" s="439"/>
      <c r="I41" s="439" t="str">
        <f t="shared" si="4"/>
        <v/>
      </c>
      <c r="J41" s="439" t="str">
        <f t="shared" si="5"/>
        <v/>
      </c>
      <c r="K41" s="439" t="str">
        <f t="shared" si="6"/>
        <v/>
      </c>
      <c r="L41" s="439" t="str">
        <f t="shared" si="7"/>
        <v/>
      </c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32" t="str">
        <f t="shared" si="1"/>
        <v/>
      </c>
      <c r="Z41" s="89" t="str">
        <f t="shared" si="2"/>
        <v/>
      </c>
      <c r="AE41" s="204" t="str">
        <f t="shared" si="8"/>
        <v/>
      </c>
      <c r="AF41" s="204" t="str">
        <f t="shared" si="8"/>
        <v/>
      </c>
      <c r="AH41" s="206">
        <f t="shared" si="9"/>
        <v>0</v>
      </c>
    </row>
    <row r="42" spans="2:34" s="206" customFormat="1" hidden="1" x14ac:dyDescent="0.25">
      <c r="B42" s="64" t="str">
        <f t="shared" si="3"/>
        <v/>
      </c>
      <c r="C42" s="259" t="str">
        <f>IF('תנאי סף'!AO42&lt;&gt;1,"",'תנאי סף'!F42)</f>
        <v/>
      </c>
      <c r="D42" s="352" t="str">
        <f>'הרכב חברי הוועדה'!Z42</f>
        <v/>
      </c>
      <c r="E42" s="349"/>
      <c r="F42" s="284"/>
      <c r="G42" s="285" t="str">
        <f t="shared" si="0"/>
        <v/>
      </c>
      <c r="H42" s="439"/>
      <c r="I42" s="439" t="str">
        <f t="shared" si="4"/>
        <v/>
      </c>
      <c r="J42" s="439" t="str">
        <f t="shared" si="5"/>
        <v/>
      </c>
      <c r="K42" s="439" t="str">
        <f t="shared" si="6"/>
        <v/>
      </c>
      <c r="L42" s="439" t="str">
        <f t="shared" si="7"/>
        <v/>
      </c>
      <c r="M42" s="409"/>
      <c r="N42" s="409"/>
      <c r="O42" s="409"/>
      <c r="P42" s="409"/>
      <c r="Q42" s="409"/>
      <c r="R42" s="409"/>
      <c r="S42" s="409"/>
      <c r="T42" s="409"/>
      <c r="U42" s="409"/>
      <c r="V42" s="409"/>
      <c r="W42" s="409"/>
      <c r="X42" s="409"/>
      <c r="Y42" s="432" t="str">
        <f t="shared" si="1"/>
        <v/>
      </c>
      <c r="Z42" s="89" t="str">
        <f t="shared" si="2"/>
        <v/>
      </c>
      <c r="AE42" s="204" t="str">
        <f t="shared" si="8"/>
        <v/>
      </c>
      <c r="AF42" s="204" t="str">
        <f t="shared" si="8"/>
        <v/>
      </c>
      <c r="AH42" s="206">
        <f t="shared" si="9"/>
        <v>0</v>
      </c>
    </row>
    <row r="43" spans="2:34" s="206" customFormat="1" hidden="1" x14ac:dyDescent="0.25">
      <c r="B43" s="64" t="str">
        <f t="shared" si="3"/>
        <v/>
      </c>
      <c r="C43" s="259" t="str">
        <f>IF('תנאי סף'!AO43&lt;&gt;1,"",'תנאי סף'!F43)</f>
        <v/>
      </c>
      <c r="D43" s="352" t="str">
        <f>'הרכב חברי הוועדה'!Z43</f>
        <v/>
      </c>
      <c r="E43" s="349"/>
      <c r="F43" s="284"/>
      <c r="G43" s="285" t="str">
        <f t="shared" si="0"/>
        <v/>
      </c>
      <c r="H43" s="439"/>
      <c r="I43" s="439" t="str">
        <f t="shared" si="4"/>
        <v/>
      </c>
      <c r="J43" s="439" t="str">
        <f t="shared" si="5"/>
        <v/>
      </c>
      <c r="K43" s="439" t="str">
        <f t="shared" si="6"/>
        <v/>
      </c>
      <c r="L43" s="439" t="str">
        <f t="shared" si="7"/>
        <v/>
      </c>
      <c r="M43" s="409"/>
      <c r="N43" s="409"/>
      <c r="O43" s="409"/>
      <c r="P43" s="409"/>
      <c r="Q43" s="409"/>
      <c r="R43" s="409"/>
      <c r="S43" s="409"/>
      <c r="T43" s="409"/>
      <c r="U43" s="409"/>
      <c r="V43" s="409"/>
      <c r="W43" s="409"/>
      <c r="X43" s="409"/>
      <c r="Y43" s="432" t="str">
        <f t="shared" si="1"/>
        <v/>
      </c>
      <c r="Z43" s="89" t="str">
        <f t="shared" si="2"/>
        <v/>
      </c>
      <c r="AE43" s="204" t="str">
        <f t="shared" si="8"/>
        <v/>
      </c>
      <c r="AF43" s="204" t="str">
        <f t="shared" si="8"/>
        <v/>
      </c>
      <c r="AH43" s="206">
        <f t="shared" si="9"/>
        <v>0</v>
      </c>
    </row>
    <row r="44" spans="2:34" s="206" customFormat="1" hidden="1" x14ac:dyDescent="0.25">
      <c r="B44" s="64" t="str">
        <f t="shared" si="3"/>
        <v/>
      </c>
      <c r="C44" s="259" t="str">
        <f>IF('תנאי סף'!AO44&lt;&gt;1,"",'תנאי סף'!F44)</f>
        <v/>
      </c>
      <c r="D44" s="352" t="str">
        <f>'הרכב חברי הוועדה'!Z44</f>
        <v/>
      </c>
      <c r="E44" s="349"/>
      <c r="F44" s="284"/>
      <c r="G44" s="285" t="str">
        <f t="shared" si="0"/>
        <v/>
      </c>
      <c r="H44" s="439"/>
      <c r="I44" s="439" t="str">
        <f t="shared" si="4"/>
        <v/>
      </c>
      <c r="J44" s="439" t="str">
        <f t="shared" si="5"/>
        <v/>
      </c>
      <c r="K44" s="439" t="str">
        <f t="shared" si="6"/>
        <v/>
      </c>
      <c r="L44" s="439" t="str">
        <f t="shared" si="7"/>
        <v/>
      </c>
      <c r="M44" s="409"/>
      <c r="N44" s="409"/>
      <c r="O44" s="409"/>
      <c r="P44" s="409"/>
      <c r="Q44" s="409"/>
      <c r="R44" s="409"/>
      <c r="S44" s="409"/>
      <c r="T44" s="409"/>
      <c r="U44" s="409"/>
      <c r="V44" s="409"/>
      <c r="W44" s="409"/>
      <c r="X44" s="409"/>
      <c r="Y44" s="432" t="str">
        <f t="shared" si="1"/>
        <v/>
      </c>
      <c r="Z44" s="89" t="str">
        <f t="shared" si="2"/>
        <v/>
      </c>
      <c r="AE44" s="204" t="str">
        <f t="shared" si="8"/>
        <v/>
      </c>
      <c r="AF44" s="204" t="str">
        <f t="shared" si="8"/>
        <v/>
      </c>
      <c r="AH44" s="206">
        <f t="shared" si="9"/>
        <v>0</v>
      </c>
    </row>
    <row r="45" spans="2:34" s="206" customFormat="1" hidden="1" x14ac:dyDescent="0.25">
      <c r="B45" s="64" t="str">
        <f t="shared" si="3"/>
        <v/>
      </c>
      <c r="C45" s="259" t="str">
        <f>IF('תנאי סף'!AO45&lt;&gt;1,"",'תנאי סף'!F45)</f>
        <v/>
      </c>
      <c r="D45" s="352" t="str">
        <f>'הרכב חברי הוועדה'!Z45</f>
        <v/>
      </c>
      <c r="E45" s="349"/>
      <c r="F45" s="284"/>
      <c r="G45" s="285" t="str">
        <f t="shared" si="0"/>
        <v/>
      </c>
      <c r="H45" s="439"/>
      <c r="I45" s="439" t="str">
        <f t="shared" si="4"/>
        <v/>
      </c>
      <c r="J45" s="439" t="str">
        <f t="shared" si="5"/>
        <v/>
      </c>
      <c r="K45" s="439" t="str">
        <f t="shared" si="6"/>
        <v/>
      </c>
      <c r="L45" s="439" t="str">
        <f t="shared" si="7"/>
        <v/>
      </c>
      <c r="M45" s="409"/>
      <c r="N45" s="409"/>
      <c r="O45" s="409"/>
      <c r="P45" s="409"/>
      <c r="Q45" s="409"/>
      <c r="R45" s="409"/>
      <c r="S45" s="409"/>
      <c r="T45" s="409"/>
      <c r="U45" s="409"/>
      <c r="V45" s="409"/>
      <c r="W45" s="409"/>
      <c r="X45" s="409"/>
      <c r="Y45" s="432" t="str">
        <f t="shared" si="1"/>
        <v/>
      </c>
      <c r="Z45" s="89" t="str">
        <f t="shared" si="2"/>
        <v/>
      </c>
      <c r="AE45" s="204" t="str">
        <f t="shared" si="8"/>
        <v/>
      </c>
      <c r="AF45" s="204" t="str">
        <f t="shared" si="8"/>
        <v/>
      </c>
      <c r="AH45" s="206">
        <f t="shared" si="9"/>
        <v>0</v>
      </c>
    </row>
    <row r="46" spans="2:34" s="206" customFormat="1" hidden="1" x14ac:dyDescent="0.25">
      <c r="B46" s="64" t="str">
        <f t="shared" si="3"/>
        <v/>
      </c>
      <c r="C46" s="259" t="str">
        <f>IF('תנאי סף'!AO46&lt;&gt;1,"",'תנאי סף'!F46)</f>
        <v/>
      </c>
      <c r="D46" s="352" t="str">
        <f>'הרכב חברי הוועדה'!Z46</f>
        <v/>
      </c>
      <c r="E46" s="349"/>
      <c r="F46" s="284"/>
      <c r="G46" s="285" t="str">
        <f t="shared" si="0"/>
        <v/>
      </c>
      <c r="H46" s="439"/>
      <c r="I46" s="439" t="str">
        <f t="shared" si="4"/>
        <v/>
      </c>
      <c r="J46" s="439" t="str">
        <f t="shared" si="5"/>
        <v/>
      </c>
      <c r="K46" s="439" t="str">
        <f t="shared" si="6"/>
        <v/>
      </c>
      <c r="L46" s="439" t="str">
        <f t="shared" si="7"/>
        <v/>
      </c>
      <c r="M46" s="409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32" t="str">
        <f t="shared" si="1"/>
        <v/>
      </c>
      <c r="Z46" s="89" t="str">
        <f t="shared" si="2"/>
        <v/>
      </c>
      <c r="AE46" s="204" t="str">
        <f t="shared" si="8"/>
        <v/>
      </c>
      <c r="AF46" s="204" t="str">
        <f t="shared" si="8"/>
        <v/>
      </c>
      <c r="AH46" s="206">
        <f t="shared" si="9"/>
        <v>0</v>
      </c>
    </row>
    <row r="47" spans="2:34" s="206" customFormat="1" hidden="1" x14ac:dyDescent="0.25">
      <c r="B47" s="64" t="str">
        <f t="shared" si="3"/>
        <v/>
      </c>
      <c r="C47" s="259" t="str">
        <f>IF('תנאי סף'!AO47&lt;&gt;1,"",'תנאי סף'!F47)</f>
        <v/>
      </c>
      <c r="D47" s="352" t="str">
        <f>'הרכב חברי הוועדה'!Z47</f>
        <v/>
      </c>
      <c r="E47" s="349"/>
      <c r="F47" s="284"/>
      <c r="G47" s="285" t="str">
        <f t="shared" si="0"/>
        <v/>
      </c>
      <c r="H47" s="439"/>
      <c r="I47" s="439" t="str">
        <f t="shared" si="4"/>
        <v/>
      </c>
      <c r="J47" s="439" t="str">
        <f t="shared" si="5"/>
        <v/>
      </c>
      <c r="K47" s="439" t="str">
        <f t="shared" si="6"/>
        <v/>
      </c>
      <c r="L47" s="439" t="str">
        <f t="shared" si="7"/>
        <v/>
      </c>
      <c r="M47" s="409"/>
      <c r="N47" s="409"/>
      <c r="O47" s="409"/>
      <c r="P47" s="409"/>
      <c r="Q47" s="409"/>
      <c r="R47" s="409"/>
      <c r="S47" s="409"/>
      <c r="T47" s="409"/>
      <c r="U47" s="409"/>
      <c r="V47" s="409"/>
      <c r="W47" s="409"/>
      <c r="X47" s="409"/>
      <c r="Y47" s="432" t="str">
        <f t="shared" si="1"/>
        <v/>
      </c>
      <c r="Z47" s="89" t="str">
        <f t="shared" si="2"/>
        <v/>
      </c>
      <c r="AE47" s="204" t="str">
        <f t="shared" si="8"/>
        <v/>
      </c>
      <c r="AF47" s="204" t="str">
        <f t="shared" si="8"/>
        <v/>
      </c>
      <c r="AH47" s="206">
        <f t="shared" si="9"/>
        <v>0</v>
      </c>
    </row>
    <row r="48" spans="2:34" s="206" customFormat="1" hidden="1" x14ac:dyDescent="0.25">
      <c r="B48" s="64" t="str">
        <f t="shared" si="3"/>
        <v/>
      </c>
      <c r="C48" s="259" t="str">
        <f>IF('תנאי סף'!AO48&lt;&gt;1,"",'תנאי סף'!F48)</f>
        <v/>
      </c>
      <c r="D48" s="352" t="str">
        <f>'הרכב חברי הוועדה'!Z48</f>
        <v/>
      </c>
      <c r="E48" s="349"/>
      <c r="F48" s="284"/>
      <c r="G48" s="285" t="str">
        <f t="shared" si="0"/>
        <v/>
      </c>
      <c r="H48" s="439"/>
      <c r="I48" s="439" t="str">
        <f t="shared" si="4"/>
        <v/>
      </c>
      <c r="J48" s="439" t="str">
        <f t="shared" si="5"/>
        <v/>
      </c>
      <c r="K48" s="439" t="str">
        <f t="shared" si="6"/>
        <v/>
      </c>
      <c r="L48" s="439" t="str">
        <f t="shared" si="7"/>
        <v/>
      </c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32" t="str">
        <f t="shared" si="1"/>
        <v/>
      </c>
      <c r="Z48" s="89" t="str">
        <f t="shared" si="2"/>
        <v/>
      </c>
      <c r="AE48" s="204" t="str">
        <f t="shared" si="8"/>
        <v/>
      </c>
      <c r="AF48" s="204" t="str">
        <f t="shared" si="8"/>
        <v/>
      </c>
      <c r="AH48" s="206">
        <f t="shared" si="9"/>
        <v>0</v>
      </c>
    </row>
    <row r="49" spans="2:34" s="206" customFormat="1" hidden="1" x14ac:dyDescent="0.25">
      <c r="B49" s="64" t="str">
        <f t="shared" si="3"/>
        <v/>
      </c>
      <c r="C49" s="259" t="str">
        <f>IF('תנאי סף'!AO49&lt;&gt;1,"",'תנאי סף'!F49)</f>
        <v/>
      </c>
      <c r="D49" s="352" t="str">
        <f>'הרכב חברי הוועדה'!Z49</f>
        <v/>
      </c>
      <c r="E49" s="349"/>
      <c r="F49" s="284"/>
      <c r="G49" s="285" t="str">
        <f t="shared" si="0"/>
        <v/>
      </c>
      <c r="H49" s="439"/>
      <c r="I49" s="439" t="str">
        <f t="shared" si="4"/>
        <v/>
      </c>
      <c r="J49" s="439" t="str">
        <f t="shared" si="5"/>
        <v/>
      </c>
      <c r="K49" s="439" t="str">
        <f t="shared" si="6"/>
        <v/>
      </c>
      <c r="L49" s="439" t="str">
        <f t="shared" si="7"/>
        <v/>
      </c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32" t="str">
        <f t="shared" si="1"/>
        <v/>
      </c>
      <c r="Z49" s="89" t="str">
        <f t="shared" si="2"/>
        <v/>
      </c>
      <c r="AE49" s="204" t="str">
        <f t="shared" si="8"/>
        <v/>
      </c>
      <c r="AF49" s="204" t="str">
        <f t="shared" si="8"/>
        <v/>
      </c>
      <c r="AH49" s="206">
        <f t="shared" si="9"/>
        <v>0</v>
      </c>
    </row>
    <row r="50" spans="2:34" s="206" customFormat="1" hidden="1" x14ac:dyDescent="0.25">
      <c r="B50" s="64" t="str">
        <f t="shared" si="3"/>
        <v/>
      </c>
      <c r="C50" s="259" t="str">
        <f>IF('תנאי סף'!AO50&lt;&gt;1,"",'תנאי סף'!F50)</f>
        <v/>
      </c>
      <c r="D50" s="352" t="str">
        <f>'הרכב חברי הוועדה'!Z50</f>
        <v/>
      </c>
      <c r="E50" s="349"/>
      <c r="F50" s="284"/>
      <c r="G50" s="285" t="str">
        <f t="shared" si="0"/>
        <v/>
      </c>
      <c r="H50" s="439"/>
      <c r="I50" s="439" t="str">
        <f t="shared" si="4"/>
        <v/>
      </c>
      <c r="J50" s="439" t="str">
        <f t="shared" si="5"/>
        <v/>
      </c>
      <c r="K50" s="439" t="str">
        <f t="shared" si="6"/>
        <v/>
      </c>
      <c r="L50" s="439" t="str">
        <f t="shared" si="7"/>
        <v/>
      </c>
      <c r="M50" s="409"/>
      <c r="N50" s="409"/>
      <c r="O50" s="409"/>
      <c r="P50" s="409"/>
      <c r="Q50" s="409"/>
      <c r="R50" s="409"/>
      <c r="S50" s="409"/>
      <c r="T50" s="409"/>
      <c r="U50" s="409"/>
      <c r="V50" s="409"/>
      <c r="W50" s="409"/>
      <c r="X50" s="409"/>
      <c r="Y50" s="432" t="str">
        <f t="shared" si="1"/>
        <v/>
      </c>
      <c r="Z50" s="89" t="str">
        <f t="shared" si="2"/>
        <v/>
      </c>
      <c r="AE50" s="204" t="str">
        <f t="shared" si="8"/>
        <v/>
      </c>
      <c r="AF50" s="204" t="str">
        <f t="shared" si="8"/>
        <v/>
      </c>
      <c r="AH50" s="206">
        <f t="shared" si="9"/>
        <v>0</v>
      </c>
    </row>
    <row r="51" spans="2:34" s="206" customFormat="1" hidden="1" x14ac:dyDescent="0.25">
      <c r="B51" s="64" t="str">
        <f t="shared" si="3"/>
        <v/>
      </c>
      <c r="C51" s="259" t="str">
        <f>IF('תנאי סף'!AO51&lt;&gt;1,"",'תנאי סף'!F51)</f>
        <v/>
      </c>
      <c r="D51" s="352" t="str">
        <f>'הרכב חברי הוועדה'!Z51</f>
        <v/>
      </c>
      <c r="E51" s="349"/>
      <c r="F51" s="284"/>
      <c r="G51" s="285" t="str">
        <f t="shared" si="0"/>
        <v/>
      </c>
      <c r="H51" s="439"/>
      <c r="I51" s="439" t="str">
        <f t="shared" si="4"/>
        <v/>
      </c>
      <c r="J51" s="439" t="str">
        <f t="shared" si="5"/>
        <v/>
      </c>
      <c r="K51" s="439" t="str">
        <f t="shared" si="6"/>
        <v/>
      </c>
      <c r="L51" s="439" t="str">
        <f t="shared" si="7"/>
        <v/>
      </c>
      <c r="M51" s="409"/>
      <c r="N51" s="409"/>
      <c r="O51" s="409"/>
      <c r="P51" s="409"/>
      <c r="Q51" s="409"/>
      <c r="R51" s="409"/>
      <c r="S51" s="409"/>
      <c r="T51" s="409"/>
      <c r="U51" s="409"/>
      <c r="V51" s="409"/>
      <c r="W51" s="409"/>
      <c r="X51" s="409"/>
      <c r="Y51" s="432" t="str">
        <f t="shared" si="1"/>
        <v/>
      </c>
      <c r="Z51" s="89" t="str">
        <f t="shared" si="2"/>
        <v/>
      </c>
      <c r="AE51" s="204" t="str">
        <f t="shared" si="8"/>
        <v/>
      </c>
      <c r="AF51" s="204" t="str">
        <f t="shared" si="8"/>
        <v/>
      </c>
      <c r="AH51" s="206">
        <f t="shared" si="9"/>
        <v>0</v>
      </c>
    </row>
    <row r="52" spans="2:34" s="206" customFormat="1" hidden="1" x14ac:dyDescent="0.25">
      <c r="B52" s="64" t="str">
        <f t="shared" si="3"/>
        <v/>
      </c>
      <c r="C52" s="259" t="str">
        <f>IF('תנאי סף'!AO52&lt;&gt;1,"",'תנאי סף'!F52)</f>
        <v/>
      </c>
      <c r="D52" s="352" t="str">
        <f>'הרכב חברי הוועדה'!Z52</f>
        <v/>
      </c>
      <c r="E52" s="349"/>
      <c r="F52" s="284"/>
      <c r="G52" s="285" t="str">
        <f t="shared" si="0"/>
        <v/>
      </c>
      <c r="H52" s="439"/>
      <c r="I52" s="439" t="str">
        <f t="shared" si="4"/>
        <v/>
      </c>
      <c r="J52" s="439" t="str">
        <f t="shared" si="5"/>
        <v/>
      </c>
      <c r="K52" s="439" t="str">
        <f t="shared" si="6"/>
        <v/>
      </c>
      <c r="L52" s="439" t="str">
        <f t="shared" si="7"/>
        <v/>
      </c>
      <c r="M52" s="409"/>
      <c r="N52" s="409"/>
      <c r="O52" s="409"/>
      <c r="P52" s="409"/>
      <c r="Q52" s="409"/>
      <c r="R52" s="409"/>
      <c r="S52" s="409"/>
      <c r="T52" s="409"/>
      <c r="U52" s="409"/>
      <c r="V52" s="409"/>
      <c r="W52" s="409"/>
      <c r="X52" s="409"/>
      <c r="Y52" s="432" t="str">
        <f t="shared" si="1"/>
        <v/>
      </c>
      <c r="Z52" s="89" t="str">
        <f t="shared" si="2"/>
        <v/>
      </c>
      <c r="AE52" s="204" t="str">
        <f t="shared" si="8"/>
        <v/>
      </c>
      <c r="AF52" s="204" t="str">
        <f t="shared" si="8"/>
        <v/>
      </c>
      <c r="AH52" s="206">
        <f t="shared" si="9"/>
        <v>0</v>
      </c>
    </row>
    <row r="53" spans="2:34" s="206" customFormat="1" hidden="1" x14ac:dyDescent="0.25">
      <c r="B53" s="64" t="str">
        <f t="shared" si="3"/>
        <v/>
      </c>
      <c r="C53" s="259" t="str">
        <f>IF('תנאי סף'!AO53&lt;&gt;1,"",'תנאי סף'!F53)</f>
        <v/>
      </c>
      <c r="D53" s="352" t="str">
        <f>'הרכב חברי הוועדה'!Z53</f>
        <v/>
      </c>
      <c r="E53" s="349"/>
      <c r="F53" s="284"/>
      <c r="G53" s="285" t="str">
        <f t="shared" si="0"/>
        <v/>
      </c>
      <c r="H53" s="439"/>
      <c r="I53" s="439" t="str">
        <f t="shared" si="4"/>
        <v/>
      </c>
      <c r="J53" s="439" t="str">
        <f t="shared" si="5"/>
        <v/>
      </c>
      <c r="K53" s="439" t="str">
        <f t="shared" si="6"/>
        <v/>
      </c>
      <c r="L53" s="439" t="str">
        <f t="shared" si="7"/>
        <v/>
      </c>
      <c r="M53" s="409"/>
      <c r="N53" s="409"/>
      <c r="O53" s="409"/>
      <c r="P53" s="409"/>
      <c r="Q53" s="409"/>
      <c r="R53" s="409"/>
      <c r="S53" s="409"/>
      <c r="T53" s="409"/>
      <c r="U53" s="409"/>
      <c r="V53" s="409"/>
      <c r="W53" s="409"/>
      <c r="X53" s="409"/>
      <c r="Y53" s="432" t="str">
        <f t="shared" si="1"/>
        <v/>
      </c>
      <c r="Z53" s="89" t="str">
        <f t="shared" si="2"/>
        <v/>
      </c>
      <c r="AE53" s="204" t="str">
        <f t="shared" si="8"/>
        <v/>
      </c>
      <c r="AF53" s="204" t="str">
        <f t="shared" si="8"/>
        <v/>
      </c>
      <c r="AH53" s="206">
        <f t="shared" si="9"/>
        <v>0</v>
      </c>
    </row>
    <row r="54" spans="2:34" s="206" customFormat="1" hidden="1" x14ac:dyDescent="0.25">
      <c r="B54" s="64" t="str">
        <f t="shared" si="3"/>
        <v/>
      </c>
      <c r="C54" s="259" t="str">
        <f>IF('תנאי סף'!AO54&lt;&gt;1,"",'תנאי סף'!F54)</f>
        <v/>
      </c>
      <c r="D54" s="352" t="str">
        <f>'הרכב חברי הוועדה'!Z54</f>
        <v/>
      </c>
      <c r="E54" s="349"/>
      <c r="F54" s="284"/>
      <c r="G54" s="285" t="str">
        <f t="shared" si="0"/>
        <v/>
      </c>
      <c r="H54" s="439"/>
      <c r="I54" s="439" t="str">
        <f t="shared" si="4"/>
        <v/>
      </c>
      <c r="J54" s="439" t="str">
        <f t="shared" si="5"/>
        <v/>
      </c>
      <c r="K54" s="439" t="str">
        <f t="shared" si="6"/>
        <v/>
      </c>
      <c r="L54" s="439" t="str">
        <f t="shared" si="7"/>
        <v/>
      </c>
      <c r="M54" s="409"/>
      <c r="N54" s="409"/>
      <c r="O54" s="409"/>
      <c r="P54" s="409"/>
      <c r="Q54" s="409"/>
      <c r="R54" s="409"/>
      <c r="S54" s="409"/>
      <c r="T54" s="409"/>
      <c r="U54" s="409"/>
      <c r="V54" s="409"/>
      <c r="W54" s="409"/>
      <c r="X54" s="409"/>
      <c r="Y54" s="432" t="str">
        <f t="shared" si="1"/>
        <v/>
      </c>
      <c r="Z54" s="89" t="str">
        <f t="shared" si="2"/>
        <v/>
      </c>
      <c r="AE54" s="204" t="str">
        <f t="shared" si="8"/>
        <v/>
      </c>
      <c r="AF54" s="204" t="str">
        <f t="shared" si="8"/>
        <v/>
      </c>
      <c r="AH54" s="206">
        <f t="shared" si="9"/>
        <v>0</v>
      </c>
    </row>
    <row r="55" spans="2:34" s="206" customFormat="1" hidden="1" x14ac:dyDescent="0.25">
      <c r="B55" s="64" t="str">
        <f t="shared" si="3"/>
        <v/>
      </c>
      <c r="C55" s="259" t="str">
        <f>IF('תנאי סף'!AO55&lt;&gt;1,"",'תנאי סף'!F55)</f>
        <v/>
      </c>
      <c r="D55" s="352" t="str">
        <f>'הרכב חברי הוועדה'!Z55</f>
        <v/>
      </c>
      <c r="E55" s="349"/>
      <c r="F55" s="284"/>
      <c r="G55" s="285" t="str">
        <f t="shared" si="0"/>
        <v/>
      </c>
      <c r="H55" s="439"/>
      <c r="I55" s="439" t="str">
        <f t="shared" si="4"/>
        <v/>
      </c>
      <c r="J55" s="439" t="str">
        <f t="shared" si="5"/>
        <v/>
      </c>
      <c r="K55" s="439" t="str">
        <f t="shared" si="6"/>
        <v/>
      </c>
      <c r="L55" s="439" t="str">
        <f t="shared" si="7"/>
        <v/>
      </c>
      <c r="M55" s="409"/>
      <c r="N55" s="409"/>
      <c r="O55" s="409"/>
      <c r="P55" s="409"/>
      <c r="Q55" s="409"/>
      <c r="R55" s="409"/>
      <c r="S55" s="409"/>
      <c r="T55" s="409"/>
      <c r="U55" s="409"/>
      <c r="V55" s="409"/>
      <c r="W55" s="409"/>
      <c r="X55" s="409"/>
      <c r="Y55" s="432" t="str">
        <f t="shared" si="1"/>
        <v/>
      </c>
      <c r="Z55" s="89" t="str">
        <f t="shared" si="2"/>
        <v/>
      </c>
      <c r="AE55" s="204" t="str">
        <f t="shared" si="8"/>
        <v/>
      </c>
      <c r="AF55" s="204" t="str">
        <f t="shared" si="8"/>
        <v/>
      </c>
      <c r="AH55" s="206">
        <f t="shared" si="9"/>
        <v>0</v>
      </c>
    </row>
    <row r="56" spans="2:34" s="206" customFormat="1" hidden="1" x14ac:dyDescent="0.25">
      <c r="B56" s="64" t="str">
        <f t="shared" si="3"/>
        <v/>
      </c>
      <c r="C56" s="259" t="str">
        <f>IF('תנאי סף'!AO56&lt;&gt;1,"",'תנאי סף'!F56)</f>
        <v/>
      </c>
      <c r="D56" s="352" t="str">
        <f>'הרכב חברי הוועדה'!Z56</f>
        <v/>
      </c>
      <c r="E56" s="349"/>
      <c r="F56" s="284"/>
      <c r="G56" s="285" t="str">
        <f t="shared" si="0"/>
        <v/>
      </c>
      <c r="H56" s="439"/>
      <c r="I56" s="439" t="str">
        <f t="shared" si="4"/>
        <v/>
      </c>
      <c r="J56" s="439" t="str">
        <f t="shared" si="5"/>
        <v/>
      </c>
      <c r="K56" s="439" t="str">
        <f t="shared" si="6"/>
        <v/>
      </c>
      <c r="L56" s="439" t="str">
        <f t="shared" si="7"/>
        <v/>
      </c>
      <c r="M56" s="409"/>
      <c r="N56" s="409"/>
      <c r="O56" s="409"/>
      <c r="P56" s="409"/>
      <c r="Q56" s="409"/>
      <c r="R56" s="409"/>
      <c r="S56" s="409"/>
      <c r="T56" s="409"/>
      <c r="U56" s="409"/>
      <c r="V56" s="409"/>
      <c r="W56" s="409"/>
      <c r="X56" s="409"/>
      <c r="Y56" s="432" t="str">
        <f t="shared" si="1"/>
        <v/>
      </c>
      <c r="Z56" s="89" t="str">
        <f t="shared" si="2"/>
        <v/>
      </c>
      <c r="AE56" s="204" t="str">
        <f t="shared" si="8"/>
        <v/>
      </c>
      <c r="AF56" s="204" t="str">
        <f t="shared" si="8"/>
        <v/>
      </c>
      <c r="AH56" s="206">
        <f t="shared" si="9"/>
        <v>0</v>
      </c>
    </row>
    <row r="57" spans="2:34" s="206" customFormat="1" hidden="1" x14ac:dyDescent="0.25">
      <c r="B57" s="64" t="str">
        <f t="shared" si="3"/>
        <v/>
      </c>
      <c r="C57" s="259" t="str">
        <f>IF('תנאי סף'!AO57&lt;&gt;1,"",'תנאי סף'!F57)</f>
        <v/>
      </c>
      <c r="D57" s="352" t="str">
        <f>'הרכב חברי הוועדה'!Z57</f>
        <v/>
      </c>
      <c r="E57" s="349"/>
      <c r="F57" s="284"/>
      <c r="G57" s="285" t="str">
        <f t="shared" si="0"/>
        <v/>
      </c>
      <c r="H57" s="439"/>
      <c r="I57" s="439" t="str">
        <f t="shared" si="4"/>
        <v/>
      </c>
      <c r="J57" s="439" t="str">
        <f t="shared" si="5"/>
        <v/>
      </c>
      <c r="K57" s="439" t="str">
        <f t="shared" si="6"/>
        <v/>
      </c>
      <c r="L57" s="439" t="str">
        <f t="shared" si="7"/>
        <v/>
      </c>
      <c r="M57" s="409"/>
      <c r="N57" s="409"/>
      <c r="O57" s="409"/>
      <c r="P57" s="409"/>
      <c r="Q57" s="409"/>
      <c r="R57" s="409"/>
      <c r="S57" s="409"/>
      <c r="T57" s="409"/>
      <c r="U57" s="409"/>
      <c r="V57" s="409"/>
      <c r="W57" s="409"/>
      <c r="X57" s="409"/>
      <c r="Y57" s="432" t="str">
        <f t="shared" si="1"/>
        <v/>
      </c>
      <c r="Z57" s="89" t="str">
        <f t="shared" si="2"/>
        <v/>
      </c>
      <c r="AE57" s="204" t="str">
        <f t="shared" si="8"/>
        <v/>
      </c>
      <c r="AF57" s="204" t="str">
        <f t="shared" si="8"/>
        <v/>
      </c>
      <c r="AH57" s="206">
        <f t="shared" si="9"/>
        <v>0</v>
      </c>
    </row>
    <row r="58" spans="2:34" s="206" customFormat="1" hidden="1" x14ac:dyDescent="0.25">
      <c r="B58" s="64" t="str">
        <f t="shared" si="3"/>
        <v/>
      </c>
      <c r="C58" s="259" t="str">
        <f>IF('תנאי סף'!AO58&lt;&gt;1,"",'תנאי סף'!F58)</f>
        <v/>
      </c>
      <c r="D58" s="352" t="str">
        <f>'הרכב חברי הוועדה'!Z58</f>
        <v/>
      </c>
      <c r="E58" s="349"/>
      <c r="F58" s="284"/>
      <c r="G58" s="285" t="str">
        <f t="shared" si="0"/>
        <v/>
      </c>
      <c r="H58" s="439"/>
      <c r="I58" s="439" t="str">
        <f t="shared" si="4"/>
        <v/>
      </c>
      <c r="J58" s="439" t="str">
        <f t="shared" si="5"/>
        <v/>
      </c>
      <c r="K58" s="439" t="str">
        <f t="shared" si="6"/>
        <v/>
      </c>
      <c r="L58" s="439" t="str">
        <f t="shared" si="7"/>
        <v/>
      </c>
      <c r="M58" s="409"/>
      <c r="N58" s="409"/>
      <c r="O58" s="409"/>
      <c r="P58" s="409"/>
      <c r="Q58" s="409"/>
      <c r="R58" s="409"/>
      <c r="S58" s="409"/>
      <c r="T58" s="409"/>
      <c r="U58" s="409"/>
      <c r="V58" s="409"/>
      <c r="W58" s="409"/>
      <c r="X58" s="409"/>
      <c r="Y58" s="432" t="str">
        <f t="shared" si="1"/>
        <v/>
      </c>
      <c r="Z58" s="89" t="str">
        <f t="shared" si="2"/>
        <v/>
      </c>
      <c r="AE58" s="204" t="str">
        <f t="shared" si="8"/>
        <v/>
      </c>
      <c r="AF58" s="204" t="str">
        <f t="shared" si="8"/>
        <v/>
      </c>
      <c r="AH58" s="206">
        <f t="shared" si="9"/>
        <v>0</v>
      </c>
    </row>
    <row r="59" spans="2:34" s="206" customFormat="1" hidden="1" x14ac:dyDescent="0.25">
      <c r="B59" s="64" t="str">
        <f t="shared" si="3"/>
        <v/>
      </c>
      <c r="C59" s="259" t="str">
        <f>IF('תנאי סף'!AO59&lt;&gt;1,"",'תנאי סף'!F59)</f>
        <v/>
      </c>
      <c r="D59" s="352" t="str">
        <f>'הרכב חברי הוועדה'!Z59</f>
        <v/>
      </c>
      <c r="E59" s="349"/>
      <c r="F59" s="284"/>
      <c r="G59" s="285" t="str">
        <f t="shared" si="0"/>
        <v/>
      </c>
      <c r="H59" s="439"/>
      <c r="I59" s="439" t="str">
        <f t="shared" si="4"/>
        <v/>
      </c>
      <c r="J59" s="439" t="str">
        <f t="shared" si="5"/>
        <v/>
      </c>
      <c r="K59" s="439" t="str">
        <f t="shared" si="6"/>
        <v/>
      </c>
      <c r="L59" s="439" t="str">
        <f t="shared" si="7"/>
        <v/>
      </c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432" t="str">
        <f t="shared" si="1"/>
        <v/>
      </c>
      <c r="Z59" s="89" t="str">
        <f t="shared" si="2"/>
        <v/>
      </c>
      <c r="AE59" s="204" t="str">
        <f t="shared" si="8"/>
        <v/>
      </c>
      <c r="AF59" s="204" t="str">
        <f t="shared" si="8"/>
        <v/>
      </c>
      <c r="AH59" s="206">
        <f t="shared" si="9"/>
        <v>0</v>
      </c>
    </row>
    <row r="60" spans="2:34" s="206" customFormat="1" hidden="1" x14ac:dyDescent="0.25">
      <c r="B60" s="64" t="str">
        <f t="shared" si="3"/>
        <v/>
      </c>
      <c r="C60" s="259" t="str">
        <f>IF('תנאי סף'!AO60&lt;&gt;1,"",'תנאי סף'!F60)</f>
        <v/>
      </c>
      <c r="D60" s="352" t="str">
        <f>'הרכב חברי הוועדה'!Z60</f>
        <v/>
      </c>
      <c r="E60" s="349"/>
      <c r="F60" s="284"/>
      <c r="G60" s="285" t="str">
        <f t="shared" si="0"/>
        <v/>
      </c>
      <c r="H60" s="439"/>
      <c r="I60" s="439" t="str">
        <f t="shared" si="4"/>
        <v/>
      </c>
      <c r="J60" s="439" t="str">
        <f t="shared" si="5"/>
        <v/>
      </c>
      <c r="K60" s="439" t="str">
        <f t="shared" si="6"/>
        <v/>
      </c>
      <c r="L60" s="439" t="str">
        <f t="shared" si="7"/>
        <v/>
      </c>
      <c r="M60" s="409"/>
      <c r="N60" s="409"/>
      <c r="O60" s="409"/>
      <c r="P60" s="409"/>
      <c r="Q60" s="409"/>
      <c r="R60" s="409"/>
      <c r="S60" s="409"/>
      <c r="T60" s="409"/>
      <c r="U60" s="409"/>
      <c r="V60" s="409"/>
      <c r="W60" s="409"/>
      <c r="X60" s="409"/>
      <c r="Y60" s="432" t="str">
        <f t="shared" si="1"/>
        <v/>
      </c>
      <c r="Z60" s="89" t="str">
        <f t="shared" si="2"/>
        <v/>
      </c>
      <c r="AE60" s="204" t="str">
        <f t="shared" si="8"/>
        <v/>
      </c>
      <c r="AF60" s="204" t="str">
        <f t="shared" si="8"/>
        <v/>
      </c>
      <c r="AH60" s="206">
        <f t="shared" si="9"/>
        <v>0</v>
      </c>
    </row>
    <row r="61" spans="2:34" s="206" customFormat="1" hidden="1" x14ac:dyDescent="0.25">
      <c r="B61" s="64" t="str">
        <f t="shared" si="3"/>
        <v/>
      </c>
      <c r="C61" s="259" t="str">
        <f>IF('תנאי סף'!AO61&lt;&gt;1,"",'תנאי סף'!F61)</f>
        <v/>
      </c>
      <c r="D61" s="352" t="str">
        <f>'הרכב חברי הוועדה'!Z61</f>
        <v/>
      </c>
      <c r="E61" s="349"/>
      <c r="F61" s="284"/>
      <c r="G61" s="285" t="str">
        <f t="shared" si="0"/>
        <v/>
      </c>
      <c r="H61" s="439"/>
      <c r="I61" s="439" t="str">
        <f t="shared" si="4"/>
        <v/>
      </c>
      <c r="J61" s="439" t="str">
        <f t="shared" si="5"/>
        <v/>
      </c>
      <c r="K61" s="439" t="str">
        <f t="shared" si="6"/>
        <v/>
      </c>
      <c r="L61" s="439" t="str">
        <f t="shared" si="7"/>
        <v/>
      </c>
      <c r="M61" s="409"/>
      <c r="N61" s="409"/>
      <c r="O61" s="409"/>
      <c r="P61" s="409"/>
      <c r="Q61" s="409"/>
      <c r="R61" s="409"/>
      <c r="S61" s="409"/>
      <c r="T61" s="409"/>
      <c r="U61" s="409"/>
      <c r="V61" s="409"/>
      <c r="W61" s="409"/>
      <c r="X61" s="409"/>
      <c r="Y61" s="432" t="str">
        <f t="shared" si="1"/>
        <v/>
      </c>
      <c r="Z61" s="89" t="str">
        <f t="shared" si="2"/>
        <v/>
      </c>
      <c r="AE61" s="204" t="str">
        <f t="shared" si="8"/>
        <v/>
      </c>
      <c r="AF61" s="204" t="str">
        <f t="shared" si="8"/>
        <v/>
      </c>
      <c r="AH61" s="206">
        <f t="shared" si="9"/>
        <v>0</v>
      </c>
    </row>
    <row r="62" spans="2:34" s="206" customFormat="1" hidden="1" x14ac:dyDescent="0.25">
      <c r="B62" s="64" t="str">
        <f t="shared" si="3"/>
        <v/>
      </c>
      <c r="C62" s="259" t="str">
        <f>IF('תנאי סף'!AO62&lt;&gt;1,"",'תנאי סף'!F62)</f>
        <v/>
      </c>
      <c r="D62" s="352" t="str">
        <f>'הרכב חברי הוועדה'!Z62</f>
        <v/>
      </c>
      <c r="E62" s="349"/>
      <c r="F62" s="284"/>
      <c r="G62" s="285" t="str">
        <f t="shared" si="0"/>
        <v/>
      </c>
      <c r="H62" s="439"/>
      <c r="I62" s="439" t="str">
        <f t="shared" si="4"/>
        <v/>
      </c>
      <c r="J62" s="439" t="str">
        <f t="shared" si="5"/>
        <v/>
      </c>
      <c r="K62" s="439" t="str">
        <f t="shared" si="6"/>
        <v/>
      </c>
      <c r="L62" s="439" t="str">
        <f t="shared" si="7"/>
        <v/>
      </c>
      <c r="M62" s="409"/>
      <c r="N62" s="409"/>
      <c r="O62" s="409"/>
      <c r="P62" s="409"/>
      <c r="Q62" s="409"/>
      <c r="R62" s="409"/>
      <c r="S62" s="409"/>
      <c r="T62" s="409"/>
      <c r="U62" s="409"/>
      <c r="V62" s="409"/>
      <c r="W62" s="409"/>
      <c r="X62" s="409"/>
      <c r="Y62" s="432" t="str">
        <f t="shared" si="1"/>
        <v/>
      </c>
      <c r="Z62" s="89" t="str">
        <f t="shared" si="2"/>
        <v/>
      </c>
      <c r="AE62" s="204" t="str">
        <f t="shared" si="8"/>
        <v/>
      </c>
      <c r="AF62" s="204" t="str">
        <f t="shared" si="8"/>
        <v/>
      </c>
      <c r="AH62" s="206">
        <f t="shared" si="9"/>
        <v>0</v>
      </c>
    </row>
    <row r="63" spans="2:34" s="206" customFormat="1" hidden="1" x14ac:dyDescent="0.25">
      <c r="B63" s="64" t="str">
        <f t="shared" si="3"/>
        <v/>
      </c>
      <c r="C63" s="259" t="str">
        <f>IF('תנאי סף'!AO63&lt;&gt;1,"",'תנאי סף'!F63)</f>
        <v/>
      </c>
      <c r="D63" s="352" t="str">
        <f>'הרכב חברי הוועדה'!Z63</f>
        <v/>
      </c>
      <c r="E63" s="349"/>
      <c r="F63" s="284"/>
      <c r="G63" s="285" t="str">
        <f t="shared" ref="G63:G94" si="10">IF($C63="","",IF(D63="",$AH$1,IF($D63&gt;=$E$6,1,0)))</f>
        <v/>
      </c>
      <c r="H63" s="439"/>
      <c r="I63" s="439" t="str">
        <f t="shared" si="4"/>
        <v/>
      </c>
      <c r="J63" s="439" t="str">
        <f t="shared" si="5"/>
        <v/>
      </c>
      <c r="K63" s="439" t="str">
        <f t="shared" si="6"/>
        <v/>
      </c>
      <c r="L63" s="439" t="str">
        <f t="shared" si="7"/>
        <v/>
      </c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32" t="str">
        <f t="shared" ref="Y63:Y94" si="11">IF(C63="","",IFERROR(L63/$L$131,$AH$1))</f>
        <v/>
      </c>
      <c r="Z63" s="89" t="str">
        <f t="shared" ref="Z63:Z94" si="12">IF(C63="","",IFERROR(Y63*$C$2,$AH$1))</f>
        <v/>
      </c>
      <c r="AE63" s="204" t="str">
        <f t="shared" si="8"/>
        <v/>
      </c>
      <c r="AF63" s="204" t="str">
        <f t="shared" si="8"/>
        <v/>
      </c>
      <c r="AH63" s="206">
        <f t="shared" si="9"/>
        <v>0</v>
      </c>
    </row>
    <row r="64" spans="2:34" s="206" customFormat="1" hidden="1" x14ac:dyDescent="0.25">
      <c r="B64" s="64" t="str">
        <f t="shared" si="3"/>
        <v/>
      </c>
      <c r="C64" s="259" t="str">
        <f>IF('תנאי סף'!AO64&lt;&gt;1,"",'תנאי סף'!F64)</f>
        <v/>
      </c>
      <c r="D64" s="352" t="str">
        <f>'הרכב חברי הוועדה'!Z64</f>
        <v/>
      </c>
      <c r="E64" s="349"/>
      <c r="F64" s="284"/>
      <c r="G64" s="285" t="str">
        <f t="shared" si="10"/>
        <v/>
      </c>
      <c r="H64" s="439"/>
      <c r="I64" s="439" t="str">
        <f t="shared" si="4"/>
        <v/>
      </c>
      <c r="J64" s="439" t="str">
        <f t="shared" si="5"/>
        <v/>
      </c>
      <c r="K64" s="439" t="str">
        <f t="shared" si="6"/>
        <v/>
      </c>
      <c r="L64" s="439" t="str">
        <f t="shared" si="7"/>
        <v/>
      </c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32" t="str">
        <f t="shared" si="11"/>
        <v/>
      </c>
      <c r="Z64" s="89" t="str">
        <f t="shared" si="12"/>
        <v/>
      </c>
      <c r="AE64" s="204" t="str">
        <f t="shared" ref="AE64:AF95" si="13">IF($C64="","",AE$30)</f>
        <v/>
      </c>
      <c r="AF64" s="204" t="str">
        <f t="shared" si="13"/>
        <v/>
      </c>
      <c r="AH64" s="206">
        <f t="shared" si="9"/>
        <v>0</v>
      </c>
    </row>
    <row r="65" spans="2:34" s="206" customFormat="1" hidden="1" x14ac:dyDescent="0.25">
      <c r="B65" s="64" t="str">
        <f t="shared" si="3"/>
        <v/>
      </c>
      <c r="C65" s="259" t="str">
        <f>IF('תנאי סף'!AO65&lt;&gt;1,"",'תנאי סף'!F65)</f>
        <v/>
      </c>
      <c r="D65" s="352" t="str">
        <f>'הרכב חברי הוועדה'!Z65</f>
        <v/>
      </c>
      <c r="E65" s="349"/>
      <c r="F65" s="284"/>
      <c r="G65" s="285" t="str">
        <f t="shared" si="10"/>
        <v/>
      </c>
      <c r="H65" s="439"/>
      <c r="I65" s="439" t="str">
        <f t="shared" si="4"/>
        <v/>
      </c>
      <c r="J65" s="439" t="str">
        <f t="shared" si="5"/>
        <v/>
      </c>
      <c r="K65" s="439" t="str">
        <f t="shared" si="6"/>
        <v/>
      </c>
      <c r="L65" s="439" t="str">
        <f t="shared" si="7"/>
        <v/>
      </c>
      <c r="M65" s="409"/>
      <c r="N65" s="409"/>
      <c r="O65" s="409"/>
      <c r="P65" s="409"/>
      <c r="Q65" s="409"/>
      <c r="R65" s="409"/>
      <c r="S65" s="409"/>
      <c r="T65" s="409"/>
      <c r="U65" s="409"/>
      <c r="V65" s="409"/>
      <c r="W65" s="409"/>
      <c r="X65" s="409"/>
      <c r="Y65" s="432" t="str">
        <f t="shared" si="11"/>
        <v/>
      </c>
      <c r="Z65" s="89" t="str">
        <f t="shared" si="12"/>
        <v/>
      </c>
      <c r="AE65" s="204" t="str">
        <f t="shared" si="13"/>
        <v/>
      </c>
      <c r="AF65" s="204" t="str">
        <f t="shared" si="13"/>
        <v/>
      </c>
      <c r="AH65" s="206">
        <f t="shared" si="9"/>
        <v>0</v>
      </c>
    </row>
    <row r="66" spans="2:34" s="206" customFormat="1" hidden="1" x14ac:dyDescent="0.25">
      <c r="B66" s="64" t="str">
        <f t="shared" si="3"/>
        <v/>
      </c>
      <c r="C66" s="259" t="str">
        <f>IF('תנאי סף'!AO66&lt;&gt;1,"",'תנאי סף'!F66)</f>
        <v/>
      </c>
      <c r="D66" s="352" t="str">
        <f>'הרכב חברי הוועדה'!Z66</f>
        <v/>
      </c>
      <c r="E66" s="349"/>
      <c r="F66" s="284"/>
      <c r="G66" s="285" t="str">
        <f t="shared" si="10"/>
        <v/>
      </c>
      <c r="H66" s="439"/>
      <c r="I66" s="439" t="str">
        <f t="shared" si="4"/>
        <v/>
      </c>
      <c r="J66" s="439" t="str">
        <f t="shared" si="5"/>
        <v/>
      </c>
      <c r="K66" s="439" t="str">
        <f t="shared" si="6"/>
        <v/>
      </c>
      <c r="L66" s="439" t="str">
        <f t="shared" si="7"/>
        <v/>
      </c>
      <c r="M66" s="409"/>
      <c r="N66" s="409"/>
      <c r="O66" s="409"/>
      <c r="P66" s="409"/>
      <c r="Q66" s="409"/>
      <c r="R66" s="409"/>
      <c r="S66" s="409"/>
      <c r="T66" s="409"/>
      <c r="U66" s="409"/>
      <c r="V66" s="409"/>
      <c r="W66" s="409"/>
      <c r="X66" s="409"/>
      <c r="Y66" s="432" t="str">
        <f t="shared" si="11"/>
        <v/>
      </c>
      <c r="Z66" s="89" t="str">
        <f t="shared" si="12"/>
        <v/>
      </c>
      <c r="AE66" s="204" t="str">
        <f t="shared" si="13"/>
        <v/>
      </c>
      <c r="AF66" s="204" t="str">
        <f t="shared" si="13"/>
        <v/>
      </c>
      <c r="AH66" s="206">
        <f t="shared" si="9"/>
        <v>0</v>
      </c>
    </row>
    <row r="67" spans="2:34" s="206" customFormat="1" hidden="1" x14ac:dyDescent="0.25">
      <c r="B67" s="64" t="str">
        <f t="shared" si="3"/>
        <v/>
      </c>
      <c r="C67" s="259" t="str">
        <f>IF('תנאי סף'!AO67&lt;&gt;1,"",'תנאי סף'!F67)</f>
        <v/>
      </c>
      <c r="D67" s="352" t="str">
        <f>'הרכב חברי הוועדה'!Z67</f>
        <v/>
      </c>
      <c r="E67" s="349"/>
      <c r="F67" s="284"/>
      <c r="G67" s="285" t="str">
        <f t="shared" si="10"/>
        <v/>
      </c>
      <c r="H67" s="439"/>
      <c r="I67" s="439" t="str">
        <f t="shared" si="4"/>
        <v/>
      </c>
      <c r="J67" s="439" t="str">
        <f t="shared" si="5"/>
        <v/>
      </c>
      <c r="K67" s="439" t="str">
        <f t="shared" si="6"/>
        <v/>
      </c>
      <c r="L67" s="439" t="str">
        <f t="shared" si="7"/>
        <v/>
      </c>
      <c r="M67" s="409"/>
      <c r="N67" s="409"/>
      <c r="O67" s="409"/>
      <c r="P67" s="409"/>
      <c r="Q67" s="409"/>
      <c r="R67" s="409"/>
      <c r="S67" s="409"/>
      <c r="T67" s="409"/>
      <c r="U67" s="409"/>
      <c r="V67" s="409"/>
      <c r="W67" s="409"/>
      <c r="X67" s="409"/>
      <c r="Y67" s="432" t="str">
        <f t="shared" si="11"/>
        <v/>
      </c>
      <c r="Z67" s="89" t="str">
        <f t="shared" si="12"/>
        <v/>
      </c>
      <c r="AE67" s="204" t="str">
        <f t="shared" si="13"/>
        <v/>
      </c>
      <c r="AF67" s="204" t="str">
        <f t="shared" si="13"/>
        <v/>
      </c>
      <c r="AH67" s="206">
        <f t="shared" si="9"/>
        <v>0</v>
      </c>
    </row>
    <row r="68" spans="2:34" s="206" customFormat="1" hidden="1" x14ac:dyDescent="0.25">
      <c r="B68" s="64" t="str">
        <f t="shared" si="3"/>
        <v/>
      </c>
      <c r="C68" s="259" t="str">
        <f>IF('תנאי סף'!AO68&lt;&gt;1,"",'תנאי סף'!F68)</f>
        <v/>
      </c>
      <c r="D68" s="352" t="str">
        <f>'הרכב חברי הוועדה'!Z68</f>
        <v/>
      </c>
      <c r="E68" s="349"/>
      <c r="F68" s="284"/>
      <c r="G68" s="285" t="str">
        <f t="shared" si="10"/>
        <v/>
      </c>
      <c r="H68" s="439"/>
      <c r="I68" s="439" t="str">
        <f t="shared" si="4"/>
        <v/>
      </c>
      <c r="J68" s="439" t="str">
        <f t="shared" si="5"/>
        <v/>
      </c>
      <c r="K68" s="439" t="str">
        <f t="shared" si="6"/>
        <v/>
      </c>
      <c r="L68" s="439" t="str">
        <f t="shared" si="7"/>
        <v/>
      </c>
      <c r="M68" s="409"/>
      <c r="N68" s="409"/>
      <c r="O68" s="409"/>
      <c r="P68" s="409"/>
      <c r="Q68" s="409"/>
      <c r="R68" s="409"/>
      <c r="S68" s="409"/>
      <c r="T68" s="409"/>
      <c r="U68" s="409"/>
      <c r="V68" s="409"/>
      <c r="W68" s="409"/>
      <c r="X68" s="409"/>
      <c r="Y68" s="432" t="str">
        <f t="shared" si="11"/>
        <v/>
      </c>
      <c r="Z68" s="89" t="str">
        <f t="shared" si="12"/>
        <v/>
      </c>
      <c r="AE68" s="204" t="str">
        <f t="shared" si="13"/>
        <v/>
      </c>
      <c r="AF68" s="204" t="str">
        <f t="shared" si="13"/>
        <v/>
      </c>
      <c r="AH68" s="206">
        <f t="shared" si="9"/>
        <v>0</v>
      </c>
    </row>
    <row r="69" spans="2:34" s="206" customFormat="1" hidden="1" x14ac:dyDescent="0.25">
      <c r="B69" s="64" t="str">
        <f t="shared" si="3"/>
        <v/>
      </c>
      <c r="C69" s="259" t="str">
        <f>IF('תנאי סף'!AO69&lt;&gt;1,"",'תנאי סף'!F69)</f>
        <v/>
      </c>
      <c r="D69" s="352" t="str">
        <f>'הרכב חברי הוועדה'!Z69</f>
        <v/>
      </c>
      <c r="E69" s="349"/>
      <c r="F69" s="284"/>
      <c r="G69" s="285" t="str">
        <f t="shared" si="10"/>
        <v/>
      </c>
      <c r="H69" s="439"/>
      <c r="I69" s="439" t="str">
        <f t="shared" si="4"/>
        <v/>
      </c>
      <c r="J69" s="439" t="str">
        <f t="shared" si="5"/>
        <v/>
      </c>
      <c r="K69" s="439" t="str">
        <f t="shared" si="6"/>
        <v/>
      </c>
      <c r="L69" s="439" t="str">
        <f t="shared" si="7"/>
        <v/>
      </c>
      <c r="M69" s="409"/>
      <c r="N69" s="409"/>
      <c r="O69" s="409"/>
      <c r="P69" s="409"/>
      <c r="Q69" s="409"/>
      <c r="R69" s="409"/>
      <c r="S69" s="409"/>
      <c r="T69" s="409"/>
      <c r="U69" s="409"/>
      <c r="V69" s="409"/>
      <c r="W69" s="409"/>
      <c r="X69" s="409"/>
      <c r="Y69" s="432" t="str">
        <f t="shared" si="11"/>
        <v/>
      </c>
      <c r="Z69" s="89" t="str">
        <f t="shared" si="12"/>
        <v/>
      </c>
      <c r="AE69" s="204" t="str">
        <f t="shared" si="13"/>
        <v/>
      </c>
      <c r="AF69" s="204" t="str">
        <f t="shared" si="13"/>
        <v/>
      </c>
      <c r="AH69" s="206">
        <f t="shared" si="9"/>
        <v>0</v>
      </c>
    </row>
    <row r="70" spans="2:34" s="206" customFormat="1" hidden="1" x14ac:dyDescent="0.25">
      <c r="B70" s="64" t="str">
        <f t="shared" si="3"/>
        <v/>
      </c>
      <c r="C70" s="259" t="str">
        <f>IF('תנאי סף'!AO70&lt;&gt;1,"",'תנאי סף'!F70)</f>
        <v/>
      </c>
      <c r="D70" s="352" t="str">
        <f>'הרכב חברי הוועדה'!Z70</f>
        <v/>
      </c>
      <c r="E70" s="349"/>
      <c r="F70" s="284"/>
      <c r="G70" s="285" t="str">
        <f t="shared" si="10"/>
        <v/>
      </c>
      <c r="H70" s="439"/>
      <c r="I70" s="439" t="str">
        <f t="shared" si="4"/>
        <v/>
      </c>
      <c r="J70" s="439" t="str">
        <f t="shared" si="5"/>
        <v/>
      </c>
      <c r="K70" s="439" t="str">
        <f t="shared" si="6"/>
        <v/>
      </c>
      <c r="L70" s="439" t="str">
        <f t="shared" si="7"/>
        <v/>
      </c>
      <c r="M70" s="409"/>
      <c r="N70" s="409"/>
      <c r="O70" s="409"/>
      <c r="P70" s="409"/>
      <c r="Q70" s="409"/>
      <c r="R70" s="409"/>
      <c r="S70" s="409"/>
      <c r="T70" s="409"/>
      <c r="U70" s="409"/>
      <c r="V70" s="409"/>
      <c r="W70" s="409"/>
      <c r="X70" s="409"/>
      <c r="Y70" s="432" t="str">
        <f t="shared" si="11"/>
        <v/>
      </c>
      <c r="Z70" s="89" t="str">
        <f t="shared" si="12"/>
        <v/>
      </c>
      <c r="AE70" s="204" t="str">
        <f t="shared" si="13"/>
        <v/>
      </c>
      <c r="AF70" s="204" t="str">
        <f t="shared" si="13"/>
        <v/>
      </c>
      <c r="AH70" s="206">
        <f t="shared" si="9"/>
        <v>0</v>
      </c>
    </row>
    <row r="71" spans="2:34" s="206" customFormat="1" hidden="1" x14ac:dyDescent="0.25">
      <c r="B71" s="64" t="str">
        <f t="shared" si="3"/>
        <v/>
      </c>
      <c r="C71" s="259" t="str">
        <f>IF('תנאי סף'!AO71&lt;&gt;1,"",'תנאי סף'!F71)</f>
        <v/>
      </c>
      <c r="D71" s="352" t="str">
        <f>'הרכב חברי הוועדה'!Z71</f>
        <v/>
      </c>
      <c r="E71" s="349"/>
      <c r="F71" s="284"/>
      <c r="G71" s="285" t="str">
        <f t="shared" si="10"/>
        <v/>
      </c>
      <c r="H71" s="439"/>
      <c r="I71" s="439" t="str">
        <f t="shared" si="4"/>
        <v/>
      </c>
      <c r="J71" s="439" t="str">
        <f t="shared" si="5"/>
        <v/>
      </c>
      <c r="K71" s="439" t="str">
        <f t="shared" si="6"/>
        <v/>
      </c>
      <c r="L71" s="439" t="str">
        <f t="shared" si="7"/>
        <v/>
      </c>
      <c r="M71" s="409"/>
      <c r="N71" s="409"/>
      <c r="O71" s="409"/>
      <c r="P71" s="409"/>
      <c r="Q71" s="409"/>
      <c r="R71" s="409"/>
      <c r="S71" s="409"/>
      <c r="T71" s="409"/>
      <c r="U71" s="409"/>
      <c r="V71" s="409"/>
      <c r="W71" s="409"/>
      <c r="X71" s="409"/>
      <c r="Y71" s="432" t="str">
        <f t="shared" si="11"/>
        <v/>
      </c>
      <c r="Z71" s="89" t="str">
        <f t="shared" si="12"/>
        <v/>
      </c>
      <c r="AE71" s="204" t="str">
        <f t="shared" si="13"/>
        <v/>
      </c>
      <c r="AF71" s="204" t="str">
        <f t="shared" si="13"/>
        <v/>
      </c>
      <c r="AH71" s="206">
        <f t="shared" si="9"/>
        <v>0</v>
      </c>
    </row>
    <row r="72" spans="2:34" s="206" customFormat="1" hidden="1" x14ac:dyDescent="0.25">
      <c r="B72" s="64" t="str">
        <f t="shared" si="3"/>
        <v/>
      </c>
      <c r="C72" s="259" t="str">
        <f>IF('תנאי סף'!AO72&lt;&gt;1,"",'תנאי סף'!F72)</f>
        <v/>
      </c>
      <c r="D72" s="352" t="str">
        <f>'הרכב חברי הוועדה'!Z72</f>
        <v/>
      </c>
      <c r="E72" s="349"/>
      <c r="F72" s="284"/>
      <c r="G72" s="285" t="str">
        <f t="shared" si="10"/>
        <v/>
      </c>
      <c r="H72" s="439"/>
      <c r="I72" s="439" t="str">
        <f t="shared" si="4"/>
        <v/>
      </c>
      <c r="J72" s="439" t="str">
        <f t="shared" si="5"/>
        <v/>
      </c>
      <c r="K72" s="439" t="str">
        <f t="shared" si="6"/>
        <v/>
      </c>
      <c r="L72" s="439" t="str">
        <f t="shared" si="7"/>
        <v/>
      </c>
      <c r="M72" s="409"/>
      <c r="N72" s="409"/>
      <c r="O72" s="409"/>
      <c r="P72" s="409"/>
      <c r="Q72" s="409"/>
      <c r="R72" s="409"/>
      <c r="S72" s="409"/>
      <c r="T72" s="409"/>
      <c r="U72" s="409"/>
      <c r="V72" s="409"/>
      <c r="W72" s="409"/>
      <c r="X72" s="409"/>
      <c r="Y72" s="432" t="str">
        <f t="shared" si="11"/>
        <v/>
      </c>
      <c r="Z72" s="89" t="str">
        <f t="shared" si="12"/>
        <v/>
      </c>
      <c r="AE72" s="204" t="str">
        <f t="shared" si="13"/>
        <v/>
      </c>
      <c r="AF72" s="204" t="str">
        <f t="shared" si="13"/>
        <v/>
      </c>
      <c r="AH72" s="206">
        <f t="shared" si="9"/>
        <v>0</v>
      </c>
    </row>
    <row r="73" spans="2:34" s="206" customFormat="1" hidden="1" x14ac:dyDescent="0.25">
      <c r="B73" s="64" t="str">
        <f t="shared" si="3"/>
        <v/>
      </c>
      <c r="C73" s="259" t="str">
        <f>IF('תנאי סף'!AO73&lt;&gt;1,"",'תנאי סף'!F73)</f>
        <v/>
      </c>
      <c r="D73" s="352" t="str">
        <f>'הרכב חברי הוועדה'!Z73</f>
        <v/>
      </c>
      <c r="E73" s="349"/>
      <c r="F73" s="284"/>
      <c r="G73" s="285" t="str">
        <f t="shared" si="10"/>
        <v/>
      </c>
      <c r="H73" s="439"/>
      <c r="I73" s="439" t="str">
        <f t="shared" si="4"/>
        <v/>
      </c>
      <c r="J73" s="439" t="str">
        <f t="shared" si="5"/>
        <v/>
      </c>
      <c r="K73" s="439" t="str">
        <f t="shared" si="6"/>
        <v/>
      </c>
      <c r="L73" s="439" t="str">
        <f t="shared" si="7"/>
        <v/>
      </c>
      <c r="M73" s="409"/>
      <c r="N73" s="409"/>
      <c r="O73" s="409"/>
      <c r="P73" s="409"/>
      <c r="Q73" s="409"/>
      <c r="R73" s="409"/>
      <c r="S73" s="409"/>
      <c r="T73" s="409"/>
      <c r="U73" s="409"/>
      <c r="V73" s="409"/>
      <c r="W73" s="409"/>
      <c r="X73" s="409"/>
      <c r="Y73" s="432" t="str">
        <f t="shared" si="11"/>
        <v/>
      </c>
      <c r="Z73" s="89" t="str">
        <f t="shared" si="12"/>
        <v/>
      </c>
      <c r="AE73" s="204" t="str">
        <f t="shared" si="13"/>
        <v/>
      </c>
      <c r="AF73" s="204" t="str">
        <f t="shared" si="13"/>
        <v/>
      </c>
      <c r="AH73" s="206">
        <f t="shared" si="9"/>
        <v>0</v>
      </c>
    </row>
    <row r="74" spans="2:34" s="206" customFormat="1" hidden="1" x14ac:dyDescent="0.25">
      <c r="B74" s="64" t="str">
        <f t="shared" si="3"/>
        <v/>
      </c>
      <c r="C74" s="259" t="str">
        <f>IF('תנאי סף'!AO74&lt;&gt;1,"",'תנאי סף'!F74)</f>
        <v/>
      </c>
      <c r="D74" s="352" t="str">
        <f>'הרכב חברי הוועדה'!Z74</f>
        <v/>
      </c>
      <c r="E74" s="349"/>
      <c r="F74" s="284"/>
      <c r="G74" s="285" t="str">
        <f t="shared" si="10"/>
        <v/>
      </c>
      <c r="H74" s="439"/>
      <c r="I74" s="439" t="str">
        <f t="shared" si="4"/>
        <v/>
      </c>
      <c r="J74" s="439" t="str">
        <f t="shared" si="5"/>
        <v/>
      </c>
      <c r="K74" s="439" t="str">
        <f t="shared" si="6"/>
        <v/>
      </c>
      <c r="L74" s="439" t="str">
        <f t="shared" si="7"/>
        <v/>
      </c>
      <c r="M74" s="409"/>
      <c r="N74" s="409"/>
      <c r="O74" s="409"/>
      <c r="P74" s="409"/>
      <c r="Q74" s="409"/>
      <c r="R74" s="409"/>
      <c r="S74" s="409"/>
      <c r="T74" s="409"/>
      <c r="U74" s="409"/>
      <c r="V74" s="409"/>
      <c r="W74" s="409"/>
      <c r="X74" s="409"/>
      <c r="Y74" s="432" t="str">
        <f t="shared" si="11"/>
        <v/>
      </c>
      <c r="Z74" s="89" t="str">
        <f t="shared" si="12"/>
        <v/>
      </c>
      <c r="AE74" s="204" t="str">
        <f t="shared" si="13"/>
        <v/>
      </c>
      <c r="AF74" s="204" t="str">
        <f t="shared" si="13"/>
        <v/>
      </c>
      <c r="AH74" s="206">
        <f t="shared" si="9"/>
        <v>0</v>
      </c>
    </row>
    <row r="75" spans="2:34" s="206" customFormat="1" hidden="1" x14ac:dyDescent="0.25">
      <c r="B75" s="64" t="str">
        <f t="shared" si="3"/>
        <v/>
      </c>
      <c r="C75" s="259" t="str">
        <f>IF('תנאי סף'!AO75&lt;&gt;1,"",'תנאי סף'!F75)</f>
        <v/>
      </c>
      <c r="D75" s="352" t="str">
        <f>'הרכב חברי הוועדה'!Z75</f>
        <v/>
      </c>
      <c r="E75" s="349"/>
      <c r="F75" s="284"/>
      <c r="G75" s="285" t="str">
        <f t="shared" si="10"/>
        <v/>
      </c>
      <c r="H75" s="439"/>
      <c r="I75" s="439" t="str">
        <f t="shared" si="4"/>
        <v/>
      </c>
      <c r="J75" s="439" t="str">
        <f t="shared" si="5"/>
        <v/>
      </c>
      <c r="K75" s="439" t="str">
        <f t="shared" si="6"/>
        <v/>
      </c>
      <c r="L75" s="439" t="str">
        <f t="shared" si="7"/>
        <v/>
      </c>
      <c r="M75" s="409"/>
      <c r="N75" s="409"/>
      <c r="O75" s="409"/>
      <c r="P75" s="409"/>
      <c r="Q75" s="409"/>
      <c r="R75" s="409"/>
      <c r="S75" s="409"/>
      <c r="T75" s="409"/>
      <c r="U75" s="409"/>
      <c r="V75" s="409"/>
      <c r="W75" s="409"/>
      <c r="X75" s="409"/>
      <c r="Y75" s="432" t="str">
        <f t="shared" si="11"/>
        <v/>
      </c>
      <c r="Z75" s="89" t="str">
        <f t="shared" si="12"/>
        <v/>
      </c>
      <c r="AE75" s="204" t="str">
        <f t="shared" si="13"/>
        <v/>
      </c>
      <c r="AF75" s="204" t="str">
        <f t="shared" si="13"/>
        <v/>
      </c>
      <c r="AH75" s="206">
        <f t="shared" si="9"/>
        <v>0</v>
      </c>
    </row>
    <row r="76" spans="2:34" s="206" customFormat="1" hidden="1" x14ac:dyDescent="0.25">
      <c r="B76" s="64" t="str">
        <f t="shared" si="3"/>
        <v/>
      </c>
      <c r="C76" s="259" t="str">
        <f>IF('תנאי סף'!AO76&lt;&gt;1,"",'תנאי סף'!F76)</f>
        <v/>
      </c>
      <c r="D76" s="352" t="str">
        <f>'הרכב חברי הוועדה'!Z76</f>
        <v/>
      </c>
      <c r="E76" s="349"/>
      <c r="F76" s="284"/>
      <c r="G76" s="285" t="str">
        <f t="shared" si="10"/>
        <v/>
      </c>
      <c r="H76" s="439"/>
      <c r="I76" s="439" t="str">
        <f t="shared" si="4"/>
        <v/>
      </c>
      <c r="J76" s="439" t="str">
        <f t="shared" si="5"/>
        <v/>
      </c>
      <c r="K76" s="439" t="str">
        <f t="shared" si="6"/>
        <v/>
      </c>
      <c r="L76" s="439" t="str">
        <f t="shared" si="7"/>
        <v/>
      </c>
      <c r="M76" s="409"/>
      <c r="N76" s="409"/>
      <c r="O76" s="409"/>
      <c r="P76" s="409"/>
      <c r="Q76" s="409"/>
      <c r="R76" s="409"/>
      <c r="S76" s="409"/>
      <c r="T76" s="409"/>
      <c r="U76" s="409"/>
      <c r="V76" s="409"/>
      <c r="W76" s="409"/>
      <c r="X76" s="409"/>
      <c r="Y76" s="432" t="str">
        <f t="shared" si="11"/>
        <v/>
      </c>
      <c r="Z76" s="89" t="str">
        <f t="shared" si="12"/>
        <v/>
      </c>
      <c r="AE76" s="204" t="str">
        <f t="shared" si="13"/>
        <v/>
      </c>
      <c r="AF76" s="204" t="str">
        <f t="shared" si="13"/>
        <v/>
      </c>
      <c r="AH76" s="206">
        <f t="shared" si="9"/>
        <v>0</v>
      </c>
    </row>
    <row r="77" spans="2:34" s="206" customFormat="1" hidden="1" x14ac:dyDescent="0.25">
      <c r="B77" s="64" t="str">
        <f t="shared" si="3"/>
        <v/>
      </c>
      <c r="C77" s="259" t="str">
        <f>IF('תנאי סף'!AO77&lt;&gt;1,"",'תנאי סף'!F77)</f>
        <v/>
      </c>
      <c r="D77" s="352" t="str">
        <f>'הרכב חברי הוועדה'!Z77</f>
        <v/>
      </c>
      <c r="E77" s="349"/>
      <c r="F77" s="284"/>
      <c r="G77" s="285" t="str">
        <f t="shared" si="10"/>
        <v/>
      </c>
      <c r="H77" s="439"/>
      <c r="I77" s="439" t="str">
        <f t="shared" si="4"/>
        <v/>
      </c>
      <c r="J77" s="439" t="str">
        <f t="shared" si="5"/>
        <v/>
      </c>
      <c r="K77" s="439" t="str">
        <f t="shared" si="6"/>
        <v/>
      </c>
      <c r="L77" s="439" t="str">
        <f t="shared" si="7"/>
        <v/>
      </c>
      <c r="M77" s="409"/>
      <c r="N77" s="409"/>
      <c r="O77" s="409"/>
      <c r="P77" s="409"/>
      <c r="Q77" s="409"/>
      <c r="R77" s="409"/>
      <c r="S77" s="409"/>
      <c r="T77" s="409"/>
      <c r="U77" s="409"/>
      <c r="V77" s="409"/>
      <c r="W77" s="409"/>
      <c r="X77" s="409"/>
      <c r="Y77" s="432" t="str">
        <f t="shared" si="11"/>
        <v/>
      </c>
      <c r="Z77" s="89" t="str">
        <f t="shared" si="12"/>
        <v/>
      </c>
      <c r="AE77" s="204" t="str">
        <f t="shared" si="13"/>
        <v/>
      </c>
      <c r="AF77" s="204" t="str">
        <f t="shared" si="13"/>
        <v/>
      </c>
      <c r="AH77" s="206">
        <f t="shared" si="9"/>
        <v>0</v>
      </c>
    </row>
    <row r="78" spans="2:34" s="206" customFormat="1" hidden="1" x14ac:dyDescent="0.25">
      <c r="B78" s="64" t="str">
        <f t="shared" si="3"/>
        <v/>
      </c>
      <c r="C78" s="259" t="str">
        <f>IF('תנאי סף'!AO78&lt;&gt;1,"",'תנאי סף'!F78)</f>
        <v/>
      </c>
      <c r="D78" s="352" t="str">
        <f>'הרכב חברי הוועדה'!Z78</f>
        <v/>
      </c>
      <c r="E78" s="349"/>
      <c r="F78" s="284"/>
      <c r="G78" s="285" t="str">
        <f t="shared" si="10"/>
        <v/>
      </c>
      <c r="H78" s="439"/>
      <c r="I78" s="439" t="str">
        <f t="shared" si="4"/>
        <v/>
      </c>
      <c r="J78" s="439" t="str">
        <f t="shared" si="5"/>
        <v/>
      </c>
      <c r="K78" s="439" t="str">
        <f t="shared" si="6"/>
        <v/>
      </c>
      <c r="L78" s="439" t="str">
        <f t="shared" si="7"/>
        <v/>
      </c>
      <c r="M78" s="409"/>
      <c r="N78" s="409"/>
      <c r="O78" s="409"/>
      <c r="P78" s="409"/>
      <c r="Q78" s="409"/>
      <c r="R78" s="409"/>
      <c r="S78" s="409"/>
      <c r="T78" s="409"/>
      <c r="U78" s="409"/>
      <c r="V78" s="409"/>
      <c r="W78" s="409"/>
      <c r="X78" s="409"/>
      <c r="Y78" s="432" t="str">
        <f t="shared" si="11"/>
        <v/>
      </c>
      <c r="Z78" s="89" t="str">
        <f t="shared" si="12"/>
        <v/>
      </c>
      <c r="AE78" s="204" t="str">
        <f t="shared" si="13"/>
        <v/>
      </c>
      <c r="AF78" s="204" t="str">
        <f t="shared" si="13"/>
        <v/>
      </c>
      <c r="AH78" s="206">
        <f t="shared" si="9"/>
        <v>0</v>
      </c>
    </row>
    <row r="79" spans="2:34" s="206" customFormat="1" hidden="1" x14ac:dyDescent="0.25">
      <c r="B79" s="64" t="str">
        <f t="shared" si="3"/>
        <v/>
      </c>
      <c r="C79" s="259" t="str">
        <f>IF('תנאי סף'!AO79&lt;&gt;1,"",'תנאי סף'!F79)</f>
        <v/>
      </c>
      <c r="D79" s="352" t="str">
        <f>'הרכב חברי הוועדה'!Z79</f>
        <v/>
      </c>
      <c r="E79" s="349"/>
      <c r="F79" s="284"/>
      <c r="G79" s="285" t="str">
        <f t="shared" si="10"/>
        <v/>
      </c>
      <c r="H79" s="439"/>
      <c r="I79" s="439" t="str">
        <f t="shared" si="4"/>
        <v/>
      </c>
      <c r="J79" s="439" t="str">
        <f t="shared" si="5"/>
        <v/>
      </c>
      <c r="K79" s="439" t="str">
        <f t="shared" si="6"/>
        <v/>
      </c>
      <c r="L79" s="439" t="str">
        <f t="shared" si="7"/>
        <v/>
      </c>
      <c r="M79" s="409"/>
      <c r="N79" s="409"/>
      <c r="O79" s="409"/>
      <c r="P79" s="409"/>
      <c r="Q79" s="409"/>
      <c r="R79" s="409"/>
      <c r="S79" s="409"/>
      <c r="T79" s="409"/>
      <c r="U79" s="409"/>
      <c r="V79" s="409"/>
      <c r="W79" s="409"/>
      <c r="X79" s="409"/>
      <c r="Y79" s="432" t="str">
        <f t="shared" si="11"/>
        <v/>
      </c>
      <c r="Z79" s="89" t="str">
        <f t="shared" si="12"/>
        <v/>
      </c>
      <c r="AE79" s="204" t="str">
        <f t="shared" si="13"/>
        <v/>
      </c>
      <c r="AF79" s="204" t="str">
        <f t="shared" si="13"/>
        <v/>
      </c>
      <c r="AH79" s="206">
        <f t="shared" si="9"/>
        <v>0</v>
      </c>
    </row>
    <row r="80" spans="2:34" s="206" customFormat="1" hidden="1" x14ac:dyDescent="0.25">
      <c r="B80" s="64" t="str">
        <f t="shared" si="3"/>
        <v/>
      </c>
      <c r="C80" s="259" t="str">
        <f>IF('תנאי סף'!AO80&lt;&gt;1,"",'תנאי סף'!F80)</f>
        <v/>
      </c>
      <c r="D80" s="352" t="str">
        <f>'הרכב חברי הוועדה'!Z80</f>
        <v/>
      </c>
      <c r="E80" s="349"/>
      <c r="F80" s="284"/>
      <c r="G80" s="285" t="str">
        <f t="shared" si="10"/>
        <v/>
      </c>
      <c r="H80" s="439"/>
      <c r="I80" s="439" t="str">
        <f t="shared" si="4"/>
        <v/>
      </c>
      <c r="J80" s="439" t="str">
        <f t="shared" si="5"/>
        <v/>
      </c>
      <c r="K80" s="439" t="str">
        <f t="shared" si="6"/>
        <v/>
      </c>
      <c r="L80" s="439" t="str">
        <f t="shared" si="7"/>
        <v/>
      </c>
      <c r="M80" s="409"/>
      <c r="N80" s="409"/>
      <c r="O80" s="409"/>
      <c r="P80" s="409"/>
      <c r="Q80" s="409"/>
      <c r="R80" s="409"/>
      <c r="S80" s="409"/>
      <c r="T80" s="409"/>
      <c r="U80" s="409"/>
      <c r="V80" s="409"/>
      <c r="W80" s="409"/>
      <c r="X80" s="409"/>
      <c r="Y80" s="432" t="str">
        <f t="shared" si="11"/>
        <v/>
      </c>
      <c r="Z80" s="89" t="str">
        <f t="shared" si="12"/>
        <v/>
      </c>
      <c r="AE80" s="204" t="str">
        <f t="shared" si="13"/>
        <v/>
      </c>
      <c r="AF80" s="204" t="str">
        <f t="shared" si="13"/>
        <v/>
      </c>
      <c r="AH80" s="206">
        <f t="shared" si="9"/>
        <v>0</v>
      </c>
    </row>
    <row r="81" spans="2:34" s="206" customFormat="1" hidden="1" x14ac:dyDescent="0.25">
      <c r="B81" s="64" t="str">
        <f t="shared" si="3"/>
        <v/>
      </c>
      <c r="C81" s="259" t="str">
        <f>IF('תנאי סף'!AO81&lt;&gt;1,"",'תנאי סף'!F81)</f>
        <v/>
      </c>
      <c r="D81" s="352" t="str">
        <f>'הרכב חברי הוועדה'!Z81</f>
        <v/>
      </c>
      <c r="E81" s="349"/>
      <c r="F81" s="284"/>
      <c r="G81" s="285" t="str">
        <f t="shared" si="10"/>
        <v/>
      </c>
      <c r="H81" s="439"/>
      <c r="I81" s="439" t="str">
        <f t="shared" si="4"/>
        <v/>
      </c>
      <c r="J81" s="439" t="str">
        <f t="shared" si="5"/>
        <v/>
      </c>
      <c r="K81" s="439" t="str">
        <f t="shared" si="6"/>
        <v/>
      </c>
      <c r="L81" s="439" t="str">
        <f t="shared" si="7"/>
        <v/>
      </c>
      <c r="M81" s="409"/>
      <c r="N81" s="409"/>
      <c r="O81" s="409"/>
      <c r="P81" s="409"/>
      <c r="Q81" s="409"/>
      <c r="R81" s="409"/>
      <c r="S81" s="409"/>
      <c r="T81" s="409"/>
      <c r="U81" s="409"/>
      <c r="V81" s="409"/>
      <c r="W81" s="409"/>
      <c r="X81" s="409"/>
      <c r="Y81" s="432" t="str">
        <f t="shared" si="11"/>
        <v/>
      </c>
      <c r="Z81" s="89" t="str">
        <f t="shared" si="12"/>
        <v/>
      </c>
      <c r="AE81" s="204" t="str">
        <f t="shared" si="13"/>
        <v/>
      </c>
      <c r="AF81" s="204" t="str">
        <f t="shared" si="13"/>
        <v/>
      </c>
      <c r="AH81" s="206">
        <f t="shared" si="9"/>
        <v>0</v>
      </c>
    </row>
    <row r="82" spans="2:34" s="206" customFormat="1" hidden="1" x14ac:dyDescent="0.25">
      <c r="B82" s="64" t="str">
        <f t="shared" si="3"/>
        <v/>
      </c>
      <c r="C82" s="259" t="str">
        <f>IF('תנאי סף'!AO82&lt;&gt;1,"",'תנאי סף'!F82)</f>
        <v/>
      </c>
      <c r="D82" s="352" t="str">
        <f>'הרכב חברי הוועדה'!Z82</f>
        <v/>
      </c>
      <c r="E82" s="349"/>
      <c r="F82" s="284"/>
      <c r="G82" s="285" t="str">
        <f t="shared" si="10"/>
        <v/>
      </c>
      <c r="H82" s="439"/>
      <c r="I82" s="439" t="str">
        <f t="shared" si="4"/>
        <v/>
      </c>
      <c r="J82" s="439" t="str">
        <f t="shared" si="5"/>
        <v/>
      </c>
      <c r="K82" s="439" t="str">
        <f t="shared" si="6"/>
        <v/>
      </c>
      <c r="L82" s="439" t="str">
        <f t="shared" si="7"/>
        <v/>
      </c>
      <c r="M82" s="409"/>
      <c r="N82" s="409"/>
      <c r="O82" s="409"/>
      <c r="P82" s="409"/>
      <c r="Q82" s="409"/>
      <c r="R82" s="409"/>
      <c r="S82" s="409"/>
      <c r="T82" s="409"/>
      <c r="U82" s="409"/>
      <c r="V82" s="409"/>
      <c r="W82" s="409"/>
      <c r="X82" s="409"/>
      <c r="Y82" s="432" t="str">
        <f t="shared" si="11"/>
        <v/>
      </c>
      <c r="Z82" s="89" t="str">
        <f t="shared" si="12"/>
        <v/>
      </c>
      <c r="AE82" s="204" t="str">
        <f t="shared" si="13"/>
        <v/>
      </c>
      <c r="AF82" s="204" t="str">
        <f t="shared" si="13"/>
        <v/>
      </c>
      <c r="AH82" s="206">
        <f t="shared" si="9"/>
        <v>0</v>
      </c>
    </row>
    <row r="83" spans="2:34" s="206" customFormat="1" hidden="1" x14ac:dyDescent="0.25">
      <c r="B83" s="64" t="str">
        <f t="shared" si="3"/>
        <v/>
      </c>
      <c r="C83" s="259" t="str">
        <f>IF('תנאי סף'!AO83&lt;&gt;1,"",'תנאי סף'!F83)</f>
        <v/>
      </c>
      <c r="D83" s="352" t="str">
        <f>'הרכב חברי הוועדה'!Z83</f>
        <v/>
      </c>
      <c r="E83" s="349"/>
      <c r="F83" s="284"/>
      <c r="G83" s="285" t="str">
        <f t="shared" si="10"/>
        <v/>
      </c>
      <c r="H83" s="439"/>
      <c r="I83" s="439" t="str">
        <f t="shared" si="4"/>
        <v/>
      </c>
      <c r="J83" s="439" t="str">
        <f t="shared" si="5"/>
        <v/>
      </c>
      <c r="K83" s="439" t="str">
        <f t="shared" si="6"/>
        <v/>
      </c>
      <c r="L83" s="439" t="str">
        <f t="shared" si="7"/>
        <v/>
      </c>
      <c r="M83" s="409"/>
      <c r="N83" s="409"/>
      <c r="O83" s="409"/>
      <c r="P83" s="409"/>
      <c r="Q83" s="409"/>
      <c r="R83" s="409"/>
      <c r="S83" s="409"/>
      <c r="T83" s="409"/>
      <c r="U83" s="409"/>
      <c r="V83" s="409"/>
      <c r="W83" s="409"/>
      <c r="X83" s="409"/>
      <c r="Y83" s="432" t="str">
        <f t="shared" si="11"/>
        <v/>
      </c>
      <c r="Z83" s="89" t="str">
        <f t="shared" si="12"/>
        <v/>
      </c>
      <c r="AE83" s="204" t="str">
        <f t="shared" si="13"/>
        <v/>
      </c>
      <c r="AF83" s="204" t="str">
        <f t="shared" si="13"/>
        <v/>
      </c>
      <c r="AH83" s="206">
        <f t="shared" si="9"/>
        <v>0</v>
      </c>
    </row>
    <row r="84" spans="2:34" s="206" customFormat="1" hidden="1" x14ac:dyDescent="0.25">
      <c r="B84" s="64" t="str">
        <f t="shared" si="3"/>
        <v/>
      </c>
      <c r="C84" s="259" t="str">
        <f>IF('תנאי סף'!AO84&lt;&gt;1,"",'תנאי סף'!F84)</f>
        <v/>
      </c>
      <c r="D84" s="352" t="str">
        <f>'הרכב חברי הוועדה'!Z84</f>
        <v/>
      </c>
      <c r="E84" s="349"/>
      <c r="F84" s="284"/>
      <c r="G84" s="285" t="str">
        <f t="shared" si="10"/>
        <v/>
      </c>
      <c r="H84" s="439"/>
      <c r="I84" s="439" t="str">
        <f t="shared" si="4"/>
        <v/>
      </c>
      <c r="J84" s="439" t="str">
        <f t="shared" si="5"/>
        <v/>
      </c>
      <c r="K84" s="439" t="str">
        <f t="shared" si="6"/>
        <v/>
      </c>
      <c r="L84" s="439" t="str">
        <f t="shared" si="7"/>
        <v/>
      </c>
      <c r="M84" s="409"/>
      <c r="N84" s="409"/>
      <c r="O84" s="409"/>
      <c r="P84" s="409"/>
      <c r="Q84" s="409"/>
      <c r="R84" s="409"/>
      <c r="S84" s="409"/>
      <c r="T84" s="409"/>
      <c r="U84" s="409"/>
      <c r="V84" s="409"/>
      <c r="W84" s="409"/>
      <c r="X84" s="409"/>
      <c r="Y84" s="432" t="str">
        <f t="shared" si="11"/>
        <v/>
      </c>
      <c r="Z84" s="89" t="str">
        <f t="shared" si="12"/>
        <v/>
      </c>
      <c r="AE84" s="204" t="str">
        <f t="shared" si="13"/>
        <v/>
      </c>
      <c r="AF84" s="204" t="str">
        <f t="shared" si="13"/>
        <v/>
      </c>
      <c r="AH84" s="206">
        <f t="shared" si="9"/>
        <v>0</v>
      </c>
    </row>
    <row r="85" spans="2:34" s="206" customFormat="1" hidden="1" x14ac:dyDescent="0.25">
      <c r="B85" s="64" t="str">
        <f t="shared" si="3"/>
        <v/>
      </c>
      <c r="C85" s="259" t="str">
        <f>IF('תנאי סף'!AO85&lt;&gt;1,"",'תנאי סף'!F85)</f>
        <v/>
      </c>
      <c r="D85" s="352" t="str">
        <f>'הרכב חברי הוועדה'!Z85</f>
        <v/>
      </c>
      <c r="E85" s="349"/>
      <c r="F85" s="284"/>
      <c r="G85" s="285" t="str">
        <f t="shared" si="10"/>
        <v/>
      </c>
      <c r="H85" s="439"/>
      <c r="I85" s="439" t="str">
        <f t="shared" si="4"/>
        <v/>
      </c>
      <c r="J85" s="439" t="str">
        <f t="shared" si="5"/>
        <v/>
      </c>
      <c r="K85" s="439" t="str">
        <f t="shared" si="6"/>
        <v/>
      </c>
      <c r="L85" s="439" t="str">
        <f t="shared" si="7"/>
        <v/>
      </c>
      <c r="M85" s="409"/>
      <c r="N85" s="409"/>
      <c r="O85" s="409"/>
      <c r="P85" s="409"/>
      <c r="Q85" s="409"/>
      <c r="R85" s="409"/>
      <c r="S85" s="409"/>
      <c r="T85" s="409"/>
      <c r="U85" s="409"/>
      <c r="V85" s="409"/>
      <c r="W85" s="409"/>
      <c r="X85" s="409"/>
      <c r="Y85" s="432" t="str">
        <f t="shared" si="11"/>
        <v/>
      </c>
      <c r="Z85" s="89" t="str">
        <f t="shared" si="12"/>
        <v/>
      </c>
      <c r="AE85" s="204" t="str">
        <f t="shared" si="13"/>
        <v/>
      </c>
      <c r="AF85" s="204" t="str">
        <f t="shared" si="13"/>
        <v/>
      </c>
      <c r="AH85" s="206">
        <f t="shared" si="9"/>
        <v>0</v>
      </c>
    </row>
    <row r="86" spans="2:34" s="206" customFormat="1" hidden="1" x14ac:dyDescent="0.25">
      <c r="B86" s="64" t="str">
        <f t="shared" si="3"/>
        <v/>
      </c>
      <c r="C86" s="259" t="str">
        <f>IF('תנאי סף'!AO86&lt;&gt;1,"",'תנאי סף'!F86)</f>
        <v/>
      </c>
      <c r="D86" s="352" t="str">
        <f>'הרכב חברי הוועדה'!Z86</f>
        <v/>
      </c>
      <c r="E86" s="349"/>
      <c r="F86" s="284"/>
      <c r="G86" s="285" t="str">
        <f t="shared" si="10"/>
        <v/>
      </c>
      <c r="H86" s="439"/>
      <c r="I86" s="439" t="str">
        <f t="shared" si="4"/>
        <v/>
      </c>
      <c r="J86" s="439" t="str">
        <f t="shared" si="5"/>
        <v/>
      </c>
      <c r="K86" s="439" t="str">
        <f t="shared" si="6"/>
        <v/>
      </c>
      <c r="L86" s="439" t="str">
        <f t="shared" si="7"/>
        <v/>
      </c>
      <c r="M86" s="409"/>
      <c r="N86" s="409"/>
      <c r="O86" s="409"/>
      <c r="P86" s="409"/>
      <c r="Q86" s="409"/>
      <c r="R86" s="409"/>
      <c r="S86" s="409"/>
      <c r="T86" s="409"/>
      <c r="U86" s="409"/>
      <c r="V86" s="409"/>
      <c r="W86" s="409"/>
      <c r="X86" s="409"/>
      <c r="Y86" s="432" t="str">
        <f t="shared" si="11"/>
        <v/>
      </c>
      <c r="Z86" s="89" t="str">
        <f t="shared" si="12"/>
        <v/>
      </c>
      <c r="AE86" s="204" t="str">
        <f t="shared" si="13"/>
        <v/>
      </c>
      <c r="AF86" s="204" t="str">
        <f t="shared" si="13"/>
        <v/>
      </c>
      <c r="AH86" s="206">
        <f t="shared" si="9"/>
        <v>0</v>
      </c>
    </row>
    <row r="87" spans="2:34" s="206" customFormat="1" hidden="1" x14ac:dyDescent="0.25">
      <c r="B87" s="64" t="str">
        <f t="shared" si="3"/>
        <v/>
      </c>
      <c r="C87" s="259" t="str">
        <f>IF('תנאי סף'!AO87&lt;&gt;1,"",'תנאי סף'!F87)</f>
        <v/>
      </c>
      <c r="D87" s="352" t="str">
        <f>'הרכב חברי הוועדה'!Z87</f>
        <v/>
      </c>
      <c r="E87" s="349"/>
      <c r="F87" s="284"/>
      <c r="G87" s="285" t="str">
        <f t="shared" si="10"/>
        <v/>
      </c>
      <c r="H87" s="439"/>
      <c r="I87" s="439" t="str">
        <f t="shared" si="4"/>
        <v/>
      </c>
      <c r="J87" s="439" t="str">
        <f t="shared" si="5"/>
        <v/>
      </c>
      <c r="K87" s="439" t="str">
        <f t="shared" si="6"/>
        <v/>
      </c>
      <c r="L87" s="439" t="str">
        <f t="shared" si="7"/>
        <v/>
      </c>
      <c r="M87" s="409"/>
      <c r="N87" s="409"/>
      <c r="O87" s="409"/>
      <c r="P87" s="409"/>
      <c r="Q87" s="409"/>
      <c r="R87" s="409"/>
      <c r="S87" s="409"/>
      <c r="T87" s="409"/>
      <c r="U87" s="409"/>
      <c r="V87" s="409"/>
      <c r="W87" s="409"/>
      <c r="X87" s="409"/>
      <c r="Y87" s="432" t="str">
        <f t="shared" si="11"/>
        <v/>
      </c>
      <c r="Z87" s="89" t="str">
        <f t="shared" si="12"/>
        <v/>
      </c>
      <c r="AE87" s="204" t="str">
        <f t="shared" si="13"/>
        <v/>
      </c>
      <c r="AF87" s="204" t="str">
        <f t="shared" si="13"/>
        <v/>
      </c>
      <c r="AH87" s="206">
        <f t="shared" si="9"/>
        <v>0</v>
      </c>
    </row>
    <row r="88" spans="2:34" s="206" customFormat="1" hidden="1" x14ac:dyDescent="0.25">
      <c r="B88" s="64" t="str">
        <f t="shared" si="3"/>
        <v/>
      </c>
      <c r="C88" s="259" t="str">
        <f>IF('תנאי סף'!AO88&lt;&gt;1,"",'תנאי סף'!F88)</f>
        <v/>
      </c>
      <c r="D88" s="352" t="str">
        <f>'הרכב חברי הוועדה'!Z88</f>
        <v/>
      </c>
      <c r="E88" s="349"/>
      <c r="F88" s="284"/>
      <c r="G88" s="285" t="str">
        <f t="shared" si="10"/>
        <v/>
      </c>
      <c r="H88" s="439"/>
      <c r="I88" s="439" t="str">
        <f t="shared" si="4"/>
        <v/>
      </c>
      <c r="J88" s="439" t="str">
        <f t="shared" si="5"/>
        <v/>
      </c>
      <c r="K88" s="439" t="str">
        <f t="shared" si="6"/>
        <v/>
      </c>
      <c r="L88" s="439" t="str">
        <f t="shared" si="7"/>
        <v/>
      </c>
      <c r="M88" s="409"/>
      <c r="N88" s="409"/>
      <c r="O88" s="409"/>
      <c r="P88" s="409"/>
      <c r="Q88" s="409"/>
      <c r="R88" s="409"/>
      <c r="S88" s="409"/>
      <c r="T88" s="409"/>
      <c r="U88" s="409"/>
      <c r="V88" s="409"/>
      <c r="W88" s="409"/>
      <c r="X88" s="409"/>
      <c r="Y88" s="432" t="str">
        <f t="shared" si="11"/>
        <v/>
      </c>
      <c r="Z88" s="89" t="str">
        <f t="shared" si="12"/>
        <v/>
      </c>
      <c r="AE88" s="204" t="str">
        <f t="shared" si="13"/>
        <v/>
      </c>
      <c r="AF88" s="204" t="str">
        <f t="shared" si="13"/>
        <v/>
      </c>
      <c r="AH88" s="206">
        <f t="shared" si="9"/>
        <v>0</v>
      </c>
    </row>
    <row r="89" spans="2:34" s="206" customFormat="1" hidden="1" x14ac:dyDescent="0.25">
      <c r="B89" s="64" t="str">
        <f t="shared" si="3"/>
        <v/>
      </c>
      <c r="C89" s="259" t="str">
        <f>IF('תנאי סף'!AO89&lt;&gt;1,"",'תנאי סף'!F89)</f>
        <v/>
      </c>
      <c r="D89" s="352" t="str">
        <f>'הרכב חברי הוועדה'!Z89</f>
        <v/>
      </c>
      <c r="E89" s="349"/>
      <c r="F89" s="284"/>
      <c r="G89" s="285" t="str">
        <f t="shared" si="10"/>
        <v/>
      </c>
      <c r="H89" s="439"/>
      <c r="I89" s="439" t="str">
        <f t="shared" si="4"/>
        <v/>
      </c>
      <c r="J89" s="439" t="str">
        <f t="shared" si="5"/>
        <v/>
      </c>
      <c r="K89" s="439" t="str">
        <f t="shared" si="6"/>
        <v/>
      </c>
      <c r="L89" s="439" t="str">
        <f t="shared" si="7"/>
        <v/>
      </c>
      <c r="M89" s="409"/>
      <c r="N89" s="409"/>
      <c r="O89" s="409"/>
      <c r="P89" s="409"/>
      <c r="Q89" s="409"/>
      <c r="R89" s="409"/>
      <c r="S89" s="409"/>
      <c r="T89" s="409"/>
      <c r="U89" s="409"/>
      <c r="V89" s="409"/>
      <c r="W89" s="409"/>
      <c r="X89" s="409"/>
      <c r="Y89" s="432" t="str">
        <f t="shared" si="11"/>
        <v/>
      </c>
      <c r="Z89" s="89" t="str">
        <f t="shared" si="12"/>
        <v/>
      </c>
      <c r="AE89" s="204" t="str">
        <f t="shared" si="13"/>
        <v/>
      </c>
      <c r="AF89" s="204" t="str">
        <f t="shared" si="13"/>
        <v/>
      </c>
      <c r="AH89" s="206">
        <f t="shared" si="9"/>
        <v>0</v>
      </c>
    </row>
    <row r="90" spans="2:34" s="206" customFormat="1" hidden="1" x14ac:dyDescent="0.25">
      <c r="B90" s="64" t="str">
        <f t="shared" si="3"/>
        <v/>
      </c>
      <c r="C90" s="259" t="str">
        <f>IF('תנאי סף'!AO90&lt;&gt;1,"",'תנאי סף'!F90)</f>
        <v/>
      </c>
      <c r="D90" s="352" t="str">
        <f>'הרכב חברי הוועדה'!Z90</f>
        <v/>
      </c>
      <c r="E90" s="349"/>
      <c r="F90" s="284"/>
      <c r="G90" s="285" t="str">
        <f t="shared" si="10"/>
        <v/>
      </c>
      <c r="H90" s="439"/>
      <c r="I90" s="439" t="str">
        <f t="shared" si="4"/>
        <v/>
      </c>
      <c r="J90" s="439" t="str">
        <f t="shared" si="5"/>
        <v/>
      </c>
      <c r="K90" s="439" t="str">
        <f t="shared" si="6"/>
        <v/>
      </c>
      <c r="L90" s="439" t="str">
        <f t="shared" si="7"/>
        <v/>
      </c>
      <c r="M90" s="409"/>
      <c r="N90" s="409"/>
      <c r="O90" s="409"/>
      <c r="P90" s="409"/>
      <c r="Q90" s="409"/>
      <c r="R90" s="409"/>
      <c r="S90" s="409"/>
      <c r="T90" s="409"/>
      <c r="U90" s="409"/>
      <c r="V90" s="409"/>
      <c r="W90" s="409"/>
      <c r="X90" s="409"/>
      <c r="Y90" s="432" t="str">
        <f t="shared" si="11"/>
        <v/>
      </c>
      <c r="Z90" s="89" t="str">
        <f t="shared" si="12"/>
        <v/>
      </c>
      <c r="AE90" s="204" t="str">
        <f t="shared" si="13"/>
        <v/>
      </c>
      <c r="AF90" s="204" t="str">
        <f t="shared" si="13"/>
        <v/>
      </c>
      <c r="AH90" s="206">
        <f t="shared" si="9"/>
        <v>0</v>
      </c>
    </row>
    <row r="91" spans="2:34" s="206" customFormat="1" hidden="1" x14ac:dyDescent="0.25">
      <c r="B91" s="64" t="str">
        <f t="shared" si="3"/>
        <v/>
      </c>
      <c r="C91" s="259" t="str">
        <f>IF('תנאי סף'!AO91&lt;&gt;1,"",'תנאי סף'!F91)</f>
        <v/>
      </c>
      <c r="D91" s="352" t="str">
        <f>'הרכב חברי הוועדה'!Z91</f>
        <v/>
      </c>
      <c r="E91" s="349"/>
      <c r="F91" s="284"/>
      <c r="G91" s="285" t="str">
        <f t="shared" si="10"/>
        <v/>
      </c>
      <c r="H91" s="439"/>
      <c r="I91" s="439" t="str">
        <f t="shared" si="4"/>
        <v/>
      </c>
      <c r="J91" s="439" t="str">
        <f t="shared" si="5"/>
        <v/>
      </c>
      <c r="K91" s="439" t="str">
        <f t="shared" si="6"/>
        <v/>
      </c>
      <c r="L91" s="439" t="str">
        <f t="shared" si="7"/>
        <v/>
      </c>
      <c r="M91" s="409"/>
      <c r="N91" s="409"/>
      <c r="O91" s="409"/>
      <c r="P91" s="409"/>
      <c r="Q91" s="409"/>
      <c r="R91" s="409"/>
      <c r="S91" s="409"/>
      <c r="T91" s="409"/>
      <c r="U91" s="409"/>
      <c r="V91" s="409"/>
      <c r="W91" s="409"/>
      <c r="X91" s="409"/>
      <c r="Y91" s="432" t="str">
        <f t="shared" si="11"/>
        <v/>
      </c>
      <c r="Z91" s="89" t="str">
        <f t="shared" si="12"/>
        <v/>
      </c>
      <c r="AE91" s="204" t="str">
        <f t="shared" si="13"/>
        <v/>
      </c>
      <c r="AF91" s="204" t="str">
        <f t="shared" si="13"/>
        <v/>
      </c>
      <c r="AH91" s="206">
        <f t="shared" si="9"/>
        <v>0</v>
      </c>
    </row>
    <row r="92" spans="2:34" s="206" customFormat="1" hidden="1" x14ac:dyDescent="0.25">
      <c r="B92" s="64" t="str">
        <f t="shared" si="3"/>
        <v/>
      </c>
      <c r="C92" s="259" t="str">
        <f>IF('תנאי סף'!AO92&lt;&gt;1,"",'תנאי סף'!F92)</f>
        <v/>
      </c>
      <c r="D92" s="352" t="str">
        <f>'הרכב חברי הוועדה'!Z92</f>
        <v/>
      </c>
      <c r="E92" s="349"/>
      <c r="F92" s="284"/>
      <c r="G92" s="285" t="str">
        <f t="shared" si="10"/>
        <v/>
      </c>
      <c r="H92" s="439"/>
      <c r="I92" s="439" t="str">
        <f t="shared" si="4"/>
        <v/>
      </c>
      <c r="J92" s="439" t="str">
        <f t="shared" si="5"/>
        <v/>
      </c>
      <c r="K92" s="439" t="str">
        <f t="shared" si="6"/>
        <v/>
      </c>
      <c r="L92" s="439" t="str">
        <f t="shared" si="7"/>
        <v/>
      </c>
      <c r="M92" s="409"/>
      <c r="N92" s="409"/>
      <c r="O92" s="409"/>
      <c r="P92" s="409"/>
      <c r="Q92" s="409"/>
      <c r="R92" s="409"/>
      <c r="S92" s="409"/>
      <c r="T92" s="409"/>
      <c r="U92" s="409"/>
      <c r="V92" s="409"/>
      <c r="W92" s="409"/>
      <c r="X92" s="409"/>
      <c r="Y92" s="432" t="str">
        <f t="shared" si="11"/>
        <v/>
      </c>
      <c r="Z92" s="89" t="str">
        <f t="shared" si="12"/>
        <v/>
      </c>
      <c r="AE92" s="204" t="str">
        <f t="shared" si="13"/>
        <v/>
      </c>
      <c r="AF92" s="204" t="str">
        <f t="shared" si="13"/>
        <v/>
      </c>
      <c r="AH92" s="206">
        <f t="shared" si="9"/>
        <v>0</v>
      </c>
    </row>
    <row r="93" spans="2:34" s="206" customFormat="1" hidden="1" x14ac:dyDescent="0.25">
      <c r="B93" s="64" t="str">
        <f t="shared" si="3"/>
        <v/>
      </c>
      <c r="C93" s="259" t="str">
        <f>IF('תנאי סף'!AO93&lt;&gt;1,"",'תנאי סף'!F93)</f>
        <v/>
      </c>
      <c r="D93" s="352" t="str">
        <f>'הרכב חברי הוועדה'!Z93</f>
        <v/>
      </c>
      <c r="E93" s="349"/>
      <c r="F93" s="284"/>
      <c r="G93" s="285" t="str">
        <f t="shared" si="10"/>
        <v/>
      </c>
      <c r="H93" s="439"/>
      <c r="I93" s="439" t="str">
        <f t="shared" si="4"/>
        <v/>
      </c>
      <c r="J93" s="439" t="str">
        <f t="shared" si="5"/>
        <v/>
      </c>
      <c r="K93" s="439" t="str">
        <f t="shared" si="6"/>
        <v/>
      </c>
      <c r="L93" s="439" t="str">
        <f t="shared" si="7"/>
        <v/>
      </c>
      <c r="M93" s="409"/>
      <c r="N93" s="409"/>
      <c r="O93" s="409"/>
      <c r="P93" s="409"/>
      <c r="Q93" s="409"/>
      <c r="R93" s="409"/>
      <c r="S93" s="409"/>
      <c r="T93" s="409"/>
      <c r="U93" s="409"/>
      <c r="V93" s="409"/>
      <c r="W93" s="409"/>
      <c r="X93" s="409"/>
      <c r="Y93" s="432" t="str">
        <f t="shared" si="11"/>
        <v/>
      </c>
      <c r="Z93" s="89" t="str">
        <f t="shared" si="12"/>
        <v/>
      </c>
      <c r="AE93" s="204" t="str">
        <f t="shared" si="13"/>
        <v/>
      </c>
      <c r="AF93" s="204" t="str">
        <f t="shared" si="13"/>
        <v/>
      </c>
      <c r="AH93" s="206">
        <f t="shared" si="9"/>
        <v>0</v>
      </c>
    </row>
    <row r="94" spans="2:34" s="206" customFormat="1" hidden="1" x14ac:dyDescent="0.25">
      <c r="B94" s="64" t="str">
        <f t="shared" si="3"/>
        <v/>
      </c>
      <c r="C94" s="259" t="str">
        <f>IF('תנאי סף'!AO94&lt;&gt;1,"",'תנאי סף'!F94)</f>
        <v/>
      </c>
      <c r="D94" s="352" t="str">
        <f>'הרכב חברי הוועדה'!Z94</f>
        <v/>
      </c>
      <c r="E94" s="349"/>
      <c r="F94" s="284"/>
      <c r="G94" s="285" t="str">
        <f t="shared" si="10"/>
        <v/>
      </c>
      <c r="H94" s="439"/>
      <c r="I94" s="439" t="str">
        <f t="shared" si="4"/>
        <v/>
      </c>
      <c r="J94" s="439" t="str">
        <f t="shared" si="5"/>
        <v/>
      </c>
      <c r="K94" s="439" t="str">
        <f t="shared" si="6"/>
        <v/>
      </c>
      <c r="L94" s="439" t="str">
        <f t="shared" si="7"/>
        <v/>
      </c>
      <c r="M94" s="409"/>
      <c r="N94" s="409"/>
      <c r="O94" s="409"/>
      <c r="P94" s="409"/>
      <c r="Q94" s="409"/>
      <c r="R94" s="409"/>
      <c r="S94" s="409"/>
      <c r="T94" s="409"/>
      <c r="U94" s="409"/>
      <c r="V94" s="409"/>
      <c r="W94" s="409"/>
      <c r="X94" s="409"/>
      <c r="Y94" s="432" t="str">
        <f t="shared" si="11"/>
        <v/>
      </c>
      <c r="Z94" s="89" t="str">
        <f t="shared" si="12"/>
        <v/>
      </c>
      <c r="AE94" s="204" t="str">
        <f t="shared" si="13"/>
        <v/>
      </c>
      <c r="AF94" s="204" t="str">
        <f t="shared" si="13"/>
        <v/>
      </c>
      <c r="AH94" s="206">
        <f t="shared" si="9"/>
        <v>0</v>
      </c>
    </row>
    <row r="95" spans="2:34" s="206" customFormat="1" hidden="1" x14ac:dyDescent="0.25">
      <c r="B95" s="64" t="str">
        <f t="shared" si="3"/>
        <v/>
      </c>
      <c r="C95" s="259" t="str">
        <f>IF('תנאי סף'!AO95&lt;&gt;1,"",'תנאי סף'!F95)</f>
        <v/>
      </c>
      <c r="D95" s="352" t="str">
        <f>'הרכב חברי הוועדה'!Z95</f>
        <v/>
      </c>
      <c r="E95" s="349"/>
      <c r="F95" s="284"/>
      <c r="G95" s="285" t="str">
        <f t="shared" ref="G95:G130" si="14">IF($C95="","",IF(D95="",$AH$1,IF($D95&gt;=$E$6,1,0)))</f>
        <v/>
      </c>
      <c r="H95" s="439"/>
      <c r="I95" s="439" t="str">
        <f t="shared" si="4"/>
        <v/>
      </c>
      <c r="J95" s="439" t="str">
        <f t="shared" si="5"/>
        <v/>
      </c>
      <c r="K95" s="439" t="str">
        <f t="shared" si="6"/>
        <v/>
      </c>
      <c r="L95" s="439" t="str">
        <f t="shared" si="7"/>
        <v/>
      </c>
      <c r="M95" s="409"/>
      <c r="N95" s="409"/>
      <c r="O95" s="409"/>
      <c r="P95" s="409"/>
      <c r="Q95" s="409"/>
      <c r="R95" s="409"/>
      <c r="S95" s="409"/>
      <c r="T95" s="409"/>
      <c r="U95" s="409"/>
      <c r="V95" s="409"/>
      <c r="W95" s="409"/>
      <c r="X95" s="409"/>
      <c r="Y95" s="432" t="str">
        <f t="shared" ref="Y95:Y130" si="15">IF(C95="","",IFERROR(L95/$L$131,$AH$1))</f>
        <v/>
      </c>
      <c r="Z95" s="89" t="str">
        <f t="shared" ref="Z95:Z126" si="16">IF(C95="","",IFERROR(Y95*$C$2,$AH$1))</f>
        <v/>
      </c>
      <c r="AE95" s="204" t="str">
        <f t="shared" si="13"/>
        <v/>
      </c>
      <c r="AF95" s="204" t="str">
        <f t="shared" si="13"/>
        <v/>
      </c>
      <c r="AH95" s="206">
        <f t="shared" si="9"/>
        <v>0</v>
      </c>
    </row>
    <row r="96" spans="2:34" s="206" customFormat="1" hidden="1" x14ac:dyDescent="0.25">
      <c r="B96" s="64" t="str">
        <f t="shared" ref="B96:B130" si="17">IF(C96="","",ROW()-30)</f>
        <v/>
      </c>
      <c r="C96" s="259" t="str">
        <f>IF('תנאי סף'!AO96&lt;&gt;1,"",'תנאי סף'!F96)</f>
        <v/>
      </c>
      <c r="D96" s="352" t="str">
        <f>'הרכב חברי הוועדה'!Z96</f>
        <v/>
      </c>
      <c r="E96" s="349"/>
      <c r="F96" s="284"/>
      <c r="G96" s="285" t="str">
        <f t="shared" si="14"/>
        <v/>
      </c>
      <c r="H96" s="439"/>
      <c r="I96" s="439" t="str">
        <f t="shared" ref="I96:I130" si="18">IF(C96="","",IF(G96=1,D96,0))</f>
        <v/>
      </c>
      <c r="J96" s="439" t="str">
        <f t="shared" ref="J96:J130" si="19">IF(C96="","",IF(G96=0,D96,0))</f>
        <v/>
      </c>
      <c r="K96" s="439" t="str">
        <f t="shared" ref="K96:K130" si="20">IF(C96="","",IF(G96=1,$K$6*I96/$I$131,0))</f>
        <v/>
      </c>
      <c r="L96" s="439" t="str">
        <f t="shared" ref="L96:L130" si="21">IF(C96="","",IF(G96=1,K96+I96,0))</f>
        <v/>
      </c>
      <c r="M96" s="409"/>
      <c r="N96" s="409"/>
      <c r="O96" s="409"/>
      <c r="P96" s="409"/>
      <c r="Q96" s="409"/>
      <c r="R96" s="409"/>
      <c r="S96" s="409"/>
      <c r="T96" s="409"/>
      <c r="U96" s="409"/>
      <c r="V96" s="409"/>
      <c r="W96" s="409"/>
      <c r="X96" s="409"/>
      <c r="Y96" s="432" t="str">
        <f t="shared" si="15"/>
        <v/>
      </c>
      <c r="Z96" s="89" t="str">
        <f t="shared" si="16"/>
        <v/>
      </c>
      <c r="AE96" s="204" t="str">
        <f t="shared" ref="AE96:AF130" si="22">IF($C96="","",AE$30)</f>
        <v/>
      </c>
      <c r="AF96" s="204" t="str">
        <f t="shared" si="22"/>
        <v/>
      </c>
      <c r="AH96" s="206">
        <f t="shared" ref="AH96:AH130" si="23">IF(F96="",0,IF(ISERROR(MATCH(F96,$AE$30:$AF$30,0)),0,1))</f>
        <v>0</v>
      </c>
    </row>
    <row r="97" spans="2:34" s="206" customFormat="1" hidden="1" x14ac:dyDescent="0.25">
      <c r="B97" s="64" t="str">
        <f t="shared" si="17"/>
        <v/>
      </c>
      <c r="C97" s="259" t="str">
        <f>IF('תנאי סף'!AO97&lt;&gt;1,"",'תנאי סף'!F97)</f>
        <v/>
      </c>
      <c r="D97" s="352" t="str">
        <f>'הרכב חברי הוועדה'!Z97</f>
        <v/>
      </c>
      <c r="E97" s="349"/>
      <c r="F97" s="284"/>
      <c r="G97" s="285" t="str">
        <f t="shared" si="14"/>
        <v/>
      </c>
      <c r="H97" s="439"/>
      <c r="I97" s="439" t="str">
        <f t="shared" si="18"/>
        <v/>
      </c>
      <c r="J97" s="439" t="str">
        <f t="shared" si="19"/>
        <v/>
      </c>
      <c r="K97" s="439" t="str">
        <f t="shared" si="20"/>
        <v/>
      </c>
      <c r="L97" s="439" t="str">
        <f t="shared" si="21"/>
        <v/>
      </c>
      <c r="M97" s="409"/>
      <c r="N97" s="409"/>
      <c r="O97" s="409"/>
      <c r="P97" s="409"/>
      <c r="Q97" s="409"/>
      <c r="R97" s="409"/>
      <c r="S97" s="409"/>
      <c r="T97" s="409"/>
      <c r="U97" s="409"/>
      <c r="V97" s="409"/>
      <c r="W97" s="409"/>
      <c r="X97" s="409"/>
      <c r="Y97" s="432" t="str">
        <f t="shared" si="15"/>
        <v/>
      </c>
      <c r="Z97" s="89" t="str">
        <f t="shared" si="16"/>
        <v/>
      </c>
      <c r="AE97" s="204" t="str">
        <f t="shared" si="22"/>
        <v/>
      </c>
      <c r="AF97" s="204" t="str">
        <f t="shared" si="22"/>
        <v/>
      </c>
      <c r="AH97" s="206">
        <f t="shared" si="23"/>
        <v>0</v>
      </c>
    </row>
    <row r="98" spans="2:34" s="206" customFormat="1" hidden="1" x14ac:dyDescent="0.25">
      <c r="B98" s="64" t="str">
        <f t="shared" si="17"/>
        <v/>
      </c>
      <c r="C98" s="259" t="str">
        <f>IF('תנאי סף'!AO98&lt;&gt;1,"",'תנאי סף'!F98)</f>
        <v/>
      </c>
      <c r="D98" s="352" t="str">
        <f>'הרכב חברי הוועדה'!Z98</f>
        <v/>
      </c>
      <c r="E98" s="349"/>
      <c r="F98" s="284"/>
      <c r="G98" s="285" t="str">
        <f t="shared" si="14"/>
        <v/>
      </c>
      <c r="H98" s="439"/>
      <c r="I98" s="439" t="str">
        <f t="shared" si="18"/>
        <v/>
      </c>
      <c r="J98" s="439" t="str">
        <f t="shared" si="19"/>
        <v/>
      </c>
      <c r="K98" s="439" t="str">
        <f t="shared" si="20"/>
        <v/>
      </c>
      <c r="L98" s="439" t="str">
        <f t="shared" si="21"/>
        <v/>
      </c>
      <c r="M98" s="409"/>
      <c r="N98" s="409"/>
      <c r="O98" s="409"/>
      <c r="P98" s="409"/>
      <c r="Q98" s="409"/>
      <c r="R98" s="409"/>
      <c r="S98" s="409"/>
      <c r="T98" s="409"/>
      <c r="U98" s="409"/>
      <c r="V98" s="409"/>
      <c r="W98" s="409"/>
      <c r="X98" s="409"/>
      <c r="Y98" s="432" t="str">
        <f t="shared" si="15"/>
        <v/>
      </c>
      <c r="Z98" s="89" t="str">
        <f t="shared" si="16"/>
        <v/>
      </c>
      <c r="AE98" s="204" t="str">
        <f t="shared" si="22"/>
        <v/>
      </c>
      <c r="AF98" s="204" t="str">
        <f t="shared" si="22"/>
        <v/>
      </c>
      <c r="AH98" s="206">
        <f t="shared" si="23"/>
        <v>0</v>
      </c>
    </row>
    <row r="99" spans="2:34" s="206" customFormat="1" hidden="1" x14ac:dyDescent="0.25">
      <c r="B99" s="64" t="str">
        <f t="shared" si="17"/>
        <v/>
      </c>
      <c r="C99" s="259" t="str">
        <f>IF('תנאי סף'!AO99&lt;&gt;1,"",'תנאי סף'!F99)</f>
        <v/>
      </c>
      <c r="D99" s="352" t="str">
        <f>'הרכב חברי הוועדה'!Z99</f>
        <v/>
      </c>
      <c r="E99" s="349"/>
      <c r="F99" s="284"/>
      <c r="G99" s="285" t="str">
        <f t="shared" si="14"/>
        <v/>
      </c>
      <c r="H99" s="439"/>
      <c r="I99" s="439" t="str">
        <f t="shared" si="18"/>
        <v/>
      </c>
      <c r="J99" s="439" t="str">
        <f t="shared" si="19"/>
        <v/>
      </c>
      <c r="K99" s="439" t="str">
        <f t="shared" si="20"/>
        <v/>
      </c>
      <c r="L99" s="439" t="str">
        <f t="shared" si="21"/>
        <v/>
      </c>
      <c r="M99" s="409"/>
      <c r="N99" s="409"/>
      <c r="O99" s="409"/>
      <c r="P99" s="409"/>
      <c r="Q99" s="409"/>
      <c r="R99" s="409"/>
      <c r="S99" s="409"/>
      <c r="T99" s="409"/>
      <c r="U99" s="409"/>
      <c r="V99" s="409"/>
      <c r="W99" s="409"/>
      <c r="X99" s="409"/>
      <c r="Y99" s="432" t="str">
        <f t="shared" si="15"/>
        <v/>
      </c>
      <c r="Z99" s="89" t="str">
        <f t="shared" si="16"/>
        <v/>
      </c>
      <c r="AE99" s="204" t="str">
        <f t="shared" si="22"/>
        <v/>
      </c>
      <c r="AF99" s="204" t="str">
        <f t="shared" si="22"/>
        <v/>
      </c>
      <c r="AH99" s="206">
        <f t="shared" si="23"/>
        <v>0</v>
      </c>
    </row>
    <row r="100" spans="2:34" s="206" customFormat="1" hidden="1" x14ac:dyDescent="0.25">
      <c r="B100" s="64" t="str">
        <f t="shared" si="17"/>
        <v/>
      </c>
      <c r="C100" s="259" t="str">
        <f>IF('תנאי סף'!AO100&lt;&gt;1,"",'תנאי סף'!F100)</f>
        <v/>
      </c>
      <c r="D100" s="352" t="str">
        <f>'הרכב חברי הוועדה'!Z100</f>
        <v/>
      </c>
      <c r="E100" s="349"/>
      <c r="F100" s="284"/>
      <c r="G100" s="285" t="str">
        <f t="shared" si="14"/>
        <v/>
      </c>
      <c r="H100" s="439"/>
      <c r="I100" s="439" t="str">
        <f t="shared" si="18"/>
        <v/>
      </c>
      <c r="J100" s="439" t="str">
        <f t="shared" si="19"/>
        <v/>
      </c>
      <c r="K100" s="439" t="str">
        <f t="shared" si="20"/>
        <v/>
      </c>
      <c r="L100" s="439" t="str">
        <f t="shared" si="21"/>
        <v/>
      </c>
      <c r="M100" s="409"/>
      <c r="N100" s="409"/>
      <c r="O100" s="409"/>
      <c r="P100" s="409"/>
      <c r="Q100" s="409"/>
      <c r="R100" s="409"/>
      <c r="S100" s="409"/>
      <c r="T100" s="409"/>
      <c r="U100" s="409"/>
      <c r="V100" s="409"/>
      <c r="W100" s="409"/>
      <c r="X100" s="409"/>
      <c r="Y100" s="432" t="str">
        <f t="shared" si="15"/>
        <v/>
      </c>
      <c r="Z100" s="89" t="str">
        <f t="shared" si="16"/>
        <v/>
      </c>
      <c r="AE100" s="204" t="str">
        <f t="shared" si="22"/>
        <v/>
      </c>
      <c r="AF100" s="204" t="str">
        <f t="shared" si="22"/>
        <v/>
      </c>
      <c r="AH100" s="206">
        <f t="shared" si="23"/>
        <v>0</v>
      </c>
    </row>
    <row r="101" spans="2:34" s="206" customFormat="1" hidden="1" x14ac:dyDescent="0.25">
      <c r="B101" s="64" t="str">
        <f t="shared" si="17"/>
        <v/>
      </c>
      <c r="C101" s="259" t="str">
        <f>IF('תנאי סף'!AO101&lt;&gt;1,"",'תנאי סף'!F101)</f>
        <v/>
      </c>
      <c r="D101" s="352" t="str">
        <f>'הרכב חברי הוועדה'!Z101</f>
        <v/>
      </c>
      <c r="E101" s="349"/>
      <c r="F101" s="284"/>
      <c r="G101" s="285" t="str">
        <f t="shared" si="14"/>
        <v/>
      </c>
      <c r="H101" s="439"/>
      <c r="I101" s="439" t="str">
        <f t="shared" si="18"/>
        <v/>
      </c>
      <c r="J101" s="439" t="str">
        <f t="shared" si="19"/>
        <v/>
      </c>
      <c r="K101" s="439" t="str">
        <f t="shared" si="20"/>
        <v/>
      </c>
      <c r="L101" s="439" t="str">
        <f t="shared" si="21"/>
        <v/>
      </c>
      <c r="M101" s="409"/>
      <c r="N101" s="409"/>
      <c r="O101" s="409"/>
      <c r="P101" s="409"/>
      <c r="Q101" s="409"/>
      <c r="R101" s="409"/>
      <c r="S101" s="409"/>
      <c r="T101" s="409"/>
      <c r="U101" s="409"/>
      <c r="V101" s="409"/>
      <c r="W101" s="409"/>
      <c r="X101" s="409"/>
      <c r="Y101" s="432" t="str">
        <f t="shared" si="15"/>
        <v/>
      </c>
      <c r="Z101" s="89" t="str">
        <f t="shared" si="16"/>
        <v/>
      </c>
      <c r="AE101" s="204" t="str">
        <f t="shared" si="22"/>
        <v/>
      </c>
      <c r="AF101" s="204" t="str">
        <f t="shared" si="22"/>
        <v/>
      </c>
      <c r="AH101" s="206">
        <f t="shared" si="23"/>
        <v>0</v>
      </c>
    </row>
    <row r="102" spans="2:34" s="206" customFormat="1" hidden="1" x14ac:dyDescent="0.25">
      <c r="B102" s="64" t="str">
        <f t="shared" si="17"/>
        <v/>
      </c>
      <c r="C102" s="259" t="str">
        <f>IF('תנאי סף'!AO102&lt;&gt;1,"",'תנאי סף'!F102)</f>
        <v/>
      </c>
      <c r="D102" s="352" t="str">
        <f>'הרכב חברי הוועדה'!Z102</f>
        <v/>
      </c>
      <c r="E102" s="349"/>
      <c r="F102" s="284"/>
      <c r="G102" s="285" t="str">
        <f t="shared" si="14"/>
        <v/>
      </c>
      <c r="H102" s="439"/>
      <c r="I102" s="439" t="str">
        <f t="shared" si="18"/>
        <v/>
      </c>
      <c r="J102" s="439" t="str">
        <f t="shared" si="19"/>
        <v/>
      </c>
      <c r="K102" s="439" t="str">
        <f t="shared" si="20"/>
        <v/>
      </c>
      <c r="L102" s="439" t="str">
        <f t="shared" si="21"/>
        <v/>
      </c>
      <c r="M102" s="409"/>
      <c r="N102" s="409"/>
      <c r="O102" s="409"/>
      <c r="P102" s="409"/>
      <c r="Q102" s="409"/>
      <c r="R102" s="409"/>
      <c r="S102" s="409"/>
      <c r="T102" s="409"/>
      <c r="U102" s="409"/>
      <c r="V102" s="409"/>
      <c r="W102" s="409"/>
      <c r="X102" s="409"/>
      <c r="Y102" s="432" t="str">
        <f t="shared" si="15"/>
        <v/>
      </c>
      <c r="Z102" s="89" t="str">
        <f t="shared" si="16"/>
        <v/>
      </c>
      <c r="AE102" s="204" t="str">
        <f t="shared" si="22"/>
        <v/>
      </c>
      <c r="AF102" s="204" t="str">
        <f t="shared" si="22"/>
        <v/>
      </c>
      <c r="AH102" s="206">
        <f t="shared" si="23"/>
        <v>0</v>
      </c>
    </row>
    <row r="103" spans="2:34" s="206" customFormat="1" hidden="1" x14ac:dyDescent="0.25">
      <c r="B103" s="64" t="str">
        <f t="shared" si="17"/>
        <v/>
      </c>
      <c r="C103" s="259" t="str">
        <f>IF('תנאי סף'!AO103&lt;&gt;1,"",'תנאי סף'!F103)</f>
        <v/>
      </c>
      <c r="D103" s="352" t="str">
        <f>'הרכב חברי הוועדה'!Z103</f>
        <v/>
      </c>
      <c r="E103" s="349"/>
      <c r="F103" s="284"/>
      <c r="G103" s="285" t="str">
        <f t="shared" si="14"/>
        <v/>
      </c>
      <c r="H103" s="439"/>
      <c r="I103" s="439" t="str">
        <f t="shared" si="18"/>
        <v/>
      </c>
      <c r="J103" s="439" t="str">
        <f t="shared" si="19"/>
        <v/>
      </c>
      <c r="K103" s="439" t="str">
        <f t="shared" si="20"/>
        <v/>
      </c>
      <c r="L103" s="439" t="str">
        <f t="shared" si="21"/>
        <v/>
      </c>
      <c r="M103" s="409"/>
      <c r="N103" s="409"/>
      <c r="O103" s="409"/>
      <c r="P103" s="409"/>
      <c r="Q103" s="409"/>
      <c r="R103" s="409"/>
      <c r="S103" s="409"/>
      <c r="T103" s="409"/>
      <c r="U103" s="409"/>
      <c r="V103" s="409"/>
      <c r="W103" s="409"/>
      <c r="X103" s="409"/>
      <c r="Y103" s="432" t="str">
        <f t="shared" si="15"/>
        <v/>
      </c>
      <c r="Z103" s="89" t="str">
        <f t="shared" si="16"/>
        <v/>
      </c>
      <c r="AE103" s="204" t="str">
        <f t="shared" si="22"/>
        <v/>
      </c>
      <c r="AF103" s="204" t="str">
        <f t="shared" si="22"/>
        <v/>
      </c>
      <c r="AH103" s="206">
        <f t="shared" si="23"/>
        <v>0</v>
      </c>
    </row>
    <row r="104" spans="2:34" s="206" customFormat="1" hidden="1" x14ac:dyDescent="0.25">
      <c r="B104" s="64" t="str">
        <f t="shared" si="17"/>
        <v/>
      </c>
      <c r="C104" s="259" t="str">
        <f>IF('תנאי סף'!AO104&lt;&gt;1,"",'תנאי סף'!F104)</f>
        <v/>
      </c>
      <c r="D104" s="352" t="str">
        <f>'הרכב חברי הוועדה'!Z104</f>
        <v/>
      </c>
      <c r="E104" s="349"/>
      <c r="F104" s="284"/>
      <c r="G104" s="285" t="str">
        <f t="shared" si="14"/>
        <v/>
      </c>
      <c r="H104" s="439"/>
      <c r="I104" s="439" t="str">
        <f t="shared" si="18"/>
        <v/>
      </c>
      <c r="J104" s="439" t="str">
        <f t="shared" si="19"/>
        <v/>
      </c>
      <c r="K104" s="439" t="str">
        <f t="shared" si="20"/>
        <v/>
      </c>
      <c r="L104" s="439" t="str">
        <f t="shared" si="21"/>
        <v/>
      </c>
      <c r="M104" s="409"/>
      <c r="N104" s="409"/>
      <c r="O104" s="409"/>
      <c r="P104" s="409"/>
      <c r="Q104" s="409"/>
      <c r="R104" s="409"/>
      <c r="S104" s="409"/>
      <c r="T104" s="409"/>
      <c r="U104" s="409"/>
      <c r="V104" s="409"/>
      <c r="W104" s="409"/>
      <c r="X104" s="409"/>
      <c r="Y104" s="432" t="str">
        <f t="shared" si="15"/>
        <v/>
      </c>
      <c r="Z104" s="89" t="str">
        <f t="shared" si="16"/>
        <v/>
      </c>
      <c r="AE104" s="204" t="str">
        <f t="shared" si="22"/>
        <v/>
      </c>
      <c r="AF104" s="204" t="str">
        <f t="shared" si="22"/>
        <v/>
      </c>
      <c r="AH104" s="206">
        <f t="shared" si="23"/>
        <v>0</v>
      </c>
    </row>
    <row r="105" spans="2:34" s="206" customFormat="1" hidden="1" x14ac:dyDescent="0.25">
      <c r="B105" s="64" t="str">
        <f t="shared" si="17"/>
        <v/>
      </c>
      <c r="C105" s="259" t="str">
        <f>IF('תנאי סף'!AO105&lt;&gt;1,"",'תנאי סף'!F105)</f>
        <v/>
      </c>
      <c r="D105" s="352" t="str">
        <f>'הרכב חברי הוועדה'!Z105</f>
        <v/>
      </c>
      <c r="E105" s="349"/>
      <c r="F105" s="284"/>
      <c r="G105" s="285" t="str">
        <f t="shared" si="14"/>
        <v/>
      </c>
      <c r="H105" s="439"/>
      <c r="I105" s="439" t="str">
        <f t="shared" si="18"/>
        <v/>
      </c>
      <c r="J105" s="439" t="str">
        <f t="shared" si="19"/>
        <v/>
      </c>
      <c r="K105" s="439" t="str">
        <f t="shared" si="20"/>
        <v/>
      </c>
      <c r="L105" s="439" t="str">
        <f t="shared" si="21"/>
        <v/>
      </c>
      <c r="M105" s="409"/>
      <c r="N105" s="409"/>
      <c r="O105" s="409"/>
      <c r="P105" s="409"/>
      <c r="Q105" s="409"/>
      <c r="R105" s="409"/>
      <c r="S105" s="409"/>
      <c r="T105" s="409"/>
      <c r="U105" s="409"/>
      <c r="V105" s="409"/>
      <c r="W105" s="409"/>
      <c r="X105" s="409"/>
      <c r="Y105" s="432" t="str">
        <f t="shared" si="15"/>
        <v/>
      </c>
      <c r="Z105" s="89" t="str">
        <f t="shared" si="16"/>
        <v/>
      </c>
      <c r="AE105" s="204" t="str">
        <f t="shared" si="22"/>
        <v/>
      </c>
      <c r="AF105" s="204" t="str">
        <f t="shared" si="22"/>
        <v/>
      </c>
      <c r="AH105" s="206">
        <f t="shared" si="23"/>
        <v>0</v>
      </c>
    </row>
    <row r="106" spans="2:34" hidden="1" x14ac:dyDescent="0.25">
      <c r="B106" s="64" t="str">
        <f t="shared" si="17"/>
        <v/>
      </c>
      <c r="C106" s="259" t="str">
        <f>IF('תנאי סף'!AO106&lt;&gt;1,"",'תנאי סף'!F106)</f>
        <v/>
      </c>
      <c r="D106" s="352" t="str">
        <f>'הרכב חברי הוועדה'!Z106</f>
        <v/>
      </c>
      <c r="E106" s="349"/>
      <c r="F106" s="284"/>
      <c r="G106" s="285" t="str">
        <f t="shared" si="14"/>
        <v/>
      </c>
      <c r="H106" s="439"/>
      <c r="I106" s="439" t="str">
        <f t="shared" si="18"/>
        <v/>
      </c>
      <c r="J106" s="439" t="str">
        <f t="shared" si="19"/>
        <v/>
      </c>
      <c r="K106" s="439" t="str">
        <f t="shared" si="20"/>
        <v/>
      </c>
      <c r="L106" s="439" t="str">
        <f t="shared" si="21"/>
        <v/>
      </c>
      <c r="M106" s="409"/>
      <c r="N106" s="409"/>
      <c r="O106" s="409"/>
      <c r="P106" s="409"/>
      <c r="Q106" s="409"/>
      <c r="R106" s="409"/>
      <c r="S106" s="409"/>
      <c r="T106" s="409"/>
      <c r="U106" s="409"/>
      <c r="V106" s="409"/>
      <c r="W106" s="409"/>
      <c r="X106" s="409"/>
      <c r="Y106" s="432" t="str">
        <f t="shared" si="15"/>
        <v/>
      </c>
      <c r="Z106" s="89" t="str">
        <f t="shared" si="16"/>
        <v/>
      </c>
      <c r="AA106" s="206"/>
      <c r="AE106" s="204" t="str">
        <f t="shared" si="22"/>
        <v/>
      </c>
      <c r="AF106" s="204" t="str">
        <f t="shared" si="22"/>
        <v/>
      </c>
      <c r="AG106" s="206"/>
      <c r="AH106" s="206">
        <f t="shared" si="23"/>
        <v>0</v>
      </c>
    </row>
    <row r="107" spans="2:34" hidden="1" x14ac:dyDescent="0.25">
      <c r="B107" s="64" t="str">
        <f t="shared" si="17"/>
        <v/>
      </c>
      <c r="C107" s="259" t="str">
        <f>IF('תנאי סף'!AO107&lt;&gt;1,"",'תנאי סף'!F107)</f>
        <v/>
      </c>
      <c r="D107" s="352" t="str">
        <f>'הרכב חברי הוועדה'!Z107</f>
        <v/>
      </c>
      <c r="E107" s="349"/>
      <c r="F107" s="284"/>
      <c r="G107" s="285" t="str">
        <f t="shared" si="14"/>
        <v/>
      </c>
      <c r="H107" s="439"/>
      <c r="I107" s="439" t="str">
        <f t="shared" si="18"/>
        <v/>
      </c>
      <c r="J107" s="439" t="str">
        <f t="shared" si="19"/>
        <v/>
      </c>
      <c r="K107" s="439" t="str">
        <f t="shared" si="20"/>
        <v/>
      </c>
      <c r="L107" s="439" t="str">
        <f t="shared" si="21"/>
        <v/>
      </c>
      <c r="M107" s="409"/>
      <c r="N107" s="409"/>
      <c r="O107" s="409"/>
      <c r="P107" s="409"/>
      <c r="Q107" s="409"/>
      <c r="R107" s="409"/>
      <c r="S107" s="409"/>
      <c r="T107" s="409"/>
      <c r="U107" s="409"/>
      <c r="V107" s="409"/>
      <c r="W107" s="409"/>
      <c r="X107" s="409"/>
      <c r="Y107" s="432" t="str">
        <f t="shared" si="15"/>
        <v/>
      </c>
      <c r="Z107" s="89" t="str">
        <f t="shared" si="16"/>
        <v/>
      </c>
      <c r="AA107" s="206"/>
      <c r="AE107" s="204" t="str">
        <f t="shared" si="22"/>
        <v/>
      </c>
      <c r="AF107" s="204" t="str">
        <f t="shared" si="22"/>
        <v/>
      </c>
      <c r="AG107" s="206"/>
      <c r="AH107" s="206">
        <f t="shared" si="23"/>
        <v>0</v>
      </c>
    </row>
    <row r="108" spans="2:34" hidden="1" x14ac:dyDescent="0.25">
      <c r="B108" s="64" t="str">
        <f t="shared" si="17"/>
        <v/>
      </c>
      <c r="C108" s="259" t="str">
        <f>IF('תנאי סף'!AO108&lt;&gt;1,"",'תנאי סף'!F108)</f>
        <v/>
      </c>
      <c r="D108" s="352" t="str">
        <f>'הרכב חברי הוועדה'!Z108</f>
        <v/>
      </c>
      <c r="E108" s="349"/>
      <c r="F108" s="284"/>
      <c r="G108" s="285" t="str">
        <f t="shared" si="14"/>
        <v/>
      </c>
      <c r="H108" s="439"/>
      <c r="I108" s="439" t="str">
        <f t="shared" si="18"/>
        <v/>
      </c>
      <c r="J108" s="439" t="str">
        <f t="shared" si="19"/>
        <v/>
      </c>
      <c r="K108" s="439" t="str">
        <f t="shared" si="20"/>
        <v/>
      </c>
      <c r="L108" s="439" t="str">
        <f t="shared" si="21"/>
        <v/>
      </c>
      <c r="M108" s="409"/>
      <c r="N108" s="409"/>
      <c r="O108" s="409"/>
      <c r="P108" s="409"/>
      <c r="Q108" s="409"/>
      <c r="R108" s="409"/>
      <c r="S108" s="409"/>
      <c r="T108" s="409"/>
      <c r="U108" s="409"/>
      <c r="V108" s="409"/>
      <c r="W108" s="409"/>
      <c r="X108" s="409"/>
      <c r="Y108" s="432" t="str">
        <f t="shared" si="15"/>
        <v/>
      </c>
      <c r="Z108" s="89" t="str">
        <f t="shared" si="16"/>
        <v/>
      </c>
      <c r="AA108" s="206"/>
      <c r="AE108" s="204" t="str">
        <f t="shared" si="22"/>
        <v/>
      </c>
      <c r="AF108" s="204" t="str">
        <f t="shared" si="22"/>
        <v/>
      </c>
      <c r="AG108" s="206"/>
      <c r="AH108" s="206">
        <f t="shared" si="23"/>
        <v>0</v>
      </c>
    </row>
    <row r="109" spans="2:34" hidden="1" x14ac:dyDescent="0.25">
      <c r="B109" s="64" t="str">
        <f t="shared" si="17"/>
        <v/>
      </c>
      <c r="C109" s="259" t="str">
        <f>IF('תנאי סף'!AO109&lt;&gt;1,"",'תנאי סף'!F109)</f>
        <v/>
      </c>
      <c r="D109" s="352" t="str">
        <f>'הרכב חברי הוועדה'!Z109</f>
        <v/>
      </c>
      <c r="E109" s="349"/>
      <c r="F109" s="284"/>
      <c r="G109" s="285" t="str">
        <f t="shared" si="14"/>
        <v/>
      </c>
      <c r="H109" s="439"/>
      <c r="I109" s="439" t="str">
        <f t="shared" si="18"/>
        <v/>
      </c>
      <c r="J109" s="439" t="str">
        <f t="shared" si="19"/>
        <v/>
      </c>
      <c r="K109" s="439" t="str">
        <f t="shared" si="20"/>
        <v/>
      </c>
      <c r="L109" s="439" t="str">
        <f t="shared" si="21"/>
        <v/>
      </c>
      <c r="M109" s="409"/>
      <c r="N109" s="409"/>
      <c r="O109" s="409"/>
      <c r="P109" s="409"/>
      <c r="Q109" s="409"/>
      <c r="R109" s="409"/>
      <c r="S109" s="409"/>
      <c r="T109" s="409"/>
      <c r="U109" s="409"/>
      <c r="V109" s="409"/>
      <c r="W109" s="409"/>
      <c r="X109" s="409"/>
      <c r="Y109" s="432" t="str">
        <f t="shared" si="15"/>
        <v/>
      </c>
      <c r="Z109" s="89" t="str">
        <f t="shared" si="16"/>
        <v/>
      </c>
      <c r="AA109" s="206"/>
      <c r="AE109" s="204" t="str">
        <f t="shared" si="22"/>
        <v/>
      </c>
      <c r="AF109" s="204" t="str">
        <f t="shared" si="22"/>
        <v/>
      </c>
      <c r="AG109" s="206"/>
      <c r="AH109" s="206">
        <f t="shared" si="23"/>
        <v>0</v>
      </c>
    </row>
    <row r="110" spans="2:34" hidden="1" x14ac:dyDescent="0.25">
      <c r="B110" s="64" t="str">
        <f t="shared" si="17"/>
        <v/>
      </c>
      <c r="C110" s="259" t="str">
        <f>IF('תנאי סף'!AO110&lt;&gt;1,"",'תנאי סף'!F110)</f>
        <v/>
      </c>
      <c r="D110" s="352" t="str">
        <f>'הרכב חברי הוועדה'!Z110</f>
        <v/>
      </c>
      <c r="E110" s="349"/>
      <c r="F110" s="284"/>
      <c r="G110" s="285" t="str">
        <f t="shared" si="14"/>
        <v/>
      </c>
      <c r="H110" s="439"/>
      <c r="I110" s="439" t="str">
        <f t="shared" si="18"/>
        <v/>
      </c>
      <c r="J110" s="439" t="str">
        <f t="shared" si="19"/>
        <v/>
      </c>
      <c r="K110" s="439" t="str">
        <f t="shared" si="20"/>
        <v/>
      </c>
      <c r="L110" s="439" t="str">
        <f t="shared" si="21"/>
        <v/>
      </c>
      <c r="M110" s="409"/>
      <c r="N110" s="409"/>
      <c r="O110" s="409"/>
      <c r="P110" s="409"/>
      <c r="Q110" s="409"/>
      <c r="R110" s="409"/>
      <c r="S110" s="409"/>
      <c r="T110" s="409"/>
      <c r="U110" s="409"/>
      <c r="V110" s="409"/>
      <c r="W110" s="409"/>
      <c r="X110" s="409"/>
      <c r="Y110" s="432" t="str">
        <f t="shared" si="15"/>
        <v/>
      </c>
      <c r="Z110" s="89" t="str">
        <f t="shared" si="16"/>
        <v/>
      </c>
      <c r="AA110" s="206"/>
      <c r="AE110" s="204" t="str">
        <f t="shared" si="22"/>
        <v/>
      </c>
      <c r="AF110" s="204" t="str">
        <f t="shared" si="22"/>
        <v/>
      </c>
      <c r="AG110" s="206"/>
      <c r="AH110" s="206">
        <f t="shared" si="23"/>
        <v>0</v>
      </c>
    </row>
    <row r="111" spans="2:34" hidden="1" x14ac:dyDescent="0.25">
      <c r="B111" s="64" t="str">
        <f t="shared" si="17"/>
        <v/>
      </c>
      <c r="C111" s="259" t="str">
        <f>IF('תנאי סף'!AO111&lt;&gt;1,"",'תנאי סף'!F111)</f>
        <v/>
      </c>
      <c r="D111" s="352" t="str">
        <f>'הרכב חברי הוועדה'!Z111</f>
        <v/>
      </c>
      <c r="E111" s="349"/>
      <c r="F111" s="284"/>
      <c r="G111" s="285" t="str">
        <f t="shared" si="14"/>
        <v/>
      </c>
      <c r="H111" s="439"/>
      <c r="I111" s="439" t="str">
        <f t="shared" si="18"/>
        <v/>
      </c>
      <c r="J111" s="439" t="str">
        <f t="shared" si="19"/>
        <v/>
      </c>
      <c r="K111" s="439" t="str">
        <f t="shared" si="20"/>
        <v/>
      </c>
      <c r="L111" s="439" t="str">
        <f t="shared" si="21"/>
        <v/>
      </c>
      <c r="M111" s="409"/>
      <c r="N111" s="409"/>
      <c r="O111" s="409"/>
      <c r="P111" s="409"/>
      <c r="Q111" s="409"/>
      <c r="R111" s="409"/>
      <c r="S111" s="409"/>
      <c r="T111" s="409"/>
      <c r="U111" s="409"/>
      <c r="V111" s="409"/>
      <c r="W111" s="409"/>
      <c r="X111" s="409"/>
      <c r="Y111" s="432" t="str">
        <f t="shared" si="15"/>
        <v/>
      </c>
      <c r="Z111" s="89" t="str">
        <f t="shared" si="16"/>
        <v/>
      </c>
      <c r="AA111" s="206"/>
      <c r="AE111" s="204" t="str">
        <f t="shared" si="22"/>
        <v/>
      </c>
      <c r="AF111" s="204" t="str">
        <f t="shared" si="22"/>
        <v/>
      </c>
      <c r="AG111" s="206"/>
      <c r="AH111" s="206">
        <f t="shared" si="23"/>
        <v>0</v>
      </c>
    </row>
    <row r="112" spans="2:34" hidden="1" x14ac:dyDescent="0.25">
      <c r="B112" s="64" t="str">
        <f t="shared" si="17"/>
        <v/>
      </c>
      <c r="C112" s="259" t="str">
        <f>IF('תנאי סף'!AO112&lt;&gt;1,"",'תנאי סף'!F112)</f>
        <v/>
      </c>
      <c r="D112" s="352" t="str">
        <f>'הרכב חברי הוועדה'!Z112</f>
        <v/>
      </c>
      <c r="E112" s="349"/>
      <c r="F112" s="284"/>
      <c r="G112" s="285" t="str">
        <f t="shared" si="14"/>
        <v/>
      </c>
      <c r="H112" s="439"/>
      <c r="I112" s="439" t="str">
        <f t="shared" si="18"/>
        <v/>
      </c>
      <c r="J112" s="439" t="str">
        <f t="shared" si="19"/>
        <v/>
      </c>
      <c r="K112" s="439" t="str">
        <f t="shared" si="20"/>
        <v/>
      </c>
      <c r="L112" s="439" t="str">
        <f t="shared" si="21"/>
        <v/>
      </c>
      <c r="M112" s="409"/>
      <c r="N112" s="409"/>
      <c r="O112" s="409"/>
      <c r="P112" s="409"/>
      <c r="Q112" s="409"/>
      <c r="R112" s="409"/>
      <c r="S112" s="409"/>
      <c r="T112" s="409"/>
      <c r="U112" s="409"/>
      <c r="V112" s="409"/>
      <c r="W112" s="409"/>
      <c r="X112" s="409"/>
      <c r="Y112" s="432" t="str">
        <f t="shared" si="15"/>
        <v/>
      </c>
      <c r="Z112" s="89" t="str">
        <f t="shared" si="16"/>
        <v/>
      </c>
      <c r="AA112" s="206"/>
      <c r="AE112" s="204" t="str">
        <f t="shared" si="22"/>
        <v/>
      </c>
      <c r="AF112" s="204" t="str">
        <f t="shared" si="22"/>
        <v/>
      </c>
      <c r="AG112" s="206"/>
      <c r="AH112" s="206">
        <f t="shared" si="23"/>
        <v>0</v>
      </c>
    </row>
    <row r="113" spans="2:34" hidden="1" x14ac:dyDescent="0.25">
      <c r="B113" s="64" t="str">
        <f t="shared" si="17"/>
        <v/>
      </c>
      <c r="C113" s="259" t="str">
        <f>IF('תנאי סף'!AO113&lt;&gt;1,"",'תנאי סף'!F113)</f>
        <v/>
      </c>
      <c r="D113" s="352" t="str">
        <f>'הרכב חברי הוועדה'!Z113</f>
        <v/>
      </c>
      <c r="E113" s="349"/>
      <c r="F113" s="284"/>
      <c r="G113" s="285" t="str">
        <f t="shared" si="14"/>
        <v/>
      </c>
      <c r="H113" s="439"/>
      <c r="I113" s="439" t="str">
        <f t="shared" si="18"/>
        <v/>
      </c>
      <c r="J113" s="439" t="str">
        <f t="shared" si="19"/>
        <v/>
      </c>
      <c r="K113" s="439" t="str">
        <f t="shared" si="20"/>
        <v/>
      </c>
      <c r="L113" s="439" t="str">
        <f t="shared" si="21"/>
        <v/>
      </c>
      <c r="M113" s="409"/>
      <c r="N113" s="409"/>
      <c r="O113" s="409"/>
      <c r="P113" s="409"/>
      <c r="Q113" s="409"/>
      <c r="R113" s="409"/>
      <c r="S113" s="409"/>
      <c r="T113" s="409"/>
      <c r="U113" s="409"/>
      <c r="V113" s="409"/>
      <c r="W113" s="409"/>
      <c r="X113" s="409"/>
      <c r="Y113" s="432" t="str">
        <f t="shared" si="15"/>
        <v/>
      </c>
      <c r="Z113" s="89" t="str">
        <f t="shared" si="16"/>
        <v/>
      </c>
      <c r="AA113" s="206"/>
      <c r="AE113" s="204" t="str">
        <f t="shared" si="22"/>
        <v/>
      </c>
      <c r="AF113" s="204" t="str">
        <f t="shared" si="22"/>
        <v/>
      </c>
      <c r="AG113" s="206"/>
      <c r="AH113" s="206">
        <f t="shared" si="23"/>
        <v>0</v>
      </c>
    </row>
    <row r="114" spans="2:34" hidden="1" x14ac:dyDescent="0.25">
      <c r="B114" s="64" t="str">
        <f t="shared" si="17"/>
        <v/>
      </c>
      <c r="C114" s="259" t="str">
        <f>IF('תנאי סף'!AO114&lt;&gt;1,"",'תנאי סף'!F114)</f>
        <v/>
      </c>
      <c r="D114" s="352" t="str">
        <f>'הרכב חברי הוועדה'!Z114</f>
        <v/>
      </c>
      <c r="E114" s="349"/>
      <c r="F114" s="284"/>
      <c r="G114" s="285" t="str">
        <f t="shared" si="14"/>
        <v/>
      </c>
      <c r="H114" s="439"/>
      <c r="I114" s="439" t="str">
        <f t="shared" si="18"/>
        <v/>
      </c>
      <c r="J114" s="439" t="str">
        <f t="shared" si="19"/>
        <v/>
      </c>
      <c r="K114" s="439" t="str">
        <f t="shared" si="20"/>
        <v/>
      </c>
      <c r="L114" s="439" t="str">
        <f t="shared" si="21"/>
        <v/>
      </c>
      <c r="M114" s="409"/>
      <c r="N114" s="409"/>
      <c r="O114" s="409"/>
      <c r="P114" s="409"/>
      <c r="Q114" s="409"/>
      <c r="R114" s="409"/>
      <c r="S114" s="409"/>
      <c r="T114" s="409"/>
      <c r="U114" s="409"/>
      <c r="V114" s="409"/>
      <c r="W114" s="409"/>
      <c r="X114" s="409"/>
      <c r="Y114" s="432" t="str">
        <f t="shared" si="15"/>
        <v/>
      </c>
      <c r="Z114" s="89" t="str">
        <f t="shared" si="16"/>
        <v/>
      </c>
      <c r="AA114" s="206"/>
      <c r="AE114" s="204" t="str">
        <f t="shared" si="22"/>
        <v/>
      </c>
      <c r="AF114" s="204" t="str">
        <f t="shared" si="22"/>
        <v/>
      </c>
      <c r="AG114" s="206"/>
      <c r="AH114" s="206">
        <f t="shared" si="23"/>
        <v>0</v>
      </c>
    </row>
    <row r="115" spans="2:34" hidden="1" x14ac:dyDescent="0.25">
      <c r="B115" s="64" t="str">
        <f t="shared" si="17"/>
        <v/>
      </c>
      <c r="C115" s="259" t="str">
        <f>IF('תנאי סף'!AO115&lt;&gt;1,"",'תנאי סף'!F115)</f>
        <v/>
      </c>
      <c r="D115" s="352" t="str">
        <f>'הרכב חברי הוועדה'!Z115</f>
        <v/>
      </c>
      <c r="E115" s="349"/>
      <c r="F115" s="284"/>
      <c r="G115" s="285" t="str">
        <f t="shared" si="14"/>
        <v/>
      </c>
      <c r="H115" s="439"/>
      <c r="I115" s="439" t="str">
        <f t="shared" si="18"/>
        <v/>
      </c>
      <c r="J115" s="439" t="str">
        <f t="shared" si="19"/>
        <v/>
      </c>
      <c r="K115" s="439" t="str">
        <f t="shared" si="20"/>
        <v/>
      </c>
      <c r="L115" s="439" t="str">
        <f t="shared" si="21"/>
        <v/>
      </c>
      <c r="M115" s="409"/>
      <c r="N115" s="409"/>
      <c r="O115" s="409"/>
      <c r="P115" s="409"/>
      <c r="Q115" s="409"/>
      <c r="R115" s="409"/>
      <c r="S115" s="409"/>
      <c r="T115" s="409"/>
      <c r="U115" s="409"/>
      <c r="V115" s="409"/>
      <c r="W115" s="409"/>
      <c r="X115" s="409"/>
      <c r="Y115" s="432" t="str">
        <f t="shared" si="15"/>
        <v/>
      </c>
      <c r="Z115" s="89" t="str">
        <f t="shared" si="16"/>
        <v/>
      </c>
      <c r="AA115" s="206"/>
      <c r="AE115" s="204" t="str">
        <f t="shared" si="22"/>
        <v/>
      </c>
      <c r="AF115" s="204" t="str">
        <f t="shared" si="22"/>
        <v/>
      </c>
      <c r="AG115" s="206"/>
      <c r="AH115" s="206">
        <f t="shared" si="23"/>
        <v>0</v>
      </c>
    </row>
    <row r="116" spans="2:34" hidden="1" x14ac:dyDescent="0.25">
      <c r="B116" s="64" t="str">
        <f t="shared" si="17"/>
        <v/>
      </c>
      <c r="C116" s="259" t="str">
        <f>IF('תנאי סף'!AO116&lt;&gt;1,"",'תנאי סף'!F116)</f>
        <v/>
      </c>
      <c r="D116" s="352" t="str">
        <f>'הרכב חברי הוועדה'!Z116</f>
        <v/>
      </c>
      <c r="E116" s="349"/>
      <c r="F116" s="284"/>
      <c r="G116" s="285" t="str">
        <f t="shared" si="14"/>
        <v/>
      </c>
      <c r="H116" s="439"/>
      <c r="I116" s="439" t="str">
        <f t="shared" si="18"/>
        <v/>
      </c>
      <c r="J116" s="439" t="str">
        <f t="shared" si="19"/>
        <v/>
      </c>
      <c r="K116" s="439" t="str">
        <f t="shared" si="20"/>
        <v/>
      </c>
      <c r="L116" s="439" t="str">
        <f t="shared" si="21"/>
        <v/>
      </c>
      <c r="M116" s="409"/>
      <c r="N116" s="409"/>
      <c r="O116" s="409"/>
      <c r="P116" s="409"/>
      <c r="Q116" s="409"/>
      <c r="R116" s="409"/>
      <c r="S116" s="409"/>
      <c r="T116" s="409"/>
      <c r="U116" s="409"/>
      <c r="V116" s="409"/>
      <c r="W116" s="409"/>
      <c r="X116" s="409"/>
      <c r="Y116" s="432" t="str">
        <f t="shared" si="15"/>
        <v/>
      </c>
      <c r="Z116" s="89" t="str">
        <f t="shared" si="16"/>
        <v/>
      </c>
      <c r="AA116" s="206"/>
      <c r="AE116" s="204" t="str">
        <f t="shared" si="22"/>
        <v/>
      </c>
      <c r="AF116" s="204" t="str">
        <f t="shared" si="22"/>
        <v/>
      </c>
      <c r="AG116" s="206"/>
      <c r="AH116" s="206">
        <f t="shared" si="23"/>
        <v>0</v>
      </c>
    </row>
    <row r="117" spans="2:34" hidden="1" x14ac:dyDescent="0.25">
      <c r="B117" s="64" t="str">
        <f t="shared" si="17"/>
        <v/>
      </c>
      <c r="C117" s="259" t="str">
        <f>IF('תנאי סף'!AO117&lt;&gt;1,"",'תנאי סף'!F117)</f>
        <v/>
      </c>
      <c r="D117" s="352" t="str">
        <f>'הרכב חברי הוועדה'!Z117</f>
        <v/>
      </c>
      <c r="E117" s="349"/>
      <c r="F117" s="284"/>
      <c r="G117" s="285" t="str">
        <f t="shared" si="14"/>
        <v/>
      </c>
      <c r="H117" s="439"/>
      <c r="I117" s="439" t="str">
        <f t="shared" si="18"/>
        <v/>
      </c>
      <c r="J117" s="439" t="str">
        <f t="shared" si="19"/>
        <v/>
      </c>
      <c r="K117" s="439" t="str">
        <f t="shared" si="20"/>
        <v/>
      </c>
      <c r="L117" s="439" t="str">
        <f t="shared" si="21"/>
        <v/>
      </c>
      <c r="M117" s="409"/>
      <c r="N117" s="409"/>
      <c r="O117" s="409"/>
      <c r="P117" s="409"/>
      <c r="Q117" s="409"/>
      <c r="R117" s="409"/>
      <c r="S117" s="409"/>
      <c r="T117" s="409"/>
      <c r="U117" s="409"/>
      <c r="V117" s="409"/>
      <c r="W117" s="409"/>
      <c r="X117" s="409"/>
      <c r="Y117" s="432" t="str">
        <f t="shared" si="15"/>
        <v/>
      </c>
      <c r="Z117" s="89" t="str">
        <f t="shared" si="16"/>
        <v/>
      </c>
      <c r="AA117" s="206"/>
      <c r="AE117" s="204" t="str">
        <f t="shared" si="22"/>
        <v/>
      </c>
      <c r="AF117" s="204" t="str">
        <f t="shared" si="22"/>
        <v/>
      </c>
      <c r="AG117" s="206"/>
      <c r="AH117" s="206">
        <f t="shared" si="23"/>
        <v>0</v>
      </c>
    </row>
    <row r="118" spans="2:34" hidden="1" x14ac:dyDescent="0.25">
      <c r="B118" s="64" t="str">
        <f t="shared" si="17"/>
        <v/>
      </c>
      <c r="C118" s="259" t="str">
        <f>IF('תנאי סף'!AO118&lt;&gt;1,"",'תנאי סף'!F118)</f>
        <v/>
      </c>
      <c r="D118" s="352" t="str">
        <f>'הרכב חברי הוועדה'!Z118</f>
        <v/>
      </c>
      <c r="E118" s="349"/>
      <c r="F118" s="284"/>
      <c r="G118" s="285" t="str">
        <f t="shared" si="14"/>
        <v/>
      </c>
      <c r="H118" s="439"/>
      <c r="I118" s="439" t="str">
        <f t="shared" si="18"/>
        <v/>
      </c>
      <c r="J118" s="439" t="str">
        <f t="shared" si="19"/>
        <v/>
      </c>
      <c r="K118" s="439" t="str">
        <f t="shared" si="20"/>
        <v/>
      </c>
      <c r="L118" s="439" t="str">
        <f t="shared" si="21"/>
        <v/>
      </c>
      <c r="M118" s="409"/>
      <c r="N118" s="409"/>
      <c r="O118" s="409"/>
      <c r="P118" s="409"/>
      <c r="Q118" s="409"/>
      <c r="R118" s="409"/>
      <c r="S118" s="409"/>
      <c r="T118" s="409"/>
      <c r="U118" s="409"/>
      <c r="V118" s="409"/>
      <c r="W118" s="409"/>
      <c r="X118" s="409"/>
      <c r="Y118" s="432" t="str">
        <f t="shared" si="15"/>
        <v/>
      </c>
      <c r="Z118" s="89" t="str">
        <f t="shared" si="16"/>
        <v/>
      </c>
      <c r="AA118" s="206"/>
      <c r="AE118" s="204" t="str">
        <f t="shared" si="22"/>
        <v/>
      </c>
      <c r="AF118" s="204" t="str">
        <f t="shared" si="22"/>
        <v/>
      </c>
      <c r="AG118" s="206"/>
      <c r="AH118" s="206">
        <f t="shared" si="23"/>
        <v>0</v>
      </c>
    </row>
    <row r="119" spans="2:34" hidden="1" x14ac:dyDescent="0.25">
      <c r="B119" s="64" t="str">
        <f t="shared" si="17"/>
        <v/>
      </c>
      <c r="C119" s="259" t="str">
        <f>IF('תנאי סף'!AO119&lt;&gt;1,"",'תנאי סף'!F119)</f>
        <v/>
      </c>
      <c r="D119" s="352" t="str">
        <f>'הרכב חברי הוועדה'!Z119</f>
        <v/>
      </c>
      <c r="E119" s="349"/>
      <c r="F119" s="284"/>
      <c r="G119" s="285" t="str">
        <f t="shared" si="14"/>
        <v/>
      </c>
      <c r="H119" s="439"/>
      <c r="I119" s="439" t="str">
        <f t="shared" si="18"/>
        <v/>
      </c>
      <c r="J119" s="439" t="str">
        <f t="shared" si="19"/>
        <v/>
      </c>
      <c r="K119" s="439" t="str">
        <f t="shared" si="20"/>
        <v/>
      </c>
      <c r="L119" s="439" t="str">
        <f t="shared" si="21"/>
        <v/>
      </c>
      <c r="M119" s="409"/>
      <c r="N119" s="409"/>
      <c r="O119" s="409"/>
      <c r="P119" s="409"/>
      <c r="Q119" s="409"/>
      <c r="R119" s="409"/>
      <c r="S119" s="409"/>
      <c r="T119" s="409"/>
      <c r="U119" s="409"/>
      <c r="V119" s="409"/>
      <c r="W119" s="409"/>
      <c r="X119" s="409"/>
      <c r="Y119" s="432" t="str">
        <f t="shared" si="15"/>
        <v/>
      </c>
      <c r="Z119" s="89" t="str">
        <f t="shared" si="16"/>
        <v/>
      </c>
      <c r="AA119" s="206"/>
      <c r="AE119" s="204" t="str">
        <f t="shared" si="22"/>
        <v/>
      </c>
      <c r="AF119" s="204" t="str">
        <f t="shared" si="22"/>
        <v/>
      </c>
      <c r="AG119" s="206"/>
      <c r="AH119" s="206">
        <f t="shared" si="23"/>
        <v>0</v>
      </c>
    </row>
    <row r="120" spans="2:34" hidden="1" x14ac:dyDescent="0.25">
      <c r="B120" s="64" t="str">
        <f t="shared" si="17"/>
        <v/>
      </c>
      <c r="C120" s="259" t="str">
        <f>IF('תנאי סף'!AO120&lt;&gt;1,"",'תנאי סף'!F120)</f>
        <v/>
      </c>
      <c r="D120" s="352" t="str">
        <f>'הרכב חברי הוועדה'!Z120</f>
        <v/>
      </c>
      <c r="E120" s="349"/>
      <c r="F120" s="284"/>
      <c r="G120" s="285" t="str">
        <f t="shared" si="14"/>
        <v/>
      </c>
      <c r="H120" s="439"/>
      <c r="I120" s="439" t="str">
        <f t="shared" si="18"/>
        <v/>
      </c>
      <c r="J120" s="439" t="str">
        <f t="shared" si="19"/>
        <v/>
      </c>
      <c r="K120" s="439" t="str">
        <f t="shared" si="20"/>
        <v/>
      </c>
      <c r="L120" s="439" t="str">
        <f t="shared" si="21"/>
        <v/>
      </c>
      <c r="M120" s="409"/>
      <c r="N120" s="409"/>
      <c r="O120" s="409"/>
      <c r="P120" s="409"/>
      <c r="Q120" s="409"/>
      <c r="R120" s="409"/>
      <c r="S120" s="409"/>
      <c r="T120" s="409"/>
      <c r="U120" s="409"/>
      <c r="V120" s="409"/>
      <c r="W120" s="409"/>
      <c r="X120" s="409"/>
      <c r="Y120" s="432" t="str">
        <f t="shared" si="15"/>
        <v/>
      </c>
      <c r="Z120" s="89" t="str">
        <f t="shared" si="16"/>
        <v/>
      </c>
      <c r="AA120" s="206"/>
      <c r="AE120" s="204" t="str">
        <f t="shared" si="22"/>
        <v/>
      </c>
      <c r="AF120" s="204" t="str">
        <f t="shared" si="22"/>
        <v/>
      </c>
      <c r="AG120" s="206"/>
      <c r="AH120" s="206">
        <f t="shared" si="23"/>
        <v>0</v>
      </c>
    </row>
    <row r="121" spans="2:34" hidden="1" x14ac:dyDescent="0.25">
      <c r="B121" s="64" t="str">
        <f t="shared" si="17"/>
        <v/>
      </c>
      <c r="C121" s="259" t="str">
        <f>IF('תנאי סף'!AO121&lt;&gt;1,"",'תנאי סף'!F121)</f>
        <v/>
      </c>
      <c r="D121" s="352" t="str">
        <f>'הרכב חברי הוועדה'!Z121</f>
        <v/>
      </c>
      <c r="E121" s="349"/>
      <c r="F121" s="284"/>
      <c r="G121" s="285" t="str">
        <f t="shared" si="14"/>
        <v/>
      </c>
      <c r="H121" s="439"/>
      <c r="I121" s="439" t="str">
        <f t="shared" si="18"/>
        <v/>
      </c>
      <c r="J121" s="439" t="str">
        <f t="shared" si="19"/>
        <v/>
      </c>
      <c r="K121" s="439" t="str">
        <f t="shared" si="20"/>
        <v/>
      </c>
      <c r="L121" s="439" t="str">
        <f t="shared" si="21"/>
        <v/>
      </c>
      <c r="M121" s="409"/>
      <c r="N121" s="409"/>
      <c r="O121" s="409"/>
      <c r="P121" s="409"/>
      <c r="Q121" s="409"/>
      <c r="R121" s="409"/>
      <c r="S121" s="409"/>
      <c r="T121" s="409"/>
      <c r="U121" s="409"/>
      <c r="V121" s="409"/>
      <c r="W121" s="409"/>
      <c r="X121" s="409"/>
      <c r="Y121" s="432" t="str">
        <f t="shared" si="15"/>
        <v/>
      </c>
      <c r="Z121" s="89" t="str">
        <f t="shared" si="16"/>
        <v/>
      </c>
      <c r="AA121" s="206"/>
      <c r="AE121" s="204" t="str">
        <f t="shared" si="22"/>
        <v/>
      </c>
      <c r="AF121" s="204" t="str">
        <f t="shared" si="22"/>
        <v/>
      </c>
      <c r="AG121" s="206"/>
      <c r="AH121" s="206">
        <f t="shared" si="23"/>
        <v>0</v>
      </c>
    </row>
    <row r="122" spans="2:34" hidden="1" x14ac:dyDescent="0.25">
      <c r="B122" s="64" t="str">
        <f t="shared" si="17"/>
        <v/>
      </c>
      <c r="C122" s="259" t="str">
        <f>IF('תנאי סף'!AO122&lt;&gt;1,"",'תנאי סף'!F122)</f>
        <v/>
      </c>
      <c r="D122" s="352" t="str">
        <f>'הרכב חברי הוועדה'!Z122</f>
        <v/>
      </c>
      <c r="E122" s="349"/>
      <c r="F122" s="284"/>
      <c r="G122" s="285" t="str">
        <f t="shared" si="14"/>
        <v/>
      </c>
      <c r="H122" s="439"/>
      <c r="I122" s="439" t="str">
        <f t="shared" si="18"/>
        <v/>
      </c>
      <c r="J122" s="439" t="str">
        <f t="shared" si="19"/>
        <v/>
      </c>
      <c r="K122" s="439" t="str">
        <f t="shared" si="20"/>
        <v/>
      </c>
      <c r="L122" s="439" t="str">
        <f t="shared" si="21"/>
        <v/>
      </c>
      <c r="M122" s="409"/>
      <c r="N122" s="409"/>
      <c r="O122" s="409"/>
      <c r="P122" s="409"/>
      <c r="Q122" s="409"/>
      <c r="R122" s="409"/>
      <c r="S122" s="409"/>
      <c r="T122" s="409"/>
      <c r="U122" s="409"/>
      <c r="V122" s="409"/>
      <c r="W122" s="409"/>
      <c r="X122" s="409"/>
      <c r="Y122" s="432" t="str">
        <f t="shared" si="15"/>
        <v/>
      </c>
      <c r="Z122" s="89" t="str">
        <f t="shared" si="16"/>
        <v/>
      </c>
      <c r="AA122" s="206"/>
      <c r="AE122" s="204" t="str">
        <f t="shared" si="22"/>
        <v/>
      </c>
      <c r="AF122" s="204" t="str">
        <f t="shared" si="22"/>
        <v/>
      </c>
      <c r="AG122" s="206"/>
      <c r="AH122" s="206">
        <f t="shared" si="23"/>
        <v>0</v>
      </c>
    </row>
    <row r="123" spans="2:34" hidden="1" x14ac:dyDescent="0.25">
      <c r="B123" s="64" t="str">
        <f t="shared" si="17"/>
        <v/>
      </c>
      <c r="C123" s="259" t="str">
        <f>IF('תנאי סף'!AO123&lt;&gt;1,"",'תנאי סף'!F123)</f>
        <v/>
      </c>
      <c r="D123" s="352" t="str">
        <f>'הרכב חברי הוועדה'!Z123</f>
        <v/>
      </c>
      <c r="E123" s="349"/>
      <c r="F123" s="284"/>
      <c r="G123" s="285" t="str">
        <f t="shared" si="14"/>
        <v/>
      </c>
      <c r="H123" s="439"/>
      <c r="I123" s="439" t="str">
        <f t="shared" si="18"/>
        <v/>
      </c>
      <c r="J123" s="439" t="str">
        <f t="shared" si="19"/>
        <v/>
      </c>
      <c r="K123" s="439" t="str">
        <f t="shared" si="20"/>
        <v/>
      </c>
      <c r="L123" s="439" t="str">
        <f t="shared" si="21"/>
        <v/>
      </c>
      <c r="M123" s="409"/>
      <c r="N123" s="409"/>
      <c r="O123" s="409"/>
      <c r="P123" s="409"/>
      <c r="Q123" s="409"/>
      <c r="R123" s="409"/>
      <c r="S123" s="409"/>
      <c r="T123" s="409"/>
      <c r="U123" s="409"/>
      <c r="V123" s="409"/>
      <c r="W123" s="409"/>
      <c r="X123" s="409"/>
      <c r="Y123" s="432" t="str">
        <f t="shared" si="15"/>
        <v/>
      </c>
      <c r="Z123" s="89" t="str">
        <f t="shared" si="16"/>
        <v/>
      </c>
      <c r="AA123" s="206"/>
      <c r="AE123" s="204" t="str">
        <f t="shared" si="22"/>
        <v/>
      </c>
      <c r="AF123" s="204" t="str">
        <f t="shared" si="22"/>
        <v/>
      </c>
      <c r="AG123" s="206"/>
      <c r="AH123" s="206">
        <f t="shared" si="23"/>
        <v>0</v>
      </c>
    </row>
    <row r="124" spans="2:34" hidden="1" x14ac:dyDescent="0.25">
      <c r="B124" s="64" t="str">
        <f t="shared" si="17"/>
        <v/>
      </c>
      <c r="C124" s="259" t="str">
        <f>IF('תנאי סף'!AO124&lt;&gt;1,"",'תנאי סף'!F124)</f>
        <v/>
      </c>
      <c r="D124" s="352" t="str">
        <f>'הרכב חברי הוועדה'!Z124</f>
        <v/>
      </c>
      <c r="E124" s="349"/>
      <c r="F124" s="284"/>
      <c r="G124" s="285" t="str">
        <f t="shared" si="14"/>
        <v/>
      </c>
      <c r="H124" s="439"/>
      <c r="I124" s="439" t="str">
        <f t="shared" si="18"/>
        <v/>
      </c>
      <c r="J124" s="439" t="str">
        <f t="shared" si="19"/>
        <v/>
      </c>
      <c r="K124" s="439" t="str">
        <f t="shared" si="20"/>
        <v/>
      </c>
      <c r="L124" s="439" t="str">
        <f t="shared" si="21"/>
        <v/>
      </c>
      <c r="M124" s="409"/>
      <c r="N124" s="409"/>
      <c r="O124" s="409"/>
      <c r="P124" s="409"/>
      <c r="Q124" s="409"/>
      <c r="R124" s="409"/>
      <c r="S124" s="409"/>
      <c r="T124" s="409"/>
      <c r="U124" s="409"/>
      <c r="V124" s="409"/>
      <c r="W124" s="409"/>
      <c r="X124" s="409"/>
      <c r="Y124" s="432" t="str">
        <f t="shared" si="15"/>
        <v/>
      </c>
      <c r="Z124" s="89" t="str">
        <f t="shared" si="16"/>
        <v/>
      </c>
      <c r="AA124" s="206"/>
      <c r="AE124" s="204" t="str">
        <f t="shared" si="22"/>
        <v/>
      </c>
      <c r="AF124" s="204" t="str">
        <f t="shared" si="22"/>
        <v/>
      </c>
      <c r="AG124" s="206"/>
      <c r="AH124" s="206">
        <f t="shared" si="23"/>
        <v>0</v>
      </c>
    </row>
    <row r="125" spans="2:34" hidden="1" x14ac:dyDescent="0.25">
      <c r="B125" s="64" t="str">
        <f t="shared" si="17"/>
        <v/>
      </c>
      <c r="C125" s="259" t="str">
        <f>IF('תנאי סף'!AO125&lt;&gt;1,"",'תנאי סף'!F125)</f>
        <v/>
      </c>
      <c r="D125" s="352" t="str">
        <f>'הרכב חברי הוועדה'!Z125</f>
        <v/>
      </c>
      <c r="E125" s="349"/>
      <c r="F125" s="284"/>
      <c r="G125" s="285" t="str">
        <f t="shared" si="14"/>
        <v/>
      </c>
      <c r="H125" s="439"/>
      <c r="I125" s="439" t="str">
        <f t="shared" si="18"/>
        <v/>
      </c>
      <c r="J125" s="439" t="str">
        <f t="shared" si="19"/>
        <v/>
      </c>
      <c r="K125" s="439" t="str">
        <f t="shared" si="20"/>
        <v/>
      </c>
      <c r="L125" s="439" t="str">
        <f t="shared" si="21"/>
        <v/>
      </c>
      <c r="M125" s="409"/>
      <c r="N125" s="409"/>
      <c r="O125" s="409"/>
      <c r="P125" s="409"/>
      <c r="Q125" s="409"/>
      <c r="R125" s="409"/>
      <c r="S125" s="409"/>
      <c r="T125" s="409"/>
      <c r="U125" s="409"/>
      <c r="V125" s="409"/>
      <c r="W125" s="409"/>
      <c r="X125" s="409"/>
      <c r="Y125" s="432" t="str">
        <f t="shared" si="15"/>
        <v/>
      </c>
      <c r="Z125" s="89" t="str">
        <f t="shared" si="16"/>
        <v/>
      </c>
      <c r="AA125" s="206"/>
      <c r="AE125" s="204" t="str">
        <f t="shared" si="22"/>
        <v/>
      </c>
      <c r="AF125" s="204" t="str">
        <f t="shared" si="22"/>
        <v/>
      </c>
      <c r="AG125" s="206"/>
      <c r="AH125" s="206">
        <f t="shared" si="23"/>
        <v>0</v>
      </c>
    </row>
    <row r="126" spans="2:34" hidden="1" x14ac:dyDescent="0.25">
      <c r="B126" s="64" t="str">
        <f t="shared" si="17"/>
        <v/>
      </c>
      <c r="C126" s="259" t="str">
        <f>IF('תנאי סף'!AO126&lt;&gt;1,"",'תנאי סף'!F126)</f>
        <v/>
      </c>
      <c r="D126" s="352" t="str">
        <f>'הרכב חברי הוועדה'!Z126</f>
        <v/>
      </c>
      <c r="E126" s="349"/>
      <c r="F126" s="284"/>
      <c r="G126" s="285" t="str">
        <f t="shared" si="14"/>
        <v/>
      </c>
      <c r="H126" s="439"/>
      <c r="I126" s="439" t="str">
        <f t="shared" si="18"/>
        <v/>
      </c>
      <c r="J126" s="439" t="str">
        <f t="shared" si="19"/>
        <v/>
      </c>
      <c r="K126" s="439" t="str">
        <f t="shared" si="20"/>
        <v/>
      </c>
      <c r="L126" s="439" t="str">
        <f t="shared" si="21"/>
        <v/>
      </c>
      <c r="M126" s="409"/>
      <c r="N126" s="409"/>
      <c r="O126" s="409"/>
      <c r="P126" s="409"/>
      <c r="Q126" s="409"/>
      <c r="R126" s="409"/>
      <c r="S126" s="409"/>
      <c r="T126" s="409"/>
      <c r="U126" s="409"/>
      <c r="V126" s="409"/>
      <c r="W126" s="409"/>
      <c r="X126" s="409"/>
      <c r="Y126" s="432" t="str">
        <f t="shared" si="15"/>
        <v/>
      </c>
      <c r="Z126" s="89" t="str">
        <f t="shared" si="16"/>
        <v/>
      </c>
      <c r="AA126" s="206"/>
      <c r="AE126" s="204" t="str">
        <f t="shared" si="22"/>
        <v/>
      </c>
      <c r="AF126" s="204" t="str">
        <f t="shared" si="22"/>
        <v/>
      </c>
      <c r="AG126" s="206"/>
      <c r="AH126" s="206">
        <f t="shared" si="23"/>
        <v>0</v>
      </c>
    </row>
    <row r="127" spans="2:34" hidden="1" x14ac:dyDescent="0.25">
      <c r="B127" s="64" t="str">
        <f t="shared" si="17"/>
        <v/>
      </c>
      <c r="C127" s="259" t="str">
        <f>IF('תנאי סף'!AO127&lt;&gt;1,"",'תנאי סף'!F127)</f>
        <v/>
      </c>
      <c r="D127" s="352" t="str">
        <f>'הרכב חברי הוועדה'!Z127</f>
        <v/>
      </c>
      <c r="E127" s="349"/>
      <c r="F127" s="284"/>
      <c r="G127" s="285" t="str">
        <f t="shared" si="14"/>
        <v/>
      </c>
      <c r="H127" s="439"/>
      <c r="I127" s="439" t="str">
        <f t="shared" si="18"/>
        <v/>
      </c>
      <c r="J127" s="439" t="str">
        <f t="shared" si="19"/>
        <v/>
      </c>
      <c r="K127" s="439" t="str">
        <f t="shared" si="20"/>
        <v/>
      </c>
      <c r="L127" s="439" t="str">
        <f t="shared" si="21"/>
        <v/>
      </c>
      <c r="M127" s="409"/>
      <c r="N127" s="409"/>
      <c r="O127" s="409"/>
      <c r="P127" s="409"/>
      <c r="Q127" s="409"/>
      <c r="R127" s="409"/>
      <c r="S127" s="409"/>
      <c r="T127" s="409"/>
      <c r="U127" s="409"/>
      <c r="V127" s="409"/>
      <c r="W127" s="409"/>
      <c r="X127" s="409"/>
      <c r="Y127" s="432" t="str">
        <f t="shared" si="15"/>
        <v/>
      </c>
      <c r="Z127" s="89" t="str">
        <f t="shared" ref="Z127:Z130" si="24">IF(C127="","",IFERROR(Y127*$C$2,$AH$1))</f>
        <v/>
      </c>
      <c r="AA127" s="206"/>
      <c r="AE127" s="204" t="str">
        <f t="shared" si="22"/>
        <v/>
      </c>
      <c r="AF127" s="204" t="str">
        <f t="shared" si="22"/>
        <v/>
      </c>
      <c r="AG127" s="206"/>
      <c r="AH127" s="206">
        <f t="shared" si="23"/>
        <v>0</v>
      </c>
    </row>
    <row r="128" spans="2:34" hidden="1" x14ac:dyDescent="0.25">
      <c r="B128" s="64" t="str">
        <f t="shared" si="17"/>
        <v/>
      </c>
      <c r="C128" s="259" t="str">
        <f>IF('תנאי סף'!AO128&lt;&gt;1,"",'תנאי סף'!F128)</f>
        <v/>
      </c>
      <c r="D128" s="352" t="str">
        <f>'הרכב חברי הוועדה'!Z128</f>
        <v/>
      </c>
      <c r="E128" s="349"/>
      <c r="F128" s="284"/>
      <c r="G128" s="285" t="str">
        <f t="shared" si="14"/>
        <v/>
      </c>
      <c r="H128" s="439"/>
      <c r="I128" s="439" t="str">
        <f t="shared" si="18"/>
        <v/>
      </c>
      <c r="J128" s="439" t="str">
        <f t="shared" si="19"/>
        <v/>
      </c>
      <c r="K128" s="439" t="str">
        <f t="shared" si="20"/>
        <v/>
      </c>
      <c r="L128" s="439" t="str">
        <f t="shared" si="21"/>
        <v/>
      </c>
      <c r="M128" s="409"/>
      <c r="N128" s="409"/>
      <c r="O128" s="409"/>
      <c r="P128" s="409"/>
      <c r="Q128" s="409"/>
      <c r="R128" s="409"/>
      <c r="S128" s="409"/>
      <c r="T128" s="409"/>
      <c r="U128" s="409"/>
      <c r="V128" s="409"/>
      <c r="W128" s="409"/>
      <c r="X128" s="409"/>
      <c r="Y128" s="432" t="str">
        <f t="shared" si="15"/>
        <v/>
      </c>
      <c r="Z128" s="89" t="str">
        <f t="shared" si="24"/>
        <v/>
      </c>
      <c r="AA128" s="206"/>
      <c r="AE128" s="204" t="str">
        <f t="shared" si="22"/>
        <v/>
      </c>
      <c r="AF128" s="204" t="str">
        <f t="shared" si="22"/>
        <v/>
      </c>
      <c r="AG128" s="206"/>
      <c r="AH128" s="206">
        <f t="shared" si="23"/>
        <v>0</v>
      </c>
    </row>
    <row r="129" spans="2:34" hidden="1" x14ac:dyDescent="0.25">
      <c r="B129" s="64" t="str">
        <f t="shared" si="17"/>
        <v/>
      </c>
      <c r="C129" s="259" t="str">
        <f>IF('תנאי סף'!AO129&lt;&gt;1,"",'תנאי סף'!F129)</f>
        <v/>
      </c>
      <c r="D129" s="352" t="str">
        <f>'הרכב חברי הוועדה'!Z129</f>
        <v/>
      </c>
      <c r="E129" s="349"/>
      <c r="F129" s="284"/>
      <c r="G129" s="285" t="str">
        <f t="shared" si="14"/>
        <v/>
      </c>
      <c r="H129" s="439"/>
      <c r="I129" s="439" t="str">
        <f t="shared" si="18"/>
        <v/>
      </c>
      <c r="J129" s="439" t="str">
        <f t="shared" si="19"/>
        <v/>
      </c>
      <c r="K129" s="439" t="str">
        <f t="shared" si="20"/>
        <v/>
      </c>
      <c r="L129" s="439" t="str">
        <f t="shared" si="21"/>
        <v/>
      </c>
      <c r="M129" s="409"/>
      <c r="N129" s="409"/>
      <c r="O129" s="409"/>
      <c r="P129" s="409"/>
      <c r="Q129" s="409"/>
      <c r="R129" s="409"/>
      <c r="S129" s="409"/>
      <c r="T129" s="409"/>
      <c r="U129" s="409"/>
      <c r="V129" s="409"/>
      <c r="W129" s="409"/>
      <c r="X129" s="409"/>
      <c r="Y129" s="432" t="str">
        <f t="shared" si="15"/>
        <v/>
      </c>
      <c r="Z129" s="89" t="str">
        <f t="shared" si="24"/>
        <v/>
      </c>
      <c r="AA129" s="206"/>
      <c r="AE129" s="204" t="str">
        <f t="shared" si="22"/>
        <v/>
      </c>
      <c r="AF129" s="204" t="str">
        <f t="shared" si="22"/>
        <v/>
      </c>
      <c r="AG129" s="206"/>
      <c r="AH129" s="206">
        <f t="shared" si="23"/>
        <v>0</v>
      </c>
    </row>
    <row r="130" spans="2:34" ht="16.5" hidden="1" thickBot="1" x14ac:dyDescent="0.3">
      <c r="B130" s="64" t="str">
        <f t="shared" si="17"/>
        <v/>
      </c>
      <c r="C130" s="259" t="str">
        <f>IF('תנאי סף'!AO130&lt;&gt;1,"",'תנאי סף'!F130)</f>
        <v/>
      </c>
      <c r="D130" s="345" t="str">
        <f>'הרכב חברי הוועדה'!Z130</f>
        <v/>
      </c>
      <c r="E130" s="349"/>
      <c r="F130" s="284"/>
      <c r="G130" s="285" t="str">
        <f t="shared" si="14"/>
        <v/>
      </c>
      <c r="H130" s="439"/>
      <c r="I130" s="439" t="str">
        <f t="shared" si="18"/>
        <v/>
      </c>
      <c r="J130" s="439" t="str">
        <f t="shared" si="19"/>
        <v/>
      </c>
      <c r="K130" s="439" t="str">
        <f t="shared" si="20"/>
        <v/>
      </c>
      <c r="L130" s="439" t="str">
        <f t="shared" si="21"/>
        <v/>
      </c>
      <c r="M130" s="409"/>
      <c r="N130" s="409"/>
      <c r="O130" s="409"/>
      <c r="P130" s="409"/>
      <c r="Q130" s="409"/>
      <c r="R130" s="409"/>
      <c r="S130" s="409"/>
      <c r="T130" s="409"/>
      <c r="U130" s="409"/>
      <c r="V130" s="409"/>
      <c r="W130" s="409"/>
      <c r="X130" s="409"/>
      <c r="Y130" s="432" t="str">
        <f t="shared" si="15"/>
        <v/>
      </c>
      <c r="Z130" s="89" t="str">
        <f t="shared" si="24"/>
        <v/>
      </c>
      <c r="AA130" s="206"/>
      <c r="AE130" s="204" t="str">
        <f t="shared" si="22"/>
        <v/>
      </c>
      <c r="AF130" s="204" t="str">
        <f t="shared" si="22"/>
        <v/>
      </c>
      <c r="AG130" s="206"/>
      <c r="AH130" s="206">
        <f t="shared" si="23"/>
        <v>0</v>
      </c>
    </row>
    <row r="131" spans="2:34" ht="16.5" thickBot="1" x14ac:dyDescent="0.3">
      <c r="B131" s="529" t="s">
        <v>47</v>
      </c>
      <c r="C131" s="552"/>
      <c r="D131" s="90">
        <f t="shared" ref="D131:Z131" ca="1" si="25">SUM(D31:D130)</f>
        <v>1538183.9999999998</v>
      </c>
      <c r="E131" s="91">
        <f t="shared" si="25"/>
        <v>0</v>
      </c>
      <c r="F131" s="13">
        <f t="shared" si="25"/>
        <v>0</v>
      </c>
      <c r="G131" s="13">
        <f t="shared" ca="1" si="25"/>
        <v>2</v>
      </c>
      <c r="H131" s="13">
        <f t="shared" si="25"/>
        <v>0</v>
      </c>
      <c r="I131" s="13">
        <f t="shared" ca="1" si="25"/>
        <v>1538183.9999999998</v>
      </c>
      <c r="J131" s="13">
        <f t="shared" ca="1" si="25"/>
        <v>0</v>
      </c>
      <c r="K131" s="13">
        <f t="shared" ca="1" si="25"/>
        <v>0</v>
      </c>
      <c r="L131" s="13">
        <f t="shared" ca="1" si="25"/>
        <v>1538183.9999999998</v>
      </c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2">
        <f ca="1">SUM(Y31:Y130)</f>
        <v>1</v>
      </c>
      <c r="Z131" s="94">
        <f t="shared" ca="1" si="25"/>
        <v>1538183.9999999998</v>
      </c>
    </row>
  </sheetData>
  <sheetProtection algorithmName="SHA-512" hashValue="QgfS+Uxy1E3FShhzHxalVUDEOSHqEwaNbkAlWh5dj5bNhQT/f85za53ybdU/60/lyUUHAaj7Mjg7p4chzFILiw==" saltValue="XOhJYlBIQ2J36xsIWE1yFg==" spinCount="100000" sheet="1" scenarios="1" formatColumns="0" formatRows="0"/>
  <mergeCells count="14">
    <mergeCell ref="L29:L30"/>
    <mergeCell ref="Y29:Y30"/>
    <mergeCell ref="Z29:Z30"/>
    <mergeCell ref="B131:C131"/>
    <mergeCell ref="C6:D6"/>
    <mergeCell ref="B28:Z28"/>
    <mergeCell ref="B29:B30"/>
    <mergeCell ref="C29:C30"/>
    <mergeCell ref="D29:D30"/>
    <mergeCell ref="G29:G30"/>
    <mergeCell ref="H29:H30"/>
    <mergeCell ref="I29:I30"/>
    <mergeCell ref="J29:J30"/>
    <mergeCell ref="K29:K30"/>
  </mergeCells>
  <conditionalFormatting sqref="B31:Z130">
    <cfRule type="expression" dxfId="238" priority="1" stopIfTrue="1">
      <formula>AND($C31="",B31&lt;&gt;"")</formula>
    </cfRule>
    <cfRule type="expression" dxfId="237" priority="2">
      <formula>$C31=""</formula>
    </cfRule>
    <cfRule type="expression" dxfId="236" priority="3">
      <formula>B$30&lt;&gt;""</formula>
    </cfRule>
  </conditionalFormatting>
  <conditionalFormatting sqref="C1:C2">
    <cfRule type="containsBlanks" dxfId="235" priority="22">
      <formula>LEN(TRIM(C1))=0</formula>
    </cfRule>
  </conditionalFormatting>
  <conditionalFormatting sqref="E6">
    <cfRule type="containsBlanks" dxfId="234" priority="18">
      <formula>LEN(TRIM(E6))=0</formula>
    </cfRule>
  </conditionalFormatting>
  <conditionalFormatting sqref="G6">
    <cfRule type="containsBlanks" dxfId="233" priority="17">
      <formula>LEN(TRIM(G6))=0</formula>
    </cfRule>
  </conditionalFormatting>
  <dataValidations count="2">
    <dataValidation type="decimal" operator="greaterThanOrEqual" allowBlank="1" showInputMessage="1" showErrorMessage="1" errorTitle="טעות הזנה." error="נדרש להזין מספר גדול או שווה ל-0" sqref="E31:E130" xr:uid="{00000000-0002-0000-0F00-000000000000}">
      <formula1>0</formula1>
    </dataValidation>
    <dataValidation type="list" allowBlank="1" showInputMessage="1" showErrorMessage="1" error="יש להזין 0 או 1 _x000a_0  = לא זכאי להגנה_x000a_1 - זכאי להגנה" sqref="F31:F130" xr:uid="{00000000-0002-0000-0F00-000001000000}">
      <formula1>$AE31:$AF31</formula1>
    </dataValidation>
  </dataValidations>
  <printOptions horizontalCentered="1"/>
  <pageMargins left="0.32" right="0.22" top="0.74803149606299213" bottom="0.74803149606299213" header="0.31496062992125984" footer="0.31496062992125984"/>
  <pageSetup paperSize="9" scale="98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0A9E5280-DC4A-4A32-BFE3-FABD2B6C8592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tabColor theme="4" tint="-0.249977111117893"/>
    <pageSetUpPr fitToPage="1"/>
  </sheetPr>
  <dimension ref="A1:BF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B31" sqref="B31"/>
    </sheetView>
  </sheetViews>
  <sheetFormatPr defaultColWidth="9" defaultRowHeight="15.75" x14ac:dyDescent="0.25"/>
  <cols>
    <col min="1" max="1" width="2" style="84" hidden="1" customWidth="1"/>
    <col min="2" max="2" width="8.85546875" style="84" customWidth="1"/>
    <col min="3" max="3" width="24.42578125" style="84" customWidth="1"/>
    <col min="4" max="4" width="13.140625" style="84" customWidth="1"/>
    <col min="5" max="5" width="18.5703125" style="84" hidden="1" customWidth="1"/>
    <col min="6" max="6" width="13.5703125" style="84" customWidth="1"/>
    <col min="7" max="7" width="10.5703125" style="84" hidden="1" customWidth="1"/>
    <col min="8" max="8" width="13.42578125" style="84" customWidth="1"/>
    <col min="9" max="11" width="14.140625" style="84" customWidth="1"/>
    <col min="12" max="47" width="14.140625" style="84" hidden="1" customWidth="1"/>
    <col min="48" max="48" width="12.5703125" style="84" customWidth="1"/>
    <col min="49" max="49" width="15.85546875" style="84" bestFit="1" customWidth="1"/>
    <col min="50" max="51" width="9" style="84" hidden="1" customWidth="1"/>
    <col min="52" max="53" width="0" style="84" hidden="1" customWidth="1"/>
    <col min="54" max="58" width="9" style="84" hidden="1" customWidth="1"/>
    <col min="59" max="200" width="0" style="84" hidden="1" customWidth="1"/>
    <col min="201" max="16384" width="9" style="84"/>
  </cols>
  <sheetData>
    <row r="1" spans="2:53" ht="15.75" customHeight="1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BA1" s="84" t="s">
        <v>70</v>
      </c>
    </row>
    <row r="2" spans="2:53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53" ht="9.75" customHeight="1" thickBot="1" x14ac:dyDescent="0.3"/>
    <row r="4" spans="2:53" ht="32.25" thickBot="1" x14ac:dyDescent="0.3">
      <c r="E4" s="277" t="str">
        <f>"סך התקציב בשנת "&amp;C1-1</f>
        <v>סך התקציב בשנת 2024</v>
      </c>
    </row>
    <row r="5" spans="2:53" s="206" customFormat="1" ht="15.75" customHeight="1" thickBot="1" x14ac:dyDescent="0.3">
      <c r="E5" s="278" t="s">
        <v>75</v>
      </c>
      <c r="F5" s="571" t="str">
        <f>'פרמטרים לעקרונות חישוב התמיכה'!B21</f>
        <v>שיעור פיחות מירבי בתמיכה</v>
      </c>
      <c r="G5" s="541"/>
      <c r="H5" s="104">
        <f>1-H6</f>
        <v>1</v>
      </c>
    </row>
    <row r="6" spans="2:53" s="206" customFormat="1" ht="16.5" customHeight="1" thickBot="1" x14ac:dyDescent="0.3">
      <c r="E6" s="184"/>
      <c r="F6" s="572" t="str">
        <f>'פרמטרים לעקרונות חישוב התמיכה'!B22</f>
        <v>שיעור תמיכה מינימלי משנה קודמת</v>
      </c>
      <c r="G6" s="543"/>
      <c r="H6" s="105">
        <f>INDEX('הוראת שעה'!$C$6:$C$20,MATCH(C1,'הוראת שעה'!$A$6:$A$20,1))</f>
        <v>0</v>
      </c>
    </row>
    <row r="7" spans="2:53" s="206" customFormat="1" ht="6" customHeight="1" thickBot="1" x14ac:dyDescent="0.3"/>
    <row r="8" spans="2:53" s="206" customFormat="1" ht="16.5" hidden="1" thickBot="1" x14ac:dyDescent="0.3"/>
    <row r="9" spans="2:53" s="206" customFormat="1" ht="16.5" hidden="1" thickBot="1" x14ac:dyDescent="0.3"/>
    <row r="10" spans="2:53" s="206" customFormat="1" ht="16.5" hidden="1" thickBot="1" x14ac:dyDescent="0.3"/>
    <row r="11" spans="2:53" s="206" customFormat="1" ht="16.5" hidden="1" thickBot="1" x14ac:dyDescent="0.3"/>
    <row r="12" spans="2:53" s="206" customFormat="1" ht="16.5" hidden="1" thickBot="1" x14ac:dyDescent="0.3"/>
    <row r="13" spans="2:53" s="206" customFormat="1" ht="16.5" hidden="1" thickBot="1" x14ac:dyDescent="0.3"/>
    <row r="14" spans="2:53" s="206" customFormat="1" ht="16.5" hidden="1" thickBot="1" x14ac:dyDescent="0.3"/>
    <row r="15" spans="2:53" s="206" customFormat="1" ht="16.5" hidden="1" thickBot="1" x14ac:dyDescent="0.3"/>
    <row r="16" spans="2:53" s="206" customFormat="1" ht="16.5" hidden="1" thickBot="1" x14ac:dyDescent="0.3"/>
    <row r="17" spans="2:57" s="206" customFormat="1" ht="16.5" hidden="1" thickBot="1" x14ac:dyDescent="0.3"/>
    <row r="18" spans="2:57" s="206" customFormat="1" ht="16.5" hidden="1" thickBot="1" x14ac:dyDescent="0.3"/>
    <row r="19" spans="2:57" s="206" customFormat="1" ht="16.5" hidden="1" thickBot="1" x14ac:dyDescent="0.3"/>
    <row r="20" spans="2:57" s="206" customFormat="1" ht="16.5" hidden="1" thickBot="1" x14ac:dyDescent="0.3"/>
    <row r="21" spans="2:57" s="206" customFormat="1" ht="16.5" hidden="1" thickBot="1" x14ac:dyDescent="0.3"/>
    <row r="22" spans="2:57" s="206" customFormat="1" ht="16.5" hidden="1" thickBot="1" x14ac:dyDescent="0.3"/>
    <row r="23" spans="2:57" s="206" customFormat="1" ht="16.5" hidden="1" thickBot="1" x14ac:dyDescent="0.3"/>
    <row r="24" spans="2:57" s="206" customFormat="1" ht="16.5" hidden="1" thickBot="1" x14ac:dyDescent="0.3"/>
    <row r="25" spans="2:57" s="206" customFormat="1" ht="16.5" hidden="1" thickBot="1" x14ac:dyDescent="0.3"/>
    <row r="26" spans="2:57" s="206" customFormat="1" ht="16.5" hidden="1" thickBot="1" x14ac:dyDescent="0.3"/>
    <row r="27" spans="2:57" s="206" customFormat="1" ht="16.5" hidden="1" thickBot="1" x14ac:dyDescent="0.3"/>
    <row r="28" spans="2:57" s="206" customFormat="1" ht="19.5" thickBot="1" x14ac:dyDescent="0.3">
      <c r="B28" s="279" t="str">
        <f ca="1">MID(CELL("filename",B27),FIND("]",CELL("filename",C27),1)+1,99)</f>
        <v>הגנה (הוראת שעה)</v>
      </c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1"/>
    </row>
    <row r="29" spans="2:57" s="206" customFormat="1" ht="31.5" x14ac:dyDescent="0.25">
      <c r="B29" s="544" t="s">
        <v>149</v>
      </c>
      <c r="C29" s="536" t="s">
        <v>89</v>
      </c>
      <c r="D29" s="546" t="s">
        <v>195</v>
      </c>
      <c r="E29" s="272" t="str">
        <f>"סכום תמיכה בשנת "&amp;C1-1</f>
        <v>סכום תמיכה בשנת 2024</v>
      </c>
      <c r="F29" s="546" t="s">
        <v>196</v>
      </c>
      <c r="G29" s="282" t="s">
        <v>197</v>
      </c>
      <c r="H29" s="546" t="s">
        <v>198</v>
      </c>
      <c r="I29" s="546" t="s">
        <v>199</v>
      </c>
      <c r="J29" s="546" t="s">
        <v>200</v>
      </c>
      <c r="K29" s="546" t="s">
        <v>201</v>
      </c>
      <c r="L29" s="548" t="s">
        <v>202</v>
      </c>
      <c r="M29" s="548" t="s">
        <v>203</v>
      </c>
      <c r="N29" s="548" t="s">
        <v>204</v>
      </c>
      <c r="O29" s="548" t="s">
        <v>205</v>
      </c>
      <c r="P29" s="548" t="s">
        <v>206</v>
      </c>
      <c r="Q29" s="548" t="s">
        <v>207</v>
      </c>
      <c r="R29" s="548" t="s">
        <v>208</v>
      </c>
      <c r="S29" s="548" t="s">
        <v>209</v>
      </c>
      <c r="T29" s="548" t="s">
        <v>210</v>
      </c>
      <c r="U29" s="548" t="s">
        <v>211</v>
      </c>
      <c r="V29" s="548" t="s">
        <v>212</v>
      </c>
      <c r="W29" s="548" t="s">
        <v>213</v>
      </c>
      <c r="X29" s="548" t="s">
        <v>214</v>
      </c>
      <c r="Y29" s="548" t="s">
        <v>215</v>
      </c>
      <c r="Z29" s="548" t="s">
        <v>216</v>
      </c>
      <c r="AA29" s="548" t="s">
        <v>217</v>
      </c>
      <c r="AB29" s="548" t="s">
        <v>218</v>
      </c>
      <c r="AC29" s="548" t="s">
        <v>219</v>
      </c>
      <c r="AD29" s="548" t="s">
        <v>220</v>
      </c>
      <c r="AE29" s="548" t="s">
        <v>221</v>
      </c>
      <c r="AF29" s="548" t="s">
        <v>222</v>
      </c>
      <c r="AG29" s="548" t="s">
        <v>223</v>
      </c>
      <c r="AH29" s="548" t="s">
        <v>224</v>
      </c>
      <c r="AI29" s="548" t="s">
        <v>225</v>
      </c>
      <c r="AJ29" s="548" t="s">
        <v>226</v>
      </c>
      <c r="AK29" s="548" t="s">
        <v>227</v>
      </c>
      <c r="AL29" s="548" t="s">
        <v>228</v>
      </c>
      <c r="AM29" s="548" t="s">
        <v>229</v>
      </c>
      <c r="AN29" s="548" t="s">
        <v>230</v>
      </c>
      <c r="AO29" s="548" t="s">
        <v>231</v>
      </c>
      <c r="AP29" s="548" t="s">
        <v>232</v>
      </c>
      <c r="AQ29" s="548" t="s">
        <v>233</v>
      </c>
      <c r="AR29" s="548" t="s">
        <v>234</v>
      </c>
      <c r="AS29" s="548" t="s">
        <v>235</v>
      </c>
      <c r="AT29" s="548" t="s">
        <v>236</v>
      </c>
      <c r="AU29" s="548" t="s">
        <v>237</v>
      </c>
      <c r="AV29" s="546" t="s">
        <v>238</v>
      </c>
      <c r="AW29" s="550" t="s">
        <v>239</v>
      </c>
    </row>
    <row r="30" spans="2:57" s="206" customFormat="1" ht="16.5" thickBot="1" x14ac:dyDescent="0.3">
      <c r="B30" s="545"/>
      <c r="C30" s="537"/>
      <c r="D30" s="547"/>
      <c r="E30" s="273" t="s">
        <v>75</v>
      </c>
      <c r="F30" s="547"/>
      <c r="G30" s="283" t="s">
        <v>72</v>
      </c>
      <c r="H30" s="547"/>
      <c r="I30" s="547"/>
      <c r="J30" s="547"/>
      <c r="K30" s="547"/>
      <c r="L30" s="549"/>
      <c r="M30" s="549"/>
      <c r="N30" s="549"/>
      <c r="O30" s="549"/>
      <c r="P30" s="549"/>
      <c r="Q30" s="549"/>
      <c r="R30" s="549"/>
      <c r="S30" s="549"/>
      <c r="T30" s="549"/>
      <c r="U30" s="549"/>
      <c r="V30" s="549"/>
      <c r="W30" s="549"/>
      <c r="X30" s="549"/>
      <c r="Y30" s="549"/>
      <c r="Z30" s="549"/>
      <c r="AA30" s="549"/>
      <c r="AB30" s="549"/>
      <c r="AC30" s="549"/>
      <c r="AD30" s="549"/>
      <c r="AE30" s="549"/>
      <c r="AF30" s="549"/>
      <c r="AG30" s="549"/>
      <c r="AH30" s="549"/>
      <c r="AI30" s="549"/>
      <c r="AJ30" s="549"/>
      <c r="AK30" s="549"/>
      <c r="AL30" s="549"/>
      <c r="AM30" s="549"/>
      <c r="AN30" s="549"/>
      <c r="AO30" s="549"/>
      <c r="AP30" s="549"/>
      <c r="AQ30" s="549"/>
      <c r="AR30" s="549"/>
      <c r="AS30" s="549"/>
      <c r="AT30" s="549"/>
      <c r="AU30" s="549"/>
      <c r="AV30" s="547"/>
      <c r="AW30" s="551"/>
      <c r="BB30" s="204">
        <v>0</v>
      </c>
      <c r="BC30" s="204">
        <v>1</v>
      </c>
      <c r="BE30" s="206" t="s">
        <v>192</v>
      </c>
    </row>
    <row r="31" spans="2:57" s="206" customFormat="1" ht="25.5" customHeight="1" x14ac:dyDescent="0.25">
      <c r="B31" s="70">
        <f t="shared" ref="B31:B94" ca="1" si="0">IF(C31="","",ROW()-30)</f>
        <v>1</v>
      </c>
      <c r="C31" s="259" t="str">
        <f ca="1">IF('תנאי סף'!AO31&lt;&gt;1,"",'תנאי סף'!F31)</f>
        <v>איגוד הקומפוזיטורים</v>
      </c>
      <c r="D31" s="106">
        <f ca="1">IF($C31="","",'תמיכה מינימלית'!Y31)</f>
        <v>0.19691848999449141</v>
      </c>
      <c r="E31" s="181"/>
      <c r="F31" s="106">
        <f ca="1">IF($C31="","",IF(ייצוב!G31="",$BA$1,ייצוב!G31))</f>
        <v>0.20508490421940262</v>
      </c>
      <c r="G31" s="364">
        <v>1</v>
      </c>
      <c r="H31" s="285">
        <f t="shared" ref="H31:H94" ca="1" si="1">IF($C31="","",IF(OR(D31="",F31="",BE31&lt;&gt;1),$BA$1,IF($D31&lt;$F31*$H$6,1,0)))</f>
        <v>0</v>
      </c>
      <c r="I31" s="439">
        <f t="shared" ref="I31:I94" ca="1" si="2">IF($C31="","",IF(H31+$G31=2,1,0))</f>
        <v>0</v>
      </c>
      <c r="J31" s="440">
        <f t="shared" ref="J31:J94" ca="1" si="3">IF($C31="","",IF(I31=1,$F31*$H$6,$D31))</f>
        <v>0.19691848999449141</v>
      </c>
      <c r="K31" s="440">
        <f t="shared" ref="K31:K94" ca="1" si="4">IF(H31="","",IF(I31=1,J31,J31/SUMIF(I$31:I$130,"&lt;&gt;1",J$31:J$130)*(1-SUMIF(I$31:I$130,"=1",J$31:J$130))))</f>
        <v>0.19691848999449141</v>
      </c>
      <c r="L31" s="441">
        <f t="shared" ref="L31:L94" ca="1" si="5">IF($C31="","",IF(K31&lt;$F31*$H$6,1,0))</f>
        <v>0</v>
      </c>
      <c r="M31" s="441">
        <f ca="1">IF($C31="","",IF(L31+$G31=2,1,0))</f>
        <v>0</v>
      </c>
      <c r="N31" s="442">
        <f t="shared" ref="N31:N94" ca="1" si="6">IF($C31="","",IF(M31=1,$F31*$H$6,$J31))</f>
        <v>0.19691848999449141</v>
      </c>
      <c r="O31" s="442">
        <f ca="1">IF(L31="","",IF(M31=1,N31,N31/SUMIF(M$31:M$130,"&lt;&gt;1",N$31:N$130)*(1-SUMIF(M$31:M$130,"=1",N$31:N$130))))</f>
        <v>0.19691848999449141</v>
      </c>
      <c r="P31" s="441">
        <f t="shared" ref="P31:P94" ca="1" si="7">IF($C31="","",IF(O31&lt;$F31*$H$6,1,0))</f>
        <v>0</v>
      </c>
      <c r="Q31" s="441">
        <f ca="1">IF($C31="","",IF(P31+$G31=2,1,0))</f>
        <v>0</v>
      </c>
      <c r="R31" s="442">
        <f t="shared" ref="R31:R94" ca="1" si="8">IF($C31="","",IF(Q31=1,$F31*$H$6,$N31))</f>
        <v>0.19691848999449141</v>
      </c>
      <c r="S31" s="442">
        <f ca="1">IF(P31="","",IF(Q31=1,R31,R31/SUMIF(Q$31:Q$130,"&lt;&gt;1",R$31:R$130)*(1-SUMIF(Q$31:Q$130,"=1",R$31:R$130))))</f>
        <v>0.19691848999449141</v>
      </c>
      <c r="T31" s="441">
        <f t="shared" ref="T31:T94" ca="1" si="9">IF($C31="","",IF(S31&lt;$F31*$H$6,1,0))</f>
        <v>0</v>
      </c>
      <c r="U31" s="441">
        <f ca="1">IF($C31="","",IF(T31+$G31=2,1,0))</f>
        <v>0</v>
      </c>
      <c r="V31" s="442">
        <f t="shared" ref="V31:V94" ca="1" si="10">IF($C31="","",IF(U31=1,$F31*$H$6,S31))</f>
        <v>0.19691848999449141</v>
      </c>
      <c r="W31" s="442">
        <f ca="1">IF(T31="","",IF(U31=1,V31,V31/SUMIF(U$31:U$130,"&lt;&gt;1",V$31:V$130)*(1-SUMIF(U$31:U$130,"=1",V$31:V$130))))</f>
        <v>0.19691848999449141</v>
      </c>
      <c r="X31" s="441">
        <f t="shared" ref="X31:X94" ca="1" si="11">IF($C31="","",IF(W31&lt;$F31*$H$6,1,0))</f>
        <v>0</v>
      </c>
      <c r="Y31" s="441">
        <f ca="1">IF($C31="","",IF(X31+$G31=2,1,0))</f>
        <v>0</v>
      </c>
      <c r="Z31" s="442">
        <f t="shared" ref="Z31:Z94" ca="1" si="12">IF($C31="","",IF(Y31=1,$F31*$H$6,W31))</f>
        <v>0.19691848999449141</v>
      </c>
      <c r="AA31" s="442">
        <f ca="1">IF(X31="","",IF(Y31=1,Z31,Z31/SUMIF(Y$31:Y$130,"&lt;&gt;1",Z$31:Z$130)*(1-SUMIF(Y$31:Y$130,"=1",Z$31:Z$130))))</f>
        <v>0.19691848999449141</v>
      </c>
      <c r="AB31" s="441">
        <f t="shared" ref="AB31:AB94" ca="1" si="13">IF($C31="","",IF(AA31&lt;$F31*$H$6,1,0))</f>
        <v>0</v>
      </c>
      <c r="AC31" s="441">
        <f ca="1">IF($C31="","",IF(AB31+$G31=2,1,0))</f>
        <v>0</v>
      </c>
      <c r="AD31" s="442">
        <f t="shared" ref="AD31:AD94" ca="1" si="14">IF($C31="","",IF(AC31=1,$F31*$H$6,AA31))</f>
        <v>0.19691848999449141</v>
      </c>
      <c r="AE31" s="442">
        <f ca="1">IF(AB31="","",IF(AC31=1,AD31,AD31/SUMIF(AC$31:AC$130,"&lt;&gt;1",AD$31:AD$130)*(1-SUMIF(AC$31:AC$130,"=1",AD$31:AD$130))))</f>
        <v>0.19691848999449141</v>
      </c>
      <c r="AF31" s="441">
        <f t="shared" ref="AF31:AF94" ca="1" si="15">IF($C31="","",IF(AE31&lt;$F31*$H$6,1,0))</f>
        <v>0</v>
      </c>
      <c r="AG31" s="441">
        <f ca="1">IF($C31="","",IF(AF31+$G31=2,1,0))</f>
        <v>0</v>
      </c>
      <c r="AH31" s="442">
        <f t="shared" ref="AH31:AH94" ca="1" si="16">IF($C31="","",IF(AG31=1,$F31*$H$6,AE31))</f>
        <v>0.19691848999449141</v>
      </c>
      <c r="AI31" s="442">
        <f ca="1">IF(AF31="","",IF(AG31=1,AH31,AH31/SUMIF(AG$31:AG$130,"&lt;&gt;1",AH$31:AH$130)*(1-SUMIF(AG$31:AG$130,"=1",AH$31:AH$130))))</f>
        <v>0.19691848999449141</v>
      </c>
      <c r="AJ31" s="441">
        <f t="shared" ref="AJ31:AJ94" ca="1" si="17">IF($C31="","",IF(AI31&lt;$F31*$H$6,1,0))</f>
        <v>0</v>
      </c>
      <c r="AK31" s="441">
        <f ca="1">IF($C31="","",IF(AJ31+$G31=2,1,0))</f>
        <v>0</v>
      </c>
      <c r="AL31" s="442">
        <f t="shared" ref="AL31:AL94" ca="1" si="18">IF($C31="","",IF(AK31=1,$F31*$H$6,AI31))</f>
        <v>0.19691848999449141</v>
      </c>
      <c r="AM31" s="442">
        <f ca="1">IF(AJ31="","",IF(AK31=1,AL31,AL31/SUMIF(AK$31:AK$130,"&lt;&gt;1",AL$31:AL$130)*(1-SUMIF(AK$31:AK$130,"=1",AL$31:AL$130))))</f>
        <v>0.19691848999449141</v>
      </c>
      <c r="AN31" s="441">
        <f t="shared" ref="AN31:AN94" ca="1" si="19">IF($C31="","",IF(AM31&lt;$F31*$H$6,1,0))</f>
        <v>0</v>
      </c>
      <c r="AO31" s="441">
        <f ca="1">IF($C31="","",IF(AN31+$G31=2,1,0))</f>
        <v>0</v>
      </c>
      <c r="AP31" s="442">
        <f t="shared" ref="AP31:AP94" ca="1" si="20">IF($C31="","",IF(AO31=1,$F31*$H$6,AM31))</f>
        <v>0.19691848999449141</v>
      </c>
      <c r="AQ31" s="442">
        <f ca="1">IF(AN31="","",IF(AO31=1,AP31,AP31/SUMIF(AO$31:AO$130,"&lt;&gt;1",AP$31:AP$130)*(1-SUMIF(AO$31:AO$130,"=1",AP$31:AP$130))))</f>
        <v>0.19691848999449141</v>
      </c>
      <c r="AR31" s="441">
        <f t="shared" ref="AR31:AR94" ca="1" si="21">IF($C31="","",IF(OR(AQ31&lt;$F31*$H$6,AO31=1,AK31=1,AG31=1,AC31=1,Y31=1,U31=1,Q31=1,M31=1,I31=1),1,0))</f>
        <v>0</v>
      </c>
      <c r="AS31" s="441">
        <f ca="1">IF($C31="","",IF(AR31+$G31=2,1,0))</f>
        <v>0</v>
      </c>
      <c r="AT31" s="442">
        <f t="shared" ref="AT31:AT94" ca="1" si="22">IF($C31="","",IF(AS31=1,$F31*$H$6,AQ31))</f>
        <v>0.19691848999449141</v>
      </c>
      <c r="AU31" s="442">
        <f ca="1">IF(AR31="","",IFERROR(IF(AS31=1,AT31,AT31/SUMIF(AS$31:AS$130,"&lt;&gt;1",AT$31:AT$130)*(1-SUMIF(AS$31:AS$130,"=1",AT$31:AT$130))),0))</f>
        <v>0.19691848999449141</v>
      </c>
      <c r="AV31" s="432">
        <f t="shared" ref="AV31:AV94" ca="1" si="23">IF(C31="","",IFERROR(AU31/SUM($AU$31:$AU$130),$BA$1))</f>
        <v>0.19691848999449141</v>
      </c>
      <c r="AW31" s="107">
        <f t="shared" ref="AW31:AW94" ca="1" si="24">IF(C31="","",IFERROR(AV31*$C$2,$BA$1))</f>
        <v>302896.8706136868</v>
      </c>
      <c r="BB31" s="204">
        <f ca="1">IF($C31="","",BB$30)</f>
        <v>0</v>
      </c>
      <c r="BC31" s="204">
        <f ca="1">IF($C31="","",BC$30)</f>
        <v>1</v>
      </c>
      <c r="BE31" s="206">
        <f>IF(G31="",0,IF(ISERROR(MATCH(G31,$BB$30:$BC$30,0)),0,1))</f>
        <v>1</v>
      </c>
    </row>
    <row r="32" spans="2:57" s="206" customFormat="1" ht="25.5" customHeight="1" x14ac:dyDescent="0.25">
      <c r="B32" s="70">
        <f t="shared" ca="1" si="0"/>
        <v>2</v>
      </c>
      <c r="C32" s="430" t="str">
        <f ca="1">IF('תנאי סף'!AO32&lt;&gt;1,"",'תנאי סף'!F32)</f>
        <v>המכון למוסיקה ישראלית</v>
      </c>
      <c r="D32" s="106">
        <f ca="1">IF($C32="","",'תמיכה מינימלית'!Y32)</f>
        <v>0.80308151000550854</v>
      </c>
      <c r="E32" s="181"/>
      <c r="F32" s="106">
        <f ca="1">IF($C32="","",IF(ייצוב!G32="",$BA$1,ייצוב!G32))</f>
        <v>0.79491509578059738</v>
      </c>
      <c r="G32" s="364">
        <v>1</v>
      </c>
      <c r="H32" s="285">
        <f t="shared" ca="1" si="1"/>
        <v>0</v>
      </c>
      <c r="I32" s="439">
        <f t="shared" ca="1" si="2"/>
        <v>0</v>
      </c>
      <c r="J32" s="440">
        <f t="shared" ca="1" si="3"/>
        <v>0.80308151000550854</v>
      </c>
      <c r="K32" s="440">
        <f t="shared" ca="1" si="4"/>
        <v>0.80308151000550854</v>
      </c>
      <c r="L32" s="441">
        <f t="shared" ca="1" si="5"/>
        <v>0</v>
      </c>
      <c r="M32" s="441">
        <f ca="1">IF($C32="","",IF(L32+$G32=2,1,0))</f>
        <v>0</v>
      </c>
      <c r="N32" s="442">
        <f t="shared" ca="1" si="6"/>
        <v>0.80308151000550854</v>
      </c>
      <c r="O32" s="442">
        <f ca="1">IF(L32="","",IF(M32=1,N32,N32/SUMIF(M$31:M$130,"&lt;&gt;1",N$31:N$130)*(1-SUMIF(M$31:M$130,"=1",N$31:N$130))))</f>
        <v>0.80308151000550854</v>
      </c>
      <c r="P32" s="441">
        <f t="shared" ca="1" si="7"/>
        <v>0</v>
      </c>
      <c r="Q32" s="441">
        <f ca="1">IF($C32="","",IF(P32+$G32=2,1,0))</f>
        <v>0</v>
      </c>
      <c r="R32" s="442">
        <f t="shared" ca="1" si="8"/>
        <v>0.80308151000550854</v>
      </c>
      <c r="S32" s="442">
        <f ca="1">IF(P32="","",IF(Q32=1,R32,R32/SUMIF(Q$31:Q$130,"&lt;&gt;1",R$31:R$130)*(1-SUMIF(Q$31:Q$130,"=1",R$31:R$130))))</f>
        <v>0.80308151000550854</v>
      </c>
      <c r="T32" s="441">
        <f t="shared" ca="1" si="9"/>
        <v>0</v>
      </c>
      <c r="U32" s="441">
        <f ca="1">IF($C32="","",IF(T32+$G32=2,1,0))</f>
        <v>0</v>
      </c>
      <c r="V32" s="442">
        <f t="shared" ca="1" si="10"/>
        <v>0.80308151000550854</v>
      </c>
      <c r="W32" s="442">
        <f ca="1">IF(T32="","",IF(U32=1,V32,V32/SUMIF(U$31:U$130,"&lt;&gt;1",V$31:V$130)*(1-SUMIF(U$31:U$130,"=1",V$31:V$130))))</f>
        <v>0.80308151000550854</v>
      </c>
      <c r="X32" s="441">
        <f t="shared" ca="1" si="11"/>
        <v>0</v>
      </c>
      <c r="Y32" s="441">
        <f ca="1">IF($C32="","",IF(X32+$G32=2,1,0))</f>
        <v>0</v>
      </c>
      <c r="Z32" s="442">
        <f t="shared" ca="1" si="12"/>
        <v>0.80308151000550854</v>
      </c>
      <c r="AA32" s="442">
        <f ca="1">IF(X32="","",IF(Y32=1,Z32,Z32/SUMIF(Y$31:Y$130,"&lt;&gt;1",Z$31:Z$130)*(1-SUMIF(Y$31:Y$130,"=1",Z$31:Z$130))))</f>
        <v>0.80308151000550854</v>
      </c>
      <c r="AB32" s="441">
        <f t="shared" ca="1" si="13"/>
        <v>0</v>
      </c>
      <c r="AC32" s="441">
        <f ca="1">IF($C32="","",IF(AB32+$G32=2,1,0))</f>
        <v>0</v>
      </c>
      <c r="AD32" s="442">
        <f t="shared" ca="1" si="14"/>
        <v>0.80308151000550854</v>
      </c>
      <c r="AE32" s="442">
        <f ca="1">IF(AB32="","",IF(AC32=1,AD32,AD32/SUMIF(AC$31:AC$130,"&lt;&gt;1",AD$31:AD$130)*(1-SUMIF(AC$31:AC$130,"=1",AD$31:AD$130))))</f>
        <v>0.80308151000550854</v>
      </c>
      <c r="AF32" s="441">
        <f t="shared" ca="1" si="15"/>
        <v>0</v>
      </c>
      <c r="AG32" s="441">
        <f ca="1">IF($C32="","",IF(AF32+$G32=2,1,0))</f>
        <v>0</v>
      </c>
      <c r="AH32" s="442">
        <f t="shared" ca="1" si="16"/>
        <v>0.80308151000550854</v>
      </c>
      <c r="AI32" s="442">
        <f ca="1">IF(AF32="","",IF(AG32=1,AH32,AH32/SUMIF(AG$31:AG$130,"&lt;&gt;1",AH$31:AH$130)*(1-SUMIF(AG$31:AG$130,"=1",AH$31:AH$130))))</f>
        <v>0.80308151000550854</v>
      </c>
      <c r="AJ32" s="441">
        <f t="shared" ca="1" si="17"/>
        <v>0</v>
      </c>
      <c r="AK32" s="441">
        <f ca="1">IF($C32="","",IF(AJ32+$G32=2,1,0))</f>
        <v>0</v>
      </c>
      <c r="AL32" s="442">
        <f t="shared" ca="1" si="18"/>
        <v>0.80308151000550854</v>
      </c>
      <c r="AM32" s="442">
        <f ca="1">IF(AJ32="","",IF(AK32=1,AL32,AL32/SUMIF(AK$31:AK$130,"&lt;&gt;1",AL$31:AL$130)*(1-SUMIF(AK$31:AK$130,"=1",AL$31:AL$130))))</f>
        <v>0.80308151000550854</v>
      </c>
      <c r="AN32" s="441">
        <f t="shared" ca="1" si="19"/>
        <v>0</v>
      </c>
      <c r="AO32" s="441">
        <f ca="1">IF($C32="","",IF(AN32+$G32=2,1,0))</f>
        <v>0</v>
      </c>
      <c r="AP32" s="442">
        <f t="shared" ca="1" si="20"/>
        <v>0.80308151000550854</v>
      </c>
      <c r="AQ32" s="442">
        <f ca="1">IF(AN32="","",IF(AO32=1,AP32,AP32/SUMIF(AO$31:AO$130,"&lt;&gt;1",AP$31:AP$130)*(1-SUMIF(AO$31:AO$130,"=1",AP$31:AP$130))))</f>
        <v>0.80308151000550854</v>
      </c>
      <c r="AR32" s="441">
        <f t="shared" ca="1" si="21"/>
        <v>0</v>
      </c>
      <c r="AS32" s="441">
        <f ca="1">IF($C32="","",IF(AR32+$G32=2,1,0))</f>
        <v>0</v>
      </c>
      <c r="AT32" s="442">
        <f t="shared" ca="1" si="22"/>
        <v>0.80308151000550854</v>
      </c>
      <c r="AU32" s="442">
        <f t="shared" ref="AU32:AU95" ca="1" si="25">IF(AR32="","",IFERROR(IF(AS32=1,AT32,AT32/SUMIF(AS$31:AS$130,"&lt;&gt;1",AT$31:AT$130)*(1-SUMIF(AS$31:AS$130,"=1",AT$31:AT$130))),0))</f>
        <v>0.80308151000550854</v>
      </c>
      <c r="AV32" s="432">
        <f t="shared" ca="1" si="23"/>
        <v>0.80308151000550854</v>
      </c>
      <c r="AW32" s="107">
        <f t="shared" ca="1" si="24"/>
        <v>1235287.129386313</v>
      </c>
      <c r="BB32" s="204">
        <f t="shared" ref="BB32:BC63" ca="1" si="26">IF($C32="","",BB$30)</f>
        <v>0</v>
      </c>
      <c r="BC32" s="204">
        <f t="shared" ca="1" si="26"/>
        <v>1</v>
      </c>
      <c r="BE32" s="206">
        <f t="shared" ref="BE32:BE95" si="27">IF(G32="",0,IF(ISERROR(MATCH(G32,$BB$30:$BC$30,0)),0,1))</f>
        <v>1</v>
      </c>
    </row>
    <row r="33" spans="2:57" s="206" customFormat="1" x14ac:dyDescent="0.25">
      <c r="B33" s="70" t="str">
        <f t="shared" ca="1" si="0"/>
        <v/>
      </c>
      <c r="C33" s="430" t="str">
        <f ca="1">IF('תנאי סף'!AO33&lt;&gt;1,"",'תנאי סף'!F33)</f>
        <v/>
      </c>
      <c r="D33" s="106" t="str">
        <f ca="1">IF($C33="","",'תמיכה מינימלית'!Y33)</f>
        <v/>
      </c>
      <c r="E33" s="181"/>
      <c r="F33" s="106" t="str">
        <f ca="1">IF($C33="","",IF(ייצוב!G33="",$BA$1,ייצוב!G33))</f>
        <v/>
      </c>
      <c r="G33" s="364">
        <v>1</v>
      </c>
      <c r="H33" s="285" t="str">
        <f t="shared" ca="1" si="1"/>
        <v/>
      </c>
      <c r="I33" s="439" t="str">
        <f t="shared" ca="1" si="2"/>
        <v/>
      </c>
      <c r="J33" s="440" t="str">
        <f t="shared" ca="1" si="3"/>
        <v/>
      </c>
      <c r="K33" s="440" t="str">
        <f t="shared" ca="1" si="4"/>
        <v/>
      </c>
      <c r="L33" s="441" t="str">
        <f t="shared" ca="1" si="5"/>
        <v/>
      </c>
      <c r="M33" s="441" t="str">
        <f ca="1">IF($C33="","",IF(L33+$G33=2,1,0))</f>
        <v/>
      </c>
      <c r="N33" s="442" t="str">
        <f t="shared" ca="1" si="6"/>
        <v/>
      </c>
      <c r="O33" s="442" t="str">
        <f ca="1">IF(L33="","",IF(M33=1,N33,N33/SUMIF(M$31:M$130,"&lt;&gt;1",N$31:N$130)*(1-SUMIF(M$31:M$130,"=1",N$31:N$130))))</f>
        <v/>
      </c>
      <c r="P33" s="441" t="str">
        <f t="shared" ca="1" si="7"/>
        <v/>
      </c>
      <c r="Q33" s="441" t="str">
        <f ca="1">IF($C33="","",IF(P33+$G33=2,1,0))</f>
        <v/>
      </c>
      <c r="R33" s="442" t="str">
        <f t="shared" ca="1" si="8"/>
        <v/>
      </c>
      <c r="S33" s="442" t="str">
        <f ca="1">IF(P33="","",IF(Q33=1,R33,R33/SUMIF(Q$31:Q$130,"&lt;&gt;1",R$31:R$130)*(1-SUMIF(Q$31:Q$130,"=1",R$31:R$130))))</f>
        <v/>
      </c>
      <c r="T33" s="441" t="str">
        <f t="shared" ca="1" si="9"/>
        <v/>
      </c>
      <c r="U33" s="441" t="str">
        <f ca="1">IF($C33="","",IF(T33+$G33=2,1,0))</f>
        <v/>
      </c>
      <c r="V33" s="442" t="str">
        <f t="shared" ca="1" si="10"/>
        <v/>
      </c>
      <c r="W33" s="442" t="str">
        <f ca="1">IF(T33="","",IF(U33=1,V33,V33/SUMIF(U$31:U$130,"&lt;&gt;1",V$31:V$130)*(1-SUMIF(U$31:U$130,"=1",V$31:V$130))))</f>
        <v/>
      </c>
      <c r="X33" s="441" t="str">
        <f t="shared" ca="1" si="11"/>
        <v/>
      </c>
      <c r="Y33" s="441" t="str">
        <f ca="1">IF($C33="","",IF(X33+$G33=2,1,0))</f>
        <v/>
      </c>
      <c r="Z33" s="442" t="str">
        <f t="shared" ca="1" si="12"/>
        <v/>
      </c>
      <c r="AA33" s="442" t="str">
        <f ca="1">IF(X33="","",IF(Y33=1,Z33,Z33/SUMIF(Y$31:Y$130,"&lt;&gt;1",Z$31:Z$130)*(1-SUMIF(Y$31:Y$130,"=1",Z$31:Z$130))))</f>
        <v/>
      </c>
      <c r="AB33" s="441" t="str">
        <f t="shared" ca="1" si="13"/>
        <v/>
      </c>
      <c r="AC33" s="441" t="str">
        <f ca="1">IF($C33="","",IF(AB33+$G33=2,1,0))</f>
        <v/>
      </c>
      <c r="AD33" s="442" t="str">
        <f t="shared" ca="1" si="14"/>
        <v/>
      </c>
      <c r="AE33" s="442" t="str">
        <f ca="1">IF(AB33="","",IF(AC33=1,AD33,AD33/SUMIF(AC$31:AC$130,"&lt;&gt;1",AD$31:AD$130)*(1-SUMIF(AC$31:AC$130,"=1",AD$31:AD$130))))</f>
        <v/>
      </c>
      <c r="AF33" s="441" t="str">
        <f t="shared" ca="1" si="15"/>
        <v/>
      </c>
      <c r="AG33" s="441" t="str">
        <f ca="1">IF($C33="","",IF(AF33+$G33=2,1,0))</f>
        <v/>
      </c>
      <c r="AH33" s="442" t="str">
        <f t="shared" ca="1" si="16"/>
        <v/>
      </c>
      <c r="AI33" s="442" t="str">
        <f ca="1">IF(AF33="","",IF(AG33=1,AH33,AH33/SUMIF(AG$31:AG$130,"&lt;&gt;1",AH$31:AH$130)*(1-SUMIF(AG$31:AG$130,"=1",AH$31:AH$130))))</f>
        <v/>
      </c>
      <c r="AJ33" s="441" t="str">
        <f t="shared" ca="1" si="17"/>
        <v/>
      </c>
      <c r="AK33" s="441" t="str">
        <f ca="1">IF($C33="","",IF(AJ33+$G33=2,1,0))</f>
        <v/>
      </c>
      <c r="AL33" s="442" t="str">
        <f t="shared" ca="1" si="18"/>
        <v/>
      </c>
      <c r="AM33" s="442" t="str">
        <f ca="1">IF(AJ33="","",IF(AK33=1,AL33,AL33/SUMIF(AK$31:AK$130,"&lt;&gt;1",AL$31:AL$130)*(1-SUMIF(AK$31:AK$130,"=1",AL$31:AL$130))))</f>
        <v/>
      </c>
      <c r="AN33" s="441" t="str">
        <f t="shared" ca="1" si="19"/>
        <v/>
      </c>
      <c r="AO33" s="441" t="str">
        <f ca="1">IF($C33="","",IF(AN33+$G33=2,1,0))</f>
        <v/>
      </c>
      <c r="AP33" s="442" t="str">
        <f t="shared" ca="1" si="20"/>
        <v/>
      </c>
      <c r="AQ33" s="442" t="str">
        <f ca="1">IF(AN33="","",IF(AO33=1,AP33,AP33/SUMIF(AO$31:AO$130,"&lt;&gt;1",AP$31:AP$130)*(1-SUMIF(AO$31:AO$130,"=1",AP$31:AP$130))))</f>
        <v/>
      </c>
      <c r="AR33" s="441" t="str">
        <f t="shared" ca="1" si="21"/>
        <v/>
      </c>
      <c r="AS33" s="441" t="str">
        <f ca="1">IF($C33="","",IF(AR33+$G33=2,1,0))</f>
        <v/>
      </c>
      <c r="AT33" s="442" t="str">
        <f t="shared" ca="1" si="22"/>
        <v/>
      </c>
      <c r="AU33" s="442" t="str">
        <f t="shared" ca="1" si="25"/>
        <v/>
      </c>
      <c r="AV33" s="432" t="str">
        <f t="shared" ca="1" si="23"/>
        <v/>
      </c>
      <c r="AW33" s="107" t="str">
        <f t="shared" ca="1" si="24"/>
        <v/>
      </c>
      <c r="BB33" s="204" t="str">
        <f t="shared" ca="1" si="26"/>
        <v/>
      </c>
      <c r="BC33" s="204" t="str">
        <f t="shared" ca="1" si="26"/>
        <v/>
      </c>
      <c r="BE33" s="206">
        <f t="shared" si="27"/>
        <v>1</v>
      </c>
    </row>
    <row r="34" spans="2:57" s="206" customFormat="1" x14ac:dyDescent="0.25">
      <c r="B34" s="70" t="str">
        <f t="shared" ca="1" si="0"/>
        <v/>
      </c>
      <c r="C34" s="430" t="str">
        <f ca="1">IF('תנאי סף'!AO34&lt;&gt;1,"",'תנאי סף'!F34)</f>
        <v/>
      </c>
      <c r="D34" s="106" t="str">
        <f ca="1">IF($C34="","",'תמיכה מינימלית'!Y34)</f>
        <v/>
      </c>
      <c r="E34" s="181"/>
      <c r="F34" s="106" t="str">
        <f ca="1">IF($C34="","",IF(ייצוב!G34="",$BA$1,ייצוב!G34))</f>
        <v/>
      </c>
      <c r="G34" s="364">
        <v>1</v>
      </c>
      <c r="H34" s="285" t="str">
        <f t="shared" ca="1" si="1"/>
        <v/>
      </c>
      <c r="I34" s="439" t="str">
        <f t="shared" ca="1" si="2"/>
        <v/>
      </c>
      <c r="J34" s="440" t="str">
        <f t="shared" ca="1" si="3"/>
        <v/>
      </c>
      <c r="K34" s="440" t="str">
        <f t="shared" ca="1" si="4"/>
        <v/>
      </c>
      <c r="L34" s="441" t="str">
        <f t="shared" ca="1" si="5"/>
        <v/>
      </c>
      <c r="M34" s="441" t="str">
        <f ca="1">IF($C34="","",IF(L34+$G34=2,1,0))</f>
        <v/>
      </c>
      <c r="N34" s="442" t="str">
        <f t="shared" ca="1" si="6"/>
        <v/>
      </c>
      <c r="O34" s="442" t="str">
        <f ca="1">IF(L34="","",IF(M34=1,N34,N34/SUMIF(M$31:M$130,"&lt;&gt;1",N$31:N$130)*(1-SUMIF(M$31:M$130,"=1",N$31:N$130))))</f>
        <v/>
      </c>
      <c r="P34" s="441" t="str">
        <f t="shared" ca="1" si="7"/>
        <v/>
      </c>
      <c r="Q34" s="441" t="str">
        <f ca="1">IF($C34="","",IF(P34+$G34=2,1,0))</f>
        <v/>
      </c>
      <c r="R34" s="442" t="str">
        <f t="shared" ca="1" si="8"/>
        <v/>
      </c>
      <c r="S34" s="442" t="str">
        <f ca="1">IF(P34="","",IF(Q34=1,R34,R34/SUMIF(Q$31:Q$130,"&lt;&gt;1",R$31:R$130)*(1-SUMIF(Q$31:Q$130,"=1",R$31:R$130))))</f>
        <v/>
      </c>
      <c r="T34" s="441" t="str">
        <f t="shared" ca="1" si="9"/>
        <v/>
      </c>
      <c r="U34" s="441" t="str">
        <f ca="1">IF($C34="","",IF(T34+$G34=2,1,0))</f>
        <v/>
      </c>
      <c r="V34" s="442" t="str">
        <f t="shared" ca="1" si="10"/>
        <v/>
      </c>
      <c r="W34" s="442" t="str">
        <f ca="1">IF(T34="","",IF(U34=1,V34,V34/SUMIF(U$31:U$130,"&lt;&gt;1",V$31:V$130)*(1-SUMIF(U$31:U$130,"=1",V$31:V$130))))</f>
        <v/>
      </c>
      <c r="X34" s="441" t="str">
        <f t="shared" ca="1" si="11"/>
        <v/>
      </c>
      <c r="Y34" s="441" t="str">
        <f ca="1">IF($C34="","",IF(X34+$G34=2,1,0))</f>
        <v/>
      </c>
      <c r="Z34" s="442" t="str">
        <f t="shared" ca="1" si="12"/>
        <v/>
      </c>
      <c r="AA34" s="442" t="str">
        <f ca="1">IF(X34="","",IF(Y34=1,Z34,Z34/SUMIF(Y$31:Y$130,"&lt;&gt;1",Z$31:Z$130)*(1-SUMIF(Y$31:Y$130,"=1",Z$31:Z$130))))</f>
        <v/>
      </c>
      <c r="AB34" s="441" t="str">
        <f t="shared" ca="1" si="13"/>
        <v/>
      </c>
      <c r="AC34" s="441" t="str">
        <f ca="1">IF($C34="","",IF(AB34+$G34=2,1,0))</f>
        <v/>
      </c>
      <c r="AD34" s="442" t="str">
        <f t="shared" ca="1" si="14"/>
        <v/>
      </c>
      <c r="AE34" s="442" t="str">
        <f ca="1">IF(AB34="","",IF(AC34=1,AD34,AD34/SUMIF(AC$31:AC$130,"&lt;&gt;1",AD$31:AD$130)*(1-SUMIF(AC$31:AC$130,"=1",AD$31:AD$130))))</f>
        <v/>
      </c>
      <c r="AF34" s="441" t="str">
        <f t="shared" ca="1" si="15"/>
        <v/>
      </c>
      <c r="AG34" s="441" t="str">
        <f ca="1">IF($C34="","",IF(AF34+$G34=2,1,0))</f>
        <v/>
      </c>
      <c r="AH34" s="442" t="str">
        <f t="shared" ca="1" si="16"/>
        <v/>
      </c>
      <c r="AI34" s="442" t="str">
        <f ca="1">IF(AF34="","",IF(AG34=1,AH34,AH34/SUMIF(AG$31:AG$130,"&lt;&gt;1",AH$31:AH$130)*(1-SUMIF(AG$31:AG$130,"=1",AH$31:AH$130))))</f>
        <v/>
      </c>
      <c r="AJ34" s="441" t="str">
        <f t="shared" ca="1" si="17"/>
        <v/>
      </c>
      <c r="AK34" s="441" t="str">
        <f ca="1">IF($C34="","",IF(AJ34+$G34=2,1,0))</f>
        <v/>
      </c>
      <c r="AL34" s="442" t="str">
        <f t="shared" ca="1" si="18"/>
        <v/>
      </c>
      <c r="AM34" s="442" t="str">
        <f ca="1">IF(AJ34="","",IF(AK34=1,AL34,AL34/SUMIF(AK$31:AK$130,"&lt;&gt;1",AL$31:AL$130)*(1-SUMIF(AK$31:AK$130,"=1",AL$31:AL$130))))</f>
        <v/>
      </c>
      <c r="AN34" s="441" t="str">
        <f t="shared" ca="1" si="19"/>
        <v/>
      </c>
      <c r="AO34" s="441" t="str">
        <f ca="1">IF($C34="","",IF(AN34+$G34=2,1,0))</f>
        <v/>
      </c>
      <c r="AP34" s="442" t="str">
        <f t="shared" ca="1" si="20"/>
        <v/>
      </c>
      <c r="AQ34" s="442" t="str">
        <f ca="1">IF(AN34="","",IF(AO34=1,AP34,AP34/SUMIF(AO$31:AO$130,"&lt;&gt;1",AP$31:AP$130)*(1-SUMIF(AO$31:AO$130,"=1",AP$31:AP$130))))</f>
        <v/>
      </c>
      <c r="AR34" s="441" t="str">
        <f t="shared" ca="1" si="21"/>
        <v/>
      </c>
      <c r="AS34" s="441" t="str">
        <f ca="1">IF($C34="","",IF(AR34+$G34=2,1,0))</f>
        <v/>
      </c>
      <c r="AT34" s="442" t="str">
        <f t="shared" ca="1" si="22"/>
        <v/>
      </c>
      <c r="AU34" s="442" t="str">
        <f t="shared" ca="1" si="25"/>
        <v/>
      </c>
      <c r="AV34" s="432" t="str">
        <f t="shared" ca="1" si="23"/>
        <v/>
      </c>
      <c r="AW34" s="107" t="str">
        <f t="shared" ca="1" si="24"/>
        <v/>
      </c>
      <c r="BB34" s="204" t="str">
        <f t="shared" ca="1" si="26"/>
        <v/>
      </c>
      <c r="BC34" s="204" t="str">
        <f t="shared" ca="1" si="26"/>
        <v/>
      </c>
      <c r="BE34" s="206">
        <f t="shared" si="27"/>
        <v>1</v>
      </c>
    </row>
    <row r="35" spans="2:57" s="206" customFormat="1" x14ac:dyDescent="0.25">
      <c r="B35" s="70" t="str">
        <f t="shared" ca="1" si="0"/>
        <v/>
      </c>
      <c r="C35" s="430" t="str">
        <f ca="1">IF('תנאי סף'!AO35&lt;&gt;1,"",'תנאי סף'!F35)</f>
        <v/>
      </c>
      <c r="D35" s="106" t="str">
        <f ca="1">IF($C35="","",'תמיכה מינימלית'!Y35)</f>
        <v/>
      </c>
      <c r="E35" s="181"/>
      <c r="F35" s="106" t="str">
        <f ca="1">IF($C35="","",IF(ייצוב!G35="",$BA$1,ייצוב!G35))</f>
        <v/>
      </c>
      <c r="G35" s="364">
        <v>1</v>
      </c>
      <c r="H35" s="285" t="str">
        <f t="shared" ca="1" si="1"/>
        <v/>
      </c>
      <c r="I35" s="439" t="str">
        <f t="shared" ca="1" si="2"/>
        <v/>
      </c>
      <c r="J35" s="440" t="str">
        <f t="shared" ca="1" si="3"/>
        <v/>
      </c>
      <c r="K35" s="440" t="str">
        <f t="shared" ca="1" si="4"/>
        <v/>
      </c>
      <c r="L35" s="441" t="str">
        <f t="shared" ca="1" si="5"/>
        <v/>
      </c>
      <c r="M35" s="441" t="str">
        <f t="shared" ref="M35:M98" ca="1" si="28">IF($C35="","",IF(L35+$G35=2,1,0))</f>
        <v/>
      </c>
      <c r="N35" s="442" t="str">
        <f t="shared" ca="1" si="6"/>
        <v/>
      </c>
      <c r="O35" s="442" t="str">
        <f t="shared" ref="O35:O98" ca="1" si="29">IF(L35="","",IF(M35=1,N35,N35/SUMIF(M$31:M$130,"&lt;&gt;1",N$31:N$130)*(1-SUMIF(M$31:M$130,"=1",N$31:N$130))))</f>
        <v/>
      </c>
      <c r="P35" s="441" t="str">
        <f t="shared" ca="1" si="7"/>
        <v/>
      </c>
      <c r="Q35" s="441" t="str">
        <f t="shared" ref="Q35:Q98" ca="1" si="30">IF($C35="","",IF(P35+$G35=2,1,0))</f>
        <v/>
      </c>
      <c r="R35" s="442" t="str">
        <f t="shared" ca="1" si="8"/>
        <v/>
      </c>
      <c r="S35" s="442" t="str">
        <f t="shared" ref="S35:S98" ca="1" si="31">IF(P35="","",IF(Q35=1,R35,R35/SUMIF(Q$31:Q$130,"&lt;&gt;1",R$31:R$130)*(1-SUMIF(Q$31:Q$130,"=1",R$31:R$130))))</f>
        <v/>
      </c>
      <c r="T35" s="441" t="str">
        <f t="shared" ca="1" si="9"/>
        <v/>
      </c>
      <c r="U35" s="441" t="str">
        <f t="shared" ref="U35:U98" ca="1" si="32">IF($C35="","",IF(T35+$G35=2,1,0))</f>
        <v/>
      </c>
      <c r="V35" s="442" t="str">
        <f t="shared" ca="1" si="10"/>
        <v/>
      </c>
      <c r="W35" s="442" t="str">
        <f t="shared" ref="W35:W98" ca="1" si="33">IF(T35="","",IF(U35=1,V35,V35/SUMIF(U$31:U$130,"&lt;&gt;1",V$31:V$130)*(1-SUMIF(U$31:U$130,"=1",V$31:V$130))))</f>
        <v/>
      </c>
      <c r="X35" s="441" t="str">
        <f t="shared" ca="1" si="11"/>
        <v/>
      </c>
      <c r="Y35" s="441" t="str">
        <f t="shared" ref="Y35:Y98" ca="1" si="34">IF($C35="","",IF(X35+$G35=2,1,0))</f>
        <v/>
      </c>
      <c r="Z35" s="442" t="str">
        <f t="shared" ca="1" si="12"/>
        <v/>
      </c>
      <c r="AA35" s="442" t="str">
        <f t="shared" ref="AA35:AA98" ca="1" si="35">IF(X35="","",IF(Y35=1,Z35,Z35/SUMIF(Y$31:Y$130,"&lt;&gt;1",Z$31:Z$130)*(1-SUMIF(Y$31:Y$130,"=1",Z$31:Z$130))))</f>
        <v/>
      </c>
      <c r="AB35" s="441" t="str">
        <f t="shared" ca="1" si="13"/>
        <v/>
      </c>
      <c r="AC35" s="441" t="str">
        <f t="shared" ref="AC35:AC98" ca="1" si="36">IF($C35="","",IF(AB35+$G35=2,1,0))</f>
        <v/>
      </c>
      <c r="AD35" s="442" t="str">
        <f t="shared" ca="1" si="14"/>
        <v/>
      </c>
      <c r="AE35" s="442" t="str">
        <f t="shared" ref="AE35:AE98" ca="1" si="37">IF(AB35="","",IF(AC35=1,AD35,AD35/SUMIF(AC$31:AC$130,"&lt;&gt;1",AD$31:AD$130)*(1-SUMIF(AC$31:AC$130,"=1",AD$31:AD$130))))</f>
        <v/>
      </c>
      <c r="AF35" s="441" t="str">
        <f t="shared" ca="1" si="15"/>
        <v/>
      </c>
      <c r="AG35" s="441" t="str">
        <f t="shared" ref="AG35:AG98" ca="1" si="38">IF($C35="","",IF(AF35+$G35=2,1,0))</f>
        <v/>
      </c>
      <c r="AH35" s="442" t="str">
        <f t="shared" ca="1" si="16"/>
        <v/>
      </c>
      <c r="AI35" s="442" t="str">
        <f t="shared" ref="AI35:AI98" ca="1" si="39">IF(AF35="","",IF(AG35=1,AH35,AH35/SUMIF(AG$31:AG$130,"&lt;&gt;1",AH$31:AH$130)*(1-SUMIF(AG$31:AG$130,"=1",AH$31:AH$130))))</f>
        <v/>
      </c>
      <c r="AJ35" s="441" t="str">
        <f t="shared" ca="1" si="17"/>
        <v/>
      </c>
      <c r="AK35" s="441" t="str">
        <f t="shared" ref="AK35:AK98" ca="1" si="40">IF($C35="","",IF(AJ35+$G35=2,1,0))</f>
        <v/>
      </c>
      <c r="AL35" s="442" t="str">
        <f t="shared" ca="1" si="18"/>
        <v/>
      </c>
      <c r="AM35" s="442" t="str">
        <f t="shared" ref="AM35:AM98" ca="1" si="41">IF(AJ35="","",IF(AK35=1,AL35,AL35/SUMIF(AK$31:AK$130,"&lt;&gt;1",AL$31:AL$130)*(1-SUMIF(AK$31:AK$130,"=1",AL$31:AL$130))))</f>
        <v/>
      </c>
      <c r="AN35" s="441" t="str">
        <f t="shared" ca="1" si="19"/>
        <v/>
      </c>
      <c r="AO35" s="441" t="str">
        <f t="shared" ref="AO35:AO98" ca="1" si="42">IF($C35="","",IF(AN35+$G35=2,1,0))</f>
        <v/>
      </c>
      <c r="AP35" s="442" t="str">
        <f t="shared" ca="1" si="20"/>
        <v/>
      </c>
      <c r="AQ35" s="442" t="str">
        <f t="shared" ref="AQ35:AQ98" ca="1" si="43">IF(AN35="","",IF(AO35=1,AP35,AP35/SUMIF(AO$31:AO$130,"&lt;&gt;1",AP$31:AP$130)*(1-SUMIF(AO$31:AO$130,"=1",AP$31:AP$130))))</f>
        <v/>
      </c>
      <c r="AR35" s="441" t="str">
        <f t="shared" ca="1" si="21"/>
        <v/>
      </c>
      <c r="AS35" s="441" t="str">
        <f t="shared" ref="AS35:AS98" ca="1" si="44">IF($C35="","",IF(AR35+$G35=2,1,0))</f>
        <v/>
      </c>
      <c r="AT35" s="442" t="str">
        <f t="shared" ca="1" si="22"/>
        <v/>
      </c>
      <c r="AU35" s="442" t="str">
        <f t="shared" ca="1" si="25"/>
        <v/>
      </c>
      <c r="AV35" s="432" t="str">
        <f t="shared" ca="1" si="23"/>
        <v/>
      </c>
      <c r="AW35" s="107" t="str">
        <f t="shared" ca="1" si="24"/>
        <v/>
      </c>
      <c r="BB35" s="204" t="str">
        <f t="shared" ca="1" si="26"/>
        <v/>
      </c>
      <c r="BC35" s="204" t="str">
        <f t="shared" ca="1" si="26"/>
        <v/>
      </c>
      <c r="BE35" s="206">
        <f t="shared" si="27"/>
        <v>1</v>
      </c>
    </row>
    <row r="36" spans="2:57" x14ac:dyDescent="0.25">
      <c r="B36" s="70" t="str">
        <f t="shared" ca="1" si="0"/>
        <v/>
      </c>
      <c r="C36" s="430" t="str">
        <f ca="1">IF('תנאי סף'!AO36&lt;&gt;1,"",'תנאי סף'!F36)</f>
        <v/>
      </c>
      <c r="D36" s="106" t="str">
        <f ca="1">IF($C36="","",'תמיכה מינימלית'!Y36)</f>
        <v/>
      </c>
      <c r="E36" s="181"/>
      <c r="F36" s="106" t="str">
        <f ca="1">IF($C36="","",IF(ייצוב!G36="",$BA$1,ייצוב!G36))</f>
        <v/>
      </c>
      <c r="G36" s="364">
        <v>1</v>
      </c>
      <c r="H36" s="285" t="str">
        <f t="shared" ca="1" si="1"/>
        <v/>
      </c>
      <c r="I36" s="439" t="str">
        <f t="shared" ca="1" si="2"/>
        <v/>
      </c>
      <c r="J36" s="440" t="str">
        <f t="shared" ca="1" si="3"/>
        <v/>
      </c>
      <c r="K36" s="440" t="str">
        <f t="shared" ca="1" si="4"/>
        <v/>
      </c>
      <c r="L36" s="441" t="str">
        <f t="shared" ca="1" si="5"/>
        <v/>
      </c>
      <c r="M36" s="441" t="str">
        <f t="shared" ca="1" si="28"/>
        <v/>
      </c>
      <c r="N36" s="442" t="str">
        <f t="shared" ca="1" si="6"/>
        <v/>
      </c>
      <c r="O36" s="442" t="str">
        <f t="shared" ca="1" si="29"/>
        <v/>
      </c>
      <c r="P36" s="441" t="str">
        <f t="shared" ca="1" si="7"/>
        <v/>
      </c>
      <c r="Q36" s="441" t="str">
        <f t="shared" ca="1" si="30"/>
        <v/>
      </c>
      <c r="R36" s="442" t="str">
        <f t="shared" ca="1" si="8"/>
        <v/>
      </c>
      <c r="S36" s="442" t="str">
        <f t="shared" ca="1" si="31"/>
        <v/>
      </c>
      <c r="T36" s="441" t="str">
        <f t="shared" ca="1" si="9"/>
        <v/>
      </c>
      <c r="U36" s="441" t="str">
        <f t="shared" ca="1" si="32"/>
        <v/>
      </c>
      <c r="V36" s="442" t="str">
        <f t="shared" ca="1" si="10"/>
        <v/>
      </c>
      <c r="W36" s="442" t="str">
        <f t="shared" ca="1" si="33"/>
        <v/>
      </c>
      <c r="X36" s="441" t="str">
        <f t="shared" ca="1" si="11"/>
        <v/>
      </c>
      <c r="Y36" s="441" t="str">
        <f t="shared" ca="1" si="34"/>
        <v/>
      </c>
      <c r="Z36" s="442" t="str">
        <f t="shared" ca="1" si="12"/>
        <v/>
      </c>
      <c r="AA36" s="442" t="str">
        <f t="shared" ca="1" si="35"/>
        <v/>
      </c>
      <c r="AB36" s="441" t="str">
        <f t="shared" ca="1" si="13"/>
        <v/>
      </c>
      <c r="AC36" s="441" t="str">
        <f t="shared" ca="1" si="36"/>
        <v/>
      </c>
      <c r="AD36" s="442" t="str">
        <f t="shared" ca="1" si="14"/>
        <v/>
      </c>
      <c r="AE36" s="442" t="str">
        <f t="shared" ca="1" si="37"/>
        <v/>
      </c>
      <c r="AF36" s="441" t="str">
        <f t="shared" ca="1" si="15"/>
        <v/>
      </c>
      <c r="AG36" s="441" t="str">
        <f t="shared" ca="1" si="38"/>
        <v/>
      </c>
      <c r="AH36" s="442" t="str">
        <f t="shared" ca="1" si="16"/>
        <v/>
      </c>
      <c r="AI36" s="442" t="str">
        <f t="shared" ca="1" si="39"/>
        <v/>
      </c>
      <c r="AJ36" s="441" t="str">
        <f t="shared" ca="1" si="17"/>
        <v/>
      </c>
      <c r="AK36" s="441" t="str">
        <f t="shared" ca="1" si="40"/>
        <v/>
      </c>
      <c r="AL36" s="442" t="str">
        <f t="shared" ca="1" si="18"/>
        <v/>
      </c>
      <c r="AM36" s="442" t="str">
        <f t="shared" ca="1" si="41"/>
        <v/>
      </c>
      <c r="AN36" s="441" t="str">
        <f t="shared" ca="1" si="19"/>
        <v/>
      </c>
      <c r="AO36" s="441" t="str">
        <f t="shared" ca="1" si="42"/>
        <v/>
      </c>
      <c r="AP36" s="442" t="str">
        <f t="shared" ca="1" si="20"/>
        <v/>
      </c>
      <c r="AQ36" s="442" t="str">
        <f t="shared" ca="1" si="43"/>
        <v/>
      </c>
      <c r="AR36" s="441" t="str">
        <f t="shared" ca="1" si="21"/>
        <v/>
      </c>
      <c r="AS36" s="441" t="str">
        <f t="shared" ca="1" si="44"/>
        <v/>
      </c>
      <c r="AT36" s="442" t="str">
        <f t="shared" ca="1" si="22"/>
        <v/>
      </c>
      <c r="AU36" s="442" t="str">
        <f t="shared" ca="1" si="25"/>
        <v/>
      </c>
      <c r="AV36" s="432" t="str">
        <f t="shared" ca="1" si="23"/>
        <v/>
      </c>
      <c r="AW36" s="107" t="str">
        <f t="shared" ca="1" si="24"/>
        <v/>
      </c>
      <c r="BB36" s="204" t="str">
        <f t="shared" ca="1" si="26"/>
        <v/>
      </c>
      <c r="BC36" s="204" t="str">
        <f t="shared" ca="1" si="26"/>
        <v/>
      </c>
      <c r="BE36" s="206">
        <f t="shared" si="27"/>
        <v>1</v>
      </c>
    </row>
    <row r="37" spans="2:57" x14ac:dyDescent="0.25">
      <c r="B37" s="70" t="str">
        <f t="shared" ca="1" si="0"/>
        <v/>
      </c>
      <c r="C37" s="430" t="str">
        <f ca="1">IF('תנאי סף'!AO37&lt;&gt;1,"",'תנאי סף'!F37)</f>
        <v/>
      </c>
      <c r="D37" s="106" t="str">
        <f ca="1">IF($C37="","",'תמיכה מינימלית'!Y37)</f>
        <v/>
      </c>
      <c r="E37" s="181"/>
      <c r="F37" s="106" t="str">
        <f ca="1">IF($C37="","",IF(ייצוב!G37="",$BA$1,ייצוב!G37))</f>
        <v/>
      </c>
      <c r="G37" s="364">
        <v>1</v>
      </c>
      <c r="H37" s="285" t="str">
        <f t="shared" ca="1" si="1"/>
        <v/>
      </c>
      <c r="I37" s="439" t="str">
        <f t="shared" ca="1" si="2"/>
        <v/>
      </c>
      <c r="J37" s="440" t="str">
        <f t="shared" ca="1" si="3"/>
        <v/>
      </c>
      <c r="K37" s="440" t="str">
        <f t="shared" ca="1" si="4"/>
        <v/>
      </c>
      <c r="L37" s="441" t="str">
        <f t="shared" ca="1" si="5"/>
        <v/>
      </c>
      <c r="M37" s="441" t="str">
        <f t="shared" ca="1" si="28"/>
        <v/>
      </c>
      <c r="N37" s="442" t="str">
        <f t="shared" ca="1" si="6"/>
        <v/>
      </c>
      <c r="O37" s="442" t="str">
        <f t="shared" ca="1" si="29"/>
        <v/>
      </c>
      <c r="P37" s="441" t="str">
        <f t="shared" ca="1" si="7"/>
        <v/>
      </c>
      <c r="Q37" s="441" t="str">
        <f t="shared" ca="1" si="30"/>
        <v/>
      </c>
      <c r="R37" s="442" t="str">
        <f t="shared" ca="1" si="8"/>
        <v/>
      </c>
      <c r="S37" s="442" t="str">
        <f t="shared" ca="1" si="31"/>
        <v/>
      </c>
      <c r="T37" s="441" t="str">
        <f t="shared" ca="1" si="9"/>
        <v/>
      </c>
      <c r="U37" s="441" t="str">
        <f t="shared" ca="1" si="32"/>
        <v/>
      </c>
      <c r="V37" s="442" t="str">
        <f t="shared" ca="1" si="10"/>
        <v/>
      </c>
      <c r="W37" s="442" t="str">
        <f t="shared" ca="1" si="33"/>
        <v/>
      </c>
      <c r="X37" s="441" t="str">
        <f t="shared" ca="1" si="11"/>
        <v/>
      </c>
      <c r="Y37" s="441" t="str">
        <f t="shared" ca="1" si="34"/>
        <v/>
      </c>
      <c r="Z37" s="442" t="str">
        <f t="shared" ca="1" si="12"/>
        <v/>
      </c>
      <c r="AA37" s="442" t="str">
        <f t="shared" ca="1" si="35"/>
        <v/>
      </c>
      <c r="AB37" s="441" t="str">
        <f t="shared" ca="1" si="13"/>
        <v/>
      </c>
      <c r="AC37" s="441" t="str">
        <f t="shared" ca="1" si="36"/>
        <v/>
      </c>
      <c r="AD37" s="442" t="str">
        <f t="shared" ca="1" si="14"/>
        <v/>
      </c>
      <c r="AE37" s="442" t="str">
        <f t="shared" ca="1" si="37"/>
        <v/>
      </c>
      <c r="AF37" s="441" t="str">
        <f t="shared" ca="1" si="15"/>
        <v/>
      </c>
      <c r="AG37" s="441" t="str">
        <f t="shared" ca="1" si="38"/>
        <v/>
      </c>
      <c r="AH37" s="442" t="str">
        <f t="shared" ca="1" si="16"/>
        <v/>
      </c>
      <c r="AI37" s="442" t="str">
        <f t="shared" ca="1" si="39"/>
        <v/>
      </c>
      <c r="AJ37" s="441" t="str">
        <f t="shared" ca="1" si="17"/>
        <v/>
      </c>
      <c r="AK37" s="441" t="str">
        <f t="shared" ca="1" si="40"/>
        <v/>
      </c>
      <c r="AL37" s="442" t="str">
        <f t="shared" ca="1" si="18"/>
        <v/>
      </c>
      <c r="AM37" s="442" t="str">
        <f t="shared" ca="1" si="41"/>
        <v/>
      </c>
      <c r="AN37" s="441" t="str">
        <f t="shared" ca="1" si="19"/>
        <v/>
      </c>
      <c r="AO37" s="441" t="str">
        <f t="shared" ca="1" si="42"/>
        <v/>
      </c>
      <c r="AP37" s="442" t="str">
        <f t="shared" ca="1" si="20"/>
        <v/>
      </c>
      <c r="AQ37" s="442" t="str">
        <f t="shared" ca="1" si="43"/>
        <v/>
      </c>
      <c r="AR37" s="441" t="str">
        <f t="shared" ca="1" si="21"/>
        <v/>
      </c>
      <c r="AS37" s="441" t="str">
        <f t="shared" ca="1" si="44"/>
        <v/>
      </c>
      <c r="AT37" s="442" t="str">
        <f t="shared" ca="1" si="22"/>
        <v/>
      </c>
      <c r="AU37" s="442" t="str">
        <f t="shared" ca="1" si="25"/>
        <v/>
      </c>
      <c r="AV37" s="432" t="str">
        <f t="shared" ca="1" si="23"/>
        <v/>
      </c>
      <c r="AW37" s="107" t="str">
        <f t="shared" ca="1" si="24"/>
        <v/>
      </c>
      <c r="BB37" s="204" t="str">
        <f t="shared" ca="1" si="26"/>
        <v/>
      </c>
      <c r="BC37" s="204" t="str">
        <f t="shared" ca="1" si="26"/>
        <v/>
      </c>
      <c r="BE37" s="206">
        <f t="shared" si="27"/>
        <v>1</v>
      </c>
    </row>
    <row r="38" spans="2:57" x14ac:dyDescent="0.25">
      <c r="B38" s="70" t="str">
        <f t="shared" ca="1" si="0"/>
        <v/>
      </c>
      <c r="C38" s="430" t="str">
        <f ca="1">IF('תנאי סף'!AO38&lt;&gt;1,"",'תנאי סף'!F38)</f>
        <v/>
      </c>
      <c r="D38" s="106" t="str">
        <f ca="1">IF($C38="","",'תמיכה מינימלית'!Y38)</f>
        <v/>
      </c>
      <c r="E38" s="181"/>
      <c r="F38" s="106" t="str">
        <f ca="1">IF($C38="","",IF(ייצוב!G38="",$BA$1,ייצוב!G38))</f>
        <v/>
      </c>
      <c r="G38" s="364">
        <v>1</v>
      </c>
      <c r="H38" s="285" t="str">
        <f t="shared" ca="1" si="1"/>
        <v/>
      </c>
      <c r="I38" s="439" t="str">
        <f t="shared" ca="1" si="2"/>
        <v/>
      </c>
      <c r="J38" s="440" t="str">
        <f t="shared" ca="1" si="3"/>
        <v/>
      </c>
      <c r="K38" s="440" t="str">
        <f t="shared" ca="1" si="4"/>
        <v/>
      </c>
      <c r="L38" s="441" t="str">
        <f t="shared" ca="1" si="5"/>
        <v/>
      </c>
      <c r="M38" s="441" t="str">
        <f t="shared" ca="1" si="28"/>
        <v/>
      </c>
      <c r="N38" s="442" t="str">
        <f t="shared" ca="1" si="6"/>
        <v/>
      </c>
      <c r="O38" s="442" t="str">
        <f t="shared" ca="1" si="29"/>
        <v/>
      </c>
      <c r="P38" s="441" t="str">
        <f t="shared" ca="1" si="7"/>
        <v/>
      </c>
      <c r="Q38" s="441" t="str">
        <f t="shared" ca="1" si="30"/>
        <v/>
      </c>
      <c r="R38" s="442" t="str">
        <f t="shared" ca="1" si="8"/>
        <v/>
      </c>
      <c r="S38" s="442" t="str">
        <f t="shared" ca="1" si="31"/>
        <v/>
      </c>
      <c r="T38" s="441" t="str">
        <f t="shared" ca="1" si="9"/>
        <v/>
      </c>
      <c r="U38" s="441" t="str">
        <f t="shared" ca="1" si="32"/>
        <v/>
      </c>
      <c r="V38" s="442" t="str">
        <f t="shared" ca="1" si="10"/>
        <v/>
      </c>
      <c r="W38" s="442" t="str">
        <f t="shared" ca="1" si="33"/>
        <v/>
      </c>
      <c r="X38" s="441" t="str">
        <f t="shared" ca="1" si="11"/>
        <v/>
      </c>
      <c r="Y38" s="441" t="str">
        <f t="shared" ca="1" si="34"/>
        <v/>
      </c>
      <c r="Z38" s="442" t="str">
        <f t="shared" ca="1" si="12"/>
        <v/>
      </c>
      <c r="AA38" s="442" t="str">
        <f t="shared" ca="1" si="35"/>
        <v/>
      </c>
      <c r="AB38" s="441" t="str">
        <f t="shared" ca="1" si="13"/>
        <v/>
      </c>
      <c r="AC38" s="441" t="str">
        <f t="shared" ca="1" si="36"/>
        <v/>
      </c>
      <c r="AD38" s="442" t="str">
        <f t="shared" ca="1" si="14"/>
        <v/>
      </c>
      <c r="AE38" s="442" t="str">
        <f t="shared" ca="1" si="37"/>
        <v/>
      </c>
      <c r="AF38" s="441" t="str">
        <f t="shared" ca="1" si="15"/>
        <v/>
      </c>
      <c r="AG38" s="441" t="str">
        <f t="shared" ca="1" si="38"/>
        <v/>
      </c>
      <c r="AH38" s="442" t="str">
        <f t="shared" ca="1" si="16"/>
        <v/>
      </c>
      <c r="AI38" s="442" t="str">
        <f t="shared" ca="1" si="39"/>
        <v/>
      </c>
      <c r="AJ38" s="441" t="str">
        <f t="shared" ca="1" si="17"/>
        <v/>
      </c>
      <c r="AK38" s="441" t="str">
        <f t="shared" ca="1" si="40"/>
        <v/>
      </c>
      <c r="AL38" s="442" t="str">
        <f t="shared" ca="1" si="18"/>
        <v/>
      </c>
      <c r="AM38" s="442" t="str">
        <f t="shared" ca="1" si="41"/>
        <v/>
      </c>
      <c r="AN38" s="441" t="str">
        <f t="shared" ca="1" si="19"/>
        <v/>
      </c>
      <c r="AO38" s="441" t="str">
        <f t="shared" ca="1" si="42"/>
        <v/>
      </c>
      <c r="AP38" s="442" t="str">
        <f t="shared" ca="1" si="20"/>
        <v/>
      </c>
      <c r="AQ38" s="442" t="str">
        <f t="shared" ca="1" si="43"/>
        <v/>
      </c>
      <c r="AR38" s="441" t="str">
        <f t="shared" ca="1" si="21"/>
        <v/>
      </c>
      <c r="AS38" s="441" t="str">
        <f t="shared" ca="1" si="44"/>
        <v/>
      </c>
      <c r="AT38" s="442" t="str">
        <f t="shared" ca="1" si="22"/>
        <v/>
      </c>
      <c r="AU38" s="442" t="str">
        <f t="shared" ca="1" si="25"/>
        <v/>
      </c>
      <c r="AV38" s="432" t="str">
        <f t="shared" ca="1" si="23"/>
        <v/>
      </c>
      <c r="AW38" s="107" t="str">
        <f t="shared" ca="1" si="24"/>
        <v/>
      </c>
      <c r="BB38" s="204" t="str">
        <f t="shared" ca="1" si="26"/>
        <v/>
      </c>
      <c r="BC38" s="204" t="str">
        <f t="shared" ca="1" si="26"/>
        <v/>
      </c>
      <c r="BE38" s="206">
        <f t="shared" si="27"/>
        <v>1</v>
      </c>
    </row>
    <row r="39" spans="2:57" x14ac:dyDescent="0.25">
      <c r="B39" s="70" t="str">
        <f t="shared" ca="1" si="0"/>
        <v/>
      </c>
      <c r="C39" s="430" t="str">
        <f ca="1">IF('תנאי סף'!AO39&lt;&gt;1,"",'תנאי סף'!F39)</f>
        <v/>
      </c>
      <c r="D39" s="106" t="str">
        <f ca="1">IF($C39="","",'תמיכה מינימלית'!Y39)</f>
        <v/>
      </c>
      <c r="E39" s="181"/>
      <c r="F39" s="106" t="str">
        <f ca="1">IF($C39="","",IF(ייצוב!G39="",$BA$1,ייצוב!G39))</f>
        <v/>
      </c>
      <c r="G39" s="364">
        <v>1</v>
      </c>
      <c r="H39" s="285" t="str">
        <f t="shared" ca="1" si="1"/>
        <v/>
      </c>
      <c r="I39" s="439" t="str">
        <f t="shared" ca="1" si="2"/>
        <v/>
      </c>
      <c r="J39" s="440" t="str">
        <f t="shared" ca="1" si="3"/>
        <v/>
      </c>
      <c r="K39" s="440" t="str">
        <f t="shared" ca="1" si="4"/>
        <v/>
      </c>
      <c r="L39" s="441" t="str">
        <f t="shared" ca="1" si="5"/>
        <v/>
      </c>
      <c r="M39" s="441" t="str">
        <f t="shared" ca="1" si="28"/>
        <v/>
      </c>
      <c r="N39" s="442" t="str">
        <f t="shared" ca="1" si="6"/>
        <v/>
      </c>
      <c r="O39" s="442" t="str">
        <f t="shared" ca="1" si="29"/>
        <v/>
      </c>
      <c r="P39" s="441" t="str">
        <f t="shared" ca="1" si="7"/>
        <v/>
      </c>
      <c r="Q39" s="441" t="str">
        <f t="shared" ca="1" si="30"/>
        <v/>
      </c>
      <c r="R39" s="442" t="str">
        <f t="shared" ca="1" si="8"/>
        <v/>
      </c>
      <c r="S39" s="442" t="str">
        <f t="shared" ca="1" si="31"/>
        <v/>
      </c>
      <c r="T39" s="441" t="str">
        <f t="shared" ca="1" si="9"/>
        <v/>
      </c>
      <c r="U39" s="441" t="str">
        <f t="shared" ca="1" si="32"/>
        <v/>
      </c>
      <c r="V39" s="442" t="str">
        <f t="shared" ca="1" si="10"/>
        <v/>
      </c>
      <c r="W39" s="442" t="str">
        <f t="shared" ca="1" si="33"/>
        <v/>
      </c>
      <c r="X39" s="441" t="str">
        <f t="shared" ca="1" si="11"/>
        <v/>
      </c>
      <c r="Y39" s="441" t="str">
        <f t="shared" ca="1" si="34"/>
        <v/>
      </c>
      <c r="Z39" s="442" t="str">
        <f t="shared" ca="1" si="12"/>
        <v/>
      </c>
      <c r="AA39" s="442" t="str">
        <f t="shared" ca="1" si="35"/>
        <v/>
      </c>
      <c r="AB39" s="441" t="str">
        <f t="shared" ca="1" si="13"/>
        <v/>
      </c>
      <c r="AC39" s="441" t="str">
        <f t="shared" ca="1" si="36"/>
        <v/>
      </c>
      <c r="AD39" s="442" t="str">
        <f t="shared" ca="1" si="14"/>
        <v/>
      </c>
      <c r="AE39" s="442" t="str">
        <f t="shared" ca="1" si="37"/>
        <v/>
      </c>
      <c r="AF39" s="441" t="str">
        <f t="shared" ca="1" si="15"/>
        <v/>
      </c>
      <c r="AG39" s="441" t="str">
        <f t="shared" ca="1" si="38"/>
        <v/>
      </c>
      <c r="AH39" s="442" t="str">
        <f t="shared" ca="1" si="16"/>
        <v/>
      </c>
      <c r="AI39" s="442" t="str">
        <f t="shared" ca="1" si="39"/>
        <v/>
      </c>
      <c r="AJ39" s="441" t="str">
        <f t="shared" ca="1" si="17"/>
        <v/>
      </c>
      <c r="AK39" s="441" t="str">
        <f t="shared" ca="1" si="40"/>
        <v/>
      </c>
      <c r="AL39" s="442" t="str">
        <f t="shared" ca="1" si="18"/>
        <v/>
      </c>
      <c r="AM39" s="442" t="str">
        <f t="shared" ca="1" si="41"/>
        <v/>
      </c>
      <c r="AN39" s="441" t="str">
        <f t="shared" ca="1" si="19"/>
        <v/>
      </c>
      <c r="AO39" s="441" t="str">
        <f t="shared" ca="1" si="42"/>
        <v/>
      </c>
      <c r="AP39" s="442" t="str">
        <f t="shared" ca="1" si="20"/>
        <v/>
      </c>
      <c r="AQ39" s="442" t="str">
        <f t="shared" ca="1" si="43"/>
        <v/>
      </c>
      <c r="AR39" s="441" t="str">
        <f t="shared" ca="1" si="21"/>
        <v/>
      </c>
      <c r="AS39" s="441" t="str">
        <f t="shared" ca="1" si="44"/>
        <v/>
      </c>
      <c r="AT39" s="442" t="str">
        <f t="shared" ca="1" si="22"/>
        <v/>
      </c>
      <c r="AU39" s="442" t="str">
        <f t="shared" ca="1" si="25"/>
        <v/>
      </c>
      <c r="AV39" s="432" t="str">
        <f t="shared" ca="1" si="23"/>
        <v/>
      </c>
      <c r="AW39" s="107" t="str">
        <f t="shared" ca="1" si="24"/>
        <v/>
      </c>
      <c r="BB39" s="204" t="str">
        <f t="shared" ca="1" si="26"/>
        <v/>
      </c>
      <c r="BC39" s="204" t="str">
        <f t="shared" ca="1" si="26"/>
        <v/>
      </c>
      <c r="BE39" s="206">
        <f t="shared" si="27"/>
        <v>1</v>
      </c>
    </row>
    <row r="40" spans="2:57" ht="16.5" thickBot="1" x14ac:dyDescent="0.3">
      <c r="B40" s="70" t="str">
        <f t="shared" ca="1" si="0"/>
        <v/>
      </c>
      <c r="C40" s="430" t="str">
        <f ca="1">IF('תנאי סף'!AO40&lt;&gt;1,"",'תנאי סף'!F40)</f>
        <v/>
      </c>
      <c r="D40" s="106" t="str">
        <f ca="1">IF($C40="","",'תמיכה מינימלית'!Y40)</f>
        <v/>
      </c>
      <c r="E40" s="181"/>
      <c r="F40" s="106" t="str">
        <f ca="1">IF($C40="","",IF(ייצוב!G40="",$BA$1,ייצוב!G40))</f>
        <v/>
      </c>
      <c r="G40" s="364">
        <v>1</v>
      </c>
      <c r="H40" s="285" t="str">
        <f t="shared" ca="1" si="1"/>
        <v/>
      </c>
      <c r="I40" s="439" t="str">
        <f t="shared" ca="1" si="2"/>
        <v/>
      </c>
      <c r="J40" s="440" t="str">
        <f t="shared" ca="1" si="3"/>
        <v/>
      </c>
      <c r="K40" s="440" t="str">
        <f t="shared" ca="1" si="4"/>
        <v/>
      </c>
      <c r="L40" s="441" t="str">
        <f t="shared" ca="1" si="5"/>
        <v/>
      </c>
      <c r="M40" s="441" t="str">
        <f t="shared" ca="1" si="28"/>
        <v/>
      </c>
      <c r="N40" s="442" t="str">
        <f t="shared" ca="1" si="6"/>
        <v/>
      </c>
      <c r="O40" s="442" t="str">
        <f t="shared" ca="1" si="29"/>
        <v/>
      </c>
      <c r="P40" s="441" t="str">
        <f t="shared" ca="1" si="7"/>
        <v/>
      </c>
      <c r="Q40" s="441" t="str">
        <f t="shared" ca="1" si="30"/>
        <v/>
      </c>
      <c r="R40" s="442" t="str">
        <f t="shared" ca="1" si="8"/>
        <v/>
      </c>
      <c r="S40" s="442" t="str">
        <f t="shared" ca="1" si="31"/>
        <v/>
      </c>
      <c r="T40" s="441" t="str">
        <f t="shared" ca="1" si="9"/>
        <v/>
      </c>
      <c r="U40" s="441" t="str">
        <f t="shared" ca="1" si="32"/>
        <v/>
      </c>
      <c r="V40" s="442" t="str">
        <f t="shared" ca="1" si="10"/>
        <v/>
      </c>
      <c r="W40" s="442" t="str">
        <f t="shared" ca="1" si="33"/>
        <v/>
      </c>
      <c r="X40" s="441" t="str">
        <f t="shared" ca="1" si="11"/>
        <v/>
      </c>
      <c r="Y40" s="441" t="str">
        <f t="shared" ca="1" si="34"/>
        <v/>
      </c>
      <c r="Z40" s="442" t="str">
        <f t="shared" ca="1" si="12"/>
        <v/>
      </c>
      <c r="AA40" s="442" t="str">
        <f t="shared" ca="1" si="35"/>
        <v/>
      </c>
      <c r="AB40" s="441" t="str">
        <f t="shared" ca="1" si="13"/>
        <v/>
      </c>
      <c r="AC40" s="441" t="str">
        <f t="shared" ca="1" si="36"/>
        <v/>
      </c>
      <c r="AD40" s="442" t="str">
        <f t="shared" ca="1" si="14"/>
        <v/>
      </c>
      <c r="AE40" s="442" t="str">
        <f t="shared" ca="1" si="37"/>
        <v/>
      </c>
      <c r="AF40" s="441" t="str">
        <f t="shared" ca="1" si="15"/>
        <v/>
      </c>
      <c r="AG40" s="441" t="str">
        <f t="shared" ca="1" si="38"/>
        <v/>
      </c>
      <c r="AH40" s="442" t="str">
        <f t="shared" ca="1" si="16"/>
        <v/>
      </c>
      <c r="AI40" s="442" t="str">
        <f t="shared" ca="1" si="39"/>
        <v/>
      </c>
      <c r="AJ40" s="441" t="str">
        <f t="shared" ca="1" si="17"/>
        <v/>
      </c>
      <c r="AK40" s="441" t="str">
        <f t="shared" ca="1" si="40"/>
        <v/>
      </c>
      <c r="AL40" s="442" t="str">
        <f t="shared" ca="1" si="18"/>
        <v/>
      </c>
      <c r="AM40" s="442" t="str">
        <f t="shared" ca="1" si="41"/>
        <v/>
      </c>
      <c r="AN40" s="441" t="str">
        <f t="shared" ca="1" si="19"/>
        <v/>
      </c>
      <c r="AO40" s="441" t="str">
        <f t="shared" ca="1" si="42"/>
        <v/>
      </c>
      <c r="AP40" s="442" t="str">
        <f t="shared" ca="1" si="20"/>
        <v/>
      </c>
      <c r="AQ40" s="442" t="str">
        <f t="shared" ca="1" si="43"/>
        <v/>
      </c>
      <c r="AR40" s="441" t="str">
        <f t="shared" ca="1" si="21"/>
        <v/>
      </c>
      <c r="AS40" s="441" t="str">
        <f t="shared" ca="1" si="44"/>
        <v/>
      </c>
      <c r="AT40" s="442" t="str">
        <f t="shared" ca="1" si="22"/>
        <v/>
      </c>
      <c r="AU40" s="442" t="str">
        <f t="shared" ca="1" si="25"/>
        <v/>
      </c>
      <c r="AV40" s="432" t="str">
        <f t="shared" ca="1" si="23"/>
        <v/>
      </c>
      <c r="AW40" s="107" t="str">
        <f t="shared" ca="1" si="24"/>
        <v/>
      </c>
      <c r="BB40" s="204" t="str">
        <f t="shared" ca="1" si="26"/>
        <v/>
      </c>
      <c r="BC40" s="204" t="str">
        <f t="shared" ca="1" si="26"/>
        <v/>
      </c>
      <c r="BE40" s="206">
        <f t="shared" si="27"/>
        <v>1</v>
      </c>
    </row>
    <row r="41" spans="2:57" hidden="1" x14ac:dyDescent="0.25">
      <c r="B41" s="70" t="str">
        <f t="shared" si="0"/>
        <v/>
      </c>
      <c r="C41" s="430" t="str">
        <f>IF('תנאי סף'!AO41&lt;&gt;1,"",'תנאי סף'!F41)</f>
        <v/>
      </c>
      <c r="D41" s="106" t="str">
        <f>IF($C41="","",'תמיכה מינימלית'!Y41)</f>
        <v/>
      </c>
      <c r="E41" s="181"/>
      <c r="F41" s="106" t="str">
        <f>IF($C41="","",IF(ייצוב!G41="",$BA$1,ייצוב!G41))</f>
        <v/>
      </c>
      <c r="G41" s="364">
        <v>1</v>
      </c>
      <c r="H41" s="285" t="str">
        <f t="shared" si="1"/>
        <v/>
      </c>
      <c r="I41" s="439" t="str">
        <f t="shared" si="2"/>
        <v/>
      </c>
      <c r="J41" s="440" t="str">
        <f t="shared" si="3"/>
        <v/>
      </c>
      <c r="K41" s="440" t="str">
        <f t="shared" si="4"/>
        <v/>
      </c>
      <c r="L41" s="441" t="str">
        <f t="shared" si="5"/>
        <v/>
      </c>
      <c r="M41" s="441" t="str">
        <f t="shared" si="28"/>
        <v/>
      </c>
      <c r="N41" s="442" t="str">
        <f t="shared" si="6"/>
        <v/>
      </c>
      <c r="O41" s="442" t="str">
        <f t="shared" si="29"/>
        <v/>
      </c>
      <c r="P41" s="441" t="str">
        <f t="shared" si="7"/>
        <v/>
      </c>
      <c r="Q41" s="441" t="str">
        <f t="shared" si="30"/>
        <v/>
      </c>
      <c r="R41" s="442" t="str">
        <f t="shared" si="8"/>
        <v/>
      </c>
      <c r="S41" s="442" t="str">
        <f t="shared" si="31"/>
        <v/>
      </c>
      <c r="T41" s="441" t="str">
        <f t="shared" si="9"/>
        <v/>
      </c>
      <c r="U41" s="441" t="str">
        <f t="shared" si="32"/>
        <v/>
      </c>
      <c r="V41" s="442" t="str">
        <f t="shared" si="10"/>
        <v/>
      </c>
      <c r="W41" s="442" t="str">
        <f t="shared" si="33"/>
        <v/>
      </c>
      <c r="X41" s="441" t="str">
        <f t="shared" si="11"/>
        <v/>
      </c>
      <c r="Y41" s="441" t="str">
        <f t="shared" si="34"/>
        <v/>
      </c>
      <c r="Z41" s="442" t="str">
        <f t="shared" si="12"/>
        <v/>
      </c>
      <c r="AA41" s="442" t="str">
        <f t="shared" si="35"/>
        <v/>
      </c>
      <c r="AB41" s="441" t="str">
        <f t="shared" si="13"/>
        <v/>
      </c>
      <c r="AC41" s="441" t="str">
        <f t="shared" si="36"/>
        <v/>
      </c>
      <c r="AD41" s="442" t="str">
        <f t="shared" si="14"/>
        <v/>
      </c>
      <c r="AE41" s="442" t="str">
        <f t="shared" si="37"/>
        <v/>
      </c>
      <c r="AF41" s="441" t="str">
        <f t="shared" si="15"/>
        <v/>
      </c>
      <c r="AG41" s="441" t="str">
        <f t="shared" si="38"/>
        <v/>
      </c>
      <c r="AH41" s="442" t="str">
        <f t="shared" si="16"/>
        <v/>
      </c>
      <c r="AI41" s="442" t="str">
        <f t="shared" si="39"/>
        <v/>
      </c>
      <c r="AJ41" s="441" t="str">
        <f t="shared" si="17"/>
        <v/>
      </c>
      <c r="AK41" s="441" t="str">
        <f t="shared" si="40"/>
        <v/>
      </c>
      <c r="AL41" s="442" t="str">
        <f t="shared" si="18"/>
        <v/>
      </c>
      <c r="AM41" s="442" t="str">
        <f t="shared" si="41"/>
        <v/>
      </c>
      <c r="AN41" s="441" t="str">
        <f t="shared" si="19"/>
        <v/>
      </c>
      <c r="AO41" s="441" t="str">
        <f t="shared" si="42"/>
        <v/>
      </c>
      <c r="AP41" s="442" t="str">
        <f t="shared" si="20"/>
        <v/>
      </c>
      <c r="AQ41" s="442" t="str">
        <f t="shared" si="43"/>
        <v/>
      </c>
      <c r="AR41" s="441" t="str">
        <f t="shared" si="21"/>
        <v/>
      </c>
      <c r="AS41" s="441" t="str">
        <f t="shared" si="44"/>
        <v/>
      </c>
      <c r="AT41" s="442" t="str">
        <f t="shared" si="22"/>
        <v/>
      </c>
      <c r="AU41" s="442" t="str">
        <f t="shared" si="25"/>
        <v/>
      </c>
      <c r="AV41" s="432" t="str">
        <f t="shared" si="23"/>
        <v/>
      </c>
      <c r="AW41" s="107" t="str">
        <f t="shared" si="24"/>
        <v/>
      </c>
      <c r="BB41" s="204" t="str">
        <f t="shared" si="26"/>
        <v/>
      </c>
      <c r="BC41" s="204" t="str">
        <f t="shared" si="26"/>
        <v/>
      </c>
      <c r="BE41" s="206">
        <f t="shared" si="27"/>
        <v>1</v>
      </c>
    </row>
    <row r="42" spans="2:57" hidden="1" x14ac:dyDescent="0.25">
      <c r="B42" s="70" t="str">
        <f t="shared" si="0"/>
        <v/>
      </c>
      <c r="C42" s="430" t="str">
        <f>IF('תנאי סף'!AO42&lt;&gt;1,"",'תנאי סף'!F42)</f>
        <v/>
      </c>
      <c r="D42" s="106" t="str">
        <f>IF($C42="","",'תמיכה מינימלית'!Y42)</f>
        <v/>
      </c>
      <c r="E42" s="181"/>
      <c r="F42" s="106" t="str">
        <f>IF($C42="","",IF(ייצוב!G42="",$BA$1,ייצוב!G42))</f>
        <v/>
      </c>
      <c r="G42" s="364">
        <v>1</v>
      </c>
      <c r="H42" s="285" t="str">
        <f t="shared" si="1"/>
        <v/>
      </c>
      <c r="I42" s="439" t="str">
        <f t="shared" si="2"/>
        <v/>
      </c>
      <c r="J42" s="440" t="str">
        <f t="shared" si="3"/>
        <v/>
      </c>
      <c r="K42" s="440" t="str">
        <f t="shared" si="4"/>
        <v/>
      </c>
      <c r="L42" s="441" t="str">
        <f t="shared" si="5"/>
        <v/>
      </c>
      <c r="M42" s="441" t="str">
        <f t="shared" si="28"/>
        <v/>
      </c>
      <c r="N42" s="442" t="str">
        <f t="shared" si="6"/>
        <v/>
      </c>
      <c r="O42" s="442" t="str">
        <f t="shared" si="29"/>
        <v/>
      </c>
      <c r="P42" s="441" t="str">
        <f t="shared" si="7"/>
        <v/>
      </c>
      <c r="Q42" s="441" t="str">
        <f t="shared" si="30"/>
        <v/>
      </c>
      <c r="R42" s="442" t="str">
        <f t="shared" si="8"/>
        <v/>
      </c>
      <c r="S42" s="442" t="str">
        <f t="shared" si="31"/>
        <v/>
      </c>
      <c r="T42" s="441" t="str">
        <f t="shared" si="9"/>
        <v/>
      </c>
      <c r="U42" s="441" t="str">
        <f t="shared" si="32"/>
        <v/>
      </c>
      <c r="V42" s="442" t="str">
        <f t="shared" si="10"/>
        <v/>
      </c>
      <c r="W42" s="442" t="str">
        <f t="shared" si="33"/>
        <v/>
      </c>
      <c r="X42" s="441" t="str">
        <f t="shared" si="11"/>
        <v/>
      </c>
      <c r="Y42" s="441" t="str">
        <f t="shared" si="34"/>
        <v/>
      </c>
      <c r="Z42" s="442" t="str">
        <f t="shared" si="12"/>
        <v/>
      </c>
      <c r="AA42" s="442" t="str">
        <f t="shared" si="35"/>
        <v/>
      </c>
      <c r="AB42" s="441" t="str">
        <f t="shared" si="13"/>
        <v/>
      </c>
      <c r="AC42" s="441" t="str">
        <f t="shared" si="36"/>
        <v/>
      </c>
      <c r="AD42" s="442" t="str">
        <f t="shared" si="14"/>
        <v/>
      </c>
      <c r="AE42" s="442" t="str">
        <f t="shared" si="37"/>
        <v/>
      </c>
      <c r="AF42" s="441" t="str">
        <f t="shared" si="15"/>
        <v/>
      </c>
      <c r="AG42" s="441" t="str">
        <f t="shared" si="38"/>
        <v/>
      </c>
      <c r="AH42" s="442" t="str">
        <f t="shared" si="16"/>
        <v/>
      </c>
      <c r="AI42" s="442" t="str">
        <f t="shared" si="39"/>
        <v/>
      </c>
      <c r="AJ42" s="441" t="str">
        <f t="shared" si="17"/>
        <v/>
      </c>
      <c r="AK42" s="441" t="str">
        <f t="shared" si="40"/>
        <v/>
      </c>
      <c r="AL42" s="442" t="str">
        <f t="shared" si="18"/>
        <v/>
      </c>
      <c r="AM42" s="442" t="str">
        <f t="shared" si="41"/>
        <v/>
      </c>
      <c r="AN42" s="441" t="str">
        <f t="shared" si="19"/>
        <v/>
      </c>
      <c r="AO42" s="441" t="str">
        <f t="shared" si="42"/>
        <v/>
      </c>
      <c r="AP42" s="442" t="str">
        <f t="shared" si="20"/>
        <v/>
      </c>
      <c r="AQ42" s="442" t="str">
        <f t="shared" si="43"/>
        <v/>
      </c>
      <c r="AR42" s="441" t="str">
        <f t="shared" si="21"/>
        <v/>
      </c>
      <c r="AS42" s="441" t="str">
        <f t="shared" si="44"/>
        <v/>
      </c>
      <c r="AT42" s="442" t="str">
        <f t="shared" si="22"/>
        <v/>
      </c>
      <c r="AU42" s="442" t="str">
        <f t="shared" si="25"/>
        <v/>
      </c>
      <c r="AV42" s="432" t="str">
        <f t="shared" si="23"/>
        <v/>
      </c>
      <c r="AW42" s="107" t="str">
        <f t="shared" si="24"/>
        <v/>
      </c>
      <c r="BB42" s="204" t="str">
        <f t="shared" si="26"/>
        <v/>
      </c>
      <c r="BC42" s="204" t="str">
        <f t="shared" si="26"/>
        <v/>
      </c>
      <c r="BE42" s="206">
        <f t="shared" si="27"/>
        <v>1</v>
      </c>
    </row>
    <row r="43" spans="2:57" hidden="1" x14ac:dyDescent="0.25">
      <c r="B43" s="70" t="str">
        <f t="shared" si="0"/>
        <v/>
      </c>
      <c r="C43" s="430" t="str">
        <f>IF('תנאי סף'!AO43&lt;&gt;1,"",'תנאי סף'!F43)</f>
        <v/>
      </c>
      <c r="D43" s="106" t="str">
        <f>IF($C43="","",'תמיכה מינימלית'!Y43)</f>
        <v/>
      </c>
      <c r="E43" s="181"/>
      <c r="F43" s="106" t="str">
        <f>IF($C43="","",IF(ייצוב!G43="",$BA$1,ייצוב!G43))</f>
        <v/>
      </c>
      <c r="G43" s="364">
        <v>1</v>
      </c>
      <c r="H43" s="285" t="str">
        <f t="shared" si="1"/>
        <v/>
      </c>
      <c r="I43" s="439" t="str">
        <f t="shared" si="2"/>
        <v/>
      </c>
      <c r="J43" s="440" t="str">
        <f t="shared" si="3"/>
        <v/>
      </c>
      <c r="K43" s="440" t="str">
        <f t="shared" si="4"/>
        <v/>
      </c>
      <c r="L43" s="441" t="str">
        <f t="shared" si="5"/>
        <v/>
      </c>
      <c r="M43" s="441" t="str">
        <f t="shared" si="28"/>
        <v/>
      </c>
      <c r="N43" s="442" t="str">
        <f t="shared" si="6"/>
        <v/>
      </c>
      <c r="O43" s="442" t="str">
        <f t="shared" si="29"/>
        <v/>
      </c>
      <c r="P43" s="441" t="str">
        <f t="shared" si="7"/>
        <v/>
      </c>
      <c r="Q43" s="441" t="str">
        <f t="shared" si="30"/>
        <v/>
      </c>
      <c r="R43" s="442" t="str">
        <f t="shared" si="8"/>
        <v/>
      </c>
      <c r="S43" s="442" t="str">
        <f t="shared" si="31"/>
        <v/>
      </c>
      <c r="T43" s="441" t="str">
        <f t="shared" si="9"/>
        <v/>
      </c>
      <c r="U43" s="441" t="str">
        <f t="shared" si="32"/>
        <v/>
      </c>
      <c r="V43" s="442" t="str">
        <f t="shared" si="10"/>
        <v/>
      </c>
      <c r="W43" s="442" t="str">
        <f t="shared" si="33"/>
        <v/>
      </c>
      <c r="X43" s="441" t="str">
        <f t="shared" si="11"/>
        <v/>
      </c>
      <c r="Y43" s="441" t="str">
        <f t="shared" si="34"/>
        <v/>
      </c>
      <c r="Z43" s="442" t="str">
        <f t="shared" si="12"/>
        <v/>
      </c>
      <c r="AA43" s="442" t="str">
        <f t="shared" si="35"/>
        <v/>
      </c>
      <c r="AB43" s="441" t="str">
        <f t="shared" si="13"/>
        <v/>
      </c>
      <c r="AC43" s="441" t="str">
        <f t="shared" si="36"/>
        <v/>
      </c>
      <c r="AD43" s="442" t="str">
        <f t="shared" si="14"/>
        <v/>
      </c>
      <c r="AE43" s="442" t="str">
        <f t="shared" si="37"/>
        <v/>
      </c>
      <c r="AF43" s="441" t="str">
        <f t="shared" si="15"/>
        <v/>
      </c>
      <c r="AG43" s="441" t="str">
        <f t="shared" si="38"/>
        <v/>
      </c>
      <c r="AH43" s="442" t="str">
        <f t="shared" si="16"/>
        <v/>
      </c>
      <c r="AI43" s="442" t="str">
        <f t="shared" si="39"/>
        <v/>
      </c>
      <c r="AJ43" s="441" t="str">
        <f t="shared" si="17"/>
        <v/>
      </c>
      <c r="AK43" s="441" t="str">
        <f t="shared" si="40"/>
        <v/>
      </c>
      <c r="AL43" s="442" t="str">
        <f t="shared" si="18"/>
        <v/>
      </c>
      <c r="AM43" s="442" t="str">
        <f t="shared" si="41"/>
        <v/>
      </c>
      <c r="AN43" s="441" t="str">
        <f t="shared" si="19"/>
        <v/>
      </c>
      <c r="AO43" s="441" t="str">
        <f t="shared" si="42"/>
        <v/>
      </c>
      <c r="AP43" s="442" t="str">
        <f t="shared" si="20"/>
        <v/>
      </c>
      <c r="AQ43" s="442" t="str">
        <f t="shared" si="43"/>
        <v/>
      </c>
      <c r="AR43" s="441" t="str">
        <f t="shared" si="21"/>
        <v/>
      </c>
      <c r="AS43" s="441" t="str">
        <f t="shared" si="44"/>
        <v/>
      </c>
      <c r="AT43" s="442" t="str">
        <f t="shared" si="22"/>
        <v/>
      </c>
      <c r="AU43" s="442" t="str">
        <f t="shared" si="25"/>
        <v/>
      </c>
      <c r="AV43" s="432" t="str">
        <f t="shared" si="23"/>
        <v/>
      </c>
      <c r="AW43" s="107" t="str">
        <f t="shared" si="24"/>
        <v/>
      </c>
      <c r="BB43" s="204" t="str">
        <f t="shared" si="26"/>
        <v/>
      </c>
      <c r="BC43" s="204" t="str">
        <f t="shared" si="26"/>
        <v/>
      </c>
      <c r="BE43" s="206">
        <f t="shared" si="27"/>
        <v>1</v>
      </c>
    </row>
    <row r="44" spans="2:57" hidden="1" x14ac:dyDescent="0.25">
      <c r="B44" s="70" t="str">
        <f t="shared" si="0"/>
        <v/>
      </c>
      <c r="C44" s="430" t="str">
        <f>IF('תנאי סף'!AO44&lt;&gt;1,"",'תנאי סף'!F44)</f>
        <v/>
      </c>
      <c r="D44" s="106" t="str">
        <f>IF($C44="","",'תמיכה מינימלית'!Y44)</f>
        <v/>
      </c>
      <c r="E44" s="181"/>
      <c r="F44" s="106" t="str">
        <f>IF($C44="","",IF(ייצוב!G44="",$BA$1,ייצוב!G44))</f>
        <v/>
      </c>
      <c r="G44" s="364">
        <v>1</v>
      </c>
      <c r="H44" s="285" t="str">
        <f t="shared" si="1"/>
        <v/>
      </c>
      <c r="I44" s="439" t="str">
        <f t="shared" si="2"/>
        <v/>
      </c>
      <c r="J44" s="440" t="str">
        <f t="shared" si="3"/>
        <v/>
      </c>
      <c r="K44" s="440" t="str">
        <f t="shared" si="4"/>
        <v/>
      </c>
      <c r="L44" s="441" t="str">
        <f t="shared" si="5"/>
        <v/>
      </c>
      <c r="M44" s="441" t="str">
        <f t="shared" si="28"/>
        <v/>
      </c>
      <c r="N44" s="442" t="str">
        <f t="shared" si="6"/>
        <v/>
      </c>
      <c r="O44" s="442" t="str">
        <f t="shared" si="29"/>
        <v/>
      </c>
      <c r="P44" s="441" t="str">
        <f t="shared" si="7"/>
        <v/>
      </c>
      <c r="Q44" s="441" t="str">
        <f t="shared" si="30"/>
        <v/>
      </c>
      <c r="R44" s="442" t="str">
        <f t="shared" si="8"/>
        <v/>
      </c>
      <c r="S44" s="442" t="str">
        <f t="shared" si="31"/>
        <v/>
      </c>
      <c r="T44" s="441" t="str">
        <f t="shared" si="9"/>
        <v/>
      </c>
      <c r="U44" s="441" t="str">
        <f t="shared" si="32"/>
        <v/>
      </c>
      <c r="V44" s="442" t="str">
        <f t="shared" si="10"/>
        <v/>
      </c>
      <c r="W44" s="442" t="str">
        <f t="shared" si="33"/>
        <v/>
      </c>
      <c r="X44" s="441" t="str">
        <f t="shared" si="11"/>
        <v/>
      </c>
      <c r="Y44" s="441" t="str">
        <f t="shared" si="34"/>
        <v/>
      </c>
      <c r="Z44" s="442" t="str">
        <f t="shared" si="12"/>
        <v/>
      </c>
      <c r="AA44" s="442" t="str">
        <f t="shared" si="35"/>
        <v/>
      </c>
      <c r="AB44" s="441" t="str">
        <f t="shared" si="13"/>
        <v/>
      </c>
      <c r="AC44" s="441" t="str">
        <f t="shared" si="36"/>
        <v/>
      </c>
      <c r="AD44" s="442" t="str">
        <f t="shared" si="14"/>
        <v/>
      </c>
      <c r="AE44" s="442" t="str">
        <f t="shared" si="37"/>
        <v/>
      </c>
      <c r="AF44" s="441" t="str">
        <f t="shared" si="15"/>
        <v/>
      </c>
      <c r="AG44" s="441" t="str">
        <f t="shared" si="38"/>
        <v/>
      </c>
      <c r="AH44" s="442" t="str">
        <f t="shared" si="16"/>
        <v/>
      </c>
      <c r="AI44" s="442" t="str">
        <f t="shared" si="39"/>
        <v/>
      </c>
      <c r="AJ44" s="441" t="str">
        <f t="shared" si="17"/>
        <v/>
      </c>
      <c r="AK44" s="441" t="str">
        <f t="shared" si="40"/>
        <v/>
      </c>
      <c r="AL44" s="442" t="str">
        <f t="shared" si="18"/>
        <v/>
      </c>
      <c r="AM44" s="442" t="str">
        <f t="shared" si="41"/>
        <v/>
      </c>
      <c r="AN44" s="441" t="str">
        <f t="shared" si="19"/>
        <v/>
      </c>
      <c r="AO44" s="441" t="str">
        <f t="shared" si="42"/>
        <v/>
      </c>
      <c r="AP44" s="442" t="str">
        <f t="shared" si="20"/>
        <v/>
      </c>
      <c r="AQ44" s="442" t="str">
        <f t="shared" si="43"/>
        <v/>
      </c>
      <c r="AR44" s="441" t="str">
        <f t="shared" si="21"/>
        <v/>
      </c>
      <c r="AS44" s="441" t="str">
        <f t="shared" si="44"/>
        <v/>
      </c>
      <c r="AT44" s="442" t="str">
        <f t="shared" si="22"/>
        <v/>
      </c>
      <c r="AU44" s="442" t="str">
        <f t="shared" si="25"/>
        <v/>
      </c>
      <c r="AV44" s="432" t="str">
        <f t="shared" si="23"/>
        <v/>
      </c>
      <c r="AW44" s="107" t="str">
        <f t="shared" si="24"/>
        <v/>
      </c>
      <c r="BB44" s="204" t="str">
        <f t="shared" si="26"/>
        <v/>
      </c>
      <c r="BC44" s="204" t="str">
        <f t="shared" si="26"/>
        <v/>
      </c>
      <c r="BE44" s="206">
        <f t="shared" si="27"/>
        <v>1</v>
      </c>
    </row>
    <row r="45" spans="2:57" hidden="1" x14ac:dyDescent="0.25">
      <c r="B45" s="70" t="str">
        <f t="shared" si="0"/>
        <v/>
      </c>
      <c r="C45" s="430" t="str">
        <f>IF('תנאי סף'!AO45&lt;&gt;1,"",'תנאי סף'!F45)</f>
        <v/>
      </c>
      <c r="D45" s="106" t="str">
        <f>IF($C45="","",'תמיכה מינימלית'!Y45)</f>
        <v/>
      </c>
      <c r="E45" s="181"/>
      <c r="F45" s="106" t="str">
        <f>IF($C45="","",IF(ייצוב!G45="",$BA$1,ייצוב!G45))</f>
        <v/>
      </c>
      <c r="G45" s="364">
        <v>1</v>
      </c>
      <c r="H45" s="285" t="str">
        <f t="shared" si="1"/>
        <v/>
      </c>
      <c r="I45" s="439" t="str">
        <f t="shared" si="2"/>
        <v/>
      </c>
      <c r="J45" s="440" t="str">
        <f t="shared" si="3"/>
        <v/>
      </c>
      <c r="K45" s="440" t="str">
        <f t="shared" si="4"/>
        <v/>
      </c>
      <c r="L45" s="441" t="str">
        <f t="shared" si="5"/>
        <v/>
      </c>
      <c r="M45" s="441" t="str">
        <f t="shared" si="28"/>
        <v/>
      </c>
      <c r="N45" s="442" t="str">
        <f t="shared" si="6"/>
        <v/>
      </c>
      <c r="O45" s="442" t="str">
        <f t="shared" si="29"/>
        <v/>
      </c>
      <c r="P45" s="441" t="str">
        <f t="shared" si="7"/>
        <v/>
      </c>
      <c r="Q45" s="441" t="str">
        <f t="shared" si="30"/>
        <v/>
      </c>
      <c r="R45" s="442" t="str">
        <f t="shared" si="8"/>
        <v/>
      </c>
      <c r="S45" s="442" t="str">
        <f t="shared" si="31"/>
        <v/>
      </c>
      <c r="T45" s="441" t="str">
        <f t="shared" si="9"/>
        <v/>
      </c>
      <c r="U45" s="441" t="str">
        <f t="shared" si="32"/>
        <v/>
      </c>
      <c r="V45" s="442" t="str">
        <f t="shared" si="10"/>
        <v/>
      </c>
      <c r="W45" s="442" t="str">
        <f t="shared" si="33"/>
        <v/>
      </c>
      <c r="X45" s="441" t="str">
        <f t="shared" si="11"/>
        <v/>
      </c>
      <c r="Y45" s="441" t="str">
        <f t="shared" si="34"/>
        <v/>
      </c>
      <c r="Z45" s="442" t="str">
        <f t="shared" si="12"/>
        <v/>
      </c>
      <c r="AA45" s="442" t="str">
        <f t="shared" si="35"/>
        <v/>
      </c>
      <c r="AB45" s="441" t="str">
        <f t="shared" si="13"/>
        <v/>
      </c>
      <c r="AC45" s="441" t="str">
        <f t="shared" si="36"/>
        <v/>
      </c>
      <c r="AD45" s="442" t="str">
        <f t="shared" si="14"/>
        <v/>
      </c>
      <c r="AE45" s="442" t="str">
        <f t="shared" si="37"/>
        <v/>
      </c>
      <c r="AF45" s="441" t="str">
        <f t="shared" si="15"/>
        <v/>
      </c>
      <c r="AG45" s="441" t="str">
        <f t="shared" si="38"/>
        <v/>
      </c>
      <c r="AH45" s="442" t="str">
        <f t="shared" si="16"/>
        <v/>
      </c>
      <c r="AI45" s="442" t="str">
        <f t="shared" si="39"/>
        <v/>
      </c>
      <c r="AJ45" s="441" t="str">
        <f t="shared" si="17"/>
        <v/>
      </c>
      <c r="AK45" s="441" t="str">
        <f t="shared" si="40"/>
        <v/>
      </c>
      <c r="AL45" s="442" t="str">
        <f t="shared" si="18"/>
        <v/>
      </c>
      <c r="AM45" s="442" t="str">
        <f t="shared" si="41"/>
        <v/>
      </c>
      <c r="AN45" s="441" t="str">
        <f t="shared" si="19"/>
        <v/>
      </c>
      <c r="AO45" s="441" t="str">
        <f t="shared" si="42"/>
        <v/>
      </c>
      <c r="AP45" s="442" t="str">
        <f t="shared" si="20"/>
        <v/>
      </c>
      <c r="AQ45" s="442" t="str">
        <f t="shared" si="43"/>
        <v/>
      </c>
      <c r="AR45" s="441" t="str">
        <f t="shared" si="21"/>
        <v/>
      </c>
      <c r="AS45" s="441" t="str">
        <f t="shared" si="44"/>
        <v/>
      </c>
      <c r="AT45" s="442" t="str">
        <f t="shared" si="22"/>
        <v/>
      </c>
      <c r="AU45" s="442" t="str">
        <f t="shared" si="25"/>
        <v/>
      </c>
      <c r="AV45" s="432" t="str">
        <f t="shared" si="23"/>
        <v/>
      </c>
      <c r="AW45" s="107" t="str">
        <f t="shared" si="24"/>
        <v/>
      </c>
      <c r="BB45" s="204" t="str">
        <f t="shared" si="26"/>
        <v/>
      </c>
      <c r="BC45" s="204" t="str">
        <f t="shared" si="26"/>
        <v/>
      </c>
      <c r="BE45" s="206">
        <f t="shared" si="27"/>
        <v>1</v>
      </c>
    </row>
    <row r="46" spans="2:57" hidden="1" x14ac:dyDescent="0.25">
      <c r="B46" s="70" t="str">
        <f t="shared" si="0"/>
        <v/>
      </c>
      <c r="C46" s="430" t="str">
        <f>IF('תנאי סף'!AO46&lt;&gt;1,"",'תנאי סף'!F46)</f>
        <v/>
      </c>
      <c r="D46" s="106" t="str">
        <f>IF($C46="","",'תמיכה מינימלית'!Y46)</f>
        <v/>
      </c>
      <c r="E46" s="181"/>
      <c r="F46" s="106" t="str">
        <f>IF($C46="","",IF(ייצוב!G46="",$BA$1,ייצוב!G46))</f>
        <v/>
      </c>
      <c r="G46" s="364">
        <v>1</v>
      </c>
      <c r="H46" s="285" t="str">
        <f t="shared" si="1"/>
        <v/>
      </c>
      <c r="I46" s="439" t="str">
        <f t="shared" si="2"/>
        <v/>
      </c>
      <c r="J46" s="440" t="str">
        <f t="shared" si="3"/>
        <v/>
      </c>
      <c r="K46" s="440" t="str">
        <f t="shared" si="4"/>
        <v/>
      </c>
      <c r="L46" s="441" t="str">
        <f t="shared" si="5"/>
        <v/>
      </c>
      <c r="M46" s="441" t="str">
        <f t="shared" si="28"/>
        <v/>
      </c>
      <c r="N46" s="442" t="str">
        <f t="shared" si="6"/>
        <v/>
      </c>
      <c r="O46" s="442" t="str">
        <f t="shared" si="29"/>
        <v/>
      </c>
      <c r="P46" s="441" t="str">
        <f t="shared" si="7"/>
        <v/>
      </c>
      <c r="Q46" s="441" t="str">
        <f t="shared" si="30"/>
        <v/>
      </c>
      <c r="R46" s="442" t="str">
        <f t="shared" si="8"/>
        <v/>
      </c>
      <c r="S46" s="442" t="str">
        <f t="shared" si="31"/>
        <v/>
      </c>
      <c r="T46" s="441" t="str">
        <f t="shared" si="9"/>
        <v/>
      </c>
      <c r="U46" s="441" t="str">
        <f t="shared" si="32"/>
        <v/>
      </c>
      <c r="V46" s="442" t="str">
        <f t="shared" si="10"/>
        <v/>
      </c>
      <c r="W46" s="442" t="str">
        <f t="shared" si="33"/>
        <v/>
      </c>
      <c r="X46" s="441" t="str">
        <f t="shared" si="11"/>
        <v/>
      </c>
      <c r="Y46" s="441" t="str">
        <f t="shared" si="34"/>
        <v/>
      </c>
      <c r="Z46" s="442" t="str">
        <f t="shared" si="12"/>
        <v/>
      </c>
      <c r="AA46" s="442" t="str">
        <f t="shared" si="35"/>
        <v/>
      </c>
      <c r="AB46" s="441" t="str">
        <f t="shared" si="13"/>
        <v/>
      </c>
      <c r="AC46" s="441" t="str">
        <f t="shared" si="36"/>
        <v/>
      </c>
      <c r="AD46" s="442" t="str">
        <f t="shared" si="14"/>
        <v/>
      </c>
      <c r="AE46" s="442" t="str">
        <f t="shared" si="37"/>
        <v/>
      </c>
      <c r="AF46" s="441" t="str">
        <f t="shared" si="15"/>
        <v/>
      </c>
      <c r="AG46" s="441" t="str">
        <f t="shared" si="38"/>
        <v/>
      </c>
      <c r="AH46" s="442" t="str">
        <f t="shared" si="16"/>
        <v/>
      </c>
      <c r="AI46" s="442" t="str">
        <f t="shared" si="39"/>
        <v/>
      </c>
      <c r="AJ46" s="441" t="str">
        <f t="shared" si="17"/>
        <v/>
      </c>
      <c r="AK46" s="441" t="str">
        <f t="shared" si="40"/>
        <v/>
      </c>
      <c r="AL46" s="442" t="str">
        <f t="shared" si="18"/>
        <v/>
      </c>
      <c r="AM46" s="442" t="str">
        <f t="shared" si="41"/>
        <v/>
      </c>
      <c r="AN46" s="441" t="str">
        <f t="shared" si="19"/>
        <v/>
      </c>
      <c r="AO46" s="441" t="str">
        <f t="shared" si="42"/>
        <v/>
      </c>
      <c r="AP46" s="442" t="str">
        <f t="shared" si="20"/>
        <v/>
      </c>
      <c r="AQ46" s="442" t="str">
        <f t="shared" si="43"/>
        <v/>
      </c>
      <c r="AR46" s="441" t="str">
        <f t="shared" si="21"/>
        <v/>
      </c>
      <c r="AS46" s="441" t="str">
        <f t="shared" si="44"/>
        <v/>
      </c>
      <c r="AT46" s="442" t="str">
        <f t="shared" si="22"/>
        <v/>
      </c>
      <c r="AU46" s="442" t="str">
        <f t="shared" si="25"/>
        <v/>
      </c>
      <c r="AV46" s="432" t="str">
        <f t="shared" si="23"/>
        <v/>
      </c>
      <c r="AW46" s="107" t="str">
        <f t="shared" si="24"/>
        <v/>
      </c>
      <c r="BB46" s="204" t="str">
        <f t="shared" si="26"/>
        <v/>
      </c>
      <c r="BC46" s="204" t="str">
        <f t="shared" si="26"/>
        <v/>
      </c>
      <c r="BE46" s="206">
        <f t="shared" si="27"/>
        <v>1</v>
      </c>
    </row>
    <row r="47" spans="2:57" hidden="1" x14ac:dyDescent="0.25">
      <c r="B47" s="70" t="str">
        <f t="shared" si="0"/>
        <v/>
      </c>
      <c r="C47" s="430" t="str">
        <f>IF('תנאי סף'!AO47&lt;&gt;1,"",'תנאי סף'!F47)</f>
        <v/>
      </c>
      <c r="D47" s="106" t="str">
        <f>IF($C47="","",'תמיכה מינימלית'!Y47)</f>
        <v/>
      </c>
      <c r="E47" s="181"/>
      <c r="F47" s="106" t="str">
        <f>IF($C47="","",IF(ייצוב!G47="",$BA$1,ייצוב!G47))</f>
        <v/>
      </c>
      <c r="G47" s="364">
        <v>1</v>
      </c>
      <c r="H47" s="285" t="str">
        <f t="shared" si="1"/>
        <v/>
      </c>
      <c r="I47" s="439" t="str">
        <f t="shared" si="2"/>
        <v/>
      </c>
      <c r="J47" s="440" t="str">
        <f t="shared" si="3"/>
        <v/>
      </c>
      <c r="K47" s="440" t="str">
        <f t="shared" si="4"/>
        <v/>
      </c>
      <c r="L47" s="441" t="str">
        <f t="shared" si="5"/>
        <v/>
      </c>
      <c r="M47" s="441" t="str">
        <f t="shared" si="28"/>
        <v/>
      </c>
      <c r="N47" s="442" t="str">
        <f t="shared" si="6"/>
        <v/>
      </c>
      <c r="O47" s="442" t="str">
        <f t="shared" si="29"/>
        <v/>
      </c>
      <c r="P47" s="441" t="str">
        <f t="shared" si="7"/>
        <v/>
      </c>
      <c r="Q47" s="441" t="str">
        <f t="shared" si="30"/>
        <v/>
      </c>
      <c r="R47" s="442" t="str">
        <f t="shared" si="8"/>
        <v/>
      </c>
      <c r="S47" s="442" t="str">
        <f t="shared" si="31"/>
        <v/>
      </c>
      <c r="T47" s="441" t="str">
        <f t="shared" si="9"/>
        <v/>
      </c>
      <c r="U47" s="441" t="str">
        <f t="shared" si="32"/>
        <v/>
      </c>
      <c r="V47" s="442" t="str">
        <f t="shared" si="10"/>
        <v/>
      </c>
      <c r="W47" s="442" t="str">
        <f t="shared" si="33"/>
        <v/>
      </c>
      <c r="X47" s="441" t="str">
        <f t="shared" si="11"/>
        <v/>
      </c>
      <c r="Y47" s="441" t="str">
        <f t="shared" si="34"/>
        <v/>
      </c>
      <c r="Z47" s="442" t="str">
        <f t="shared" si="12"/>
        <v/>
      </c>
      <c r="AA47" s="442" t="str">
        <f t="shared" si="35"/>
        <v/>
      </c>
      <c r="AB47" s="441" t="str">
        <f t="shared" si="13"/>
        <v/>
      </c>
      <c r="AC47" s="441" t="str">
        <f t="shared" si="36"/>
        <v/>
      </c>
      <c r="AD47" s="442" t="str">
        <f t="shared" si="14"/>
        <v/>
      </c>
      <c r="AE47" s="442" t="str">
        <f t="shared" si="37"/>
        <v/>
      </c>
      <c r="AF47" s="441" t="str">
        <f t="shared" si="15"/>
        <v/>
      </c>
      <c r="AG47" s="441" t="str">
        <f t="shared" si="38"/>
        <v/>
      </c>
      <c r="AH47" s="442" t="str">
        <f t="shared" si="16"/>
        <v/>
      </c>
      <c r="AI47" s="442" t="str">
        <f t="shared" si="39"/>
        <v/>
      </c>
      <c r="AJ47" s="441" t="str">
        <f t="shared" si="17"/>
        <v/>
      </c>
      <c r="AK47" s="441" t="str">
        <f t="shared" si="40"/>
        <v/>
      </c>
      <c r="AL47" s="442" t="str">
        <f t="shared" si="18"/>
        <v/>
      </c>
      <c r="AM47" s="442" t="str">
        <f t="shared" si="41"/>
        <v/>
      </c>
      <c r="AN47" s="441" t="str">
        <f t="shared" si="19"/>
        <v/>
      </c>
      <c r="AO47" s="441" t="str">
        <f t="shared" si="42"/>
        <v/>
      </c>
      <c r="AP47" s="442" t="str">
        <f t="shared" si="20"/>
        <v/>
      </c>
      <c r="AQ47" s="442" t="str">
        <f t="shared" si="43"/>
        <v/>
      </c>
      <c r="AR47" s="441" t="str">
        <f t="shared" si="21"/>
        <v/>
      </c>
      <c r="AS47" s="441" t="str">
        <f t="shared" si="44"/>
        <v/>
      </c>
      <c r="AT47" s="442" t="str">
        <f t="shared" si="22"/>
        <v/>
      </c>
      <c r="AU47" s="442" t="str">
        <f t="shared" si="25"/>
        <v/>
      </c>
      <c r="AV47" s="432" t="str">
        <f t="shared" si="23"/>
        <v/>
      </c>
      <c r="AW47" s="107" t="str">
        <f t="shared" si="24"/>
        <v/>
      </c>
      <c r="BB47" s="204" t="str">
        <f t="shared" si="26"/>
        <v/>
      </c>
      <c r="BC47" s="204" t="str">
        <f t="shared" si="26"/>
        <v/>
      </c>
      <c r="BE47" s="206">
        <f t="shared" si="27"/>
        <v>1</v>
      </c>
    </row>
    <row r="48" spans="2:57" hidden="1" x14ac:dyDescent="0.25">
      <c r="B48" s="70" t="str">
        <f t="shared" si="0"/>
        <v/>
      </c>
      <c r="C48" s="430" t="str">
        <f>IF('תנאי סף'!AO48&lt;&gt;1,"",'תנאי סף'!F48)</f>
        <v/>
      </c>
      <c r="D48" s="106" t="str">
        <f>IF($C48="","",'תמיכה מינימלית'!Y48)</f>
        <v/>
      </c>
      <c r="E48" s="181"/>
      <c r="F48" s="106" t="str">
        <f>IF($C48="","",IF(ייצוב!G48="",$BA$1,ייצוב!G48))</f>
        <v/>
      </c>
      <c r="G48" s="364">
        <v>1</v>
      </c>
      <c r="H48" s="285" t="str">
        <f t="shared" si="1"/>
        <v/>
      </c>
      <c r="I48" s="439" t="str">
        <f t="shared" si="2"/>
        <v/>
      </c>
      <c r="J48" s="440" t="str">
        <f t="shared" si="3"/>
        <v/>
      </c>
      <c r="K48" s="440" t="str">
        <f t="shared" si="4"/>
        <v/>
      </c>
      <c r="L48" s="441" t="str">
        <f t="shared" si="5"/>
        <v/>
      </c>
      <c r="M48" s="441" t="str">
        <f t="shared" si="28"/>
        <v/>
      </c>
      <c r="N48" s="442" t="str">
        <f t="shared" si="6"/>
        <v/>
      </c>
      <c r="O48" s="442" t="str">
        <f t="shared" si="29"/>
        <v/>
      </c>
      <c r="P48" s="441" t="str">
        <f t="shared" si="7"/>
        <v/>
      </c>
      <c r="Q48" s="441" t="str">
        <f t="shared" si="30"/>
        <v/>
      </c>
      <c r="R48" s="442" t="str">
        <f t="shared" si="8"/>
        <v/>
      </c>
      <c r="S48" s="442" t="str">
        <f t="shared" si="31"/>
        <v/>
      </c>
      <c r="T48" s="441" t="str">
        <f t="shared" si="9"/>
        <v/>
      </c>
      <c r="U48" s="441" t="str">
        <f t="shared" si="32"/>
        <v/>
      </c>
      <c r="V48" s="442" t="str">
        <f t="shared" si="10"/>
        <v/>
      </c>
      <c r="W48" s="442" t="str">
        <f t="shared" si="33"/>
        <v/>
      </c>
      <c r="X48" s="441" t="str">
        <f t="shared" si="11"/>
        <v/>
      </c>
      <c r="Y48" s="441" t="str">
        <f t="shared" si="34"/>
        <v/>
      </c>
      <c r="Z48" s="442" t="str">
        <f t="shared" si="12"/>
        <v/>
      </c>
      <c r="AA48" s="442" t="str">
        <f t="shared" si="35"/>
        <v/>
      </c>
      <c r="AB48" s="441" t="str">
        <f t="shared" si="13"/>
        <v/>
      </c>
      <c r="AC48" s="441" t="str">
        <f t="shared" si="36"/>
        <v/>
      </c>
      <c r="AD48" s="442" t="str">
        <f t="shared" si="14"/>
        <v/>
      </c>
      <c r="AE48" s="442" t="str">
        <f t="shared" si="37"/>
        <v/>
      </c>
      <c r="AF48" s="441" t="str">
        <f t="shared" si="15"/>
        <v/>
      </c>
      <c r="AG48" s="441" t="str">
        <f t="shared" si="38"/>
        <v/>
      </c>
      <c r="AH48" s="442" t="str">
        <f t="shared" si="16"/>
        <v/>
      </c>
      <c r="AI48" s="442" t="str">
        <f t="shared" si="39"/>
        <v/>
      </c>
      <c r="AJ48" s="441" t="str">
        <f t="shared" si="17"/>
        <v/>
      </c>
      <c r="AK48" s="441" t="str">
        <f t="shared" si="40"/>
        <v/>
      </c>
      <c r="AL48" s="442" t="str">
        <f t="shared" si="18"/>
        <v/>
      </c>
      <c r="AM48" s="442" t="str">
        <f t="shared" si="41"/>
        <v/>
      </c>
      <c r="AN48" s="441" t="str">
        <f t="shared" si="19"/>
        <v/>
      </c>
      <c r="AO48" s="441" t="str">
        <f t="shared" si="42"/>
        <v/>
      </c>
      <c r="AP48" s="442" t="str">
        <f t="shared" si="20"/>
        <v/>
      </c>
      <c r="AQ48" s="442" t="str">
        <f t="shared" si="43"/>
        <v/>
      </c>
      <c r="AR48" s="441" t="str">
        <f t="shared" si="21"/>
        <v/>
      </c>
      <c r="AS48" s="441" t="str">
        <f t="shared" si="44"/>
        <v/>
      </c>
      <c r="AT48" s="442" t="str">
        <f t="shared" si="22"/>
        <v/>
      </c>
      <c r="AU48" s="442" t="str">
        <f t="shared" si="25"/>
        <v/>
      </c>
      <c r="AV48" s="432" t="str">
        <f t="shared" si="23"/>
        <v/>
      </c>
      <c r="AW48" s="107" t="str">
        <f t="shared" si="24"/>
        <v/>
      </c>
      <c r="BB48" s="204" t="str">
        <f t="shared" si="26"/>
        <v/>
      </c>
      <c r="BC48" s="204" t="str">
        <f t="shared" si="26"/>
        <v/>
      </c>
      <c r="BE48" s="206">
        <f t="shared" si="27"/>
        <v>1</v>
      </c>
    </row>
    <row r="49" spans="2:57" hidden="1" x14ac:dyDescent="0.25">
      <c r="B49" s="70" t="str">
        <f t="shared" si="0"/>
        <v/>
      </c>
      <c r="C49" s="430" t="str">
        <f>IF('תנאי סף'!AO49&lt;&gt;1,"",'תנאי סף'!F49)</f>
        <v/>
      </c>
      <c r="D49" s="106" t="str">
        <f>IF($C49="","",'תמיכה מינימלית'!Y49)</f>
        <v/>
      </c>
      <c r="E49" s="181"/>
      <c r="F49" s="106" t="str">
        <f>IF($C49="","",IF(ייצוב!G49="",$BA$1,ייצוב!G49))</f>
        <v/>
      </c>
      <c r="G49" s="364">
        <v>1</v>
      </c>
      <c r="H49" s="285" t="str">
        <f t="shared" si="1"/>
        <v/>
      </c>
      <c r="I49" s="439" t="str">
        <f t="shared" si="2"/>
        <v/>
      </c>
      <c r="J49" s="440" t="str">
        <f t="shared" si="3"/>
        <v/>
      </c>
      <c r="K49" s="440" t="str">
        <f t="shared" si="4"/>
        <v/>
      </c>
      <c r="L49" s="441" t="str">
        <f t="shared" si="5"/>
        <v/>
      </c>
      <c r="M49" s="441" t="str">
        <f t="shared" si="28"/>
        <v/>
      </c>
      <c r="N49" s="442" t="str">
        <f t="shared" si="6"/>
        <v/>
      </c>
      <c r="O49" s="442" t="str">
        <f t="shared" si="29"/>
        <v/>
      </c>
      <c r="P49" s="441" t="str">
        <f t="shared" si="7"/>
        <v/>
      </c>
      <c r="Q49" s="441" t="str">
        <f t="shared" si="30"/>
        <v/>
      </c>
      <c r="R49" s="442" t="str">
        <f t="shared" si="8"/>
        <v/>
      </c>
      <c r="S49" s="442" t="str">
        <f t="shared" si="31"/>
        <v/>
      </c>
      <c r="T49" s="441" t="str">
        <f t="shared" si="9"/>
        <v/>
      </c>
      <c r="U49" s="441" t="str">
        <f t="shared" si="32"/>
        <v/>
      </c>
      <c r="V49" s="442" t="str">
        <f t="shared" si="10"/>
        <v/>
      </c>
      <c r="W49" s="442" t="str">
        <f t="shared" si="33"/>
        <v/>
      </c>
      <c r="X49" s="441" t="str">
        <f t="shared" si="11"/>
        <v/>
      </c>
      <c r="Y49" s="441" t="str">
        <f t="shared" si="34"/>
        <v/>
      </c>
      <c r="Z49" s="442" t="str">
        <f t="shared" si="12"/>
        <v/>
      </c>
      <c r="AA49" s="442" t="str">
        <f t="shared" si="35"/>
        <v/>
      </c>
      <c r="AB49" s="441" t="str">
        <f t="shared" si="13"/>
        <v/>
      </c>
      <c r="AC49" s="441" t="str">
        <f t="shared" si="36"/>
        <v/>
      </c>
      <c r="AD49" s="442" t="str">
        <f t="shared" si="14"/>
        <v/>
      </c>
      <c r="AE49" s="442" t="str">
        <f t="shared" si="37"/>
        <v/>
      </c>
      <c r="AF49" s="441" t="str">
        <f t="shared" si="15"/>
        <v/>
      </c>
      <c r="AG49" s="441" t="str">
        <f t="shared" si="38"/>
        <v/>
      </c>
      <c r="AH49" s="442" t="str">
        <f t="shared" si="16"/>
        <v/>
      </c>
      <c r="AI49" s="442" t="str">
        <f t="shared" si="39"/>
        <v/>
      </c>
      <c r="AJ49" s="441" t="str">
        <f t="shared" si="17"/>
        <v/>
      </c>
      <c r="AK49" s="441" t="str">
        <f t="shared" si="40"/>
        <v/>
      </c>
      <c r="AL49" s="442" t="str">
        <f t="shared" si="18"/>
        <v/>
      </c>
      <c r="AM49" s="442" t="str">
        <f t="shared" si="41"/>
        <v/>
      </c>
      <c r="AN49" s="441" t="str">
        <f t="shared" si="19"/>
        <v/>
      </c>
      <c r="AO49" s="441" t="str">
        <f t="shared" si="42"/>
        <v/>
      </c>
      <c r="AP49" s="442" t="str">
        <f t="shared" si="20"/>
        <v/>
      </c>
      <c r="AQ49" s="442" t="str">
        <f t="shared" si="43"/>
        <v/>
      </c>
      <c r="AR49" s="441" t="str">
        <f t="shared" si="21"/>
        <v/>
      </c>
      <c r="AS49" s="441" t="str">
        <f t="shared" si="44"/>
        <v/>
      </c>
      <c r="AT49" s="442" t="str">
        <f t="shared" si="22"/>
        <v/>
      </c>
      <c r="AU49" s="442" t="str">
        <f t="shared" si="25"/>
        <v/>
      </c>
      <c r="AV49" s="432" t="str">
        <f t="shared" si="23"/>
        <v/>
      </c>
      <c r="AW49" s="107" t="str">
        <f t="shared" si="24"/>
        <v/>
      </c>
      <c r="BB49" s="204" t="str">
        <f t="shared" si="26"/>
        <v/>
      </c>
      <c r="BC49" s="204" t="str">
        <f t="shared" si="26"/>
        <v/>
      </c>
      <c r="BE49" s="206">
        <f t="shared" si="27"/>
        <v>1</v>
      </c>
    </row>
    <row r="50" spans="2:57" hidden="1" x14ac:dyDescent="0.25">
      <c r="B50" s="70" t="str">
        <f t="shared" si="0"/>
        <v/>
      </c>
      <c r="C50" s="430" t="str">
        <f>IF('תנאי סף'!AO50&lt;&gt;1,"",'תנאי סף'!F50)</f>
        <v/>
      </c>
      <c r="D50" s="106" t="str">
        <f>IF($C50="","",'תמיכה מינימלית'!Y50)</f>
        <v/>
      </c>
      <c r="E50" s="181"/>
      <c r="F50" s="106" t="str">
        <f>IF($C50="","",IF(ייצוב!G50="",$BA$1,ייצוב!G50))</f>
        <v/>
      </c>
      <c r="G50" s="364">
        <v>1</v>
      </c>
      <c r="H50" s="285" t="str">
        <f t="shared" si="1"/>
        <v/>
      </c>
      <c r="I50" s="439" t="str">
        <f t="shared" si="2"/>
        <v/>
      </c>
      <c r="J50" s="440" t="str">
        <f t="shared" si="3"/>
        <v/>
      </c>
      <c r="K50" s="440" t="str">
        <f t="shared" si="4"/>
        <v/>
      </c>
      <c r="L50" s="441" t="str">
        <f t="shared" si="5"/>
        <v/>
      </c>
      <c r="M50" s="441" t="str">
        <f t="shared" si="28"/>
        <v/>
      </c>
      <c r="N50" s="442" t="str">
        <f t="shared" si="6"/>
        <v/>
      </c>
      <c r="O50" s="442" t="str">
        <f t="shared" si="29"/>
        <v/>
      </c>
      <c r="P50" s="441" t="str">
        <f t="shared" si="7"/>
        <v/>
      </c>
      <c r="Q50" s="441" t="str">
        <f t="shared" si="30"/>
        <v/>
      </c>
      <c r="R50" s="442" t="str">
        <f t="shared" si="8"/>
        <v/>
      </c>
      <c r="S50" s="442" t="str">
        <f t="shared" si="31"/>
        <v/>
      </c>
      <c r="T50" s="441" t="str">
        <f t="shared" si="9"/>
        <v/>
      </c>
      <c r="U50" s="441" t="str">
        <f t="shared" si="32"/>
        <v/>
      </c>
      <c r="V50" s="442" t="str">
        <f t="shared" si="10"/>
        <v/>
      </c>
      <c r="W50" s="442" t="str">
        <f t="shared" si="33"/>
        <v/>
      </c>
      <c r="X50" s="441" t="str">
        <f t="shared" si="11"/>
        <v/>
      </c>
      <c r="Y50" s="441" t="str">
        <f t="shared" si="34"/>
        <v/>
      </c>
      <c r="Z50" s="442" t="str">
        <f t="shared" si="12"/>
        <v/>
      </c>
      <c r="AA50" s="442" t="str">
        <f t="shared" si="35"/>
        <v/>
      </c>
      <c r="AB50" s="441" t="str">
        <f t="shared" si="13"/>
        <v/>
      </c>
      <c r="AC50" s="441" t="str">
        <f t="shared" si="36"/>
        <v/>
      </c>
      <c r="AD50" s="442" t="str">
        <f t="shared" si="14"/>
        <v/>
      </c>
      <c r="AE50" s="442" t="str">
        <f t="shared" si="37"/>
        <v/>
      </c>
      <c r="AF50" s="441" t="str">
        <f t="shared" si="15"/>
        <v/>
      </c>
      <c r="AG50" s="441" t="str">
        <f t="shared" si="38"/>
        <v/>
      </c>
      <c r="AH50" s="442" t="str">
        <f t="shared" si="16"/>
        <v/>
      </c>
      <c r="AI50" s="442" t="str">
        <f t="shared" si="39"/>
        <v/>
      </c>
      <c r="AJ50" s="441" t="str">
        <f t="shared" si="17"/>
        <v/>
      </c>
      <c r="AK50" s="441" t="str">
        <f t="shared" si="40"/>
        <v/>
      </c>
      <c r="AL50" s="442" t="str">
        <f t="shared" si="18"/>
        <v/>
      </c>
      <c r="AM50" s="442" t="str">
        <f t="shared" si="41"/>
        <v/>
      </c>
      <c r="AN50" s="441" t="str">
        <f t="shared" si="19"/>
        <v/>
      </c>
      <c r="AO50" s="441" t="str">
        <f t="shared" si="42"/>
        <v/>
      </c>
      <c r="AP50" s="442" t="str">
        <f t="shared" si="20"/>
        <v/>
      </c>
      <c r="AQ50" s="442" t="str">
        <f t="shared" si="43"/>
        <v/>
      </c>
      <c r="AR50" s="441" t="str">
        <f t="shared" si="21"/>
        <v/>
      </c>
      <c r="AS50" s="441" t="str">
        <f t="shared" si="44"/>
        <v/>
      </c>
      <c r="AT50" s="442" t="str">
        <f t="shared" si="22"/>
        <v/>
      </c>
      <c r="AU50" s="442" t="str">
        <f t="shared" si="25"/>
        <v/>
      </c>
      <c r="AV50" s="432" t="str">
        <f t="shared" si="23"/>
        <v/>
      </c>
      <c r="AW50" s="107" t="str">
        <f t="shared" si="24"/>
        <v/>
      </c>
      <c r="BB50" s="204" t="str">
        <f t="shared" si="26"/>
        <v/>
      </c>
      <c r="BC50" s="204" t="str">
        <f t="shared" si="26"/>
        <v/>
      </c>
      <c r="BE50" s="206">
        <f t="shared" si="27"/>
        <v>1</v>
      </c>
    </row>
    <row r="51" spans="2:57" hidden="1" x14ac:dyDescent="0.25">
      <c r="B51" s="70" t="str">
        <f t="shared" si="0"/>
        <v/>
      </c>
      <c r="C51" s="430" t="str">
        <f>IF('תנאי סף'!AO51&lt;&gt;1,"",'תנאי סף'!F51)</f>
        <v/>
      </c>
      <c r="D51" s="106" t="str">
        <f>IF($C51="","",'תמיכה מינימלית'!Y51)</f>
        <v/>
      </c>
      <c r="E51" s="181"/>
      <c r="F51" s="106" t="str">
        <f>IF($C51="","",IF(ייצוב!G51="",$BA$1,ייצוב!G51))</f>
        <v/>
      </c>
      <c r="G51" s="364">
        <v>1</v>
      </c>
      <c r="H51" s="285" t="str">
        <f t="shared" si="1"/>
        <v/>
      </c>
      <c r="I51" s="439" t="str">
        <f t="shared" si="2"/>
        <v/>
      </c>
      <c r="J51" s="440" t="str">
        <f t="shared" si="3"/>
        <v/>
      </c>
      <c r="K51" s="440" t="str">
        <f t="shared" si="4"/>
        <v/>
      </c>
      <c r="L51" s="441" t="str">
        <f t="shared" si="5"/>
        <v/>
      </c>
      <c r="M51" s="441" t="str">
        <f t="shared" si="28"/>
        <v/>
      </c>
      <c r="N51" s="442" t="str">
        <f t="shared" si="6"/>
        <v/>
      </c>
      <c r="O51" s="442" t="str">
        <f t="shared" si="29"/>
        <v/>
      </c>
      <c r="P51" s="441" t="str">
        <f t="shared" si="7"/>
        <v/>
      </c>
      <c r="Q51" s="441" t="str">
        <f t="shared" si="30"/>
        <v/>
      </c>
      <c r="R51" s="442" t="str">
        <f t="shared" si="8"/>
        <v/>
      </c>
      <c r="S51" s="442" t="str">
        <f t="shared" si="31"/>
        <v/>
      </c>
      <c r="T51" s="441" t="str">
        <f t="shared" si="9"/>
        <v/>
      </c>
      <c r="U51" s="441" t="str">
        <f t="shared" si="32"/>
        <v/>
      </c>
      <c r="V51" s="442" t="str">
        <f t="shared" si="10"/>
        <v/>
      </c>
      <c r="W51" s="442" t="str">
        <f t="shared" si="33"/>
        <v/>
      </c>
      <c r="X51" s="441" t="str">
        <f t="shared" si="11"/>
        <v/>
      </c>
      <c r="Y51" s="441" t="str">
        <f t="shared" si="34"/>
        <v/>
      </c>
      <c r="Z51" s="442" t="str">
        <f t="shared" si="12"/>
        <v/>
      </c>
      <c r="AA51" s="442" t="str">
        <f t="shared" si="35"/>
        <v/>
      </c>
      <c r="AB51" s="441" t="str">
        <f t="shared" si="13"/>
        <v/>
      </c>
      <c r="AC51" s="441" t="str">
        <f t="shared" si="36"/>
        <v/>
      </c>
      <c r="AD51" s="442" t="str">
        <f t="shared" si="14"/>
        <v/>
      </c>
      <c r="AE51" s="442" t="str">
        <f t="shared" si="37"/>
        <v/>
      </c>
      <c r="AF51" s="441" t="str">
        <f t="shared" si="15"/>
        <v/>
      </c>
      <c r="AG51" s="441" t="str">
        <f t="shared" si="38"/>
        <v/>
      </c>
      <c r="AH51" s="442" t="str">
        <f t="shared" si="16"/>
        <v/>
      </c>
      <c r="AI51" s="442" t="str">
        <f t="shared" si="39"/>
        <v/>
      </c>
      <c r="AJ51" s="441" t="str">
        <f t="shared" si="17"/>
        <v/>
      </c>
      <c r="AK51" s="441" t="str">
        <f t="shared" si="40"/>
        <v/>
      </c>
      <c r="AL51" s="442" t="str">
        <f t="shared" si="18"/>
        <v/>
      </c>
      <c r="AM51" s="442" t="str">
        <f t="shared" si="41"/>
        <v/>
      </c>
      <c r="AN51" s="441" t="str">
        <f t="shared" si="19"/>
        <v/>
      </c>
      <c r="AO51" s="441" t="str">
        <f t="shared" si="42"/>
        <v/>
      </c>
      <c r="AP51" s="442" t="str">
        <f t="shared" si="20"/>
        <v/>
      </c>
      <c r="AQ51" s="442" t="str">
        <f t="shared" si="43"/>
        <v/>
      </c>
      <c r="AR51" s="441" t="str">
        <f t="shared" si="21"/>
        <v/>
      </c>
      <c r="AS51" s="441" t="str">
        <f t="shared" si="44"/>
        <v/>
      </c>
      <c r="AT51" s="442" t="str">
        <f t="shared" si="22"/>
        <v/>
      </c>
      <c r="AU51" s="442" t="str">
        <f t="shared" si="25"/>
        <v/>
      </c>
      <c r="AV51" s="432" t="str">
        <f t="shared" si="23"/>
        <v/>
      </c>
      <c r="AW51" s="107" t="str">
        <f t="shared" si="24"/>
        <v/>
      </c>
      <c r="BB51" s="204" t="str">
        <f t="shared" si="26"/>
        <v/>
      </c>
      <c r="BC51" s="204" t="str">
        <f t="shared" si="26"/>
        <v/>
      </c>
      <c r="BE51" s="206">
        <f t="shared" si="27"/>
        <v>1</v>
      </c>
    </row>
    <row r="52" spans="2:57" hidden="1" x14ac:dyDescent="0.25">
      <c r="B52" s="70" t="str">
        <f t="shared" si="0"/>
        <v/>
      </c>
      <c r="C52" s="430" t="str">
        <f>IF('תנאי סף'!AO52&lt;&gt;1,"",'תנאי סף'!F52)</f>
        <v/>
      </c>
      <c r="D52" s="106" t="str">
        <f>IF($C52="","",'תמיכה מינימלית'!Y52)</f>
        <v/>
      </c>
      <c r="E52" s="181"/>
      <c r="F52" s="106" t="str">
        <f>IF($C52="","",IF(ייצוב!G52="",$BA$1,ייצוב!G52))</f>
        <v/>
      </c>
      <c r="G52" s="364">
        <v>1</v>
      </c>
      <c r="H52" s="285" t="str">
        <f t="shared" si="1"/>
        <v/>
      </c>
      <c r="I52" s="439" t="str">
        <f t="shared" si="2"/>
        <v/>
      </c>
      <c r="J52" s="440" t="str">
        <f t="shared" si="3"/>
        <v/>
      </c>
      <c r="K52" s="440" t="str">
        <f t="shared" si="4"/>
        <v/>
      </c>
      <c r="L52" s="441" t="str">
        <f t="shared" si="5"/>
        <v/>
      </c>
      <c r="M52" s="441" t="str">
        <f t="shared" si="28"/>
        <v/>
      </c>
      <c r="N52" s="442" t="str">
        <f t="shared" si="6"/>
        <v/>
      </c>
      <c r="O52" s="442" t="str">
        <f t="shared" si="29"/>
        <v/>
      </c>
      <c r="P52" s="441" t="str">
        <f t="shared" si="7"/>
        <v/>
      </c>
      <c r="Q52" s="441" t="str">
        <f t="shared" si="30"/>
        <v/>
      </c>
      <c r="R52" s="442" t="str">
        <f t="shared" si="8"/>
        <v/>
      </c>
      <c r="S52" s="442" t="str">
        <f t="shared" si="31"/>
        <v/>
      </c>
      <c r="T52" s="441" t="str">
        <f t="shared" si="9"/>
        <v/>
      </c>
      <c r="U52" s="441" t="str">
        <f t="shared" si="32"/>
        <v/>
      </c>
      <c r="V52" s="442" t="str">
        <f t="shared" si="10"/>
        <v/>
      </c>
      <c r="W52" s="442" t="str">
        <f t="shared" si="33"/>
        <v/>
      </c>
      <c r="X52" s="441" t="str">
        <f t="shared" si="11"/>
        <v/>
      </c>
      <c r="Y52" s="441" t="str">
        <f t="shared" si="34"/>
        <v/>
      </c>
      <c r="Z52" s="442" t="str">
        <f t="shared" si="12"/>
        <v/>
      </c>
      <c r="AA52" s="442" t="str">
        <f t="shared" si="35"/>
        <v/>
      </c>
      <c r="AB52" s="441" t="str">
        <f t="shared" si="13"/>
        <v/>
      </c>
      <c r="AC52" s="441" t="str">
        <f t="shared" si="36"/>
        <v/>
      </c>
      <c r="AD52" s="442" t="str">
        <f t="shared" si="14"/>
        <v/>
      </c>
      <c r="AE52" s="442" t="str">
        <f t="shared" si="37"/>
        <v/>
      </c>
      <c r="AF52" s="441" t="str">
        <f t="shared" si="15"/>
        <v/>
      </c>
      <c r="AG52" s="441" t="str">
        <f t="shared" si="38"/>
        <v/>
      </c>
      <c r="AH52" s="442" t="str">
        <f t="shared" si="16"/>
        <v/>
      </c>
      <c r="AI52" s="442" t="str">
        <f t="shared" si="39"/>
        <v/>
      </c>
      <c r="AJ52" s="441" t="str">
        <f t="shared" si="17"/>
        <v/>
      </c>
      <c r="AK52" s="441" t="str">
        <f t="shared" si="40"/>
        <v/>
      </c>
      <c r="AL52" s="442" t="str">
        <f t="shared" si="18"/>
        <v/>
      </c>
      <c r="AM52" s="442" t="str">
        <f t="shared" si="41"/>
        <v/>
      </c>
      <c r="AN52" s="441" t="str">
        <f t="shared" si="19"/>
        <v/>
      </c>
      <c r="AO52" s="441" t="str">
        <f t="shared" si="42"/>
        <v/>
      </c>
      <c r="AP52" s="442" t="str">
        <f t="shared" si="20"/>
        <v/>
      </c>
      <c r="AQ52" s="442" t="str">
        <f t="shared" si="43"/>
        <v/>
      </c>
      <c r="AR52" s="441" t="str">
        <f t="shared" si="21"/>
        <v/>
      </c>
      <c r="AS52" s="441" t="str">
        <f t="shared" si="44"/>
        <v/>
      </c>
      <c r="AT52" s="442" t="str">
        <f t="shared" si="22"/>
        <v/>
      </c>
      <c r="AU52" s="442" t="str">
        <f t="shared" si="25"/>
        <v/>
      </c>
      <c r="AV52" s="432" t="str">
        <f t="shared" si="23"/>
        <v/>
      </c>
      <c r="AW52" s="107" t="str">
        <f t="shared" si="24"/>
        <v/>
      </c>
      <c r="BB52" s="204" t="str">
        <f t="shared" si="26"/>
        <v/>
      </c>
      <c r="BC52" s="204" t="str">
        <f t="shared" si="26"/>
        <v/>
      </c>
      <c r="BE52" s="206">
        <f t="shared" si="27"/>
        <v>1</v>
      </c>
    </row>
    <row r="53" spans="2:57" hidden="1" x14ac:dyDescent="0.25">
      <c r="B53" s="70" t="str">
        <f t="shared" si="0"/>
        <v/>
      </c>
      <c r="C53" s="430" t="str">
        <f>IF('תנאי סף'!AO53&lt;&gt;1,"",'תנאי סף'!F53)</f>
        <v/>
      </c>
      <c r="D53" s="106" t="str">
        <f>IF($C53="","",'תמיכה מינימלית'!Y53)</f>
        <v/>
      </c>
      <c r="E53" s="181"/>
      <c r="F53" s="106" t="str">
        <f>IF($C53="","",IF(ייצוב!G53="",$BA$1,ייצוב!G53))</f>
        <v/>
      </c>
      <c r="G53" s="364">
        <v>1</v>
      </c>
      <c r="H53" s="285" t="str">
        <f t="shared" si="1"/>
        <v/>
      </c>
      <c r="I53" s="439" t="str">
        <f t="shared" si="2"/>
        <v/>
      </c>
      <c r="J53" s="440" t="str">
        <f t="shared" si="3"/>
        <v/>
      </c>
      <c r="K53" s="440" t="str">
        <f t="shared" si="4"/>
        <v/>
      </c>
      <c r="L53" s="441" t="str">
        <f t="shared" si="5"/>
        <v/>
      </c>
      <c r="M53" s="441" t="str">
        <f t="shared" si="28"/>
        <v/>
      </c>
      <c r="N53" s="442" t="str">
        <f t="shared" si="6"/>
        <v/>
      </c>
      <c r="O53" s="442" t="str">
        <f t="shared" si="29"/>
        <v/>
      </c>
      <c r="P53" s="441" t="str">
        <f t="shared" si="7"/>
        <v/>
      </c>
      <c r="Q53" s="441" t="str">
        <f t="shared" si="30"/>
        <v/>
      </c>
      <c r="R53" s="442" t="str">
        <f t="shared" si="8"/>
        <v/>
      </c>
      <c r="S53" s="442" t="str">
        <f t="shared" si="31"/>
        <v/>
      </c>
      <c r="T53" s="441" t="str">
        <f t="shared" si="9"/>
        <v/>
      </c>
      <c r="U53" s="441" t="str">
        <f t="shared" si="32"/>
        <v/>
      </c>
      <c r="V53" s="442" t="str">
        <f t="shared" si="10"/>
        <v/>
      </c>
      <c r="W53" s="442" t="str">
        <f t="shared" si="33"/>
        <v/>
      </c>
      <c r="X53" s="441" t="str">
        <f t="shared" si="11"/>
        <v/>
      </c>
      <c r="Y53" s="441" t="str">
        <f t="shared" si="34"/>
        <v/>
      </c>
      <c r="Z53" s="442" t="str">
        <f t="shared" si="12"/>
        <v/>
      </c>
      <c r="AA53" s="442" t="str">
        <f t="shared" si="35"/>
        <v/>
      </c>
      <c r="AB53" s="441" t="str">
        <f t="shared" si="13"/>
        <v/>
      </c>
      <c r="AC53" s="441" t="str">
        <f t="shared" si="36"/>
        <v/>
      </c>
      <c r="AD53" s="442" t="str">
        <f t="shared" si="14"/>
        <v/>
      </c>
      <c r="AE53" s="442" t="str">
        <f t="shared" si="37"/>
        <v/>
      </c>
      <c r="AF53" s="441" t="str">
        <f t="shared" si="15"/>
        <v/>
      </c>
      <c r="AG53" s="441" t="str">
        <f t="shared" si="38"/>
        <v/>
      </c>
      <c r="AH53" s="442" t="str">
        <f t="shared" si="16"/>
        <v/>
      </c>
      <c r="AI53" s="442" t="str">
        <f t="shared" si="39"/>
        <v/>
      </c>
      <c r="AJ53" s="441" t="str">
        <f t="shared" si="17"/>
        <v/>
      </c>
      <c r="AK53" s="441" t="str">
        <f t="shared" si="40"/>
        <v/>
      </c>
      <c r="AL53" s="442" t="str">
        <f t="shared" si="18"/>
        <v/>
      </c>
      <c r="AM53" s="442" t="str">
        <f t="shared" si="41"/>
        <v/>
      </c>
      <c r="AN53" s="441" t="str">
        <f t="shared" si="19"/>
        <v/>
      </c>
      <c r="AO53" s="441" t="str">
        <f t="shared" si="42"/>
        <v/>
      </c>
      <c r="AP53" s="442" t="str">
        <f t="shared" si="20"/>
        <v/>
      </c>
      <c r="AQ53" s="442" t="str">
        <f t="shared" si="43"/>
        <v/>
      </c>
      <c r="AR53" s="441" t="str">
        <f t="shared" si="21"/>
        <v/>
      </c>
      <c r="AS53" s="441" t="str">
        <f t="shared" si="44"/>
        <v/>
      </c>
      <c r="AT53" s="442" t="str">
        <f t="shared" si="22"/>
        <v/>
      </c>
      <c r="AU53" s="442" t="str">
        <f t="shared" si="25"/>
        <v/>
      </c>
      <c r="AV53" s="432" t="str">
        <f t="shared" si="23"/>
        <v/>
      </c>
      <c r="AW53" s="107" t="str">
        <f t="shared" si="24"/>
        <v/>
      </c>
      <c r="BB53" s="204" t="str">
        <f t="shared" si="26"/>
        <v/>
      </c>
      <c r="BC53" s="204" t="str">
        <f t="shared" si="26"/>
        <v/>
      </c>
      <c r="BE53" s="206">
        <f t="shared" si="27"/>
        <v>1</v>
      </c>
    </row>
    <row r="54" spans="2:57" hidden="1" x14ac:dyDescent="0.25">
      <c r="B54" s="70" t="str">
        <f t="shared" si="0"/>
        <v/>
      </c>
      <c r="C54" s="430" t="str">
        <f>IF('תנאי סף'!AO54&lt;&gt;1,"",'תנאי סף'!F54)</f>
        <v/>
      </c>
      <c r="D54" s="106" t="str">
        <f>IF($C54="","",'תמיכה מינימלית'!Y54)</f>
        <v/>
      </c>
      <c r="E54" s="181"/>
      <c r="F54" s="106" t="str">
        <f>IF($C54="","",IF(ייצוב!G54="",$BA$1,ייצוב!G54))</f>
        <v/>
      </c>
      <c r="G54" s="364">
        <v>1</v>
      </c>
      <c r="H54" s="285" t="str">
        <f t="shared" si="1"/>
        <v/>
      </c>
      <c r="I54" s="439" t="str">
        <f t="shared" si="2"/>
        <v/>
      </c>
      <c r="J54" s="440" t="str">
        <f t="shared" si="3"/>
        <v/>
      </c>
      <c r="K54" s="440" t="str">
        <f t="shared" si="4"/>
        <v/>
      </c>
      <c r="L54" s="441" t="str">
        <f t="shared" si="5"/>
        <v/>
      </c>
      <c r="M54" s="441" t="str">
        <f t="shared" si="28"/>
        <v/>
      </c>
      <c r="N54" s="442" t="str">
        <f t="shared" si="6"/>
        <v/>
      </c>
      <c r="O54" s="442" t="str">
        <f t="shared" si="29"/>
        <v/>
      </c>
      <c r="P54" s="441" t="str">
        <f t="shared" si="7"/>
        <v/>
      </c>
      <c r="Q54" s="441" t="str">
        <f t="shared" si="30"/>
        <v/>
      </c>
      <c r="R54" s="442" t="str">
        <f t="shared" si="8"/>
        <v/>
      </c>
      <c r="S54" s="442" t="str">
        <f t="shared" si="31"/>
        <v/>
      </c>
      <c r="T54" s="441" t="str">
        <f t="shared" si="9"/>
        <v/>
      </c>
      <c r="U54" s="441" t="str">
        <f t="shared" si="32"/>
        <v/>
      </c>
      <c r="V54" s="442" t="str">
        <f t="shared" si="10"/>
        <v/>
      </c>
      <c r="W54" s="442" t="str">
        <f t="shared" si="33"/>
        <v/>
      </c>
      <c r="X54" s="441" t="str">
        <f t="shared" si="11"/>
        <v/>
      </c>
      <c r="Y54" s="441" t="str">
        <f t="shared" si="34"/>
        <v/>
      </c>
      <c r="Z54" s="442" t="str">
        <f t="shared" si="12"/>
        <v/>
      </c>
      <c r="AA54" s="442" t="str">
        <f t="shared" si="35"/>
        <v/>
      </c>
      <c r="AB54" s="441" t="str">
        <f t="shared" si="13"/>
        <v/>
      </c>
      <c r="AC54" s="441" t="str">
        <f t="shared" si="36"/>
        <v/>
      </c>
      <c r="AD54" s="442" t="str">
        <f t="shared" si="14"/>
        <v/>
      </c>
      <c r="AE54" s="442" t="str">
        <f t="shared" si="37"/>
        <v/>
      </c>
      <c r="AF54" s="441" t="str">
        <f t="shared" si="15"/>
        <v/>
      </c>
      <c r="AG54" s="441" t="str">
        <f t="shared" si="38"/>
        <v/>
      </c>
      <c r="AH54" s="442" t="str">
        <f t="shared" si="16"/>
        <v/>
      </c>
      <c r="AI54" s="442" t="str">
        <f t="shared" si="39"/>
        <v/>
      </c>
      <c r="AJ54" s="441" t="str">
        <f t="shared" si="17"/>
        <v/>
      </c>
      <c r="AK54" s="441" t="str">
        <f t="shared" si="40"/>
        <v/>
      </c>
      <c r="AL54" s="442" t="str">
        <f t="shared" si="18"/>
        <v/>
      </c>
      <c r="AM54" s="442" t="str">
        <f t="shared" si="41"/>
        <v/>
      </c>
      <c r="AN54" s="441" t="str">
        <f t="shared" si="19"/>
        <v/>
      </c>
      <c r="AO54" s="441" t="str">
        <f t="shared" si="42"/>
        <v/>
      </c>
      <c r="AP54" s="442" t="str">
        <f t="shared" si="20"/>
        <v/>
      </c>
      <c r="AQ54" s="442" t="str">
        <f t="shared" si="43"/>
        <v/>
      </c>
      <c r="AR54" s="441" t="str">
        <f t="shared" si="21"/>
        <v/>
      </c>
      <c r="AS54" s="441" t="str">
        <f t="shared" si="44"/>
        <v/>
      </c>
      <c r="AT54" s="442" t="str">
        <f t="shared" si="22"/>
        <v/>
      </c>
      <c r="AU54" s="442" t="str">
        <f t="shared" si="25"/>
        <v/>
      </c>
      <c r="AV54" s="432" t="str">
        <f t="shared" si="23"/>
        <v/>
      </c>
      <c r="AW54" s="107" t="str">
        <f t="shared" si="24"/>
        <v/>
      </c>
      <c r="BB54" s="204" t="str">
        <f t="shared" si="26"/>
        <v/>
      </c>
      <c r="BC54" s="204" t="str">
        <f t="shared" si="26"/>
        <v/>
      </c>
      <c r="BE54" s="206">
        <f t="shared" si="27"/>
        <v>1</v>
      </c>
    </row>
    <row r="55" spans="2:57" hidden="1" x14ac:dyDescent="0.25">
      <c r="B55" s="70" t="str">
        <f t="shared" si="0"/>
        <v/>
      </c>
      <c r="C55" s="430" t="str">
        <f>IF('תנאי סף'!AO55&lt;&gt;1,"",'תנאי סף'!F55)</f>
        <v/>
      </c>
      <c r="D55" s="106" t="str">
        <f>IF($C55="","",'תמיכה מינימלית'!Y55)</f>
        <v/>
      </c>
      <c r="E55" s="181"/>
      <c r="F55" s="106" t="str">
        <f>IF($C55="","",IF(ייצוב!G55="",$BA$1,ייצוב!G55))</f>
        <v/>
      </c>
      <c r="G55" s="364">
        <v>1</v>
      </c>
      <c r="H55" s="285" t="str">
        <f t="shared" si="1"/>
        <v/>
      </c>
      <c r="I55" s="439" t="str">
        <f t="shared" si="2"/>
        <v/>
      </c>
      <c r="J55" s="440" t="str">
        <f t="shared" si="3"/>
        <v/>
      </c>
      <c r="K55" s="440" t="str">
        <f t="shared" si="4"/>
        <v/>
      </c>
      <c r="L55" s="441" t="str">
        <f t="shared" si="5"/>
        <v/>
      </c>
      <c r="M55" s="441" t="str">
        <f t="shared" si="28"/>
        <v/>
      </c>
      <c r="N55" s="442" t="str">
        <f t="shared" si="6"/>
        <v/>
      </c>
      <c r="O55" s="442" t="str">
        <f t="shared" si="29"/>
        <v/>
      </c>
      <c r="P55" s="441" t="str">
        <f t="shared" si="7"/>
        <v/>
      </c>
      <c r="Q55" s="441" t="str">
        <f t="shared" si="30"/>
        <v/>
      </c>
      <c r="R55" s="442" t="str">
        <f t="shared" si="8"/>
        <v/>
      </c>
      <c r="S55" s="442" t="str">
        <f t="shared" si="31"/>
        <v/>
      </c>
      <c r="T55" s="441" t="str">
        <f t="shared" si="9"/>
        <v/>
      </c>
      <c r="U55" s="441" t="str">
        <f t="shared" si="32"/>
        <v/>
      </c>
      <c r="V55" s="442" t="str">
        <f t="shared" si="10"/>
        <v/>
      </c>
      <c r="W55" s="442" t="str">
        <f t="shared" si="33"/>
        <v/>
      </c>
      <c r="X55" s="441" t="str">
        <f t="shared" si="11"/>
        <v/>
      </c>
      <c r="Y55" s="441" t="str">
        <f t="shared" si="34"/>
        <v/>
      </c>
      <c r="Z55" s="442" t="str">
        <f t="shared" si="12"/>
        <v/>
      </c>
      <c r="AA55" s="442" t="str">
        <f t="shared" si="35"/>
        <v/>
      </c>
      <c r="AB55" s="441" t="str">
        <f t="shared" si="13"/>
        <v/>
      </c>
      <c r="AC55" s="441" t="str">
        <f t="shared" si="36"/>
        <v/>
      </c>
      <c r="AD55" s="442" t="str">
        <f t="shared" si="14"/>
        <v/>
      </c>
      <c r="AE55" s="442" t="str">
        <f t="shared" si="37"/>
        <v/>
      </c>
      <c r="AF55" s="441" t="str">
        <f t="shared" si="15"/>
        <v/>
      </c>
      <c r="AG55" s="441" t="str">
        <f t="shared" si="38"/>
        <v/>
      </c>
      <c r="AH55" s="442" t="str">
        <f t="shared" si="16"/>
        <v/>
      </c>
      <c r="AI55" s="442" t="str">
        <f t="shared" si="39"/>
        <v/>
      </c>
      <c r="AJ55" s="441" t="str">
        <f t="shared" si="17"/>
        <v/>
      </c>
      <c r="AK55" s="441" t="str">
        <f t="shared" si="40"/>
        <v/>
      </c>
      <c r="AL55" s="442" t="str">
        <f t="shared" si="18"/>
        <v/>
      </c>
      <c r="AM55" s="442" t="str">
        <f t="shared" si="41"/>
        <v/>
      </c>
      <c r="AN55" s="441" t="str">
        <f t="shared" si="19"/>
        <v/>
      </c>
      <c r="AO55" s="441" t="str">
        <f t="shared" si="42"/>
        <v/>
      </c>
      <c r="AP55" s="442" t="str">
        <f t="shared" si="20"/>
        <v/>
      </c>
      <c r="AQ55" s="442" t="str">
        <f t="shared" si="43"/>
        <v/>
      </c>
      <c r="AR55" s="441" t="str">
        <f t="shared" si="21"/>
        <v/>
      </c>
      <c r="AS55" s="441" t="str">
        <f t="shared" si="44"/>
        <v/>
      </c>
      <c r="AT55" s="442" t="str">
        <f t="shared" si="22"/>
        <v/>
      </c>
      <c r="AU55" s="442" t="str">
        <f t="shared" si="25"/>
        <v/>
      </c>
      <c r="AV55" s="432" t="str">
        <f t="shared" si="23"/>
        <v/>
      </c>
      <c r="AW55" s="107" t="str">
        <f t="shared" si="24"/>
        <v/>
      </c>
      <c r="BB55" s="204" t="str">
        <f t="shared" si="26"/>
        <v/>
      </c>
      <c r="BC55" s="204" t="str">
        <f t="shared" si="26"/>
        <v/>
      </c>
      <c r="BE55" s="206">
        <f t="shared" si="27"/>
        <v>1</v>
      </c>
    </row>
    <row r="56" spans="2:57" hidden="1" x14ac:dyDescent="0.25">
      <c r="B56" s="70" t="str">
        <f t="shared" si="0"/>
        <v/>
      </c>
      <c r="C56" s="430" t="str">
        <f>IF('תנאי סף'!AO56&lt;&gt;1,"",'תנאי סף'!F56)</f>
        <v/>
      </c>
      <c r="D56" s="106" t="str">
        <f>IF($C56="","",'תמיכה מינימלית'!Y56)</f>
        <v/>
      </c>
      <c r="E56" s="181"/>
      <c r="F56" s="106" t="str">
        <f>IF($C56="","",IF(ייצוב!G56="",$BA$1,ייצוב!G56))</f>
        <v/>
      </c>
      <c r="G56" s="364">
        <v>1</v>
      </c>
      <c r="H56" s="285" t="str">
        <f t="shared" si="1"/>
        <v/>
      </c>
      <c r="I56" s="439" t="str">
        <f t="shared" si="2"/>
        <v/>
      </c>
      <c r="J56" s="440" t="str">
        <f t="shared" si="3"/>
        <v/>
      </c>
      <c r="K56" s="440" t="str">
        <f t="shared" si="4"/>
        <v/>
      </c>
      <c r="L56" s="441" t="str">
        <f t="shared" si="5"/>
        <v/>
      </c>
      <c r="M56" s="441" t="str">
        <f t="shared" si="28"/>
        <v/>
      </c>
      <c r="N56" s="442" t="str">
        <f t="shared" si="6"/>
        <v/>
      </c>
      <c r="O56" s="442" t="str">
        <f t="shared" si="29"/>
        <v/>
      </c>
      <c r="P56" s="441" t="str">
        <f t="shared" si="7"/>
        <v/>
      </c>
      <c r="Q56" s="441" t="str">
        <f t="shared" si="30"/>
        <v/>
      </c>
      <c r="R56" s="442" t="str">
        <f t="shared" si="8"/>
        <v/>
      </c>
      <c r="S56" s="442" t="str">
        <f t="shared" si="31"/>
        <v/>
      </c>
      <c r="T56" s="441" t="str">
        <f t="shared" si="9"/>
        <v/>
      </c>
      <c r="U56" s="441" t="str">
        <f t="shared" si="32"/>
        <v/>
      </c>
      <c r="V56" s="442" t="str">
        <f t="shared" si="10"/>
        <v/>
      </c>
      <c r="W56" s="442" t="str">
        <f t="shared" si="33"/>
        <v/>
      </c>
      <c r="X56" s="441" t="str">
        <f t="shared" si="11"/>
        <v/>
      </c>
      <c r="Y56" s="441" t="str">
        <f t="shared" si="34"/>
        <v/>
      </c>
      <c r="Z56" s="442" t="str">
        <f t="shared" si="12"/>
        <v/>
      </c>
      <c r="AA56" s="442" t="str">
        <f t="shared" si="35"/>
        <v/>
      </c>
      <c r="AB56" s="441" t="str">
        <f t="shared" si="13"/>
        <v/>
      </c>
      <c r="AC56" s="441" t="str">
        <f t="shared" si="36"/>
        <v/>
      </c>
      <c r="AD56" s="442" t="str">
        <f t="shared" si="14"/>
        <v/>
      </c>
      <c r="AE56" s="442" t="str">
        <f t="shared" si="37"/>
        <v/>
      </c>
      <c r="AF56" s="441" t="str">
        <f t="shared" si="15"/>
        <v/>
      </c>
      <c r="AG56" s="441" t="str">
        <f t="shared" si="38"/>
        <v/>
      </c>
      <c r="AH56" s="442" t="str">
        <f t="shared" si="16"/>
        <v/>
      </c>
      <c r="AI56" s="442" t="str">
        <f t="shared" si="39"/>
        <v/>
      </c>
      <c r="AJ56" s="441" t="str">
        <f t="shared" si="17"/>
        <v/>
      </c>
      <c r="AK56" s="441" t="str">
        <f t="shared" si="40"/>
        <v/>
      </c>
      <c r="AL56" s="442" t="str">
        <f t="shared" si="18"/>
        <v/>
      </c>
      <c r="AM56" s="442" t="str">
        <f t="shared" si="41"/>
        <v/>
      </c>
      <c r="AN56" s="441" t="str">
        <f t="shared" si="19"/>
        <v/>
      </c>
      <c r="AO56" s="441" t="str">
        <f t="shared" si="42"/>
        <v/>
      </c>
      <c r="AP56" s="442" t="str">
        <f t="shared" si="20"/>
        <v/>
      </c>
      <c r="AQ56" s="442" t="str">
        <f t="shared" si="43"/>
        <v/>
      </c>
      <c r="AR56" s="441" t="str">
        <f t="shared" si="21"/>
        <v/>
      </c>
      <c r="AS56" s="441" t="str">
        <f t="shared" si="44"/>
        <v/>
      </c>
      <c r="AT56" s="442" t="str">
        <f t="shared" si="22"/>
        <v/>
      </c>
      <c r="AU56" s="442" t="str">
        <f t="shared" si="25"/>
        <v/>
      </c>
      <c r="AV56" s="432" t="str">
        <f t="shared" si="23"/>
        <v/>
      </c>
      <c r="AW56" s="107" t="str">
        <f t="shared" si="24"/>
        <v/>
      </c>
      <c r="BB56" s="204" t="str">
        <f t="shared" si="26"/>
        <v/>
      </c>
      <c r="BC56" s="204" t="str">
        <f t="shared" si="26"/>
        <v/>
      </c>
      <c r="BE56" s="206">
        <f t="shared" si="27"/>
        <v>1</v>
      </c>
    </row>
    <row r="57" spans="2:57" hidden="1" x14ac:dyDescent="0.25">
      <c r="B57" s="70" t="str">
        <f t="shared" si="0"/>
        <v/>
      </c>
      <c r="C57" s="430" t="str">
        <f>IF('תנאי סף'!AO57&lt;&gt;1,"",'תנאי סף'!F57)</f>
        <v/>
      </c>
      <c r="D57" s="106" t="str">
        <f>IF($C57="","",'תמיכה מינימלית'!Y57)</f>
        <v/>
      </c>
      <c r="E57" s="181"/>
      <c r="F57" s="106" t="str">
        <f>IF($C57="","",IF(ייצוב!G57="",$BA$1,ייצוב!G57))</f>
        <v/>
      </c>
      <c r="G57" s="364">
        <v>1</v>
      </c>
      <c r="H57" s="285" t="str">
        <f t="shared" si="1"/>
        <v/>
      </c>
      <c r="I57" s="439" t="str">
        <f t="shared" si="2"/>
        <v/>
      </c>
      <c r="J57" s="440" t="str">
        <f t="shared" si="3"/>
        <v/>
      </c>
      <c r="K57" s="440" t="str">
        <f t="shared" si="4"/>
        <v/>
      </c>
      <c r="L57" s="441" t="str">
        <f t="shared" si="5"/>
        <v/>
      </c>
      <c r="M57" s="441" t="str">
        <f t="shared" si="28"/>
        <v/>
      </c>
      <c r="N57" s="442" t="str">
        <f t="shared" si="6"/>
        <v/>
      </c>
      <c r="O57" s="442" t="str">
        <f t="shared" si="29"/>
        <v/>
      </c>
      <c r="P57" s="441" t="str">
        <f t="shared" si="7"/>
        <v/>
      </c>
      <c r="Q57" s="441" t="str">
        <f t="shared" si="30"/>
        <v/>
      </c>
      <c r="R57" s="442" t="str">
        <f t="shared" si="8"/>
        <v/>
      </c>
      <c r="S57" s="442" t="str">
        <f t="shared" si="31"/>
        <v/>
      </c>
      <c r="T57" s="441" t="str">
        <f t="shared" si="9"/>
        <v/>
      </c>
      <c r="U57" s="441" t="str">
        <f t="shared" si="32"/>
        <v/>
      </c>
      <c r="V57" s="442" t="str">
        <f t="shared" si="10"/>
        <v/>
      </c>
      <c r="W57" s="442" t="str">
        <f t="shared" si="33"/>
        <v/>
      </c>
      <c r="X57" s="441" t="str">
        <f t="shared" si="11"/>
        <v/>
      </c>
      <c r="Y57" s="441" t="str">
        <f t="shared" si="34"/>
        <v/>
      </c>
      <c r="Z57" s="442" t="str">
        <f t="shared" si="12"/>
        <v/>
      </c>
      <c r="AA57" s="442" t="str">
        <f t="shared" si="35"/>
        <v/>
      </c>
      <c r="AB57" s="441" t="str">
        <f t="shared" si="13"/>
        <v/>
      </c>
      <c r="AC57" s="441" t="str">
        <f t="shared" si="36"/>
        <v/>
      </c>
      <c r="AD57" s="442" t="str">
        <f t="shared" si="14"/>
        <v/>
      </c>
      <c r="AE57" s="442" t="str">
        <f t="shared" si="37"/>
        <v/>
      </c>
      <c r="AF57" s="441" t="str">
        <f t="shared" si="15"/>
        <v/>
      </c>
      <c r="AG57" s="441" t="str">
        <f t="shared" si="38"/>
        <v/>
      </c>
      <c r="AH57" s="442" t="str">
        <f t="shared" si="16"/>
        <v/>
      </c>
      <c r="AI57" s="442" t="str">
        <f t="shared" si="39"/>
        <v/>
      </c>
      <c r="AJ57" s="441" t="str">
        <f t="shared" si="17"/>
        <v/>
      </c>
      <c r="AK57" s="441" t="str">
        <f t="shared" si="40"/>
        <v/>
      </c>
      <c r="AL57" s="442" t="str">
        <f t="shared" si="18"/>
        <v/>
      </c>
      <c r="AM57" s="442" t="str">
        <f t="shared" si="41"/>
        <v/>
      </c>
      <c r="AN57" s="441" t="str">
        <f t="shared" si="19"/>
        <v/>
      </c>
      <c r="AO57" s="441" t="str">
        <f t="shared" si="42"/>
        <v/>
      </c>
      <c r="AP57" s="442" t="str">
        <f t="shared" si="20"/>
        <v/>
      </c>
      <c r="AQ57" s="442" t="str">
        <f t="shared" si="43"/>
        <v/>
      </c>
      <c r="AR57" s="441" t="str">
        <f t="shared" si="21"/>
        <v/>
      </c>
      <c r="AS57" s="441" t="str">
        <f t="shared" si="44"/>
        <v/>
      </c>
      <c r="AT57" s="442" t="str">
        <f t="shared" si="22"/>
        <v/>
      </c>
      <c r="AU57" s="442" t="str">
        <f t="shared" si="25"/>
        <v/>
      </c>
      <c r="AV57" s="432" t="str">
        <f t="shared" si="23"/>
        <v/>
      </c>
      <c r="AW57" s="107" t="str">
        <f t="shared" si="24"/>
        <v/>
      </c>
      <c r="BB57" s="204" t="str">
        <f t="shared" si="26"/>
        <v/>
      </c>
      <c r="BC57" s="204" t="str">
        <f t="shared" si="26"/>
        <v/>
      </c>
      <c r="BE57" s="206">
        <f t="shared" si="27"/>
        <v>1</v>
      </c>
    </row>
    <row r="58" spans="2:57" hidden="1" x14ac:dyDescent="0.25">
      <c r="B58" s="70" t="str">
        <f t="shared" si="0"/>
        <v/>
      </c>
      <c r="C58" s="430" t="str">
        <f>IF('תנאי סף'!AO58&lt;&gt;1,"",'תנאי סף'!F58)</f>
        <v/>
      </c>
      <c r="D58" s="106" t="str">
        <f>IF($C58="","",'תמיכה מינימלית'!Y58)</f>
        <v/>
      </c>
      <c r="E58" s="181"/>
      <c r="F58" s="106" t="str">
        <f>IF($C58="","",IF(ייצוב!G58="",$BA$1,ייצוב!G58))</f>
        <v/>
      </c>
      <c r="G58" s="364">
        <v>1</v>
      </c>
      <c r="H58" s="285" t="str">
        <f t="shared" si="1"/>
        <v/>
      </c>
      <c r="I58" s="439" t="str">
        <f t="shared" si="2"/>
        <v/>
      </c>
      <c r="J58" s="440" t="str">
        <f t="shared" si="3"/>
        <v/>
      </c>
      <c r="K58" s="440" t="str">
        <f t="shared" si="4"/>
        <v/>
      </c>
      <c r="L58" s="441" t="str">
        <f t="shared" si="5"/>
        <v/>
      </c>
      <c r="M58" s="441" t="str">
        <f t="shared" si="28"/>
        <v/>
      </c>
      <c r="N58" s="442" t="str">
        <f t="shared" si="6"/>
        <v/>
      </c>
      <c r="O58" s="442" t="str">
        <f t="shared" si="29"/>
        <v/>
      </c>
      <c r="P58" s="441" t="str">
        <f t="shared" si="7"/>
        <v/>
      </c>
      <c r="Q58" s="441" t="str">
        <f t="shared" si="30"/>
        <v/>
      </c>
      <c r="R58" s="442" t="str">
        <f t="shared" si="8"/>
        <v/>
      </c>
      <c r="S58" s="442" t="str">
        <f t="shared" si="31"/>
        <v/>
      </c>
      <c r="T58" s="441" t="str">
        <f t="shared" si="9"/>
        <v/>
      </c>
      <c r="U58" s="441" t="str">
        <f t="shared" si="32"/>
        <v/>
      </c>
      <c r="V58" s="442" t="str">
        <f t="shared" si="10"/>
        <v/>
      </c>
      <c r="W58" s="442" t="str">
        <f t="shared" si="33"/>
        <v/>
      </c>
      <c r="X58" s="441" t="str">
        <f t="shared" si="11"/>
        <v/>
      </c>
      <c r="Y58" s="441" t="str">
        <f t="shared" si="34"/>
        <v/>
      </c>
      <c r="Z58" s="442" t="str">
        <f t="shared" si="12"/>
        <v/>
      </c>
      <c r="AA58" s="442" t="str">
        <f t="shared" si="35"/>
        <v/>
      </c>
      <c r="AB58" s="441" t="str">
        <f t="shared" si="13"/>
        <v/>
      </c>
      <c r="AC58" s="441" t="str">
        <f t="shared" si="36"/>
        <v/>
      </c>
      <c r="AD58" s="442" t="str">
        <f t="shared" si="14"/>
        <v/>
      </c>
      <c r="AE58" s="442" t="str">
        <f t="shared" si="37"/>
        <v/>
      </c>
      <c r="AF58" s="441" t="str">
        <f t="shared" si="15"/>
        <v/>
      </c>
      <c r="AG58" s="441" t="str">
        <f t="shared" si="38"/>
        <v/>
      </c>
      <c r="AH58" s="442" t="str">
        <f t="shared" si="16"/>
        <v/>
      </c>
      <c r="AI58" s="442" t="str">
        <f t="shared" si="39"/>
        <v/>
      </c>
      <c r="AJ58" s="441" t="str">
        <f t="shared" si="17"/>
        <v/>
      </c>
      <c r="AK58" s="441" t="str">
        <f t="shared" si="40"/>
        <v/>
      </c>
      <c r="AL58" s="442" t="str">
        <f t="shared" si="18"/>
        <v/>
      </c>
      <c r="AM58" s="442" t="str">
        <f t="shared" si="41"/>
        <v/>
      </c>
      <c r="AN58" s="441" t="str">
        <f t="shared" si="19"/>
        <v/>
      </c>
      <c r="AO58" s="441" t="str">
        <f t="shared" si="42"/>
        <v/>
      </c>
      <c r="AP58" s="442" t="str">
        <f t="shared" si="20"/>
        <v/>
      </c>
      <c r="AQ58" s="442" t="str">
        <f t="shared" si="43"/>
        <v/>
      </c>
      <c r="AR58" s="441" t="str">
        <f t="shared" si="21"/>
        <v/>
      </c>
      <c r="AS58" s="441" t="str">
        <f t="shared" si="44"/>
        <v/>
      </c>
      <c r="AT58" s="442" t="str">
        <f t="shared" si="22"/>
        <v/>
      </c>
      <c r="AU58" s="442" t="str">
        <f t="shared" si="25"/>
        <v/>
      </c>
      <c r="AV58" s="432" t="str">
        <f t="shared" si="23"/>
        <v/>
      </c>
      <c r="AW58" s="107" t="str">
        <f t="shared" si="24"/>
        <v/>
      </c>
      <c r="BB58" s="204" t="str">
        <f t="shared" si="26"/>
        <v/>
      </c>
      <c r="BC58" s="204" t="str">
        <f t="shared" si="26"/>
        <v/>
      </c>
      <c r="BE58" s="206">
        <f t="shared" si="27"/>
        <v>1</v>
      </c>
    </row>
    <row r="59" spans="2:57" hidden="1" x14ac:dyDescent="0.25">
      <c r="B59" s="70" t="str">
        <f t="shared" si="0"/>
        <v/>
      </c>
      <c r="C59" s="430" t="str">
        <f>IF('תנאי סף'!AO59&lt;&gt;1,"",'תנאי סף'!F59)</f>
        <v/>
      </c>
      <c r="D59" s="106" t="str">
        <f>IF($C59="","",'תמיכה מינימלית'!Y59)</f>
        <v/>
      </c>
      <c r="E59" s="181"/>
      <c r="F59" s="106" t="str">
        <f>IF($C59="","",IF(ייצוב!G59="",$BA$1,ייצוב!G59))</f>
        <v/>
      </c>
      <c r="G59" s="364">
        <v>1</v>
      </c>
      <c r="H59" s="285" t="str">
        <f t="shared" si="1"/>
        <v/>
      </c>
      <c r="I59" s="439" t="str">
        <f t="shared" si="2"/>
        <v/>
      </c>
      <c r="J59" s="440" t="str">
        <f t="shared" si="3"/>
        <v/>
      </c>
      <c r="K59" s="440" t="str">
        <f t="shared" si="4"/>
        <v/>
      </c>
      <c r="L59" s="441" t="str">
        <f t="shared" si="5"/>
        <v/>
      </c>
      <c r="M59" s="441" t="str">
        <f t="shared" si="28"/>
        <v/>
      </c>
      <c r="N59" s="442" t="str">
        <f t="shared" si="6"/>
        <v/>
      </c>
      <c r="O59" s="442" t="str">
        <f t="shared" si="29"/>
        <v/>
      </c>
      <c r="P59" s="441" t="str">
        <f t="shared" si="7"/>
        <v/>
      </c>
      <c r="Q59" s="441" t="str">
        <f t="shared" si="30"/>
        <v/>
      </c>
      <c r="R59" s="442" t="str">
        <f t="shared" si="8"/>
        <v/>
      </c>
      <c r="S59" s="442" t="str">
        <f t="shared" si="31"/>
        <v/>
      </c>
      <c r="T59" s="441" t="str">
        <f t="shared" si="9"/>
        <v/>
      </c>
      <c r="U59" s="441" t="str">
        <f t="shared" si="32"/>
        <v/>
      </c>
      <c r="V59" s="442" t="str">
        <f t="shared" si="10"/>
        <v/>
      </c>
      <c r="W59" s="442" t="str">
        <f t="shared" si="33"/>
        <v/>
      </c>
      <c r="X59" s="441" t="str">
        <f t="shared" si="11"/>
        <v/>
      </c>
      <c r="Y59" s="441" t="str">
        <f t="shared" si="34"/>
        <v/>
      </c>
      <c r="Z59" s="442" t="str">
        <f t="shared" si="12"/>
        <v/>
      </c>
      <c r="AA59" s="442" t="str">
        <f t="shared" si="35"/>
        <v/>
      </c>
      <c r="AB59" s="441" t="str">
        <f t="shared" si="13"/>
        <v/>
      </c>
      <c r="AC59" s="441" t="str">
        <f t="shared" si="36"/>
        <v/>
      </c>
      <c r="AD59" s="442" t="str">
        <f t="shared" si="14"/>
        <v/>
      </c>
      <c r="AE59" s="442" t="str">
        <f t="shared" si="37"/>
        <v/>
      </c>
      <c r="AF59" s="441" t="str">
        <f t="shared" si="15"/>
        <v/>
      </c>
      <c r="AG59" s="441" t="str">
        <f t="shared" si="38"/>
        <v/>
      </c>
      <c r="AH59" s="442" t="str">
        <f t="shared" si="16"/>
        <v/>
      </c>
      <c r="AI59" s="442" t="str">
        <f t="shared" si="39"/>
        <v/>
      </c>
      <c r="AJ59" s="441" t="str">
        <f t="shared" si="17"/>
        <v/>
      </c>
      <c r="AK59" s="441" t="str">
        <f t="shared" si="40"/>
        <v/>
      </c>
      <c r="AL59" s="442" t="str">
        <f t="shared" si="18"/>
        <v/>
      </c>
      <c r="AM59" s="442" t="str">
        <f t="shared" si="41"/>
        <v/>
      </c>
      <c r="AN59" s="441" t="str">
        <f t="shared" si="19"/>
        <v/>
      </c>
      <c r="AO59" s="441" t="str">
        <f t="shared" si="42"/>
        <v/>
      </c>
      <c r="AP59" s="442" t="str">
        <f t="shared" si="20"/>
        <v/>
      </c>
      <c r="AQ59" s="442" t="str">
        <f t="shared" si="43"/>
        <v/>
      </c>
      <c r="AR59" s="441" t="str">
        <f t="shared" si="21"/>
        <v/>
      </c>
      <c r="AS59" s="441" t="str">
        <f t="shared" si="44"/>
        <v/>
      </c>
      <c r="AT59" s="442" t="str">
        <f t="shared" si="22"/>
        <v/>
      </c>
      <c r="AU59" s="442" t="str">
        <f t="shared" si="25"/>
        <v/>
      </c>
      <c r="AV59" s="432" t="str">
        <f t="shared" si="23"/>
        <v/>
      </c>
      <c r="AW59" s="107" t="str">
        <f t="shared" si="24"/>
        <v/>
      </c>
      <c r="BB59" s="204" t="str">
        <f t="shared" si="26"/>
        <v/>
      </c>
      <c r="BC59" s="204" t="str">
        <f t="shared" si="26"/>
        <v/>
      </c>
      <c r="BE59" s="206">
        <f t="shared" si="27"/>
        <v>1</v>
      </c>
    </row>
    <row r="60" spans="2:57" hidden="1" x14ac:dyDescent="0.25">
      <c r="B60" s="70" t="str">
        <f t="shared" si="0"/>
        <v/>
      </c>
      <c r="C60" s="430" t="str">
        <f>IF('תנאי סף'!AO60&lt;&gt;1,"",'תנאי סף'!F60)</f>
        <v/>
      </c>
      <c r="D60" s="106" t="str">
        <f>IF($C60="","",'תמיכה מינימלית'!Y60)</f>
        <v/>
      </c>
      <c r="E60" s="181"/>
      <c r="F60" s="106" t="str">
        <f>IF($C60="","",IF(ייצוב!G60="",$BA$1,ייצוב!G60))</f>
        <v/>
      </c>
      <c r="G60" s="364">
        <v>1</v>
      </c>
      <c r="H60" s="285" t="str">
        <f t="shared" si="1"/>
        <v/>
      </c>
      <c r="I60" s="439" t="str">
        <f t="shared" si="2"/>
        <v/>
      </c>
      <c r="J60" s="440" t="str">
        <f t="shared" si="3"/>
        <v/>
      </c>
      <c r="K60" s="440" t="str">
        <f t="shared" si="4"/>
        <v/>
      </c>
      <c r="L60" s="441" t="str">
        <f t="shared" si="5"/>
        <v/>
      </c>
      <c r="M60" s="441" t="str">
        <f t="shared" si="28"/>
        <v/>
      </c>
      <c r="N60" s="442" t="str">
        <f t="shared" si="6"/>
        <v/>
      </c>
      <c r="O60" s="442" t="str">
        <f t="shared" si="29"/>
        <v/>
      </c>
      <c r="P60" s="441" t="str">
        <f t="shared" si="7"/>
        <v/>
      </c>
      <c r="Q60" s="441" t="str">
        <f t="shared" si="30"/>
        <v/>
      </c>
      <c r="R60" s="442" t="str">
        <f t="shared" si="8"/>
        <v/>
      </c>
      <c r="S60" s="442" t="str">
        <f t="shared" si="31"/>
        <v/>
      </c>
      <c r="T60" s="441" t="str">
        <f t="shared" si="9"/>
        <v/>
      </c>
      <c r="U60" s="441" t="str">
        <f t="shared" si="32"/>
        <v/>
      </c>
      <c r="V60" s="442" t="str">
        <f t="shared" si="10"/>
        <v/>
      </c>
      <c r="W60" s="442" t="str">
        <f t="shared" si="33"/>
        <v/>
      </c>
      <c r="X60" s="441" t="str">
        <f t="shared" si="11"/>
        <v/>
      </c>
      <c r="Y60" s="441" t="str">
        <f t="shared" si="34"/>
        <v/>
      </c>
      <c r="Z60" s="442" t="str">
        <f t="shared" si="12"/>
        <v/>
      </c>
      <c r="AA60" s="442" t="str">
        <f t="shared" si="35"/>
        <v/>
      </c>
      <c r="AB60" s="441" t="str">
        <f t="shared" si="13"/>
        <v/>
      </c>
      <c r="AC60" s="441" t="str">
        <f t="shared" si="36"/>
        <v/>
      </c>
      <c r="AD60" s="442" t="str">
        <f t="shared" si="14"/>
        <v/>
      </c>
      <c r="AE60" s="442" t="str">
        <f t="shared" si="37"/>
        <v/>
      </c>
      <c r="AF60" s="441" t="str">
        <f t="shared" si="15"/>
        <v/>
      </c>
      <c r="AG60" s="441" t="str">
        <f t="shared" si="38"/>
        <v/>
      </c>
      <c r="AH60" s="442" t="str">
        <f t="shared" si="16"/>
        <v/>
      </c>
      <c r="AI60" s="442" t="str">
        <f t="shared" si="39"/>
        <v/>
      </c>
      <c r="AJ60" s="441" t="str">
        <f t="shared" si="17"/>
        <v/>
      </c>
      <c r="AK60" s="441" t="str">
        <f t="shared" si="40"/>
        <v/>
      </c>
      <c r="AL60" s="442" t="str">
        <f t="shared" si="18"/>
        <v/>
      </c>
      <c r="AM60" s="442" t="str">
        <f t="shared" si="41"/>
        <v/>
      </c>
      <c r="AN60" s="441" t="str">
        <f t="shared" si="19"/>
        <v/>
      </c>
      <c r="AO60" s="441" t="str">
        <f t="shared" si="42"/>
        <v/>
      </c>
      <c r="AP60" s="442" t="str">
        <f t="shared" si="20"/>
        <v/>
      </c>
      <c r="AQ60" s="442" t="str">
        <f t="shared" si="43"/>
        <v/>
      </c>
      <c r="AR60" s="441" t="str">
        <f t="shared" si="21"/>
        <v/>
      </c>
      <c r="AS60" s="441" t="str">
        <f t="shared" si="44"/>
        <v/>
      </c>
      <c r="AT60" s="442" t="str">
        <f t="shared" si="22"/>
        <v/>
      </c>
      <c r="AU60" s="442" t="str">
        <f t="shared" si="25"/>
        <v/>
      </c>
      <c r="AV60" s="432" t="str">
        <f t="shared" si="23"/>
        <v/>
      </c>
      <c r="AW60" s="107" t="str">
        <f t="shared" si="24"/>
        <v/>
      </c>
      <c r="BB60" s="204" t="str">
        <f t="shared" si="26"/>
        <v/>
      </c>
      <c r="BC60" s="204" t="str">
        <f t="shared" si="26"/>
        <v/>
      </c>
      <c r="BE60" s="206">
        <f t="shared" si="27"/>
        <v>1</v>
      </c>
    </row>
    <row r="61" spans="2:57" hidden="1" x14ac:dyDescent="0.25">
      <c r="B61" s="70" t="str">
        <f t="shared" si="0"/>
        <v/>
      </c>
      <c r="C61" s="430" t="str">
        <f>IF('תנאי סף'!AO61&lt;&gt;1,"",'תנאי סף'!F61)</f>
        <v/>
      </c>
      <c r="D61" s="106" t="str">
        <f>IF($C61="","",'תמיכה מינימלית'!Y61)</f>
        <v/>
      </c>
      <c r="E61" s="181"/>
      <c r="F61" s="106" t="str">
        <f>IF($C61="","",IF(ייצוב!G61="",$BA$1,ייצוב!G61))</f>
        <v/>
      </c>
      <c r="G61" s="364">
        <v>1</v>
      </c>
      <c r="H61" s="285" t="str">
        <f t="shared" si="1"/>
        <v/>
      </c>
      <c r="I61" s="439" t="str">
        <f t="shared" si="2"/>
        <v/>
      </c>
      <c r="J61" s="440" t="str">
        <f t="shared" si="3"/>
        <v/>
      </c>
      <c r="K61" s="440" t="str">
        <f t="shared" si="4"/>
        <v/>
      </c>
      <c r="L61" s="441" t="str">
        <f t="shared" si="5"/>
        <v/>
      </c>
      <c r="M61" s="441" t="str">
        <f t="shared" si="28"/>
        <v/>
      </c>
      <c r="N61" s="442" t="str">
        <f t="shared" si="6"/>
        <v/>
      </c>
      <c r="O61" s="442" t="str">
        <f t="shared" si="29"/>
        <v/>
      </c>
      <c r="P61" s="441" t="str">
        <f t="shared" si="7"/>
        <v/>
      </c>
      <c r="Q61" s="441" t="str">
        <f t="shared" si="30"/>
        <v/>
      </c>
      <c r="R61" s="442" t="str">
        <f t="shared" si="8"/>
        <v/>
      </c>
      <c r="S61" s="442" t="str">
        <f t="shared" si="31"/>
        <v/>
      </c>
      <c r="T61" s="441" t="str">
        <f t="shared" si="9"/>
        <v/>
      </c>
      <c r="U61" s="441" t="str">
        <f t="shared" si="32"/>
        <v/>
      </c>
      <c r="V61" s="442" t="str">
        <f t="shared" si="10"/>
        <v/>
      </c>
      <c r="W61" s="442" t="str">
        <f t="shared" si="33"/>
        <v/>
      </c>
      <c r="X61" s="441" t="str">
        <f t="shared" si="11"/>
        <v/>
      </c>
      <c r="Y61" s="441" t="str">
        <f t="shared" si="34"/>
        <v/>
      </c>
      <c r="Z61" s="442" t="str">
        <f t="shared" si="12"/>
        <v/>
      </c>
      <c r="AA61" s="442" t="str">
        <f t="shared" si="35"/>
        <v/>
      </c>
      <c r="AB61" s="441" t="str">
        <f t="shared" si="13"/>
        <v/>
      </c>
      <c r="AC61" s="441" t="str">
        <f t="shared" si="36"/>
        <v/>
      </c>
      <c r="AD61" s="442" t="str">
        <f t="shared" si="14"/>
        <v/>
      </c>
      <c r="AE61" s="442" t="str">
        <f t="shared" si="37"/>
        <v/>
      </c>
      <c r="AF61" s="441" t="str">
        <f t="shared" si="15"/>
        <v/>
      </c>
      <c r="AG61" s="441" t="str">
        <f t="shared" si="38"/>
        <v/>
      </c>
      <c r="AH61" s="442" t="str">
        <f t="shared" si="16"/>
        <v/>
      </c>
      <c r="AI61" s="442" t="str">
        <f t="shared" si="39"/>
        <v/>
      </c>
      <c r="AJ61" s="441" t="str">
        <f t="shared" si="17"/>
        <v/>
      </c>
      <c r="AK61" s="441" t="str">
        <f t="shared" si="40"/>
        <v/>
      </c>
      <c r="AL61" s="442" t="str">
        <f t="shared" si="18"/>
        <v/>
      </c>
      <c r="AM61" s="442" t="str">
        <f t="shared" si="41"/>
        <v/>
      </c>
      <c r="AN61" s="441" t="str">
        <f t="shared" si="19"/>
        <v/>
      </c>
      <c r="AO61" s="441" t="str">
        <f t="shared" si="42"/>
        <v/>
      </c>
      <c r="AP61" s="442" t="str">
        <f t="shared" si="20"/>
        <v/>
      </c>
      <c r="AQ61" s="442" t="str">
        <f t="shared" si="43"/>
        <v/>
      </c>
      <c r="AR61" s="441" t="str">
        <f t="shared" si="21"/>
        <v/>
      </c>
      <c r="AS61" s="441" t="str">
        <f t="shared" si="44"/>
        <v/>
      </c>
      <c r="AT61" s="442" t="str">
        <f t="shared" si="22"/>
        <v/>
      </c>
      <c r="AU61" s="442" t="str">
        <f t="shared" si="25"/>
        <v/>
      </c>
      <c r="AV61" s="432" t="str">
        <f t="shared" si="23"/>
        <v/>
      </c>
      <c r="AW61" s="107" t="str">
        <f t="shared" si="24"/>
        <v/>
      </c>
      <c r="BB61" s="204" t="str">
        <f t="shared" si="26"/>
        <v/>
      </c>
      <c r="BC61" s="204" t="str">
        <f t="shared" si="26"/>
        <v/>
      </c>
      <c r="BE61" s="206">
        <f t="shared" si="27"/>
        <v>1</v>
      </c>
    </row>
    <row r="62" spans="2:57" hidden="1" x14ac:dyDescent="0.25">
      <c r="B62" s="70" t="str">
        <f t="shared" si="0"/>
        <v/>
      </c>
      <c r="C62" s="430" t="str">
        <f>IF('תנאי סף'!AO62&lt;&gt;1,"",'תנאי סף'!F62)</f>
        <v/>
      </c>
      <c r="D62" s="106" t="str">
        <f>IF($C62="","",'תמיכה מינימלית'!Y62)</f>
        <v/>
      </c>
      <c r="E62" s="181"/>
      <c r="F62" s="106" t="str">
        <f>IF($C62="","",IF(ייצוב!G62="",$BA$1,ייצוב!G62))</f>
        <v/>
      </c>
      <c r="G62" s="364">
        <v>1</v>
      </c>
      <c r="H62" s="285" t="str">
        <f t="shared" si="1"/>
        <v/>
      </c>
      <c r="I62" s="439" t="str">
        <f t="shared" si="2"/>
        <v/>
      </c>
      <c r="J62" s="440" t="str">
        <f t="shared" si="3"/>
        <v/>
      </c>
      <c r="K62" s="440" t="str">
        <f t="shared" si="4"/>
        <v/>
      </c>
      <c r="L62" s="441" t="str">
        <f t="shared" si="5"/>
        <v/>
      </c>
      <c r="M62" s="441" t="str">
        <f t="shared" si="28"/>
        <v/>
      </c>
      <c r="N62" s="442" t="str">
        <f t="shared" si="6"/>
        <v/>
      </c>
      <c r="O62" s="442" t="str">
        <f t="shared" si="29"/>
        <v/>
      </c>
      <c r="P62" s="441" t="str">
        <f t="shared" si="7"/>
        <v/>
      </c>
      <c r="Q62" s="441" t="str">
        <f t="shared" si="30"/>
        <v/>
      </c>
      <c r="R62" s="442" t="str">
        <f t="shared" si="8"/>
        <v/>
      </c>
      <c r="S62" s="442" t="str">
        <f t="shared" si="31"/>
        <v/>
      </c>
      <c r="T62" s="441" t="str">
        <f t="shared" si="9"/>
        <v/>
      </c>
      <c r="U62" s="441" t="str">
        <f t="shared" si="32"/>
        <v/>
      </c>
      <c r="V62" s="442" t="str">
        <f t="shared" si="10"/>
        <v/>
      </c>
      <c r="W62" s="442" t="str">
        <f t="shared" si="33"/>
        <v/>
      </c>
      <c r="X62" s="441" t="str">
        <f t="shared" si="11"/>
        <v/>
      </c>
      <c r="Y62" s="441" t="str">
        <f t="shared" si="34"/>
        <v/>
      </c>
      <c r="Z62" s="442" t="str">
        <f t="shared" si="12"/>
        <v/>
      </c>
      <c r="AA62" s="442" t="str">
        <f t="shared" si="35"/>
        <v/>
      </c>
      <c r="AB62" s="441" t="str">
        <f t="shared" si="13"/>
        <v/>
      </c>
      <c r="AC62" s="441" t="str">
        <f t="shared" si="36"/>
        <v/>
      </c>
      <c r="AD62" s="442" t="str">
        <f t="shared" si="14"/>
        <v/>
      </c>
      <c r="AE62" s="442" t="str">
        <f t="shared" si="37"/>
        <v/>
      </c>
      <c r="AF62" s="441" t="str">
        <f t="shared" si="15"/>
        <v/>
      </c>
      <c r="AG62" s="441" t="str">
        <f t="shared" si="38"/>
        <v/>
      </c>
      <c r="AH62" s="442" t="str">
        <f t="shared" si="16"/>
        <v/>
      </c>
      <c r="AI62" s="442" t="str">
        <f t="shared" si="39"/>
        <v/>
      </c>
      <c r="AJ62" s="441" t="str">
        <f t="shared" si="17"/>
        <v/>
      </c>
      <c r="AK62" s="441" t="str">
        <f t="shared" si="40"/>
        <v/>
      </c>
      <c r="AL62" s="442" t="str">
        <f t="shared" si="18"/>
        <v/>
      </c>
      <c r="AM62" s="442" t="str">
        <f t="shared" si="41"/>
        <v/>
      </c>
      <c r="AN62" s="441" t="str">
        <f t="shared" si="19"/>
        <v/>
      </c>
      <c r="AO62" s="441" t="str">
        <f t="shared" si="42"/>
        <v/>
      </c>
      <c r="AP62" s="442" t="str">
        <f t="shared" si="20"/>
        <v/>
      </c>
      <c r="AQ62" s="442" t="str">
        <f t="shared" si="43"/>
        <v/>
      </c>
      <c r="AR62" s="441" t="str">
        <f t="shared" si="21"/>
        <v/>
      </c>
      <c r="AS62" s="441" t="str">
        <f t="shared" si="44"/>
        <v/>
      </c>
      <c r="AT62" s="442" t="str">
        <f t="shared" si="22"/>
        <v/>
      </c>
      <c r="AU62" s="442" t="str">
        <f t="shared" si="25"/>
        <v/>
      </c>
      <c r="AV62" s="432" t="str">
        <f t="shared" si="23"/>
        <v/>
      </c>
      <c r="AW62" s="107" t="str">
        <f t="shared" si="24"/>
        <v/>
      </c>
      <c r="BB62" s="204" t="str">
        <f t="shared" si="26"/>
        <v/>
      </c>
      <c r="BC62" s="204" t="str">
        <f t="shared" si="26"/>
        <v/>
      </c>
      <c r="BE62" s="206">
        <f t="shared" si="27"/>
        <v>1</v>
      </c>
    </row>
    <row r="63" spans="2:57" hidden="1" x14ac:dyDescent="0.25">
      <c r="B63" s="70" t="str">
        <f t="shared" si="0"/>
        <v/>
      </c>
      <c r="C63" s="430" t="str">
        <f>IF('תנאי סף'!AO63&lt;&gt;1,"",'תנאי סף'!F63)</f>
        <v/>
      </c>
      <c r="D63" s="106" t="str">
        <f>IF($C63="","",'תמיכה מינימלית'!Y63)</f>
        <v/>
      </c>
      <c r="E63" s="181"/>
      <c r="F63" s="106" t="str">
        <f>IF($C63="","",IF(ייצוב!G63="",$BA$1,ייצוב!G63))</f>
        <v/>
      </c>
      <c r="G63" s="364">
        <v>1</v>
      </c>
      <c r="H63" s="285" t="str">
        <f t="shared" si="1"/>
        <v/>
      </c>
      <c r="I63" s="439" t="str">
        <f t="shared" si="2"/>
        <v/>
      </c>
      <c r="J63" s="440" t="str">
        <f t="shared" si="3"/>
        <v/>
      </c>
      <c r="K63" s="440" t="str">
        <f t="shared" si="4"/>
        <v/>
      </c>
      <c r="L63" s="441" t="str">
        <f t="shared" si="5"/>
        <v/>
      </c>
      <c r="M63" s="441" t="str">
        <f t="shared" si="28"/>
        <v/>
      </c>
      <c r="N63" s="442" t="str">
        <f t="shared" si="6"/>
        <v/>
      </c>
      <c r="O63" s="442" t="str">
        <f t="shared" si="29"/>
        <v/>
      </c>
      <c r="P63" s="441" t="str">
        <f t="shared" si="7"/>
        <v/>
      </c>
      <c r="Q63" s="441" t="str">
        <f t="shared" si="30"/>
        <v/>
      </c>
      <c r="R63" s="442" t="str">
        <f t="shared" si="8"/>
        <v/>
      </c>
      <c r="S63" s="442" t="str">
        <f t="shared" si="31"/>
        <v/>
      </c>
      <c r="T63" s="441" t="str">
        <f t="shared" si="9"/>
        <v/>
      </c>
      <c r="U63" s="441" t="str">
        <f t="shared" si="32"/>
        <v/>
      </c>
      <c r="V63" s="442" t="str">
        <f t="shared" si="10"/>
        <v/>
      </c>
      <c r="W63" s="442" t="str">
        <f t="shared" si="33"/>
        <v/>
      </c>
      <c r="X63" s="441" t="str">
        <f t="shared" si="11"/>
        <v/>
      </c>
      <c r="Y63" s="441" t="str">
        <f t="shared" si="34"/>
        <v/>
      </c>
      <c r="Z63" s="442" t="str">
        <f t="shared" si="12"/>
        <v/>
      </c>
      <c r="AA63" s="442" t="str">
        <f t="shared" si="35"/>
        <v/>
      </c>
      <c r="AB63" s="441" t="str">
        <f t="shared" si="13"/>
        <v/>
      </c>
      <c r="AC63" s="441" t="str">
        <f t="shared" si="36"/>
        <v/>
      </c>
      <c r="AD63" s="442" t="str">
        <f t="shared" si="14"/>
        <v/>
      </c>
      <c r="AE63" s="442" t="str">
        <f t="shared" si="37"/>
        <v/>
      </c>
      <c r="AF63" s="441" t="str">
        <f t="shared" si="15"/>
        <v/>
      </c>
      <c r="AG63" s="441" t="str">
        <f t="shared" si="38"/>
        <v/>
      </c>
      <c r="AH63" s="442" t="str">
        <f t="shared" si="16"/>
        <v/>
      </c>
      <c r="AI63" s="442" t="str">
        <f t="shared" si="39"/>
        <v/>
      </c>
      <c r="AJ63" s="441" t="str">
        <f t="shared" si="17"/>
        <v/>
      </c>
      <c r="AK63" s="441" t="str">
        <f t="shared" si="40"/>
        <v/>
      </c>
      <c r="AL63" s="442" t="str">
        <f t="shared" si="18"/>
        <v/>
      </c>
      <c r="AM63" s="442" t="str">
        <f t="shared" si="41"/>
        <v/>
      </c>
      <c r="AN63" s="441" t="str">
        <f t="shared" si="19"/>
        <v/>
      </c>
      <c r="AO63" s="441" t="str">
        <f t="shared" si="42"/>
        <v/>
      </c>
      <c r="AP63" s="442" t="str">
        <f t="shared" si="20"/>
        <v/>
      </c>
      <c r="AQ63" s="442" t="str">
        <f t="shared" si="43"/>
        <v/>
      </c>
      <c r="AR63" s="441" t="str">
        <f t="shared" si="21"/>
        <v/>
      </c>
      <c r="AS63" s="441" t="str">
        <f t="shared" si="44"/>
        <v/>
      </c>
      <c r="AT63" s="442" t="str">
        <f t="shared" si="22"/>
        <v/>
      </c>
      <c r="AU63" s="442" t="str">
        <f t="shared" si="25"/>
        <v/>
      </c>
      <c r="AV63" s="432" t="str">
        <f t="shared" si="23"/>
        <v/>
      </c>
      <c r="AW63" s="107" t="str">
        <f t="shared" si="24"/>
        <v/>
      </c>
      <c r="BB63" s="204" t="str">
        <f t="shared" si="26"/>
        <v/>
      </c>
      <c r="BC63" s="204" t="str">
        <f t="shared" si="26"/>
        <v/>
      </c>
      <c r="BE63" s="206">
        <f t="shared" si="27"/>
        <v>1</v>
      </c>
    </row>
    <row r="64" spans="2:57" hidden="1" x14ac:dyDescent="0.25">
      <c r="B64" s="70" t="str">
        <f t="shared" si="0"/>
        <v/>
      </c>
      <c r="C64" s="430" t="str">
        <f>IF('תנאי סף'!AO64&lt;&gt;1,"",'תנאי סף'!F64)</f>
        <v/>
      </c>
      <c r="D64" s="106" t="str">
        <f>IF($C64="","",'תמיכה מינימלית'!Y64)</f>
        <v/>
      </c>
      <c r="E64" s="181"/>
      <c r="F64" s="106" t="str">
        <f>IF($C64="","",IF(ייצוב!G64="",$BA$1,ייצוב!G64))</f>
        <v/>
      </c>
      <c r="G64" s="364">
        <v>1</v>
      </c>
      <c r="H64" s="285" t="str">
        <f t="shared" si="1"/>
        <v/>
      </c>
      <c r="I64" s="439" t="str">
        <f t="shared" si="2"/>
        <v/>
      </c>
      <c r="J64" s="440" t="str">
        <f t="shared" si="3"/>
        <v/>
      </c>
      <c r="K64" s="440" t="str">
        <f t="shared" si="4"/>
        <v/>
      </c>
      <c r="L64" s="441" t="str">
        <f t="shared" si="5"/>
        <v/>
      </c>
      <c r="M64" s="441" t="str">
        <f t="shared" si="28"/>
        <v/>
      </c>
      <c r="N64" s="442" t="str">
        <f t="shared" si="6"/>
        <v/>
      </c>
      <c r="O64" s="442" t="str">
        <f t="shared" si="29"/>
        <v/>
      </c>
      <c r="P64" s="441" t="str">
        <f t="shared" si="7"/>
        <v/>
      </c>
      <c r="Q64" s="441" t="str">
        <f t="shared" si="30"/>
        <v/>
      </c>
      <c r="R64" s="442" t="str">
        <f t="shared" si="8"/>
        <v/>
      </c>
      <c r="S64" s="442" t="str">
        <f t="shared" si="31"/>
        <v/>
      </c>
      <c r="T64" s="441" t="str">
        <f t="shared" si="9"/>
        <v/>
      </c>
      <c r="U64" s="441" t="str">
        <f t="shared" si="32"/>
        <v/>
      </c>
      <c r="V64" s="442" t="str">
        <f t="shared" si="10"/>
        <v/>
      </c>
      <c r="W64" s="442" t="str">
        <f t="shared" si="33"/>
        <v/>
      </c>
      <c r="X64" s="441" t="str">
        <f t="shared" si="11"/>
        <v/>
      </c>
      <c r="Y64" s="441" t="str">
        <f t="shared" si="34"/>
        <v/>
      </c>
      <c r="Z64" s="442" t="str">
        <f t="shared" si="12"/>
        <v/>
      </c>
      <c r="AA64" s="442" t="str">
        <f t="shared" si="35"/>
        <v/>
      </c>
      <c r="AB64" s="441" t="str">
        <f t="shared" si="13"/>
        <v/>
      </c>
      <c r="AC64" s="441" t="str">
        <f t="shared" si="36"/>
        <v/>
      </c>
      <c r="AD64" s="442" t="str">
        <f t="shared" si="14"/>
        <v/>
      </c>
      <c r="AE64" s="442" t="str">
        <f t="shared" si="37"/>
        <v/>
      </c>
      <c r="AF64" s="441" t="str">
        <f t="shared" si="15"/>
        <v/>
      </c>
      <c r="AG64" s="441" t="str">
        <f t="shared" si="38"/>
        <v/>
      </c>
      <c r="AH64" s="442" t="str">
        <f t="shared" si="16"/>
        <v/>
      </c>
      <c r="AI64" s="442" t="str">
        <f t="shared" si="39"/>
        <v/>
      </c>
      <c r="AJ64" s="441" t="str">
        <f t="shared" si="17"/>
        <v/>
      </c>
      <c r="AK64" s="441" t="str">
        <f t="shared" si="40"/>
        <v/>
      </c>
      <c r="AL64" s="442" t="str">
        <f t="shared" si="18"/>
        <v/>
      </c>
      <c r="AM64" s="442" t="str">
        <f t="shared" si="41"/>
        <v/>
      </c>
      <c r="AN64" s="441" t="str">
        <f t="shared" si="19"/>
        <v/>
      </c>
      <c r="AO64" s="441" t="str">
        <f t="shared" si="42"/>
        <v/>
      </c>
      <c r="AP64" s="442" t="str">
        <f t="shared" si="20"/>
        <v/>
      </c>
      <c r="AQ64" s="442" t="str">
        <f t="shared" si="43"/>
        <v/>
      </c>
      <c r="AR64" s="441" t="str">
        <f t="shared" si="21"/>
        <v/>
      </c>
      <c r="AS64" s="441" t="str">
        <f t="shared" si="44"/>
        <v/>
      </c>
      <c r="AT64" s="442" t="str">
        <f t="shared" si="22"/>
        <v/>
      </c>
      <c r="AU64" s="442" t="str">
        <f t="shared" si="25"/>
        <v/>
      </c>
      <c r="AV64" s="432" t="str">
        <f t="shared" si="23"/>
        <v/>
      </c>
      <c r="AW64" s="107" t="str">
        <f t="shared" si="24"/>
        <v/>
      </c>
      <c r="BB64" s="204" t="str">
        <f t="shared" ref="BB64:BC95" si="45">IF($C64="","",BB$30)</f>
        <v/>
      </c>
      <c r="BC64" s="204" t="str">
        <f t="shared" si="45"/>
        <v/>
      </c>
      <c r="BE64" s="206">
        <f t="shared" si="27"/>
        <v>1</v>
      </c>
    </row>
    <row r="65" spans="2:57" hidden="1" x14ac:dyDescent="0.25">
      <c r="B65" s="70" t="str">
        <f t="shared" si="0"/>
        <v/>
      </c>
      <c r="C65" s="430" t="str">
        <f>IF('תנאי סף'!AO65&lt;&gt;1,"",'תנאי סף'!F65)</f>
        <v/>
      </c>
      <c r="D65" s="106" t="str">
        <f>IF($C65="","",'תמיכה מינימלית'!Y65)</f>
        <v/>
      </c>
      <c r="E65" s="181"/>
      <c r="F65" s="106" t="str">
        <f>IF($C65="","",IF(ייצוב!G65="",$BA$1,ייצוב!G65))</f>
        <v/>
      </c>
      <c r="G65" s="364">
        <v>1</v>
      </c>
      <c r="H65" s="285" t="str">
        <f t="shared" si="1"/>
        <v/>
      </c>
      <c r="I65" s="439" t="str">
        <f t="shared" si="2"/>
        <v/>
      </c>
      <c r="J65" s="440" t="str">
        <f t="shared" si="3"/>
        <v/>
      </c>
      <c r="K65" s="440" t="str">
        <f t="shared" si="4"/>
        <v/>
      </c>
      <c r="L65" s="441" t="str">
        <f t="shared" si="5"/>
        <v/>
      </c>
      <c r="M65" s="441" t="str">
        <f t="shared" si="28"/>
        <v/>
      </c>
      <c r="N65" s="442" t="str">
        <f t="shared" si="6"/>
        <v/>
      </c>
      <c r="O65" s="442" t="str">
        <f t="shared" si="29"/>
        <v/>
      </c>
      <c r="P65" s="441" t="str">
        <f t="shared" si="7"/>
        <v/>
      </c>
      <c r="Q65" s="441" t="str">
        <f t="shared" si="30"/>
        <v/>
      </c>
      <c r="R65" s="442" t="str">
        <f t="shared" si="8"/>
        <v/>
      </c>
      <c r="S65" s="442" t="str">
        <f t="shared" si="31"/>
        <v/>
      </c>
      <c r="T65" s="441" t="str">
        <f t="shared" si="9"/>
        <v/>
      </c>
      <c r="U65" s="441" t="str">
        <f t="shared" si="32"/>
        <v/>
      </c>
      <c r="V65" s="442" t="str">
        <f t="shared" si="10"/>
        <v/>
      </c>
      <c r="W65" s="442" t="str">
        <f t="shared" si="33"/>
        <v/>
      </c>
      <c r="X65" s="441" t="str">
        <f t="shared" si="11"/>
        <v/>
      </c>
      <c r="Y65" s="441" t="str">
        <f t="shared" si="34"/>
        <v/>
      </c>
      <c r="Z65" s="442" t="str">
        <f t="shared" si="12"/>
        <v/>
      </c>
      <c r="AA65" s="442" t="str">
        <f t="shared" si="35"/>
        <v/>
      </c>
      <c r="AB65" s="441" t="str">
        <f t="shared" si="13"/>
        <v/>
      </c>
      <c r="AC65" s="441" t="str">
        <f t="shared" si="36"/>
        <v/>
      </c>
      <c r="AD65" s="442" t="str">
        <f t="shared" si="14"/>
        <v/>
      </c>
      <c r="AE65" s="442" t="str">
        <f t="shared" si="37"/>
        <v/>
      </c>
      <c r="AF65" s="441" t="str">
        <f t="shared" si="15"/>
        <v/>
      </c>
      <c r="AG65" s="441" t="str">
        <f t="shared" si="38"/>
        <v/>
      </c>
      <c r="AH65" s="442" t="str">
        <f t="shared" si="16"/>
        <v/>
      </c>
      <c r="AI65" s="442" t="str">
        <f t="shared" si="39"/>
        <v/>
      </c>
      <c r="AJ65" s="441" t="str">
        <f t="shared" si="17"/>
        <v/>
      </c>
      <c r="AK65" s="441" t="str">
        <f t="shared" si="40"/>
        <v/>
      </c>
      <c r="AL65" s="442" t="str">
        <f t="shared" si="18"/>
        <v/>
      </c>
      <c r="AM65" s="442" t="str">
        <f t="shared" si="41"/>
        <v/>
      </c>
      <c r="AN65" s="441" t="str">
        <f t="shared" si="19"/>
        <v/>
      </c>
      <c r="AO65" s="441" t="str">
        <f t="shared" si="42"/>
        <v/>
      </c>
      <c r="AP65" s="442" t="str">
        <f t="shared" si="20"/>
        <v/>
      </c>
      <c r="AQ65" s="442" t="str">
        <f t="shared" si="43"/>
        <v/>
      </c>
      <c r="AR65" s="441" t="str">
        <f t="shared" si="21"/>
        <v/>
      </c>
      <c r="AS65" s="441" t="str">
        <f t="shared" si="44"/>
        <v/>
      </c>
      <c r="AT65" s="442" t="str">
        <f t="shared" si="22"/>
        <v/>
      </c>
      <c r="AU65" s="442" t="str">
        <f t="shared" si="25"/>
        <v/>
      </c>
      <c r="AV65" s="432" t="str">
        <f t="shared" si="23"/>
        <v/>
      </c>
      <c r="AW65" s="107" t="str">
        <f t="shared" si="24"/>
        <v/>
      </c>
      <c r="BB65" s="204" t="str">
        <f t="shared" si="45"/>
        <v/>
      </c>
      <c r="BC65" s="204" t="str">
        <f t="shared" si="45"/>
        <v/>
      </c>
      <c r="BE65" s="206">
        <f t="shared" si="27"/>
        <v>1</v>
      </c>
    </row>
    <row r="66" spans="2:57" hidden="1" x14ac:dyDescent="0.25">
      <c r="B66" s="70" t="str">
        <f t="shared" si="0"/>
        <v/>
      </c>
      <c r="C66" s="430" t="str">
        <f>IF('תנאי סף'!AO66&lt;&gt;1,"",'תנאי סף'!F66)</f>
        <v/>
      </c>
      <c r="D66" s="106" t="str">
        <f>IF($C66="","",'תמיכה מינימלית'!Y66)</f>
        <v/>
      </c>
      <c r="E66" s="181"/>
      <c r="F66" s="106" t="str">
        <f>IF($C66="","",IF(ייצוב!G66="",$BA$1,ייצוב!G66))</f>
        <v/>
      </c>
      <c r="G66" s="364">
        <v>1</v>
      </c>
      <c r="H66" s="285" t="str">
        <f t="shared" si="1"/>
        <v/>
      </c>
      <c r="I66" s="439" t="str">
        <f t="shared" si="2"/>
        <v/>
      </c>
      <c r="J66" s="440" t="str">
        <f t="shared" si="3"/>
        <v/>
      </c>
      <c r="K66" s="440" t="str">
        <f t="shared" si="4"/>
        <v/>
      </c>
      <c r="L66" s="441" t="str">
        <f t="shared" si="5"/>
        <v/>
      </c>
      <c r="M66" s="441" t="str">
        <f t="shared" si="28"/>
        <v/>
      </c>
      <c r="N66" s="442" t="str">
        <f t="shared" si="6"/>
        <v/>
      </c>
      <c r="O66" s="442" t="str">
        <f t="shared" si="29"/>
        <v/>
      </c>
      <c r="P66" s="441" t="str">
        <f t="shared" si="7"/>
        <v/>
      </c>
      <c r="Q66" s="441" t="str">
        <f t="shared" si="30"/>
        <v/>
      </c>
      <c r="R66" s="442" t="str">
        <f t="shared" si="8"/>
        <v/>
      </c>
      <c r="S66" s="442" t="str">
        <f t="shared" si="31"/>
        <v/>
      </c>
      <c r="T66" s="441" t="str">
        <f t="shared" si="9"/>
        <v/>
      </c>
      <c r="U66" s="441" t="str">
        <f t="shared" si="32"/>
        <v/>
      </c>
      <c r="V66" s="442" t="str">
        <f t="shared" si="10"/>
        <v/>
      </c>
      <c r="W66" s="442" t="str">
        <f t="shared" si="33"/>
        <v/>
      </c>
      <c r="X66" s="441" t="str">
        <f t="shared" si="11"/>
        <v/>
      </c>
      <c r="Y66" s="441" t="str">
        <f t="shared" si="34"/>
        <v/>
      </c>
      <c r="Z66" s="442" t="str">
        <f t="shared" si="12"/>
        <v/>
      </c>
      <c r="AA66" s="442" t="str">
        <f t="shared" si="35"/>
        <v/>
      </c>
      <c r="AB66" s="441" t="str">
        <f t="shared" si="13"/>
        <v/>
      </c>
      <c r="AC66" s="441" t="str">
        <f t="shared" si="36"/>
        <v/>
      </c>
      <c r="AD66" s="442" t="str">
        <f t="shared" si="14"/>
        <v/>
      </c>
      <c r="AE66" s="442" t="str">
        <f t="shared" si="37"/>
        <v/>
      </c>
      <c r="AF66" s="441" t="str">
        <f t="shared" si="15"/>
        <v/>
      </c>
      <c r="AG66" s="441" t="str">
        <f t="shared" si="38"/>
        <v/>
      </c>
      <c r="AH66" s="442" t="str">
        <f t="shared" si="16"/>
        <v/>
      </c>
      <c r="AI66" s="442" t="str">
        <f t="shared" si="39"/>
        <v/>
      </c>
      <c r="AJ66" s="441" t="str">
        <f t="shared" si="17"/>
        <v/>
      </c>
      <c r="AK66" s="441" t="str">
        <f t="shared" si="40"/>
        <v/>
      </c>
      <c r="AL66" s="442" t="str">
        <f t="shared" si="18"/>
        <v/>
      </c>
      <c r="AM66" s="442" t="str">
        <f t="shared" si="41"/>
        <v/>
      </c>
      <c r="AN66" s="441" t="str">
        <f t="shared" si="19"/>
        <v/>
      </c>
      <c r="AO66" s="441" t="str">
        <f t="shared" si="42"/>
        <v/>
      </c>
      <c r="AP66" s="442" t="str">
        <f t="shared" si="20"/>
        <v/>
      </c>
      <c r="AQ66" s="442" t="str">
        <f t="shared" si="43"/>
        <v/>
      </c>
      <c r="AR66" s="441" t="str">
        <f t="shared" si="21"/>
        <v/>
      </c>
      <c r="AS66" s="441" t="str">
        <f t="shared" si="44"/>
        <v/>
      </c>
      <c r="AT66" s="442" t="str">
        <f t="shared" si="22"/>
        <v/>
      </c>
      <c r="AU66" s="442" t="str">
        <f t="shared" si="25"/>
        <v/>
      </c>
      <c r="AV66" s="432" t="str">
        <f t="shared" si="23"/>
        <v/>
      </c>
      <c r="AW66" s="107" t="str">
        <f t="shared" si="24"/>
        <v/>
      </c>
      <c r="BB66" s="204" t="str">
        <f t="shared" si="45"/>
        <v/>
      </c>
      <c r="BC66" s="204" t="str">
        <f t="shared" si="45"/>
        <v/>
      </c>
      <c r="BE66" s="206">
        <f t="shared" si="27"/>
        <v>1</v>
      </c>
    </row>
    <row r="67" spans="2:57" hidden="1" x14ac:dyDescent="0.25">
      <c r="B67" s="70" t="str">
        <f t="shared" si="0"/>
        <v/>
      </c>
      <c r="C67" s="430" t="str">
        <f>IF('תנאי סף'!AO67&lt;&gt;1,"",'תנאי סף'!F67)</f>
        <v/>
      </c>
      <c r="D67" s="106" t="str">
        <f>IF($C67="","",'תמיכה מינימלית'!Y67)</f>
        <v/>
      </c>
      <c r="E67" s="181"/>
      <c r="F67" s="106" t="str">
        <f>IF($C67="","",IF(ייצוב!G67="",$BA$1,ייצוב!G67))</f>
        <v/>
      </c>
      <c r="G67" s="364">
        <v>1</v>
      </c>
      <c r="H67" s="285" t="str">
        <f t="shared" si="1"/>
        <v/>
      </c>
      <c r="I67" s="439" t="str">
        <f t="shared" si="2"/>
        <v/>
      </c>
      <c r="J67" s="440" t="str">
        <f t="shared" si="3"/>
        <v/>
      </c>
      <c r="K67" s="440" t="str">
        <f t="shared" si="4"/>
        <v/>
      </c>
      <c r="L67" s="441" t="str">
        <f t="shared" si="5"/>
        <v/>
      </c>
      <c r="M67" s="441" t="str">
        <f t="shared" si="28"/>
        <v/>
      </c>
      <c r="N67" s="442" t="str">
        <f t="shared" si="6"/>
        <v/>
      </c>
      <c r="O67" s="442" t="str">
        <f t="shared" si="29"/>
        <v/>
      </c>
      <c r="P67" s="441" t="str">
        <f t="shared" si="7"/>
        <v/>
      </c>
      <c r="Q67" s="441" t="str">
        <f t="shared" si="30"/>
        <v/>
      </c>
      <c r="R67" s="442" t="str">
        <f t="shared" si="8"/>
        <v/>
      </c>
      <c r="S67" s="442" t="str">
        <f t="shared" si="31"/>
        <v/>
      </c>
      <c r="T67" s="441" t="str">
        <f t="shared" si="9"/>
        <v/>
      </c>
      <c r="U67" s="441" t="str">
        <f t="shared" si="32"/>
        <v/>
      </c>
      <c r="V67" s="442" t="str">
        <f t="shared" si="10"/>
        <v/>
      </c>
      <c r="W67" s="442" t="str">
        <f t="shared" si="33"/>
        <v/>
      </c>
      <c r="X67" s="441" t="str">
        <f t="shared" si="11"/>
        <v/>
      </c>
      <c r="Y67" s="441" t="str">
        <f t="shared" si="34"/>
        <v/>
      </c>
      <c r="Z67" s="442" t="str">
        <f t="shared" si="12"/>
        <v/>
      </c>
      <c r="AA67" s="442" t="str">
        <f t="shared" si="35"/>
        <v/>
      </c>
      <c r="AB67" s="441" t="str">
        <f t="shared" si="13"/>
        <v/>
      </c>
      <c r="AC67" s="441" t="str">
        <f t="shared" si="36"/>
        <v/>
      </c>
      <c r="AD67" s="442" t="str">
        <f t="shared" si="14"/>
        <v/>
      </c>
      <c r="AE67" s="442" t="str">
        <f t="shared" si="37"/>
        <v/>
      </c>
      <c r="AF67" s="441" t="str">
        <f t="shared" si="15"/>
        <v/>
      </c>
      <c r="AG67" s="441" t="str">
        <f t="shared" si="38"/>
        <v/>
      </c>
      <c r="AH67" s="442" t="str">
        <f t="shared" si="16"/>
        <v/>
      </c>
      <c r="AI67" s="442" t="str">
        <f t="shared" si="39"/>
        <v/>
      </c>
      <c r="AJ67" s="441" t="str">
        <f t="shared" si="17"/>
        <v/>
      </c>
      <c r="AK67" s="441" t="str">
        <f t="shared" si="40"/>
        <v/>
      </c>
      <c r="AL67" s="442" t="str">
        <f t="shared" si="18"/>
        <v/>
      </c>
      <c r="AM67" s="442" t="str">
        <f t="shared" si="41"/>
        <v/>
      </c>
      <c r="AN67" s="441" t="str">
        <f t="shared" si="19"/>
        <v/>
      </c>
      <c r="AO67" s="441" t="str">
        <f t="shared" si="42"/>
        <v/>
      </c>
      <c r="AP67" s="442" t="str">
        <f t="shared" si="20"/>
        <v/>
      </c>
      <c r="AQ67" s="442" t="str">
        <f t="shared" si="43"/>
        <v/>
      </c>
      <c r="AR67" s="441" t="str">
        <f t="shared" si="21"/>
        <v/>
      </c>
      <c r="AS67" s="441" t="str">
        <f t="shared" si="44"/>
        <v/>
      </c>
      <c r="AT67" s="442" t="str">
        <f t="shared" si="22"/>
        <v/>
      </c>
      <c r="AU67" s="442" t="str">
        <f t="shared" si="25"/>
        <v/>
      </c>
      <c r="AV67" s="432" t="str">
        <f t="shared" si="23"/>
        <v/>
      </c>
      <c r="AW67" s="107" t="str">
        <f t="shared" si="24"/>
        <v/>
      </c>
      <c r="BB67" s="204" t="str">
        <f t="shared" si="45"/>
        <v/>
      </c>
      <c r="BC67" s="204" t="str">
        <f t="shared" si="45"/>
        <v/>
      </c>
      <c r="BE67" s="206">
        <f t="shared" si="27"/>
        <v>1</v>
      </c>
    </row>
    <row r="68" spans="2:57" hidden="1" x14ac:dyDescent="0.25">
      <c r="B68" s="70" t="str">
        <f t="shared" si="0"/>
        <v/>
      </c>
      <c r="C68" s="430" t="str">
        <f>IF('תנאי סף'!AO68&lt;&gt;1,"",'תנאי סף'!F68)</f>
        <v/>
      </c>
      <c r="D68" s="106" t="str">
        <f>IF($C68="","",'תמיכה מינימלית'!Y68)</f>
        <v/>
      </c>
      <c r="E68" s="181"/>
      <c r="F68" s="106" t="str">
        <f>IF($C68="","",IF(ייצוב!G68="",$BA$1,ייצוב!G68))</f>
        <v/>
      </c>
      <c r="G68" s="364">
        <v>1</v>
      </c>
      <c r="H68" s="285" t="str">
        <f t="shared" si="1"/>
        <v/>
      </c>
      <c r="I68" s="439" t="str">
        <f t="shared" si="2"/>
        <v/>
      </c>
      <c r="J68" s="440" t="str">
        <f t="shared" si="3"/>
        <v/>
      </c>
      <c r="K68" s="440" t="str">
        <f t="shared" si="4"/>
        <v/>
      </c>
      <c r="L68" s="441" t="str">
        <f t="shared" si="5"/>
        <v/>
      </c>
      <c r="M68" s="441" t="str">
        <f t="shared" si="28"/>
        <v/>
      </c>
      <c r="N68" s="442" t="str">
        <f t="shared" si="6"/>
        <v/>
      </c>
      <c r="O68" s="442" t="str">
        <f t="shared" si="29"/>
        <v/>
      </c>
      <c r="P68" s="441" t="str">
        <f t="shared" si="7"/>
        <v/>
      </c>
      <c r="Q68" s="441" t="str">
        <f t="shared" si="30"/>
        <v/>
      </c>
      <c r="R68" s="442" t="str">
        <f t="shared" si="8"/>
        <v/>
      </c>
      <c r="S68" s="442" t="str">
        <f t="shared" si="31"/>
        <v/>
      </c>
      <c r="T68" s="441" t="str">
        <f t="shared" si="9"/>
        <v/>
      </c>
      <c r="U68" s="441" t="str">
        <f t="shared" si="32"/>
        <v/>
      </c>
      <c r="V68" s="442" t="str">
        <f t="shared" si="10"/>
        <v/>
      </c>
      <c r="W68" s="442" t="str">
        <f t="shared" si="33"/>
        <v/>
      </c>
      <c r="X68" s="441" t="str">
        <f t="shared" si="11"/>
        <v/>
      </c>
      <c r="Y68" s="441" t="str">
        <f t="shared" si="34"/>
        <v/>
      </c>
      <c r="Z68" s="442" t="str">
        <f t="shared" si="12"/>
        <v/>
      </c>
      <c r="AA68" s="442" t="str">
        <f t="shared" si="35"/>
        <v/>
      </c>
      <c r="AB68" s="441" t="str">
        <f t="shared" si="13"/>
        <v/>
      </c>
      <c r="AC68" s="441" t="str">
        <f t="shared" si="36"/>
        <v/>
      </c>
      <c r="AD68" s="442" t="str">
        <f t="shared" si="14"/>
        <v/>
      </c>
      <c r="AE68" s="442" t="str">
        <f t="shared" si="37"/>
        <v/>
      </c>
      <c r="AF68" s="441" t="str">
        <f t="shared" si="15"/>
        <v/>
      </c>
      <c r="AG68" s="441" t="str">
        <f t="shared" si="38"/>
        <v/>
      </c>
      <c r="AH68" s="442" t="str">
        <f t="shared" si="16"/>
        <v/>
      </c>
      <c r="AI68" s="442" t="str">
        <f t="shared" si="39"/>
        <v/>
      </c>
      <c r="AJ68" s="441" t="str">
        <f t="shared" si="17"/>
        <v/>
      </c>
      <c r="AK68" s="441" t="str">
        <f t="shared" si="40"/>
        <v/>
      </c>
      <c r="AL68" s="442" t="str">
        <f t="shared" si="18"/>
        <v/>
      </c>
      <c r="AM68" s="442" t="str">
        <f t="shared" si="41"/>
        <v/>
      </c>
      <c r="AN68" s="441" t="str">
        <f t="shared" si="19"/>
        <v/>
      </c>
      <c r="AO68" s="441" t="str">
        <f t="shared" si="42"/>
        <v/>
      </c>
      <c r="AP68" s="442" t="str">
        <f t="shared" si="20"/>
        <v/>
      </c>
      <c r="AQ68" s="442" t="str">
        <f t="shared" si="43"/>
        <v/>
      </c>
      <c r="AR68" s="441" t="str">
        <f t="shared" si="21"/>
        <v/>
      </c>
      <c r="AS68" s="441" t="str">
        <f t="shared" si="44"/>
        <v/>
      </c>
      <c r="AT68" s="442" t="str">
        <f t="shared" si="22"/>
        <v/>
      </c>
      <c r="AU68" s="442" t="str">
        <f t="shared" si="25"/>
        <v/>
      </c>
      <c r="AV68" s="432" t="str">
        <f t="shared" si="23"/>
        <v/>
      </c>
      <c r="AW68" s="107" t="str">
        <f t="shared" si="24"/>
        <v/>
      </c>
      <c r="BB68" s="204" t="str">
        <f t="shared" si="45"/>
        <v/>
      </c>
      <c r="BC68" s="204" t="str">
        <f t="shared" si="45"/>
        <v/>
      </c>
      <c r="BE68" s="206">
        <f t="shared" si="27"/>
        <v>1</v>
      </c>
    </row>
    <row r="69" spans="2:57" hidden="1" x14ac:dyDescent="0.25">
      <c r="B69" s="70" t="str">
        <f t="shared" si="0"/>
        <v/>
      </c>
      <c r="C69" s="430" t="str">
        <f>IF('תנאי סף'!AO69&lt;&gt;1,"",'תנאי סף'!F69)</f>
        <v/>
      </c>
      <c r="D69" s="106" t="str">
        <f>IF($C69="","",'תמיכה מינימלית'!Y69)</f>
        <v/>
      </c>
      <c r="E69" s="181"/>
      <c r="F69" s="106" t="str">
        <f>IF($C69="","",IF(ייצוב!G69="",$BA$1,ייצוב!G69))</f>
        <v/>
      </c>
      <c r="G69" s="364">
        <v>1</v>
      </c>
      <c r="H69" s="285" t="str">
        <f t="shared" si="1"/>
        <v/>
      </c>
      <c r="I69" s="439" t="str">
        <f t="shared" si="2"/>
        <v/>
      </c>
      <c r="J69" s="440" t="str">
        <f t="shared" si="3"/>
        <v/>
      </c>
      <c r="K69" s="440" t="str">
        <f t="shared" si="4"/>
        <v/>
      </c>
      <c r="L69" s="441" t="str">
        <f t="shared" si="5"/>
        <v/>
      </c>
      <c r="M69" s="441" t="str">
        <f t="shared" si="28"/>
        <v/>
      </c>
      <c r="N69" s="442" t="str">
        <f t="shared" si="6"/>
        <v/>
      </c>
      <c r="O69" s="442" t="str">
        <f t="shared" si="29"/>
        <v/>
      </c>
      <c r="P69" s="441" t="str">
        <f t="shared" si="7"/>
        <v/>
      </c>
      <c r="Q69" s="441" t="str">
        <f t="shared" si="30"/>
        <v/>
      </c>
      <c r="R69" s="442" t="str">
        <f t="shared" si="8"/>
        <v/>
      </c>
      <c r="S69" s="442" t="str">
        <f t="shared" si="31"/>
        <v/>
      </c>
      <c r="T69" s="441" t="str">
        <f t="shared" si="9"/>
        <v/>
      </c>
      <c r="U69" s="441" t="str">
        <f t="shared" si="32"/>
        <v/>
      </c>
      <c r="V69" s="442" t="str">
        <f t="shared" si="10"/>
        <v/>
      </c>
      <c r="W69" s="442" t="str">
        <f t="shared" si="33"/>
        <v/>
      </c>
      <c r="X69" s="441" t="str">
        <f t="shared" si="11"/>
        <v/>
      </c>
      <c r="Y69" s="441" t="str">
        <f t="shared" si="34"/>
        <v/>
      </c>
      <c r="Z69" s="442" t="str">
        <f t="shared" si="12"/>
        <v/>
      </c>
      <c r="AA69" s="442" t="str">
        <f t="shared" si="35"/>
        <v/>
      </c>
      <c r="AB69" s="441" t="str">
        <f t="shared" si="13"/>
        <v/>
      </c>
      <c r="AC69" s="441" t="str">
        <f t="shared" si="36"/>
        <v/>
      </c>
      <c r="AD69" s="442" t="str">
        <f t="shared" si="14"/>
        <v/>
      </c>
      <c r="AE69" s="442" t="str">
        <f t="shared" si="37"/>
        <v/>
      </c>
      <c r="AF69" s="441" t="str">
        <f t="shared" si="15"/>
        <v/>
      </c>
      <c r="AG69" s="441" t="str">
        <f t="shared" si="38"/>
        <v/>
      </c>
      <c r="AH69" s="442" t="str">
        <f t="shared" si="16"/>
        <v/>
      </c>
      <c r="AI69" s="442" t="str">
        <f t="shared" si="39"/>
        <v/>
      </c>
      <c r="AJ69" s="441" t="str">
        <f t="shared" si="17"/>
        <v/>
      </c>
      <c r="AK69" s="441" t="str">
        <f t="shared" si="40"/>
        <v/>
      </c>
      <c r="AL69" s="442" t="str">
        <f t="shared" si="18"/>
        <v/>
      </c>
      <c r="AM69" s="442" t="str">
        <f t="shared" si="41"/>
        <v/>
      </c>
      <c r="AN69" s="441" t="str">
        <f t="shared" si="19"/>
        <v/>
      </c>
      <c r="AO69" s="441" t="str">
        <f t="shared" si="42"/>
        <v/>
      </c>
      <c r="AP69" s="442" t="str">
        <f t="shared" si="20"/>
        <v/>
      </c>
      <c r="AQ69" s="442" t="str">
        <f t="shared" si="43"/>
        <v/>
      </c>
      <c r="AR69" s="441" t="str">
        <f t="shared" si="21"/>
        <v/>
      </c>
      <c r="AS69" s="441" t="str">
        <f t="shared" si="44"/>
        <v/>
      </c>
      <c r="AT69" s="442" t="str">
        <f t="shared" si="22"/>
        <v/>
      </c>
      <c r="AU69" s="442" t="str">
        <f t="shared" si="25"/>
        <v/>
      </c>
      <c r="AV69" s="432" t="str">
        <f t="shared" si="23"/>
        <v/>
      </c>
      <c r="AW69" s="107" t="str">
        <f t="shared" si="24"/>
        <v/>
      </c>
      <c r="BB69" s="204" t="str">
        <f t="shared" si="45"/>
        <v/>
      </c>
      <c r="BC69" s="204" t="str">
        <f t="shared" si="45"/>
        <v/>
      </c>
      <c r="BE69" s="206">
        <f t="shared" si="27"/>
        <v>1</v>
      </c>
    </row>
    <row r="70" spans="2:57" hidden="1" x14ac:dyDescent="0.25">
      <c r="B70" s="70" t="str">
        <f t="shared" si="0"/>
        <v/>
      </c>
      <c r="C70" s="430" t="str">
        <f>IF('תנאי סף'!AO70&lt;&gt;1,"",'תנאי סף'!F70)</f>
        <v/>
      </c>
      <c r="D70" s="106" t="str">
        <f>IF($C70="","",'תמיכה מינימלית'!Y70)</f>
        <v/>
      </c>
      <c r="E70" s="181"/>
      <c r="F70" s="106" t="str">
        <f>IF($C70="","",IF(ייצוב!G70="",$BA$1,ייצוב!G70))</f>
        <v/>
      </c>
      <c r="G70" s="364">
        <v>1</v>
      </c>
      <c r="H70" s="285" t="str">
        <f t="shared" si="1"/>
        <v/>
      </c>
      <c r="I70" s="439" t="str">
        <f t="shared" si="2"/>
        <v/>
      </c>
      <c r="J70" s="440" t="str">
        <f t="shared" si="3"/>
        <v/>
      </c>
      <c r="K70" s="440" t="str">
        <f t="shared" si="4"/>
        <v/>
      </c>
      <c r="L70" s="441" t="str">
        <f t="shared" si="5"/>
        <v/>
      </c>
      <c r="M70" s="441" t="str">
        <f t="shared" si="28"/>
        <v/>
      </c>
      <c r="N70" s="442" t="str">
        <f t="shared" si="6"/>
        <v/>
      </c>
      <c r="O70" s="442" t="str">
        <f t="shared" si="29"/>
        <v/>
      </c>
      <c r="P70" s="441" t="str">
        <f t="shared" si="7"/>
        <v/>
      </c>
      <c r="Q70" s="441" t="str">
        <f t="shared" si="30"/>
        <v/>
      </c>
      <c r="R70" s="442" t="str">
        <f t="shared" si="8"/>
        <v/>
      </c>
      <c r="S70" s="442" t="str">
        <f t="shared" si="31"/>
        <v/>
      </c>
      <c r="T70" s="441" t="str">
        <f t="shared" si="9"/>
        <v/>
      </c>
      <c r="U70" s="441" t="str">
        <f t="shared" si="32"/>
        <v/>
      </c>
      <c r="V70" s="442" t="str">
        <f t="shared" si="10"/>
        <v/>
      </c>
      <c r="W70" s="442" t="str">
        <f t="shared" si="33"/>
        <v/>
      </c>
      <c r="X70" s="441" t="str">
        <f t="shared" si="11"/>
        <v/>
      </c>
      <c r="Y70" s="441" t="str">
        <f t="shared" si="34"/>
        <v/>
      </c>
      <c r="Z70" s="442" t="str">
        <f t="shared" si="12"/>
        <v/>
      </c>
      <c r="AA70" s="442" t="str">
        <f t="shared" si="35"/>
        <v/>
      </c>
      <c r="AB70" s="441" t="str">
        <f t="shared" si="13"/>
        <v/>
      </c>
      <c r="AC70" s="441" t="str">
        <f t="shared" si="36"/>
        <v/>
      </c>
      <c r="AD70" s="442" t="str">
        <f t="shared" si="14"/>
        <v/>
      </c>
      <c r="AE70" s="442" t="str">
        <f t="shared" si="37"/>
        <v/>
      </c>
      <c r="AF70" s="441" t="str">
        <f t="shared" si="15"/>
        <v/>
      </c>
      <c r="AG70" s="441" t="str">
        <f t="shared" si="38"/>
        <v/>
      </c>
      <c r="AH70" s="442" t="str">
        <f t="shared" si="16"/>
        <v/>
      </c>
      <c r="AI70" s="442" t="str">
        <f t="shared" si="39"/>
        <v/>
      </c>
      <c r="AJ70" s="441" t="str">
        <f t="shared" si="17"/>
        <v/>
      </c>
      <c r="AK70" s="441" t="str">
        <f t="shared" si="40"/>
        <v/>
      </c>
      <c r="AL70" s="442" t="str">
        <f t="shared" si="18"/>
        <v/>
      </c>
      <c r="AM70" s="442" t="str">
        <f t="shared" si="41"/>
        <v/>
      </c>
      <c r="AN70" s="441" t="str">
        <f t="shared" si="19"/>
        <v/>
      </c>
      <c r="AO70" s="441" t="str">
        <f t="shared" si="42"/>
        <v/>
      </c>
      <c r="AP70" s="442" t="str">
        <f t="shared" si="20"/>
        <v/>
      </c>
      <c r="AQ70" s="442" t="str">
        <f t="shared" si="43"/>
        <v/>
      </c>
      <c r="AR70" s="441" t="str">
        <f t="shared" si="21"/>
        <v/>
      </c>
      <c r="AS70" s="441" t="str">
        <f t="shared" si="44"/>
        <v/>
      </c>
      <c r="AT70" s="442" t="str">
        <f t="shared" si="22"/>
        <v/>
      </c>
      <c r="AU70" s="442" t="str">
        <f t="shared" si="25"/>
        <v/>
      </c>
      <c r="AV70" s="432" t="str">
        <f t="shared" si="23"/>
        <v/>
      </c>
      <c r="AW70" s="107" t="str">
        <f t="shared" si="24"/>
        <v/>
      </c>
      <c r="BB70" s="204" t="str">
        <f t="shared" si="45"/>
        <v/>
      </c>
      <c r="BC70" s="204" t="str">
        <f t="shared" si="45"/>
        <v/>
      </c>
      <c r="BE70" s="206">
        <f t="shared" si="27"/>
        <v>1</v>
      </c>
    </row>
    <row r="71" spans="2:57" hidden="1" x14ac:dyDescent="0.25">
      <c r="B71" s="70" t="str">
        <f t="shared" si="0"/>
        <v/>
      </c>
      <c r="C71" s="430" t="str">
        <f>IF('תנאי סף'!AO71&lt;&gt;1,"",'תנאי סף'!F71)</f>
        <v/>
      </c>
      <c r="D71" s="106" t="str">
        <f>IF($C71="","",'תמיכה מינימלית'!Y71)</f>
        <v/>
      </c>
      <c r="E71" s="181"/>
      <c r="F71" s="106" t="str">
        <f>IF($C71="","",IF(ייצוב!G71="",$BA$1,ייצוב!G71))</f>
        <v/>
      </c>
      <c r="G71" s="364">
        <v>1</v>
      </c>
      <c r="H71" s="285" t="str">
        <f t="shared" si="1"/>
        <v/>
      </c>
      <c r="I71" s="439" t="str">
        <f t="shared" si="2"/>
        <v/>
      </c>
      <c r="J71" s="440" t="str">
        <f t="shared" si="3"/>
        <v/>
      </c>
      <c r="K71" s="440" t="str">
        <f t="shared" si="4"/>
        <v/>
      </c>
      <c r="L71" s="441" t="str">
        <f t="shared" si="5"/>
        <v/>
      </c>
      <c r="M71" s="441" t="str">
        <f t="shared" si="28"/>
        <v/>
      </c>
      <c r="N71" s="442" t="str">
        <f t="shared" si="6"/>
        <v/>
      </c>
      <c r="O71" s="442" t="str">
        <f t="shared" si="29"/>
        <v/>
      </c>
      <c r="P71" s="441" t="str">
        <f t="shared" si="7"/>
        <v/>
      </c>
      <c r="Q71" s="441" t="str">
        <f t="shared" si="30"/>
        <v/>
      </c>
      <c r="R71" s="442" t="str">
        <f t="shared" si="8"/>
        <v/>
      </c>
      <c r="S71" s="442" t="str">
        <f t="shared" si="31"/>
        <v/>
      </c>
      <c r="T71" s="441" t="str">
        <f t="shared" si="9"/>
        <v/>
      </c>
      <c r="U71" s="441" t="str">
        <f t="shared" si="32"/>
        <v/>
      </c>
      <c r="V71" s="442" t="str">
        <f t="shared" si="10"/>
        <v/>
      </c>
      <c r="W71" s="442" t="str">
        <f t="shared" si="33"/>
        <v/>
      </c>
      <c r="X71" s="441" t="str">
        <f t="shared" si="11"/>
        <v/>
      </c>
      <c r="Y71" s="441" t="str">
        <f t="shared" si="34"/>
        <v/>
      </c>
      <c r="Z71" s="442" t="str">
        <f t="shared" si="12"/>
        <v/>
      </c>
      <c r="AA71" s="442" t="str">
        <f t="shared" si="35"/>
        <v/>
      </c>
      <c r="AB71" s="441" t="str">
        <f t="shared" si="13"/>
        <v/>
      </c>
      <c r="AC71" s="441" t="str">
        <f t="shared" si="36"/>
        <v/>
      </c>
      <c r="AD71" s="442" t="str">
        <f t="shared" si="14"/>
        <v/>
      </c>
      <c r="AE71" s="442" t="str">
        <f t="shared" si="37"/>
        <v/>
      </c>
      <c r="AF71" s="441" t="str">
        <f t="shared" si="15"/>
        <v/>
      </c>
      <c r="AG71" s="441" t="str">
        <f t="shared" si="38"/>
        <v/>
      </c>
      <c r="AH71" s="442" t="str">
        <f t="shared" si="16"/>
        <v/>
      </c>
      <c r="AI71" s="442" t="str">
        <f t="shared" si="39"/>
        <v/>
      </c>
      <c r="AJ71" s="441" t="str">
        <f t="shared" si="17"/>
        <v/>
      </c>
      <c r="AK71" s="441" t="str">
        <f t="shared" si="40"/>
        <v/>
      </c>
      <c r="AL71" s="442" t="str">
        <f t="shared" si="18"/>
        <v/>
      </c>
      <c r="AM71" s="442" t="str">
        <f t="shared" si="41"/>
        <v/>
      </c>
      <c r="AN71" s="441" t="str">
        <f t="shared" si="19"/>
        <v/>
      </c>
      <c r="AO71" s="441" t="str">
        <f t="shared" si="42"/>
        <v/>
      </c>
      <c r="AP71" s="442" t="str">
        <f t="shared" si="20"/>
        <v/>
      </c>
      <c r="AQ71" s="442" t="str">
        <f t="shared" si="43"/>
        <v/>
      </c>
      <c r="AR71" s="441" t="str">
        <f t="shared" si="21"/>
        <v/>
      </c>
      <c r="AS71" s="441" t="str">
        <f t="shared" si="44"/>
        <v/>
      </c>
      <c r="AT71" s="442" t="str">
        <f t="shared" si="22"/>
        <v/>
      </c>
      <c r="AU71" s="442" t="str">
        <f t="shared" si="25"/>
        <v/>
      </c>
      <c r="AV71" s="432" t="str">
        <f t="shared" si="23"/>
        <v/>
      </c>
      <c r="AW71" s="107" t="str">
        <f t="shared" si="24"/>
        <v/>
      </c>
      <c r="BB71" s="204" t="str">
        <f t="shared" si="45"/>
        <v/>
      </c>
      <c r="BC71" s="204" t="str">
        <f t="shared" si="45"/>
        <v/>
      </c>
      <c r="BE71" s="206">
        <f t="shared" si="27"/>
        <v>1</v>
      </c>
    </row>
    <row r="72" spans="2:57" hidden="1" x14ac:dyDescent="0.25">
      <c r="B72" s="70" t="str">
        <f t="shared" si="0"/>
        <v/>
      </c>
      <c r="C72" s="430" t="str">
        <f>IF('תנאי סף'!AO72&lt;&gt;1,"",'תנאי סף'!F72)</f>
        <v/>
      </c>
      <c r="D72" s="106" t="str">
        <f>IF($C72="","",'תמיכה מינימלית'!Y72)</f>
        <v/>
      </c>
      <c r="E72" s="181"/>
      <c r="F72" s="106" t="str">
        <f>IF($C72="","",IF(ייצוב!G72="",$BA$1,ייצוב!G72))</f>
        <v/>
      </c>
      <c r="G72" s="364">
        <v>1</v>
      </c>
      <c r="H72" s="285" t="str">
        <f t="shared" si="1"/>
        <v/>
      </c>
      <c r="I72" s="439" t="str">
        <f t="shared" si="2"/>
        <v/>
      </c>
      <c r="J72" s="440" t="str">
        <f t="shared" si="3"/>
        <v/>
      </c>
      <c r="K72" s="440" t="str">
        <f t="shared" si="4"/>
        <v/>
      </c>
      <c r="L72" s="441" t="str">
        <f t="shared" si="5"/>
        <v/>
      </c>
      <c r="M72" s="441" t="str">
        <f t="shared" si="28"/>
        <v/>
      </c>
      <c r="N72" s="442" t="str">
        <f t="shared" si="6"/>
        <v/>
      </c>
      <c r="O72" s="442" t="str">
        <f t="shared" si="29"/>
        <v/>
      </c>
      <c r="P72" s="441" t="str">
        <f t="shared" si="7"/>
        <v/>
      </c>
      <c r="Q72" s="441" t="str">
        <f t="shared" si="30"/>
        <v/>
      </c>
      <c r="R72" s="442" t="str">
        <f t="shared" si="8"/>
        <v/>
      </c>
      <c r="S72" s="442" t="str">
        <f t="shared" si="31"/>
        <v/>
      </c>
      <c r="T72" s="441" t="str">
        <f t="shared" si="9"/>
        <v/>
      </c>
      <c r="U72" s="441" t="str">
        <f t="shared" si="32"/>
        <v/>
      </c>
      <c r="V72" s="442" t="str">
        <f t="shared" si="10"/>
        <v/>
      </c>
      <c r="W72" s="442" t="str">
        <f t="shared" si="33"/>
        <v/>
      </c>
      <c r="X72" s="441" t="str">
        <f t="shared" si="11"/>
        <v/>
      </c>
      <c r="Y72" s="441" t="str">
        <f t="shared" si="34"/>
        <v/>
      </c>
      <c r="Z72" s="442" t="str">
        <f t="shared" si="12"/>
        <v/>
      </c>
      <c r="AA72" s="442" t="str">
        <f t="shared" si="35"/>
        <v/>
      </c>
      <c r="AB72" s="441" t="str">
        <f t="shared" si="13"/>
        <v/>
      </c>
      <c r="AC72" s="441" t="str">
        <f t="shared" si="36"/>
        <v/>
      </c>
      <c r="AD72" s="442" t="str">
        <f t="shared" si="14"/>
        <v/>
      </c>
      <c r="AE72" s="442" t="str">
        <f t="shared" si="37"/>
        <v/>
      </c>
      <c r="AF72" s="441" t="str">
        <f t="shared" si="15"/>
        <v/>
      </c>
      <c r="AG72" s="441" t="str">
        <f t="shared" si="38"/>
        <v/>
      </c>
      <c r="AH72" s="442" t="str">
        <f t="shared" si="16"/>
        <v/>
      </c>
      <c r="AI72" s="442" t="str">
        <f t="shared" si="39"/>
        <v/>
      </c>
      <c r="AJ72" s="441" t="str">
        <f t="shared" si="17"/>
        <v/>
      </c>
      <c r="AK72" s="441" t="str">
        <f t="shared" si="40"/>
        <v/>
      </c>
      <c r="AL72" s="442" t="str">
        <f t="shared" si="18"/>
        <v/>
      </c>
      <c r="AM72" s="442" t="str">
        <f t="shared" si="41"/>
        <v/>
      </c>
      <c r="AN72" s="441" t="str">
        <f t="shared" si="19"/>
        <v/>
      </c>
      <c r="AO72" s="441" t="str">
        <f t="shared" si="42"/>
        <v/>
      </c>
      <c r="AP72" s="442" t="str">
        <f t="shared" si="20"/>
        <v/>
      </c>
      <c r="AQ72" s="442" t="str">
        <f t="shared" si="43"/>
        <v/>
      </c>
      <c r="AR72" s="441" t="str">
        <f t="shared" si="21"/>
        <v/>
      </c>
      <c r="AS72" s="441" t="str">
        <f t="shared" si="44"/>
        <v/>
      </c>
      <c r="AT72" s="442" t="str">
        <f t="shared" si="22"/>
        <v/>
      </c>
      <c r="AU72" s="442" t="str">
        <f t="shared" si="25"/>
        <v/>
      </c>
      <c r="AV72" s="432" t="str">
        <f t="shared" si="23"/>
        <v/>
      </c>
      <c r="AW72" s="107" t="str">
        <f t="shared" si="24"/>
        <v/>
      </c>
      <c r="BB72" s="204" t="str">
        <f t="shared" si="45"/>
        <v/>
      </c>
      <c r="BC72" s="204" t="str">
        <f t="shared" si="45"/>
        <v/>
      </c>
      <c r="BE72" s="206">
        <f t="shared" si="27"/>
        <v>1</v>
      </c>
    </row>
    <row r="73" spans="2:57" hidden="1" x14ac:dyDescent="0.25">
      <c r="B73" s="70" t="str">
        <f t="shared" si="0"/>
        <v/>
      </c>
      <c r="C73" s="430" t="str">
        <f>IF('תנאי סף'!AO73&lt;&gt;1,"",'תנאי סף'!F73)</f>
        <v/>
      </c>
      <c r="D73" s="106" t="str">
        <f>IF($C73="","",'תמיכה מינימלית'!Y73)</f>
        <v/>
      </c>
      <c r="E73" s="181"/>
      <c r="F73" s="106" t="str">
        <f>IF($C73="","",IF(ייצוב!G73="",$BA$1,ייצוב!G73))</f>
        <v/>
      </c>
      <c r="G73" s="364">
        <v>1</v>
      </c>
      <c r="H73" s="285" t="str">
        <f t="shared" si="1"/>
        <v/>
      </c>
      <c r="I73" s="439" t="str">
        <f t="shared" si="2"/>
        <v/>
      </c>
      <c r="J73" s="440" t="str">
        <f t="shared" si="3"/>
        <v/>
      </c>
      <c r="K73" s="440" t="str">
        <f t="shared" si="4"/>
        <v/>
      </c>
      <c r="L73" s="441" t="str">
        <f t="shared" si="5"/>
        <v/>
      </c>
      <c r="M73" s="441" t="str">
        <f t="shared" si="28"/>
        <v/>
      </c>
      <c r="N73" s="442" t="str">
        <f t="shared" si="6"/>
        <v/>
      </c>
      <c r="O73" s="442" t="str">
        <f t="shared" si="29"/>
        <v/>
      </c>
      <c r="P73" s="441" t="str">
        <f t="shared" si="7"/>
        <v/>
      </c>
      <c r="Q73" s="441" t="str">
        <f t="shared" si="30"/>
        <v/>
      </c>
      <c r="R73" s="442" t="str">
        <f t="shared" si="8"/>
        <v/>
      </c>
      <c r="S73" s="442" t="str">
        <f t="shared" si="31"/>
        <v/>
      </c>
      <c r="T73" s="441" t="str">
        <f t="shared" si="9"/>
        <v/>
      </c>
      <c r="U73" s="441" t="str">
        <f t="shared" si="32"/>
        <v/>
      </c>
      <c r="V73" s="442" t="str">
        <f t="shared" si="10"/>
        <v/>
      </c>
      <c r="W73" s="442" t="str">
        <f t="shared" si="33"/>
        <v/>
      </c>
      <c r="X73" s="441" t="str">
        <f t="shared" si="11"/>
        <v/>
      </c>
      <c r="Y73" s="441" t="str">
        <f t="shared" si="34"/>
        <v/>
      </c>
      <c r="Z73" s="442" t="str">
        <f t="shared" si="12"/>
        <v/>
      </c>
      <c r="AA73" s="442" t="str">
        <f t="shared" si="35"/>
        <v/>
      </c>
      <c r="AB73" s="441" t="str">
        <f t="shared" si="13"/>
        <v/>
      </c>
      <c r="AC73" s="441" t="str">
        <f t="shared" si="36"/>
        <v/>
      </c>
      <c r="AD73" s="442" t="str">
        <f t="shared" si="14"/>
        <v/>
      </c>
      <c r="AE73" s="442" t="str">
        <f t="shared" si="37"/>
        <v/>
      </c>
      <c r="AF73" s="441" t="str">
        <f t="shared" si="15"/>
        <v/>
      </c>
      <c r="AG73" s="441" t="str">
        <f t="shared" si="38"/>
        <v/>
      </c>
      <c r="AH73" s="442" t="str">
        <f t="shared" si="16"/>
        <v/>
      </c>
      <c r="AI73" s="442" t="str">
        <f t="shared" si="39"/>
        <v/>
      </c>
      <c r="AJ73" s="441" t="str">
        <f t="shared" si="17"/>
        <v/>
      </c>
      <c r="AK73" s="441" t="str">
        <f t="shared" si="40"/>
        <v/>
      </c>
      <c r="AL73" s="442" t="str">
        <f t="shared" si="18"/>
        <v/>
      </c>
      <c r="AM73" s="442" t="str">
        <f t="shared" si="41"/>
        <v/>
      </c>
      <c r="AN73" s="441" t="str">
        <f t="shared" si="19"/>
        <v/>
      </c>
      <c r="AO73" s="441" t="str">
        <f t="shared" si="42"/>
        <v/>
      </c>
      <c r="AP73" s="442" t="str">
        <f t="shared" si="20"/>
        <v/>
      </c>
      <c r="AQ73" s="442" t="str">
        <f t="shared" si="43"/>
        <v/>
      </c>
      <c r="AR73" s="441" t="str">
        <f t="shared" si="21"/>
        <v/>
      </c>
      <c r="AS73" s="441" t="str">
        <f t="shared" si="44"/>
        <v/>
      </c>
      <c r="AT73" s="442" t="str">
        <f t="shared" si="22"/>
        <v/>
      </c>
      <c r="AU73" s="442" t="str">
        <f t="shared" si="25"/>
        <v/>
      </c>
      <c r="AV73" s="432" t="str">
        <f t="shared" si="23"/>
        <v/>
      </c>
      <c r="AW73" s="107" t="str">
        <f t="shared" si="24"/>
        <v/>
      </c>
      <c r="BB73" s="204" t="str">
        <f t="shared" si="45"/>
        <v/>
      </c>
      <c r="BC73" s="204" t="str">
        <f t="shared" si="45"/>
        <v/>
      </c>
      <c r="BE73" s="206">
        <f t="shared" si="27"/>
        <v>1</v>
      </c>
    </row>
    <row r="74" spans="2:57" hidden="1" x14ac:dyDescent="0.25">
      <c r="B74" s="70" t="str">
        <f t="shared" si="0"/>
        <v/>
      </c>
      <c r="C74" s="430" t="str">
        <f>IF('תנאי סף'!AO74&lt;&gt;1,"",'תנאי סף'!F74)</f>
        <v/>
      </c>
      <c r="D74" s="106" t="str">
        <f>IF($C74="","",'תמיכה מינימלית'!Y74)</f>
        <v/>
      </c>
      <c r="E74" s="181"/>
      <c r="F74" s="106" t="str">
        <f>IF($C74="","",IF(ייצוב!G74="",$BA$1,ייצוב!G74))</f>
        <v/>
      </c>
      <c r="G74" s="364">
        <v>1</v>
      </c>
      <c r="H74" s="285" t="str">
        <f t="shared" si="1"/>
        <v/>
      </c>
      <c r="I74" s="439" t="str">
        <f t="shared" si="2"/>
        <v/>
      </c>
      <c r="J74" s="440" t="str">
        <f t="shared" si="3"/>
        <v/>
      </c>
      <c r="K74" s="440" t="str">
        <f t="shared" si="4"/>
        <v/>
      </c>
      <c r="L74" s="441" t="str">
        <f t="shared" si="5"/>
        <v/>
      </c>
      <c r="M74" s="441" t="str">
        <f t="shared" si="28"/>
        <v/>
      </c>
      <c r="N74" s="442" t="str">
        <f t="shared" si="6"/>
        <v/>
      </c>
      <c r="O74" s="442" t="str">
        <f t="shared" si="29"/>
        <v/>
      </c>
      <c r="P74" s="441" t="str">
        <f t="shared" si="7"/>
        <v/>
      </c>
      <c r="Q74" s="441" t="str">
        <f t="shared" si="30"/>
        <v/>
      </c>
      <c r="R74" s="442" t="str">
        <f t="shared" si="8"/>
        <v/>
      </c>
      <c r="S74" s="442" t="str">
        <f t="shared" si="31"/>
        <v/>
      </c>
      <c r="T74" s="441" t="str">
        <f t="shared" si="9"/>
        <v/>
      </c>
      <c r="U74" s="441" t="str">
        <f t="shared" si="32"/>
        <v/>
      </c>
      <c r="V74" s="442" t="str">
        <f t="shared" si="10"/>
        <v/>
      </c>
      <c r="W74" s="442" t="str">
        <f t="shared" si="33"/>
        <v/>
      </c>
      <c r="X74" s="441" t="str">
        <f t="shared" si="11"/>
        <v/>
      </c>
      <c r="Y74" s="441" t="str">
        <f t="shared" si="34"/>
        <v/>
      </c>
      <c r="Z74" s="442" t="str">
        <f t="shared" si="12"/>
        <v/>
      </c>
      <c r="AA74" s="442" t="str">
        <f t="shared" si="35"/>
        <v/>
      </c>
      <c r="AB74" s="441" t="str">
        <f t="shared" si="13"/>
        <v/>
      </c>
      <c r="AC74" s="441" t="str">
        <f t="shared" si="36"/>
        <v/>
      </c>
      <c r="AD74" s="442" t="str">
        <f t="shared" si="14"/>
        <v/>
      </c>
      <c r="AE74" s="442" t="str">
        <f t="shared" si="37"/>
        <v/>
      </c>
      <c r="AF74" s="441" t="str">
        <f t="shared" si="15"/>
        <v/>
      </c>
      <c r="AG74" s="441" t="str">
        <f t="shared" si="38"/>
        <v/>
      </c>
      <c r="AH74" s="442" t="str">
        <f t="shared" si="16"/>
        <v/>
      </c>
      <c r="AI74" s="442" t="str">
        <f t="shared" si="39"/>
        <v/>
      </c>
      <c r="AJ74" s="441" t="str">
        <f t="shared" si="17"/>
        <v/>
      </c>
      <c r="AK74" s="441" t="str">
        <f t="shared" si="40"/>
        <v/>
      </c>
      <c r="AL74" s="442" t="str">
        <f t="shared" si="18"/>
        <v/>
      </c>
      <c r="AM74" s="442" t="str">
        <f t="shared" si="41"/>
        <v/>
      </c>
      <c r="AN74" s="441" t="str">
        <f t="shared" si="19"/>
        <v/>
      </c>
      <c r="AO74" s="441" t="str">
        <f t="shared" si="42"/>
        <v/>
      </c>
      <c r="AP74" s="442" t="str">
        <f t="shared" si="20"/>
        <v/>
      </c>
      <c r="AQ74" s="442" t="str">
        <f t="shared" si="43"/>
        <v/>
      </c>
      <c r="AR74" s="441" t="str">
        <f t="shared" si="21"/>
        <v/>
      </c>
      <c r="AS74" s="441" t="str">
        <f t="shared" si="44"/>
        <v/>
      </c>
      <c r="AT74" s="442" t="str">
        <f t="shared" si="22"/>
        <v/>
      </c>
      <c r="AU74" s="442" t="str">
        <f t="shared" si="25"/>
        <v/>
      </c>
      <c r="AV74" s="432" t="str">
        <f t="shared" si="23"/>
        <v/>
      </c>
      <c r="AW74" s="107" t="str">
        <f t="shared" si="24"/>
        <v/>
      </c>
      <c r="BB74" s="204" t="str">
        <f t="shared" si="45"/>
        <v/>
      </c>
      <c r="BC74" s="204" t="str">
        <f t="shared" si="45"/>
        <v/>
      </c>
      <c r="BE74" s="206">
        <f t="shared" si="27"/>
        <v>1</v>
      </c>
    </row>
    <row r="75" spans="2:57" hidden="1" x14ac:dyDescent="0.25">
      <c r="B75" s="70" t="str">
        <f t="shared" si="0"/>
        <v/>
      </c>
      <c r="C75" s="430" t="str">
        <f>IF('תנאי סף'!AO75&lt;&gt;1,"",'תנאי סף'!F75)</f>
        <v/>
      </c>
      <c r="D75" s="106" t="str">
        <f>IF($C75="","",'תמיכה מינימלית'!Y75)</f>
        <v/>
      </c>
      <c r="E75" s="181"/>
      <c r="F75" s="106" t="str">
        <f>IF($C75="","",IF(ייצוב!G75="",$BA$1,ייצוב!G75))</f>
        <v/>
      </c>
      <c r="G75" s="364">
        <v>1</v>
      </c>
      <c r="H75" s="285" t="str">
        <f t="shared" si="1"/>
        <v/>
      </c>
      <c r="I75" s="439" t="str">
        <f t="shared" si="2"/>
        <v/>
      </c>
      <c r="J75" s="440" t="str">
        <f t="shared" si="3"/>
        <v/>
      </c>
      <c r="K75" s="440" t="str">
        <f t="shared" si="4"/>
        <v/>
      </c>
      <c r="L75" s="441" t="str">
        <f t="shared" si="5"/>
        <v/>
      </c>
      <c r="M75" s="441" t="str">
        <f t="shared" si="28"/>
        <v/>
      </c>
      <c r="N75" s="442" t="str">
        <f t="shared" si="6"/>
        <v/>
      </c>
      <c r="O75" s="442" t="str">
        <f t="shared" si="29"/>
        <v/>
      </c>
      <c r="P75" s="441" t="str">
        <f t="shared" si="7"/>
        <v/>
      </c>
      <c r="Q75" s="441" t="str">
        <f t="shared" si="30"/>
        <v/>
      </c>
      <c r="R75" s="442" t="str">
        <f t="shared" si="8"/>
        <v/>
      </c>
      <c r="S75" s="442" t="str">
        <f t="shared" si="31"/>
        <v/>
      </c>
      <c r="T75" s="441" t="str">
        <f t="shared" si="9"/>
        <v/>
      </c>
      <c r="U75" s="441" t="str">
        <f t="shared" si="32"/>
        <v/>
      </c>
      <c r="V75" s="442" t="str">
        <f t="shared" si="10"/>
        <v/>
      </c>
      <c r="W75" s="442" t="str">
        <f t="shared" si="33"/>
        <v/>
      </c>
      <c r="X75" s="441" t="str">
        <f t="shared" si="11"/>
        <v/>
      </c>
      <c r="Y75" s="441" t="str">
        <f t="shared" si="34"/>
        <v/>
      </c>
      <c r="Z75" s="442" t="str">
        <f t="shared" si="12"/>
        <v/>
      </c>
      <c r="AA75" s="442" t="str">
        <f t="shared" si="35"/>
        <v/>
      </c>
      <c r="AB75" s="441" t="str">
        <f t="shared" si="13"/>
        <v/>
      </c>
      <c r="AC75" s="441" t="str">
        <f t="shared" si="36"/>
        <v/>
      </c>
      <c r="AD75" s="442" t="str">
        <f t="shared" si="14"/>
        <v/>
      </c>
      <c r="AE75" s="442" t="str">
        <f t="shared" si="37"/>
        <v/>
      </c>
      <c r="AF75" s="441" t="str">
        <f t="shared" si="15"/>
        <v/>
      </c>
      <c r="AG75" s="441" t="str">
        <f t="shared" si="38"/>
        <v/>
      </c>
      <c r="AH75" s="442" t="str">
        <f t="shared" si="16"/>
        <v/>
      </c>
      <c r="AI75" s="442" t="str">
        <f t="shared" si="39"/>
        <v/>
      </c>
      <c r="AJ75" s="441" t="str">
        <f t="shared" si="17"/>
        <v/>
      </c>
      <c r="AK75" s="441" t="str">
        <f t="shared" si="40"/>
        <v/>
      </c>
      <c r="AL75" s="442" t="str">
        <f t="shared" si="18"/>
        <v/>
      </c>
      <c r="AM75" s="442" t="str">
        <f t="shared" si="41"/>
        <v/>
      </c>
      <c r="AN75" s="441" t="str">
        <f t="shared" si="19"/>
        <v/>
      </c>
      <c r="AO75" s="441" t="str">
        <f t="shared" si="42"/>
        <v/>
      </c>
      <c r="AP75" s="442" t="str">
        <f t="shared" si="20"/>
        <v/>
      </c>
      <c r="AQ75" s="442" t="str">
        <f t="shared" si="43"/>
        <v/>
      </c>
      <c r="AR75" s="441" t="str">
        <f t="shared" si="21"/>
        <v/>
      </c>
      <c r="AS75" s="441" t="str">
        <f t="shared" si="44"/>
        <v/>
      </c>
      <c r="AT75" s="442" t="str">
        <f t="shared" si="22"/>
        <v/>
      </c>
      <c r="AU75" s="442" t="str">
        <f t="shared" si="25"/>
        <v/>
      </c>
      <c r="AV75" s="432" t="str">
        <f t="shared" si="23"/>
        <v/>
      </c>
      <c r="AW75" s="107" t="str">
        <f t="shared" si="24"/>
        <v/>
      </c>
      <c r="BB75" s="204" t="str">
        <f t="shared" si="45"/>
        <v/>
      </c>
      <c r="BC75" s="204" t="str">
        <f t="shared" si="45"/>
        <v/>
      </c>
      <c r="BE75" s="206">
        <f t="shared" si="27"/>
        <v>1</v>
      </c>
    </row>
    <row r="76" spans="2:57" hidden="1" x14ac:dyDescent="0.25">
      <c r="B76" s="70" t="str">
        <f t="shared" si="0"/>
        <v/>
      </c>
      <c r="C76" s="430" t="str">
        <f>IF('תנאי סף'!AO76&lt;&gt;1,"",'תנאי סף'!F76)</f>
        <v/>
      </c>
      <c r="D76" s="106" t="str">
        <f>IF($C76="","",'תמיכה מינימלית'!Y76)</f>
        <v/>
      </c>
      <c r="E76" s="181"/>
      <c r="F76" s="106" t="str">
        <f>IF($C76="","",IF(ייצוב!G76="",$BA$1,ייצוב!G76))</f>
        <v/>
      </c>
      <c r="G76" s="364">
        <v>1</v>
      </c>
      <c r="H76" s="285" t="str">
        <f t="shared" si="1"/>
        <v/>
      </c>
      <c r="I76" s="439" t="str">
        <f t="shared" si="2"/>
        <v/>
      </c>
      <c r="J76" s="440" t="str">
        <f t="shared" si="3"/>
        <v/>
      </c>
      <c r="K76" s="440" t="str">
        <f t="shared" si="4"/>
        <v/>
      </c>
      <c r="L76" s="441" t="str">
        <f t="shared" si="5"/>
        <v/>
      </c>
      <c r="M76" s="441" t="str">
        <f t="shared" si="28"/>
        <v/>
      </c>
      <c r="N76" s="442" t="str">
        <f t="shared" si="6"/>
        <v/>
      </c>
      <c r="O76" s="442" t="str">
        <f t="shared" si="29"/>
        <v/>
      </c>
      <c r="P76" s="441" t="str">
        <f t="shared" si="7"/>
        <v/>
      </c>
      <c r="Q76" s="441" t="str">
        <f t="shared" si="30"/>
        <v/>
      </c>
      <c r="R76" s="442" t="str">
        <f t="shared" si="8"/>
        <v/>
      </c>
      <c r="S76" s="442" t="str">
        <f t="shared" si="31"/>
        <v/>
      </c>
      <c r="T76" s="441" t="str">
        <f t="shared" si="9"/>
        <v/>
      </c>
      <c r="U76" s="441" t="str">
        <f t="shared" si="32"/>
        <v/>
      </c>
      <c r="V76" s="442" t="str">
        <f t="shared" si="10"/>
        <v/>
      </c>
      <c r="W76" s="442" t="str">
        <f t="shared" si="33"/>
        <v/>
      </c>
      <c r="X76" s="441" t="str">
        <f t="shared" si="11"/>
        <v/>
      </c>
      <c r="Y76" s="441" t="str">
        <f t="shared" si="34"/>
        <v/>
      </c>
      <c r="Z76" s="442" t="str">
        <f t="shared" si="12"/>
        <v/>
      </c>
      <c r="AA76" s="442" t="str">
        <f t="shared" si="35"/>
        <v/>
      </c>
      <c r="AB76" s="441" t="str">
        <f t="shared" si="13"/>
        <v/>
      </c>
      <c r="AC76" s="441" t="str">
        <f t="shared" si="36"/>
        <v/>
      </c>
      <c r="AD76" s="442" t="str">
        <f t="shared" si="14"/>
        <v/>
      </c>
      <c r="AE76" s="442" t="str">
        <f t="shared" si="37"/>
        <v/>
      </c>
      <c r="AF76" s="441" t="str">
        <f t="shared" si="15"/>
        <v/>
      </c>
      <c r="AG76" s="441" t="str">
        <f t="shared" si="38"/>
        <v/>
      </c>
      <c r="AH76" s="442" t="str">
        <f t="shared" si="16"/>
        <v/>
      </c>
      <c r="AI76" s="442" t="str">
        <f t="shared" si="39"/>
        <v/>
      </c>
      <c r="AJ76" s="441" t="str">
        <f t="shared" si="17"/>
        <v/>
      </c>
      <c r="AK76" s="441" t="str">
        <f t="shared" si="40"/>
        <v/>
      </c>
      <c r="AL76" s="442" t="str">
        <f t="shared" si="18"/>
        <v/>
      </c>
      <c r="AM76" s="442" t="str">
        <f t="shared" si="41"/>
        <v/>
      </c>
      <c r="AN76" s="441" t="str">
        <f t="shared" si="19"/>
        <v/>
      </c>
      <c r="AO76" s="441" t="str">
        <f t="shared" si="42"/>
        <v/>
      </c>
      <c r="AP76" s="442" t="str">
        <f t="shared" si="20"/>
        <v/>
      </c>
      <c r="AQ76" s="442" t="str">
        <f t="shared" si="43"/>
        <v/>
      </c>
      <c r="AR76" s="441" t="str">
        <f t="shared" si="21"/>
        <v/>
      </c>
      <c r="AS76" s="441" t="str">
        <f t="shared" si="44"/>
        <v/>
      </c>
      <c r="AT76" s="442" t="str">
        <f t="shared" si="22"/>
        <v/>
      </c>
      <c r="AU76" s="442" t="str">
        <f t="shared" si="25"/>
        <v/>
      </c>
      <c r="AV76" s="432" t="str">
        <f t="shared" si="23"/>
        <v/>
      </c>
      <c r="AW76" s="107" t="str">
        <f t="shared" si="24"/>
        <v/>
      </c>
      <c r="BB76" s="204" t="str">
        <f t="shared" si="45"/>
        <v/>
      </c>
      <c r="BC76" s="204" t="str">
        <f t="shared" si="45"/>
        <v/>
      </c>
      <c r="BE76" s="206">
        <f t="shared" si="27"/>
        <v>1</v>
      </c>
    </row>
    <row r="77" spans="2:57" hidden="1" x14ac:dyDescent="0.25">
      <c r="B77" s="70" t="str">
        <f t="shared" si="0"/>
        <v/>
      </c>
      <c r="C77" s="430" t="str">
        <f>IF('תנאי סף'!AO77&lt;&gt;1,"",'תנאי סף'!F77)</f>
        <v/>
      </c>
      <c r="D77" s="106" t="str">
        <f>IF($C77="","",'תמיכה מינימלית'!Y77)</f>
        <v/>
      </c>
      <c r="E77" s="181"/>
      <c r="F77" s="106" t="str">
        <f>IF($C77="","",IF(ייצוב!G77="",$BA$1,ייצוב!G77))</f>
        <v/>
      </c>
      <c r="G77" s="364">
        <v>1</v>
      </c>
      <c r="H77" s="285" t="str">
        <f t="shared" si="1"/>
        <v/>
      </c>
      <c r="I77" s="439" t="str">
        <f t="shared" si="2"/>
        <v/>
      </c>
      <c r="J77" s="440" t="str">
        <f t="shared" si="3"/>
        <v/>
      </c>
      <c r="K77" s="440" t="str">
        <f t="shared" si="4"/>
        <v/>
      </c>
      <c r="L77" s="441" t="str">
        <f t="shared" si="5"/>
        <v/>
      </c>
      <c r="M77" s="441" t="str">
        <f t="shared" si="28"/>
        <v/>
      </c>
      <c r="N77" s="442" t="str">
        <f t="shared" si="6"/>
        <v/>
      </c>
      <c r="O77" s="442" t="str">
        <f t="shared" si="29"/>
        <v/>
      </c>
      <c r="P77" s="441" t="str">
        <f t="shared" si="7"/>
        <v/>
      </c>
      <c r="Q77" s="441" t="str">
        <f t="shared" si="30"/>
        <v/>
      </c>
      <c r="R77" s="442" t="str">
        <f t="shared" si="8"/>
        <v/>
      </c>
      <c r="S77" s="442" t="str">
        <f t="shared" si="31"/>
        <v/>
      </c>
      <c r="T77" s="441" t="str">
        <f t="shared" si="9"/>
        <v/>
      </c>
      <c r="U77" s="441" t="str">
        <f t="shared" si="32"/>
        <v/>
      </c>
      <c r="V77" s="442" t="str">
        <f t="shared" si="10"/>
        <v/>
      </c>
      <c r="W77" s="442" t="str">
        <f t="shared" si="33"/>
        <v/>
      </c>
      <c r="X77" s="441" t="str">
        <f t="shared" si="11"/>
        <v/>
      </c>
      <c r="Y77" s="441" t="str">
        <f t="shared" si="34"/>
        <v/>
      </c>
      <c r="Z77" s="442" t="str">
        <f t="shared" si="12"/>
        <v/>
      </c>
      <c r="AA77" s="442" t="str">
        <f t="shared" si="35"/>
        <v/>
      </c>
      <c r="AB77" s="441" t="str">
        <f t="shared" si="13"/>
        <v/>
      </c>
      <c r="AC77" s="441" t="str">
        <f t="shared" si="36"/>
        <v/>
      </c>
      <c r="AD77" s="442" t="str">
        <f t="shared" si="14"/>
        <v/>
      </c>
      <c r="AE77" s="442" t="str">
        <f t="shared" si="37"/>
        <v/>
      </c>
      <c r="AF77" s="441" t="str">
        <f t="shared" si="15"/>
        <v/>
      </c>
      <c r="AG77" s="441" t="str">
        <f t="shared" si="38"/>
        <v/>
      </c>
      <c r="AH77" s="442" t="str">
        <f t="shared" si="16"/>
        <v/>
      </c>
      <c r="AI77" s="442" t="str">
        <f t="shared" si="39"/>
        <v/>
      </c>
      <c r="AJ77" s="441" t="str">
        <f t="shared" si="17"/>
        <v/>
      </c>
      <c r="AK77" s="441" t="str">
        <f t="shared" si="40"/>
        <v/>
      </c>
      <c r="AL77" s="442" t="str">
        <f t="shared" si="18"/>
        <v/>
      </c>
      <c r="AM77" s="442" t="str">
        <f t="shared" si="41"/>
        <v/>
      </c>
      <c r="AN77" s="441" t="str">
        <f t="shared" si="19"/>
        <v/>
      </c>
      <c r="AO77" s="441" t="str">
        <f t="shared" si="42"/>
        <v/>
      </c>
      <c r="AP77" s="442" t="str">
        <f t="shared" si="20"/>
        <v/>
      </c>
      <c r="AQ77" s="442" t="str">
        <f t="shared" si="43"/>
        <v/>
      </c>
      <c r="AR77" s="441" t="str">
        <f t="shared" si="21"/>
        <v/>
      </c>
      <c r="AS77" s="441" t="str">
        <f t="shared" si="44"/>
        <v/>
      </c>
      <c r="AT77" s="442" t="str">
        <f t="shared" si="22"/>
        <v/>
      </c>
      <c r="AU77" s="442" t="str">
        <f t="shared" si="25"/>
        <v/>
      </c>
      <c r="AV77" s="432" t="str">
        <f t="shared" si="23"/>
        <v/>
      </c>
      <c r="AW77" s="107" t="str">
        <f t="shared" si="24"/>
        <v/>
      </c>
      <c r="BB77" s="204" t="str">
        <f t="shared" si="45"/>
        <v/>
      </c>
      <c r="BC77" s="204" t="str">
        <f t="shared" si="45"/>
        <v/>
      </c>
      <c r="BE77" s="206">
        <f t="shared" si="27"/>
        <v>1</v>
      </c>
    </row>
    <row r="78" spans="2:57" hidden="1" x14ac:dyDescent="0.25">
      <c r="B78" s="70" t="str">
        <f t="shared" si="0"/>
        <v/>
      </c>
      <c r="C78" s="430" t="str">
        <f>IF('תנאי סף'!AO78&lt;&gt;1,"",'תנאי סף'!F78)</f>
        <v/>
      </c>
      <c r="D78" s="106" t="str">
        <f>IF($C78="","",'תמיכה מינימלית'!Y78)</f>
        <v/>
      </c>
      <c r="E78" s="181"/>
      <c r="F78" s="106" t="str">
        <f>IF($C78="","",IF(ייצוב!G78="",$BA$1,ייצוב!G78))</f>
        <v/>
      </c>
      <c r="G78" s="364">
        <v>1</v>
      </c>
      <c r="H78" s="285" t="str">
        <f t="shared" si="1"/>
        <v/>
      </c>
      <c r="I78" s="439" t="str">
        <f t="shared" si="2"/>
        <v/>
      </c>
      <c r="J78" s="440" t="str">
        <f t="shared" si="3"/>
        <v/>
      </c>
      <c r="K78" s="440" t="str">
        <f t="shared" si="4"/>
        <v/>
      </c>
      <c r="L78" s="441" t="str">
        <f t="shared" si="5"/>
        <v/>
      </c>
      <c r="M78" s="441" t="str">
        <f t="shared" si="28"/>
        <v/>
      </c>
      <c r="N78" s="442" t="str">
        <f t="shared" si="6"/>
        <v/>
      </c>
      <c r="O78" s="442" t="str">
        <f t="shared" si="29"/>
        <v/>
      </c>
      <c r="P78" s="441" t="str">
        <f t="shared" si="7"/>
        <v/>
      </c>
      <c r="Q78" s="441" t="str">
        <f t="shared" si="30"/>
        <v/>
      </c>
      <c r="R78" s="442" t="str">
        <f t="shared" si="8"/>
        <v/>
      </c>
      <c r="S78" s="442" t="str">
        <f t="shared" si="31"/>
        <v/>
      </c>
      <c r="T78" s="441" t="str">
        <f t="shared" si="9"/>
        <v/>
      </c>
      <c r="U78" s="441" t="str">
        <f t="shared" si="32"/>
        <v/>
      </c>
      <c r="V78" s="442" t="str">
        <f t="shared" si="10"/>
        <v/>
      </c>
      <c r="W78" s="442" t="str">
        <f t="shared" si="33"/>
        <v/>
      </c>
      <c r="X78" s="441" t="str">
        <f t="shared" si="11"/>
        <v/>
      </c>
      <c r="Y78" s="441" t="str">
        <f t="shared" si="34"/>
        <v/>
      </c>
      <c r="Z78" s="442" t="str">
        <f t="shared" si="12"/>
        <v/>
      </c>
      <c r="AA78" s="442" t="str">
        <f t="shared" si="35"/>
        <v/>
      </c>
      <c r="AB78" s="441" t="str">
        <f t="shared" si="13"/>
        <v/>
      </c>
      <c r="AC78" s="441" t="str">
        <f t="shared" si="36"/>
        <v/>
      </c>
      <c r="AD78" s="442" t="str">
        <f t="shared" si="14"/>
        <v/>
      </c>
      <c r="AE78" s="442" t="str">
        <f t="shared" si="37"/>
        <v/>
      </c>
      <c r="AF78" s="441" t="str">
        <f t="shared" si="15"/>
        <v/>
      </c>
      <c r="AG78" s="441" t="str">
        <f t="shared" si="38"/>
        <v/>
      </c>
      <c r="AH78" s="442" t="str">
        <f t="shared" si="16"/>
        <v/>
      </c>
      <c r="AI78" s="442" t="str">
        <f t="shared" si="39"/>
        <v/>
      </c>
      <c r="AJ78" s="441" t="str">
        <f t="shared" si="17"/>
        <v/>
      </c>
      <c r="AK78" s="441" t="str">
        <f t="shared" si="40"/>
        <v/>
      </c>
      <c r="AL78" s="442" t="str">
        <f t="shared" si="18"/>
        <v/>
      </c>
      <c r="AM78" s="442" t="str">
        <f t="shared" si="41"/>
        <v/>
      </c>
      <c r="AN78" s="441" t="str">
        <f t="shared" si="19"/>
        <v/>
      </c>
      <c r="AO78" s="441" t="str">
        <f t="shared" si="42"/>
        <v/>
      </c>
      <c r="AP78" s="442" t="str">
        <f t="shared" si="20"/>
        <v/>
      </c>
      <c r="AQ78" s="442" t="str">
        <f t="shared" si="43"/>
        <v/>
      </c>
      <c r="AR78" s="441" t="str">
        <f t="shared" si="21"/>
        <v/>
      </c>
      <c r="AS78" s="441" t="str">
        <f t="shared" si="44"/>
        <v/>
      </c>
      <c r="AT78" s="442" t="str">
        <f t="shared" si="22"/>
        <v/>
      </c>
      <c r="AU78" s="442" t="str">
        <f t="shared" si="25"/>
        <v/>
      </c>
      <c r="AV78" s="432" t="str">
        <f t="shared" si="23"/>
        <v/>
      </c>
      <c r="AW78" s="107" t="str">
        <f t="shared" si="24"/>
        <v/>
      </c>
      <c r="BB78" s="204" t="str">
        <f t="shared" si="45"/>
        <v/>
      </c>
      <c r="BC78" s="204" t="str">
        <f t="shared" si="45"/>
        <v/>
      </c>
      <c r="BE78" s="206">
        <f t="shared" si="27"/>
        <v>1</v>
      </c>
    </row>
    <row r="79" spans="2:57" hidden="1" x14ac:dyDescent="0.25">
      <c r="B79" s="70" t="str">
        <f t="shared" si="0"/>
        <v/>
      </c>
      <c r="C79" s="430" t="str">
        <f>IF('תנאי סף'!AO79&lt;&gt;1,"",'תנאי סף'!F79)</f>
        <v/>
      </c>
      <c r="D79" s="106" t="str">
        <f>IF($C79="","",'תמיכה מינימלית'!Y79)</f>
        <v/>
      </c>
      <c r="E79" s="181"/>
      <c r="F79" s="106" t="str">
        <f>IF($C79="","",IF(ייצוב!G79="",$BA$1,ייצוב!G79))</f>
        <v/>
      </c>
      <c r="G79" s="364">
        <v>1</v>
      </c>
      <c r="H79" s="285" t="str">
        <f t="shared" si="1"/>
        <v/>
      </c>
      <c r="I79" s="439" t="str">
        <f t="shared" si="2"/>
        <v/>
      </c>
      <c r="J79" s="440" t="str">
        <f t="shared" si="3"/>
        <v/>
      </c>
      <c r="K79" s="440" t="str">
        <f t="shared" si="4"/>
        <v/>
      </c>
      <c r="L79" s="441" t="str">
        <f t="shared" si="5"/>
        <v/>
      </c>
      <c r="M79" s="441" t="str">
        <f t="shared" si="28"/>
        <v/>
      </c>
      <c r="N79" s="442" t="str">
        <f t="shared" si="6"/>
        <v/>
      </c>
      <c r="O79" s="442" t="str">
        <f t="shared" si="29"/>
        <v/>
      </c>
      <c r="P79" s="441" t="str">
        <f t="shared" si="7"/>
        <v/>
      </c>
      <c r="Q79" s="441" t="str">
        <f t="shared" si="30"/>
        <v/>
      </c>
      <c r="R79" s="442" t="str">
        <f t="shared" si="8"/>
        <v/>
      </c>
      <c r="S79" s="442" t="str">
        <f t="shared" si="31"/>
        <v/>
      </c>
      <c r="T79" s="441" t="str">
        <f t="shared" si="9"/>
        <v/>
      </c>
      <c r="U79" s="441" t="str">
        <f t="shared" si="32"/>
        <v/>
      </c>
      <c r="V79" s="442" t="str">
        <f t="shared" si="10"/>
        <v/>
      </c>
      <c r="W79" s="442" t="str">
        <f t="shared" si="33"/>
        <v/>
      </c>
      <c r="X79" s="441" t="str">
        <f t="shared" si="11"/>
        <v/>
      </c>
      <c r="Y79" s="441" t="str">
        <f t="shared" si="34"/>
        <v/>
      </c>
      <c r="Z79" s="442" t="str">
        <f t="shared" si="12"/>
        <v/>
      </c>
      <c r="AA79" s="442" t="str">
        <f t="shared" si="35"/>
        <v/>
      </c>
      <c r="AB79" s="441" t="str">
        <f t="shared" si="13"/>
        <v/>
      </c>
      <c r="AC79" s="441" t="str">
        <f t="shared" si="36"/>
        <v/>
      </c>
      <c r="AD79" s="442" t="str">
        <f t="shared" si="14"/>
        <v/>
      </c>
      <c r="AE79" s="442" t="str">
        <f t="shared" si="37"/>
        <v/>
      </c>
      <c r="AF79" s="441" t="str">
        <f t="shared" si="15"/>
        <v/>
      </c>
      <c r="AG79" s="441" t="str">
        <f t="shared" si="38"/>
        <v/>
      </c>
      <c r="AH79" s="442" t="str">
        <f t="shared" si="16"/>
        <v/>
      </c>
      <c r="AI79" s="442" t="str">
        <f t="shared" si="39"/>
        <v/>
      </c>
      <c r="AJ79" s="441" t="str">
        <f t="shared" si="17"/>
        <v/>
      </c>
      <c r="AK79" s="441" t="str">
        <f t="shared" si="40"/>
        <v/>
      </c>
      <c r="AL79" s="442" t="str">
        <f t="shared" si="18"/>
        <v/>
      </c>
      <c r="AM79" s="442" t="str">
        <f t="shared" si="41"/>
        <v/>
      </c>
      <c r="AN79" s="441" t="str">
        <f t="shared" si="19"/>
        <v/>
      </c>
      <c r="AO79" s="441" t="str">
        <f t="shared" si="42"/>
        <v/>
      </c>
      <c r="AP79" s="442" t="str">
        <f t="shared" si="20"/>
        <v/>
      </c>
      <c r="AQ79" s="442" t="str">
        <f t="shared" si="43"/>
        <v/>
      </c>
      <c r="AR79" s="441" t="str">
        <f t="shared" si="21"/>
        <v/>
      </c>
      <c r="AS79" s="441" t="str">
        <f t="shared" si="44"/>
        <v/>
      </c>
      <c r="AT79" s="442" t="str">
        <f t="shared" si="22"/>
        <v/>
      </c>
      <c r="AU79" s="442" t="str">
        <f t="shared" si="25"/>
        <v/>
      </c>
      <c r="AV79" s="432" t="str">
        <f t="shared" si="23"/>
        <v/>
      </c>
      <c r="AW79" s="107" t="str">
        <f t="shared" si="24"/>
        <v/>
      </c>
      <c r="BB79" s="204" t="str">
        <f t="shared" si="45"/>
        <v/>
      </c>
      <c r="BC79" s="204" t="str">
        <f t="shared" si="45"/>
        <v/>
      </c>
      <c r="BE79" s="206">
        <f t="shared" si="27"/>
        <v>1</v>
      </c>
    </row>
    <row r="80" spans="2:57" hidden="1" x14ac:dyDescent="0.25">
      <c r="B80" s="70" t="str">
        <f t="shared" si="0"/>
        <v/>
      </c>
      <c r="C80" s="430" t="str">
        <f>IF('תנאי סף'!AO80&lt;&gt;1,"",'תנאי סף'!F80)</f>
        <v/>
      </c>
      <c r="D80" s="106" t="str">
        <f>IF($C80="","",'תמיכה מינימלית'!Y80)</f>
        <v/>
      </c>
      <c r="E80" s="181"/>
      <c r="F80" s="106" t="str">
        <f>IF($C80="","",IF(ייצוב!G80="",$BA$1,ייצוב!G80))</f>
        <v/>
      </c>
      <c r="G80" s="364">
        <v>1</v>
      </c>
      <c r="H80" s="285" t="str">
        <f t="shared" si="1"/>
        <v/>
      </c>
      <c r="I80" s="439" t="str">
        <f t="shared" si="2"/>
        <v/>
      </c>
      <c r="J80" s="440" t="str">
        <f t="shared" si="3"/>
        <v/>
      </c>
      <c r="K80" s="440" t="str">
        <f t="shared" si="4"/>
        <v/>
      </c>
      <c r="L80" s="441" t="str">
        <f t="shared" si="5"/>
        <v/>
      </c>
      <c r="M80" s="441" t="str">
        <f t="shared" si="28"/>
        <v/>
      </c>
      <c r="N80" s="442" t="str">
        <f t="shared" si="6"/>
        <v/>
      </c>
      <c r="O80" s="442" t="str">
        <f t="shared" si="29"/>
        <v/>
      </c>
      <c r="P80" s="441" t="str">
        <f t="shared" si="7"/>
        <v/>
      </c>
      <c r="Q80" s="441" t="str">
        <f t="shared" si="30"/>
        <v/>
      </c>
      <c r="R80" s="442" t="str">
        <f t="shared" si="8"/>
        <v/>
      </c>
      <c r="S80" s="442" t="str">
        <f t="shared" si="31"/>
        <v/>
      </c>
      <c r="T80" s="441" t="str">
        <f t="shared" si="9"/>
        <v/>
      </c>
      <c r="U80" s="441" t="str">
        <f t="shared" si="32"/>
        <v/>
      </c>
      <c r="V80" s="442" t="str">
        <f t="shared" si="10"/>
        <v/>
      </c>
      <c r="W80" s="442" t="str">
        <f t="shared" si="33"/>
        <v/>
      </c>
      <c r="X80" s="441" t="str">
        <f t="shared" si="11"/>
        <v/>
      </c>
      <c r="Y80" s="441" t="str">
        <f t="shared" si="34"/>
        <v/>
      </c>
      <c r="Z80" s="442" t="str">
        <f t="shared" si="12"/>
        <v/>
      </c>
      <c r="AA80" s="442" t="str">
        <f t="shared" si="35"/>
        <v/>
      </c>
      <c r="AB80" s="441" t="str">
        <f t="shared" si="13"/>
        <v/>
      </c>
      <c r="AC80" s="441" t="str">
        <f t="shared" si="36"/>
        <v/>
      </c>
      <c r="AD80" s="442" t="str">
        <f t="shared" si="14"/>
        <v/>
      </c>
      <c r="AE80" s="442" t="str">
        <f t="shared" si="37"/>
        <v/>
      </c>
      <c r="AF80" s="441" t="str">
        <f t="shared" si="15"/>
        <v/>
      </c>
      <c r="AG80" s="441" t="str">
        <f t="shared" si="38"/>
        <v/>
      </c>
      <c r="AH80" s="442" t="str">
        <f t="shared" si="16"/>
        <v/>
      </c>
      <c r="AI80" s="442" t="str">
        <f t="shared" si="39"/>
        <v/>
      </c>
      <c r="AJ80" s="441" t="str">
        <f t="shared" si="17"/>
        <v/>
      </c>
      <c r="AK80" s="441" t="str">
        <f t="shared" si="40"/>
        <v/>
      </c>
      <c r="AL80" s="442" t="str">
        <f t="shared" si="18"/>
        <v/>
      </c>
      <c r="AM80" s="442" t="str">
        <f t="shared" si="41"/>
        <v/>
      </c>
      <c r="AN80" s="441" t="str">
        <f t="shared" si="19"/>
        <v/>
      </c>
      <c r="AO80" s="441" t="str">
        <f t="shared" si="42"/>
        <v/>
      </c>
      <c r="AP80" s="442" t="str">
        <f t="shared" si="20"/>
        <v/>
      </c>
      <c r="AQ80" s="442" t="str">
        <f t="shared" si="43"/>
        <v/>
      </c>
      <c r="AR80" s="441" t="str">
        <f t="shared" si="21"/>
        <v/>
      </c>
      <c r="AS80" s="441" t="str">
        <f t="shared" si="44"/>
        <v/>
      </c>
      <c r="AT80" s="442" t="str">
        <f t="shared" si="22"/>
        <v/>
      </c>
      <c r="AU80" s="442" t="str">
        <f t="shared" si="25"/>
        <v/>
      </c>
      <c r="AV80" s="432" t="str">
        <f t="shared" si="23"/>
        <v/>
      </c>
      <c r="AW80" s="107" t="str">
        <f t="shared" si="24"/>
        <v/>
      </c>
      <c r="BB80" s="204" t="str">
        <f t="shared" si="45"/>
        <v/>
      </c>
      <c r="BC80" s="204" t="str">
        <f t="shared" si="45"/>
        <v/>
      </c>
      <c r="BE80" s="206">
        <f t="shared" si="27"/>
        <v>1</v>
      </c>
    </row>
    <row r="81" spans="2:57" hidden="1" x14ac:dyDescent="0.25">
      <c r="B81" s="70" t="str">
        <f t="shared" si="0"/>
        <v/>
      </c>
      <c r="C81" s="430" t="str">
        <f>IF('תנאי סף'!AO81&lt;&gt;1,"",'תנאי סף'!F81)</f>
        <v/>
      </c>
      <c r="D81" s="106" t="str">
        <f>IF($C81="","",'תמיכה מינימלית'!Y81)</f>
        <v/>
      </c>
      <c r="E81" s="181"/>
      <c r="F81" s="106" t="str">
        <f>IF($C81="","",IF(ייצוב!G81="",$BA$1,ייצוב!G81))</f>
        <v/>
      </c>
      <c r="G81" s="364">
        <v>1</v>
      </c>
      <c r="H81" s="285" t="str">
        <f t="shared" si="1"/>
        <v/>
      </c>
      <c r="I81" s="439" t="str">
        <f t="shared" si="2"/>
        <v/>
      </c>
      <c r="J81" s="440" t="str">
        <f t="shared" si="3"/>
        <v/>
      </c>
      <c r="K81" s="440" t="str">
        <f t="shared" si="4"/>
        <v/>
      </c>
      <c r="L81" s="441" t="str">
        <f t="shared" si="5"/>
        <v/>
      </c>
      <c r="M81" s="441" t="str">
        <f t="shared" si="28"/>
        <v/>
      </c>
      <c r="N81" s="442" t="str">
        <f t="shared" si="6"/>
        <v/>
      </c>
      <c r="O81" s="442" t="str">
        <f t="shared" si="29"/>
        <v/>
      </c>
      <c r="P81" s="441" t="str">
        <f t="shared" si="7"/>
        <v/>
      </c>
      <c r="Q81" s="441" t="str">
        <f t="shared" si="30"/>
        <v/>
      </c>
      <c r="R81" s="442" t="str">
        <f t="shared" si="8"/>
        <v/>
      </c>
      <c r="S81" s="442" t="str">
        <f t="shared" si="31"/>
        <v/>
      </c>
      <c r="T81" s="441" t="str">
        <f t="shared" si="9"/>
        <v/>
      </c>
      <c r="U81" s="441" t="str">
        <f t="shared" si="32"/>
        <v/>
      </c>
      <c r="V81" s="442" t="str">
        <f t="shared" si="10"/>
        <v/>
      </c>
      <c r="W81" s="442" t="str">
        <f t="shared" si="33"/>
        <v/>
      </c>
      <c r="X81" s="441" t="str">
        <f t="shared" si="11"/>
        <v/>
      </c>
      <c r="Y81" s="441" t="str">
        <f t="shared" si="34"/>
        <v/>
      </c>
      <c r="Z81" s="442" t="str">
        <f t="shared" si="12"/>
        <v/>
      </c>
      <c r="AA81" s="442" t="str">
        <f t="shared" si="35"/>
        <v/>
      </c>
      <c r="AB81" s="441" t="str">
        <f t="shared" si="13"/>
        <v/>
      </c>
      <c r="AC81" s="441" t="str">
        <f t="shared" si="36"/>
        <v/>
      </c>
      <c r="AD81" s="442" t="str">
        <f t="shared" si="14"/>
        <v/>
      </c>
      <c r="AE81" s="442" t="str">
        <f t="shared" si="37"/>
        <v/>
      </c>
      <c r="AF81" s="441" t="str">
        <f t="shared" si="15"/>
        <v/>
      </c>
      <c r="AG81" s="441" t="str">
        <f t="shared" si="38"/>
        <v/>
      </c>
      <c r="AH81" s="442" t="str">
        <f t="shared" si="16"/>
        <v/>
      </c>
      <c r="AI81" s="442" t="str">
        <f t="shared" si="39"/>
        <v/>
      </c>
      <c r="AJ81" s="441" t="str">
        <f t="shared" si="17"/>
        <v/>
      </c>
      <c r="AK81" s="441" t="str">
        <f t="shared" si="40"/>
        <v/>
      </c>
      <c r="AL81" s="442" t="str">
        <f t="shared" si="18"/>
        <v/>
      </c>
      <c r="AM81" s="442" t="str">
        <f t="shared" si="41"/>
        <v/>
      </c>
      <c r="AN81" s="441" t="str">
        <f t="shared" si="19"/>
        <v/>
      </c>
      <c r="AO81" s="441" t="str">
        <f t="shared" si="42"/>
        <v/>
      </c>
      <c r="AP81" s="442" t="str">
        <f t="shared" si="20"/>
        <v/>
      </c>
      <c r="AQ81" s="442" t="str">
        <f t="shared" si="43"/>
        <v/>
      </c>
      <c r="AR81" s="441" t="str">
        <f t="shared" si="21"/>
        <v/>
      </c>
      <c r="AS81" s="441" t="str">
        <f t="shared" si="44"/>
        <v/>
      </c>
      <c r="AT81" s="442" t="str">
        <f t="shared" si="22"/>
        <v/>
      </c>
      <c r="AU81" s="442" t="str">
        <f t="shared" si="25"/>
        <v/>
      </c>
      <c r="AV81" s="432" t="str">
        <f t="shared" si="23"/>
        <v/>
      </c>
      <c r="AW81" s="107" t="str">
        <f t="shared" si="24"/>
        <v/>
      </c>
      <c r="BB81" s="204" t="str">
        <f t="shared" si="45"/>
        <v/>
      </c>
      <c r="BC81" s="204" t="str">
        <f t="shared" si="45"/>
        <v/>
      </c>
      <c r="BE81" s="206">
        <f t="shared" si="27"/>
        <v>1</v>
      </c>
    </row>
    <row r="82" spans="2:57" hidden="1" x14ac:dyDescent="0.25">
      <c r="B82" s="70" t="str">
        <f t="shared" si="0"/>
        <v/>
      </c>
      <c r="C82" s="430" t="str">
        <f>IF('תנאי סף'!AO82&lt;&gt;1,"",'תנאי סף'!F82)</f>
        <v/>
      </c>
      <c r="D82" s="106" t="str">
        <f>IF($C82="","",'תמיכה מינימלית'!Y82)</f>
        <v/>
      </c>
      <c r="E82" s="181"/>
      <c r="F82" s="106" t="str">
        <f>IF($C82="","",IF(ייצוב!G82="",$BA$1,ייצוב!G82))</f>
        <v/>
      </c>
      <c r="G82" s="364">
        <v>1</v>
      </c>
      <c r="H82" s="285" t="str">
        <f t="shared" si="1"/>
        <v/>
      </c>
      <c r="I82" s="439" t="str">
        <f t="shared" si="2"/>
        <v/>
      </c>
      <c r="J82" s="440" t="str">
        <f t="shared" si="3"/>
        <v/>
      </c>
      <c r="K82" s="440" t="str">
        <f t="shared" si="4"/>
        <v/>
      </c>
      <c r="L82" s="441" t="str">
        <f t="shared" si="5"/>
        <v/>
      </c>
      <c r="M82" s="441" t="str">
        <f t="shared" si="28"/>
        <v/>
      </c>
      <c r="N82" s="442" t="str">
        <f t="shared" si="6"/>
        <v/>
      </c>
      <c r="O82" s="442" t="str">
        <f t="shared" si="29"/>
        <v/>
      </c>
      <c r="P82" s="441" t="str">
        <f t="shared" si="7"/>
        <v/>
      </c>
      <c r="Q82" s="441" t="str">
        <f t="shared" si="30"/>
        <v/>
      </c>
      <c r="R82" s="442" t="str">
        <f t="shared" si="8"/>
        <v/>
      </c>
      <c r="S82" s="442" t="str">
        <f t="shared" si="31"/>
        <v/>
      </c>
      <c r="T82" s="441" t="str">
        <f t="shared" si="9"/>
        <v/>
      </c>
      <c r="U82" s="441" t="str">
        <f t="shared" si="32"/>
        <v/>
      </c>
      <c r="V82" s="442" t="str">
        <f t="shared" si="10"/>
        <v/>
      </c>
      <c r="W82" s="442" t="str">
        <f t="shared" si="33"/>
        <v/>
      </c>
      <c r="X82" s="441" t="str">
        <f t="shared" si="11"/>
        <v/>
      </c>
      <c r="Y82" s="441" t="str">
        <f t="shared" si="34"/>
        <v/>
      </c>
      <c r="Z82" s="442" t="str">
        <f t="shared" si="12"/>
        <v/>
      </c>
      <c r="AA82" s="442" t="str">
        <f t="shared" si="35"/>
        <v/>
      </c>
      <c r="AB82" s="441" t="str">
        <f t="shared" si="13"/>
        <v/>
      </c>
      <c r="AC82" s="441" t="str">
        <f t="shared" si="36"/>
        <v/>
      </c>
      <c r="AD82" s="442" t="str">
        <f t="shared" si="14"/>
        <v/>
      </c>
      <c r="AE82" s="442" t="str">
        <f t="shared" si="37"/>
        <v/>
      </c>
      <c r="AF82" s="441" t="str">
        <f t="shared" si="15"/>
        <v/>
      </c>
      <c r="AG82" s="441" t="str">
        <f t="shared" si="38"/>
        <v/>
      </c>
      <c r="AH82" s="442" t="str">
        <f t="shared" si="16"/>
        <v/>
      </c>
      <c r="AI82" s="442" t="str">
        <f t="shared" si="39"/>
        <v/>
      </c>
      <c r="AJ82" s="441" t="str">
        <f t="shared" si="17"/>
        <v/>
      </c>
      <c r="AK82" s="441" t="str">
        <f t="shared" si="40"/>
        <v/>
      </c>
      <c r="AL82" s="442" t="str">
        <f t="shared" si="18"/>
        <v/>
      </c>
      <c r="AM82" s="442" t="str">
        <f t="shared" si="41"/>
        <v/>
      </c>
      <c r="AN82" s="441" t="str">
        <f t="shared" si="19"/>
        <v/>
      </c>
      <c r="AO82" s="441" t="str">
        <f t="shared" si="42"/>
        <v/>
      </c>
      <c r="AP82" s="442" t="str">
        <f t="shared" si="20"/>
        <v/>
      </c>
      <c r="AQ82" s="442" t="str">
        <f t="shared" si="43"/>
        <v/>
      </c>
      <c r="AR82" s="441" t="str">
        <f t="shared" si="21"/>
        <v/>
      </c>
      <c r="AS82" s="441" t="str">
        <f t="shared" si="44"/>
        <v/>
      </c>
      <c r="AT82" s="442" t="str">
        <f t="shared" si="22"/>
        <v/>
      </c>
      <c r="AU82" s="442" t="str">
        <f t="shared" si="25"/>
        <v/>
      </c>
      <c r="AV82" s="432" t="str">
        <f t="shared" si="23"/>
        <v/>
      </c>
      <c r="AW82" s="107" t="str">
        <f t="shared" si="24"/>
        <v/>
      </c>
      <c r="BB82" s="204" t="str">
        <f t="shared" si="45"/>
        <v/>
      </c>
      <c r="BC82" s="204" t="str">
        <f t="shared" si="45"/>
        <v/>
      </c>
      <c r="BE82" s="206">
        <f t="shared" si="27"/>
        <v>1</v>
      </c>
    </row>
    <row r="83" spans="2:57" hidden="1" x14ac:dyDescent="0.25">
      <c r="B83" s="70" t="str">
        <f t="shared" si="0"/>
        <v/>
      </c>
      <c r="C83" s="430" t="str">
        <f>IF('תנאי סף'!AO83&lt;&gt;1,"",'תנאי סף'!F83)</f>
        <v/>
      </c>
      <c r="D83" s="106" t="str">
        <f>IF($C83="","",'תמיכה מינימלית'!Y83)</f>
        <v/>
      </c>
      <c r="E83" s="181"/>
      <c r="F83" s="106" t="str">
        <f>IF($C83="","",IF(ייצוב!G83="",$BA$1,ייצוב!G83))</f>
        <v/>
      </c>
      <c r="G83" s="364">
        <v>1</v>
      </c>
      <c r="H83" s="285" t="str">
        <f t="shared" si="1"/>
        <v/>
      </c>
      <c r="I83" s="439" t="str">
        <f t="shared" si="2"/>
        <v/>
      </c>
      <c r="J83" s="440" t="str">
        <f t="shared" si="3"/>
        <v/>
      </c>
      <c r="K83" s="440" t="str">
        <f t="shared" si="4"/>
        <v/>
      </c>
      <c r="L83" s="441" t="str">
        <f t="shared" si="5"/>
        <v/>
      </c>
      <c r="M83" s="441" t="str">
        <f t="shared" si="28"/>
        <v/>
      </c>
      <c r="N83" s="442" t="str">
        <f t="shared" si="6"/>
        <v/>
      </c>
      <c r="O83" s="442" t="str">
        <f t="shared" si="29"/>
        <v/>
      </c>
      <c r="P83" s="441" t="str">
        <f t="shared" si="7"/>
        <v/>
      </c>
      <c r="Q83" s="441" t="str">
        <f t="shared" si="30"/>
        <v/>
      </c>
      <c r="R83" s="442" t="str">
        <f t="shared" si="8"/>
        <v/>
      </c>
      <c r="S83" s="442" t="str">
        <f t="shared" si="31"/>
        <v/>
      </c>
      <c r="T83" s="441" t="str">
        <f t="shared" si="9"/>
        <v/>
      </c>
      <c r="U83" s="441" t="str">
        <f t="shared" si="32"/>
        <v/>
      </c>
      <c r="V83" s="442" t="str">
        <f t="shared" si="10"/>
        <v/>
      </c>
      <c r="W83" s="442" t="str">
        <f t="shared" si="33"/>
        <v/>
      </c>
      <c r="X83" s="441" t="str">
        <f t="shared" si="11"/>
        <v/>
      </c>
      <c r="Y83" s="441" t="str">
        <f t="shared" si="34"/>
        <v/>
      </c>
      <c r="Z83" s="442" t="str">
        <f t="shared" si="12"/>
        <v/>
      </c>
      <c r="AA83" s="442" t="str">
        <f t="shared" si="35"/>
        <v/>
      </c>
      <c r="AB83" s="441" t="str">
        <f t="shared" si="13"/>
        <v/>
      </c>
      <c r="AC83" s="441" t="str">
        <f t="shared" si="36"/>
        <v/>
      </c>
      <c r="AD83" s="442" t="str">
        <f t="shared" si="14"/>
        <v/>
      </c>
      <c r="AE83" s="442" t="str">
        <f t="shared" si="37"/>
        <v/>
      </c>
      <c r="AF83" s="441" t="str">
        <f t="shared" si="15"/>
        <v/>
      </c>
      <c r="AG83" s="441" t="str">
        <f t="shared" si="38"/>
        <v/>
      </c>
      <c r="AH83" s="442" t="str">
        <f t="shared" si="16"/>
        <v/>
      </c>
      <c r="AI83" s="442" t="str">
        <f t="shared" si="39"/>
        <v/>
      </c>
      <c r="AJ83" s="441" t="str">
        <f t="shared" si="17"/>
        <v/>
      </c>
      <c r="AK83" s="441" t="str">
        <f t="shared" si="40"/>
        <v/>
      </c>
      <c r="AL83" s="442" t="str">
        <f t="shared" si="18"/>
        <v/>
      </c>
      <c r="AM83" s="442" t="str">
        <f t="shared" si="41"/>
        <v/>
      </c>
      <c r="AN83" s="441" t="str">
        <f t="shared" si="19"/>
        <v/>
      </c>
      <c r="AO83" s="441" t="str">
        <f t="shared" si="42"/>
        <v/>
      </c>
      <c r="AP83" s="442" t="str">
        <f t="shared" si="20"/>
        <v/>
      </c>
      <c r="AQ83" s="442" t="str">
        <f t="shared" si="43"/>
        <v/>
      </c>
      <c r="AR83" s="441" t="str">
        <f t="shared" si="21"/>
        <v/>
      </c>
      <c r="AS83" s="441" t="str">
        <f t="shared" si="44"/>
        <v/>
      </c>
      <c r="AT83" s="442" t="str">
        <f t="shared" si="22"/>
        <v/>
      </c>
      <c r="AU83" s="442" t="str">
        <f t="shared" si="25"/>
        <v/>
      </c>
      <c r="AV83" s="432" t="str">
        <f t="shared" si="23"/>
        <v/>
      </c>
      <c r="AW83" s="107" t="str">
        <f t="shared" si="24"/>
        <v/>
      </c>
      <c r="BB83" s="204" t="str">
        <f t="shared" si="45"/>
        <v/>
      </c>
      <c r="BC83" s="204" t="str">
        <f t="shared" si="45"/>
        <v/>
      </c>
      <c r="BE83" s="206">
        <f t="shared" si="27"/>
        <v>1</v>
      </c>
    </row>
    <row r="84" spans="2:57" hidden="1" x14ac:dyDescent="0.25">
      <c r="B84" s="70" t="str">
        <f t="shared" si="0"/>
        <v/>
      </c>
      <c r="C84" s="430" t="str">
        <f>IF('תנאי סף'!AO84&lt;&gt;1,"",'תנאי סף'!F84)</f>
        <v/>
      </c>
      <c r="D84" s="106" t="str">
        <f>IF($C84="","",'תמיכה מינימלית'!Y84)</f>
        <v/>
      </c>
      <c r="E84" s="181"/>
      <c r="F84" s="106" t="str">
        <f>IF($C84="","",IF(ייצוב!G84="",$BA$1,ייצוב!G84))</f>
        <v/>
      </c>
      <c r="G84" s="364">
        <v>1</v>
      </c>
      <c r="H84" s="285" t="str">
        <f t="shared" si="1"/>
        <v/>
      </c>
      <c r="I84" s="439" t="str">
        <f t="shared" si="2"/>
        <v/>
      </c>
      <c r="J84" s="440" t="str">
        <f t="shared" si="3"/>
        <v/>
      </c>
      <c r="K84" s="440" t="str">
        <f t="shared" si="4"/>
        <v/>
      </c>
      <c r="L84" s="441" t="str">
        <f t="shared" si="5"/>
        <v/>
      </c>
      <c r="M84" s="441" t="str">
        <f t="shared" si="28"/>
        <v/>
      </c>
      <c r="N84" s="442" t="str">
        <f t="shared" si="6"/>
        <v/>
      </c>
      <c r="O84" s="442" t="str">
        <f t="shared" si="29"/>
        <v/>
      </c>
      <c r="P84" s="441" t="str">
        <f t="shared" si="7"/>
        <v/>
      </c>
      <c r="Q84" s="441" t="str">
        <f t="shared" si="30"/>
        <v/>
      </c>
      <c r="R84" s="442" t="str">
        <f t="shared" si="8"/>
        <v/>
      </c>
      <c r="S84" s="442" t="str">
        <f t="shared" si="31"/>
        <v/>
      </c>
      <c r="T84" s="441" t="str">
        <f t="shared" si="9"/>
        <v/>
      </c>
      <c r="U84" s="441" t="str">
        <f t="shared" si="32"/>
        <v/>
      </c>
      <c r="V84" s="442" t="str">
        <f t="shared" si="10"/>
        <v/>
      </c>
      <c r="W84" s="442" t="str">
        <f t="shared" si="33"/>
        <v/>
      </c>
      <c r="X84" s="441" t="str">
        <f t="shared" si="11"/>
        <v/>
      </c>
      <c r="Y84" s="441" t="str">
        <f t="shared" si="34"/>
        <v/>
      </c>
      <c r="Z84" s="442" t="str">
        <f t="shared" si="12"/>
        <v/>
      </c>
      <c r="AA84" s="442" t="str">
        <f t="shared" si="35"/>
        <v/>
      </c>
      <c r="AB84" s="441" t="str">
        <f t="shared" si="13"/>
        <v/>
      </c>
      <c r="AC84" s="441" t="str">
        <f t="shared" si="36"/>
        <v/>
      </c>
      <c r="AD84" s="442" t="str">
        <f t="shared" si="14"/>
        <v/>
      </c>
      <c r="AE84" s="442" t="str">
        <f t="shared" si="37"/>
        <v/>
      </c>
      <c r="AF84" s="441" t="str">
        <f t="shared" si="15"/>
        <v/>
      </c>
      <c r="AG84" s="441" t="str">
        <f t="shared" si="38"/>
        <v/>
      </c>
      <c r="AH84" s="442" t="str">
        <f t="shared" si="16"/>
        <v/>
      </c>
      <c r="AI84" s="442" t="str">
        <f t="shared" si="39"/>
        <v/>
      </c>
      <c r="AJ84" s="441" t="str">
        <f t="shared" si="17"/>
        <v/>
      </c>
      <c r="AK84" s="441" t="str">
        <f t="shared" si="40"/>
        <v/>
      </c>
      <c r="AL84" s="442" t="str">
        <f t="shared" si="18"/>
        <v/>
      </c>
      <c r="AM84" s="442" t="str">
        <f t="shared" si="41"/>
        <v/>
      </c>
      <c r="AN84" s="441" t="str">
        <f t="shared" si="19"/>
        <v/>
      </c>
      <c r="AO84" s="441" t="str">
        <f t="shared" si="42"/>
        <v/>
      </c>
      <c r="AP84" s="442" t="str">
        <f t="shared" si="20"/>
        <v/>
      </c>
      <c r="AQ84" s="442" t="str">
        <f t="shared" si="43"/>
        <v/>
      </c>
      <c r="AR84" s="441" t="str">
        <f t="shared" si="21"/>
        <v/>
      </c>
      <c r="AS84" s="441" t="str">
        <f t="shared" si="44"/>
        <v/>
      </c>
      <c r="AT84" s="442" t="str">
        <f t="shared" si="22"/>
        <v/>
      </c>
      <c r="AU84" s="442" t="str">
        <f t="shared" si="25"/>
        <v/>
      </c>
      <c r="AV84" s="432" t="str">
        <f t="shared" si="23"/>
        <v/>
      </c>
      <c r="AW84" s="107" t="str">
        <f t="shared" si="24"/>
        <v/>
      </c>
      <c r="BB84" s="204" t="str">
        <f t="shared" si="45"/>
        <v/>
      </c>
      <c r="BC84" s="204" t="str">
        <f t="shared" si="45"/>
        <v/>
      </c>
      <c r="BE84" s="206">
        <f t="shared" si="27"/>
        <v>1</v>
      </c>
    </row>
    <row r="85" spans="2:57" hidden="1" x14ac:dyDescent="0.25">
      <c r="B85" s="70" t="str">
        <f t="shared" si="0"/>
        <v/>
      </c>
      <c r="C85" s="430" t="str">
        <f>IF('תנאי סף'!AO85&lt;&gt;1,"",'תנאי סף'!F85)</f>
        <v/>
      </c>
      <c r="D85" s="106" t="str">
        <f>IF($C85="","",'תמיכה מינימלית'!Y85)</f>
        <v/>
      </c>
      <c r="E85" s="181"/>
      <c r="F85" s="106" t="str">
        <f>IF($C85="","",IF(ייצוב!G85="",$BA$1,ייצוב!G85))</f>
        <v/>
      </c>
      <c r="G85" s="364">
        <v>1</v>
      </c>
      <c r="H85" s="285" t="str">
        <f t="shared" si="1"/>
        <v/>
      </c>
      <c r="I85" s="439" t="str">
        <f t="shared" si="2"/>
        <v/>
      </c>
      <c r="J85" s="440" t="str">
        <f t="shared" si="3"/>
        <v/>
      </c>
      <c r="K85" s="440" t="str">
        <f t="shared" si="4"/>
        <v/>
      </c>
      <c r="L85" s="441" t="str">
        <f t="shared" si="5"/>
        <v/>
      </c>
      <c r="M85" s="441" t="str">
        <f t="shared" si="28"/>
        <v/>
      </c>
      <c r="N85" s="442" t="str">
        <f t="shared" si="6"/>
        <v/>
      </c>
      <c r="O85" s="442" t="str">
        <f t="shared" si="29"/>
        <v/>
      </c>
      <c r="P85" s="441" t="str">
        <f t="shared" si="7"/>
        <v/>
      </c>
      <c r="Q85" s="441" t="str">
        <f t="shared" si="30"/>
        <v/>
      </c>
      <c r="R85" s="442" t="str">
        <f t="shared" si="8"/>
        <v/>
      </c>
      <c r="S85" s="442" t="str">
        <f t="shared" si="31"/>
        <v/>
      </c>
      <c r="T85" s="441" t="str">
        <f t="shared" si="9"/>
        <v/>
      </c>
      <c r="U85" s="441" t="str">
        <f t="shared" si="32"/>
        <v/>
      </c>
      <c r="V85" s="442" t="str">
        <f t="shared" si="10"/>
        <v/>
      </c>
      <c r="W85" s="442" t="str">
        <f t="shared" si="33"/>
        <v/>
      </c>
      <c r="X85" s="441" t="str">
        <f t="shared" si="11"/>
        <v/>
      </c>
      <c r="Y85" s="441" t="str">
        <f t="shared" si="34"/>
        <v/>
      </c>
      <c r="Z85" s="442" t="str">
        <f t="shared" si="12"/>
        <v/>
      </c>
      <c r="AA85" s="442" t="str">
        <f t="shared" si="35"/>
        <v/>
      </c>
      <c r="AB85" s="441" t="str">
        <f t="shared" si="13"/>
        <v/>
      </c>
      <c r="AC85" s="441" t="str">
        <f t="shared" si="36"/>
        <v/>
      </c>
      <c r="AD85" s="442" t="str">
        <f t="shared" si="14"/>
        <v/>
      </c>
      <c r="AE85" s="442" t="str">
        <f t="shared" si="37"/>
        <v/>
      </c>
      <c r="AF85" s="441" t="str">
        <f t="shared" si="15"/>
        <v/>
      </c>
      <c r="AG85" s="441" t="str">
        <f t="shared" si="38"/>
        <v/>
      </c>
      <c r="AH85" s="442" t="str">
        <f t="shared" si="16"/>
        <v/>
      </c>
      <c r="AI85" s="442" t="str">
        <f t="shared" si="39"/>
        <v/>
      </c>
      <c r="AJ85" s="441" t="str">
        <f t="shared" si="17"/>
        <v/>
      </c>
      <c r="AK85" s="441" t="str">
        <f t="shared" si="40"/>
        <v/>
      </c>
      <c r="AL85" s="442" t="str">
        <f t="shared" si="18"/>
        <v/>
      </c>
      <c r="AM85" s="442" t="str">
        <f t="shared" si="41"/>
        <v/>
      </c>
      <c r="AN85" s="441" t="str">
        <f t="shared" si="19"/>
        <v/>
      </c>
      <c r="AO85" s="441" t="str">
        <f t="shared" si="42"/>
        <v/>
      </c>
      <c r="AP85" s="442" t="str">
        <f t="shared" si="20"/>
        <v/>
      </c>
      <c r="AQ85" s="442" t="str">
        <f t="shared" si="43"/>
        <v/>
      </c>
      <c r="AR85" s="441" t="str">
        <f t="shared" si="21"/>
        <v/>
      </c>
      <c r="AS85" s="441" t="str">
        <f t="shared" si="44"/>
        <v/>
      </c>
      <c r="AT85" s="442" t="str">
        <f t="shared" si="22"/>
        <v/>
      </c>
      <c r="AU85" s="442" t="str">
        <f t="shared" si="25"/>
        <v/>
      </c>
      <c r="AV85" s="432" t="str">
        <f t="shared" si="23"/>
        <v/>
      </c>
      <c r="AW85" s="107" t="str">
        <f t="shared" si="24"/>
        <v/>
      </c>
      <c r="BB85" s="204" t="str">
        <f t="shared" si="45"/>
        <v/>
      </c>
      <c r="BC85" s="204" t="str">
        <f t="shared" si="45"/>
        <v/>
      </c>
      <c r="BE85" s="206">
        <f t="shared" si="27"/>
        <v>1</v>
      </c>
    </row>
    <row r="86" spans="2:57" hidden="1" x14ac:dyDescent="0.25">
      <c r="B86" s="70" t="str">
        <f t="shared" si="0"/>
        <v/>
      </c>
      <c r="C86" s="430" t="str">
        <f>IF('תנאי סף'!AO86&lt;&gt;1,"",'תנאי סף'!F86)</f>
        <v/>
      </c>
      <c r="D86" s="106" t="str">
        <f>IF($C86="","",'תמיכה מינימלית'!Y86)</f>
        <v/>
      </c>
      <c r="E86" s="181"/>
      <c r="F86" s="106" t="str">
        <f>IF($C86="","",IF(ייצוב!G86="",$BA$1,ייצוב!G86))</f>
        <v/>
      </c>
      <c r="G86" s="364">
        <v>1</v>
      </c>
      <c r="H86" s="285" t="str">
        <f t="shared" si="1"/>
        <v/>
      </c>
      <c r="I86" s="439" t="str">
        <f t="shared" si="2"/>
        <v/>
      </c>
      <c r="J86" s="440" t="str">
        <f t="shared" si="3"/>
        <v/>
      </c>
      <c r="K86" s="440" t="str">
        <f t="shared" si="4"/>
        <v/>
      </c>
      <c r="L86" s="441" t="str">
        <f t="shared" si="5"/>
        <v/>
      </c>
      <c r="M86" s="441" t="str">
        <f t="shared" si="28"/>
        <v/>
      </c>
      <c r="N86" s="442" t="str">
        <f t="shared" si="6"/>
        <v/>
      </c>
      <c r="O86" s="442" t="str">
        <f t="shared" si="29"/>
        <v/>
      </c>
      <c r="P86" s="441" t="str">
        <f t="shared" si="7"/>
        <v/>
      </c>
      <c r="Q86" s="441" t="str">
        <f t="shared" si="30"/>
        <v/>
      </c>
      <c r="R86" s="442" t="str">
        <f t="shared" si="8"/>
        <v/>
      </c>
      <c r="S86" s="442" t="str">
        <f t="shared" si="31"/>
        <v/>
      </c>
      <c r="T86" s="441" t="str">
        <f t="shared" si="9"/>
        <v/>
      </c>
      <c r="U86" s="441" t="str">
        <f t="shared" si="32"/>
        <v/>
      </c>
      <c r="V86" s="442" t="str">
        <f t="shared" si="10"/>
        <v/>
      </c>
      <c r="W86" s="442" t="str">
        <f t="shared" si="33"/>
        <v/>
      </c>
      <c r="X86" s="441" t="str">
        <f t="shared" si="11"/>
        <v/>
      </c>
      <c r="Y86" s="441" t="str">
        <f t="shared" si="34"/>
        <v/>
      </c>
      <c r="Z86" s="442" t="str">
        <f t="shared" si="12"/>
        <v/>
      </c>
      <c r="AA86" s="442" t="str">
        <f t="shared" si="35"/>
        <v/>
      </c>
      <c r="AB86" s="441" t="str">
        <f t="shared" si="13"/>
        <v/>
      </c>
      <c r="AC86" s="441" t="str">
        <f t="shared" si="36"/>
        <v/>
      </c>
      <c r="AD86" s="442" t="str">
        <f t="shared" si="14"/>
        <v/>
      </c>
      <c r="AE86" s="442" t="str">
        <f t="shared" si="37"/>
        <v/>
      </c>
      <c r="AF86" s="441" t="str">
        <f t="shared" si="15"/>
        <v/>
      </c>
      <c r="AG86" s="441" t="str">
        <f t="shared" si="38"/>
        <v/>
      </c>
      <c r="AH86" s="442" t="str">
        <f t="shared" si="16"/>
        <v/>
      </c>
      <c r="AI86" s="442" t="str">
        <f t="shared" si="39"/>
        <v/>
      </c>
      <c r="AJ86" s="441" t="str">
        <f t="shared" si="17"/>
        <v/>
      </c>
      <c r="AK86" s="441" t="str">
        <f t="shared" si="40"/>
        <v/>
      </c>
      <c r="AL86" s="442" t="str">
        <f t="shared" si="18"/>
        <v/>
      </c>
      <c r="AM86" s="442" t="str">
        <f t="shared" si="41"/>
        <v/>
      </c>
      <c r="AN86" s="441" t="str">
        <f t="shared" si="19"/>
        <v/>
      </c>
      <c r="AO86" s="441" t="str">
        <f t="shared" si="42"/>
        <v/>
      </c>
      <c r="AP86" s="442" t="str">
        <f t="shared" si="20"/>
        <v/>
      </c>
      <c r="AQ86" s="442" t="str">
        <f t="shared" si="43"/>
        <v/>
      </c>
      <c r="AR86" s="441" t="str">
        <f t="shared" si="21"/>
        <v/>
      </c>
      <c r="AS86" s="441" t="str">
        <f t="shared" si="44"/>
        <v/>
      </c>
      <c r="AT86" s="442" t="str">
        <f t="shared" si="22"/>
        <v/>
      </c>
      <c r="AU86" s="442" t="str">
        <f t="shared" si="25"/>
        <v/>
      </c>
      <c r="AV86" s="432" t="str">
        <f t="shared" si="23"/>
        <v/>
      </c>
      <c r="AW86" s="107" t="str">
        <f t="shared" si="24"/>
        <v/>
      </c>
      <c r="BB86" s="204" t="str">
        <f t="shared" si="45"/>
        <v/>
      </c>
      <c r="BC86" s="204" t="str">
        <f t="shared" si="45"/>
        <v/>
      </c>
      <c r="BE86" s="206">
        <f t="shared" si="27"/>
        <v>1</v>
      </c>
    </row>
    <row r="87" spans="2:57" hidden="1" x14ac:dyDescent="0.25">
      <c r="B87" s="70" t="str">
        <f t="shared" si="0"/>
        <v/>
      </c>
      <c r="C87" s="430" t="str">
        <f>IF('תנאי סף'!AO87&lt;&gt;1,"",'תנאי סף'!F87)</f>
        <v/>
      </c>
      <c r="D87" s="106" t="str">
        <f>IF($C87="","",'תמיכה מינימלית'!Y87)</f>
        <v/>
      </c>
      <c r="E87" s="181"/>
      <c r="F87" s="106" t="str">
        <f>IF($C87="","",IF(ייצוב!G87="",$BA$1,ייצוב!G87))</f>
        <v/>
      </c>
      <c r="G87" s="364">
        <v>1</v>
      </c>
      <c r="H87" s="285" t="str">
        <f t="shared" si="1"/>
        <v/>
      </c>
      <c r="I87" s="439" t="str">
        <f t="shared" si="2"/>
        <v/>
      </c>
      <c r="J87" s="440" t="str">
        <f t="shared" si="3"/>
        <v/>
      </c>
      <c r="K87" s="440" t="str">
        <f t="shared" si="4"/>
        <v/>
      </c>
      <c r="L87" s="441" t="str">
        <f t="shared" si="5"/>
        <v/>
      </c>
      <c r="M87" s="441" t="str">
        <f t="shared" si="28"/>
        <v/>
      </c>
      <c r="N87" s="442" t="str">
        <f t="shared" si="6"/>
        <v/>
      </c>
      <c r="O87" s="442" t="str">
        <f t="shared" si="29"/>
        <v/>
      </c>
      <c r="P87" s="441" t="str">
        <f t="shared" si="7"/>
        <v/>
      </c>
      <c r="Q87" s="441" t="str">
        <f t="shared" si="30"/>
        <v/>
      </c>
      <c r="R87" s="442" t="str">
        <f t="shared" si="8"/>
        <v/>
      </c>
      <c r="S87" s="442" t="str">
        <f t="shared" si="31"/>
        <v/>
      </c>
      <c r="T87" s="441" t="str">
        <f t="shared" si="9"/>
        <v/>
      </c>
      <c r="U87" s="441" t="str">
        <f t="shared" si="32"/>
        <v/>
      </c>
      <c r="V87" s="442" t="str">
        <f t="shared" si="10"/>
        <v/>
      </c>
      <c r="W87" s="442" t="str">
        <f t="shared" si="33"/>
        <v/>
      </c>
      <c r="X87" s="441" t="str">
        <f t="shared" si="11"/>
        <v/>
      </c>
      <c r="Y87" s="441" t="str">
        <f t="shared" si="34"/>
        <v/>
      </c>
      <c r="Z87" s="442" t="str">
        <f t="shared" si="12"/>
        <v/>
      </c>
      <c r="AA87" s="442" t="str">
        <f t="shared" si="35"/>
        <v/>
      </c>
      <c r="AB87" s="441" t="str">
        <f t="shared" si="13"/>
        <v/>
      </c>
      <c r="AC87" s="441" t="str">
        <f t="shared" si="36"/>
        <v/>
      </c>
      <c r="AD87" s="442" t="str">
        <f t="shared" si="14"/>
        <v/>
      </c>
      <c r="AE87" s="442" t="str">
        <f t="shared" si="37"/>
        <v/>
      </c>
      <c r="AF87" s="441" t="str">
        <f t="shared" si="15"/>
        <v/>
      </c>
      <c r="AG87" s="441" t="str">
        <f t="shared" si="38"/>
        <v/>
      </c>
      <c r="AH87" s="442" t="str">
        <f t="shared" si="16"/>
        <v/>
      </c>
      <c r="AI87" s="442" t="str">
        <f t="shared" si="39"/>
        <v/>
      </c>
      <c r="AJ87" s="441" t="str">
        <f t="shared" si="17"/>
        <v/>
      </c>
      <c r="AK87" s="441" t="str">
        <f t="shared" si="40"/>
        <v/>
      </c>
      <c r="AL87" s="442" t="str">
        <f t="shared" si="18"/>
        <v/>
      </c>
      <c r="AM87" s="442" t="str">
        <f t="shared" si="41"/>
        <v/>
      </c>
      <c r="AN87" s="441" t="str">
        <f t="shared" si="19"/>
        <v/>
      </c>
      <c r="AO87" s="441" t="str">
        <f t="shared" si="42"/>
        <v/>
      </c>
      <c r="AP87" s="442" t="str">
        <f t="shared" si="20"/>
        <v/>
      </c>
      <c r="AQ87" s="442" t="str">
        <f t="shared" si="43"/>
        <v/>
      </c>
      <c r="AR87" s="441" t="str">
        <f t="shared" si="21"/>
        <v/>
      </c>
      <c r="AS87" s="441" t="str">
        <f t="shared" si="44"/>
        <v/>
      </c>
      <c r="AT87" s="442" t="str">
        <f t="shared" si="22"/>
        <v/>
      </c>
      <c r="AU87" s="442" t="str">
        <f t="shared" si="25"/>
        <v/>
      </c>
      <c r="AV87" s="432" t="str">
        <f t="shared" si="23"/>
        <v/>
      </c>
      <c r="AW87" s="107" t="str">
        <f t="shared" si="24"/>
        <v/>
      </c>
      <c r="BB87" s="204" t="str">
        <f t="shared" si="45"/>
        <v/>
      </c>
      <c r="BC87" s="204" t="str">
        <f t="shared" si="45"/>
        <v/>
      </c>
      <c r="BE87" s="206">
        <f t="shared" si="27"/>
        <v>1</v>
      </c>
    </row>
    <row r="88" spans="2:57" hidden="1" x14ac:dyDescent="0.25">
      <c r="B88" s="70" t="str">
        <f t="shared" si="0"/>
        <v/>
      </c>
      <c r="C88" s="430" t="str">
        <f>IF('תנאי סף'!AO88&lt;&gt;1,"",'תנאי סף'!F88)</f>
        <v/>
      </c>
      <c r="D88" s="106" t="str">
        <f>IF($C88="","",'תמיכה מינימלית'!Y88)</f>
        <v/>
      </c>
      <c r="E88" s="181"/>
      <c r="F88" s="106" t="str">
        <f>IF($C88="","",IF(ייצוב!G88="",$BA$1,ייצוב!G88))</f>
        <v/>
      </c>
      <c r="G88" s="364">
        <v>1</v>
      </c>
      <c r="H88" s="285" t="str">
        <f t="shared" si="1"/>
        <v/>
      </c>
      <c r="I88" s="439" t="str">
        <f t="shared" si="2"/>
        <v/>
      </c>
      <c r="J88" s="440" t="str">
        <f t="shared" si="3"/>
        <v/>
      </c>
      <c r="K88" s="440" t="str">
        <f t="shared" si="4"/>
        <v/>
      </c>
      <c r="L88" s="441" t="str">
        <f t="shared" si="5"/>
        <v/>
      </c>
      <c r="M88" s="441" t="str">
        <f t="shared" si="28"/>
        <v/>
      </c>
      <c r="N88" s="442" t="str">
        <f t="shared" si="6"/>
        <v/>
      </c>
      <c r="O88" s="442" t="str">
        <f t="shared" si="29"/>
        <v/>
      </c>
      <c r="P88" s="441" t="str">
        <f t="shared" si="7"/>
        <v/>
      </c>
      <c r="Q88" s="441" t="str">
        <f t="shared" si="30"/>
        <v/>
      </c>
      <c r="R88" s="442" t="str">
        <f t="shared" si="8"/>
        <v/>
      </c>
      <c r="S88" s="442" t="str">
        <f t="shared" si="31"/>
        <v/>
      </c>
      <c r="T88" s="441" t="str">
        <f t="shared" si="9"/>
        <v/>
      </c>
      <c r="U88" s="441" t="str">
        <f t="shared" si="32"/>
        <v/>
      </c>
      <c r="V88" s="442" t="str">
        <f t="shared" si="10"/>
        <v/>
      </c>
      <c r="W88" s="442" t="str">
        <f t="shared" si="33"/>
        <v/>
      </c>
      <c r="X88" s="441" t="str">
        <f t="shared" si="11"/>
        <v/>
      </c>
      <c r="Y88" s="441" t="str">
        <f t="shared" si="34"/>
        <v/>
      </c>
      <c r="Z88" s="442" t="str">
        <f t="shared" si="12"/>
        <v/>
      </c>
      <c r="AA88" s="442" t="str">
        <f t="shared" si="35"/>
        <v/>
      </c>
      <c r="AB88" s="441" t="str">
        <f t="shared" si="13"/>
        <v/>
      </c>
      <c r="AC88" s="441" t="str">
        <f t="shared" si="36"/>
        <v/>
      </c>
      <c r="AD88" s="442" t="str">
        <f t="shared" si="14"/>
        <v/>
      </c>
      <c r="AE88" s="442" t="str">
        <f t="shared" si="37"/>
        <v/>
      </c>
      <c r="AF88" s="441" t="str">
        <f t="shared" si="15"/>
        <v/>
      </c>
      <c r="AG88" s="441" t="str">
        <f t="shared" si="38"/>
        <v/>
      </c>
      <c r="AH88" s="442" t="str">
        <f t="shared" si="16"/>
        <v/>
      </c>
      <c r="AI88" s="442" t="str">
        <f t="shared" si="39"/>
        <v/>
      </c>
      <c r="AJ88" s="441" t="str">
        <f t="shared" si="17"/>
        <v/>
      </c>
      <c r="AK88" s="441" t="str">
        <f t="shared" si="40"/>
        <v/>
      </c>
      <c r="AL88" s="442" t="str">
        <f t="shared" si="18"/>
        <v/>
      </c>
      <c r="AM88" s="442" t="str">
        <f t="shared" si="41"/>
        <v/>
      </c>
      <c r="AN88" s="441" t="str">
        <f t="shared" si="19"/>
        <v/>
      </c>
      <c r="AO88" s="441" t="str">
        <f t="shared" si="42"/>
        <v/>
      </c>
      <c r="AP88" s="442" t="str">
        <f t="shared" si="20"/>
        <v/>
      </c>
      <c r="AQ88" s="442" t="str">
        <f t="shared" si="43"/>
        <v/>
      </c>
      <c r="AR88" s="441" t="str">
        <f t="shared" si="21"/>
        <v/>
      </c>
      <c r="AS88" s="441" t="str">
        <f t="shared" si="44"/>
        <v/>
      </c>
      <c r="AT88" s="442" t="str">
        <f t="shared" si="22"/>
        <v/>
      </c>
      <c r="AU88" s="442" t="str">
        <f t="shared" si="25"/>
        <v/>
      </c>
      <c r="AV88" s="432" t="str">
        <f t="shared" si="23"/>
        <v/>
      </c>
      <c r="AW88" s="107" t="str">
        <f t="shared" si="24"/>
        <v/>
      </c>
      <c r="BB88" s="204" t="str">
        <f t="shared" si="45"/>
        <v/>
      </c>
      <c r="BC88" s="204" t="str">
        <f t="shared" si="45"/>
        <v/>
      </c>
      <c r="BE88" s="206">
        <f t="shared" si="27"/>
        <v>1</v>
      </c>
    </row>
    <row r="89" spans="2:57" hidden="1" x14ac:dyDescent="0.25">
      <c r="B89" s="70" t="str">
        <f t="shared" si="0"/>
        <v/>
      </c>
      <c r="C89" s="430" t="str">
        <f>IF('תנאי סף'!AO89&lt;&gt;1,"",'תנאי סף'!F89)</f>
        <v/>
      </c>
      <c r="D89" s="106" t="str">
        <f>IF($C89="","",'תמיכה מינימלית'!Y89)</f>
        <v/>
      </c>
      <c r="E89" s="181"/>
      <c r="F89" s="106" t="str">
        <f>IF($C89="","",IF(ייצוב!G89="",$BA$1,ייצוב!G89))</f>
        <v/>
      </c>
      <c r="G89" s="364">
        <v>1</v>
      </c>
      <c r="H89" s="285" t="str">
        <f t="shared" si="1"/>
        <v/>
      </c>
      <c r="I89" s="439" t="str">
        <f t="shared" si="2"/>
        <v/>
      </c>
      <c r="J89" s="440" t="str">
        <f t="shared" si="3"/>
        <v/>
      </c>
      <c r="K89" s="440" t="str">
        <f t="shared" si="4"/>
        <v/>
      </c>
      <c r="L89" s="441" t="str">
        <f t="shared" si="5"/>
        <v/>
      </c>
      <c r="M89" s="441" t="str">
        <f t="shared" si="28"/>
        <v/>
      </c>
      <c r="N89" s="442" t="str">
        <f t="shared" si="6"/>
        <v/>
      </c>
      <c r="O89" s="442" t="str">
        <f t="shared" si="29"/>
        <v/>
      </c>
      <c r="P89" s="441" t="str">
        <f t="shared" si="7"/>
        <v/>
      </c>
      <c r="Q89" s="441" t="str">
        <f t="shared" si="30"/>
        <v/>
      </c>
      <c r="R89" s="442" t="str">
        <f t="shared" si="8"/>
        <v/>
      </c>
      <c r="S89" s="442" t="str">
        <f t="shared" si="31"/>
        <v/>
      </c>
      <c r="T89" s="441" t="str">
        <f t="shared" si="9"/>
        <v/>
      </c>
      <c r="U89" s="441" t="str">
        <f t="shared" si="32"/>
        <v/>
      </c>
      <c r="V89" s="442" t="str">
        <f t="shared" si="10"/>
        <v/>
      </c>
      <c r="W89" s="442" t="str">
        <f t="shared" si="33"/>
        <v/>
      </c>
      <c r="X89" s="441" t="str">
        <f t="shared" si="11"/>
        <v/>
      </c>
      <c r="Y89" s="441" t="str">
        <f t="shared" si="34"/>
        <v/>
      </c>
      <c r="Z89" s="442" t="str">
        <f t="shared" si="12"/>
        <v/>
      </c>
      <c r="AA89" s="442" t="str">
        <f t="shared" si="35"/>
        <v/>
      </c>
      <c r="AB89" s="441" t="str">
        <f t="shared" si="13"/>
        <v/>
      </c>
      <c r="AC89" s="441" t="str">
        <f t="shared" si="36"/>
        <v/>
      </c>
      <c r="AD89" s="442" t="str">
        <f t="shared" si="14"/>
        <v/>
      </c>
      <c r="AE89" s="442" t="str">
        <f t="shared" si="37"/>
        <v/>
      </c>
      <c r="AF89" s="441" t="str">
        <f t="shared" si="15"/>
        <v/>
      </c>
      <c r="AG89" s="441" t="str">
        <f t="shared" si="38"/>
        <v/>
      </c>
      <c r="AH89" s="442" t="str">
        <f t="shared" si="16"/>
        <v/>
      </c>
      <c r="AI89" s="442" t="str">
        <f t="shared" si="39"/>
        <v/>
      </c>
      <c r="AJ89" s="441" t="str">
        <f t="shared" si="17"/>
        <v/>
      </c>
      <c r="AK89" s="441" t="str">
        <f t="shared" si="40"/>
        <v/>
      </c>
      <c r="AL89" s="442" t="str">
        <f t="shared" si="18"/>
        <v/>
      </c>
      <c r="AM89" s="442" t="str">
        <f t="shared" si="41"/>
        <v/>
      </c>
      <c r="AN89" s="441" t="str">
        <f t="shared" si="19"/>
        <v/>
      </c>
      <c r="AO89" s="441" t="str">
        <f t="shared" si="42"/>
        <v/>
      </c>
      <c r="AP89" s="442" t="str">
        <f t="shared" si="20"/>
        <v/>
      </c>
      <c r="AQ89" s="442" t="str">
        <f t="shared" si="43"/>
        <v/>
      </c>
      <c r="AR89" s="441" t="str">
        <f t="shared" si="21"/>
        <v/>
      </c>
      <c r="AS89" s="441" t="str">
        <f t="shared" si="44"/>
        <v/>
      </c>
      <c r="AT89" s="442" t="str">
        <f t="shared" si="22"/>
        <v/>
      </c>
      <c r="AU89" s="442" t="str">
        <f t="shared" si="25"/>
        <v/>
      </c>
      <c r="AV89" s="432" t="str">
        <f t="shared" si="23"/>
        <v/>
      </c>
      <c r="AW89" s="107" t="str">
        <f t="shared" si="24"/>
        <v/>
      </c>
      <c r="BB89" s="204" t="str">
        <f t="shared" si="45"/>
        <v/>
      </c>
      <c r="BC89" s="204" t="str">
        <f t="shared" si="45"/>
        <v/>
      </c>
      <c r="BE89" s="206">
        <f t="shared" si="27"/>
        <v>1</v>
      </c>
    </row>
    <row r="90" spans="2:57" hidden="1" x14ac:dyDescent="0.25">
      <c r="B90" s="70" t="str">
        <f t="shared" si="0"/>
        <v/>
      </c>
      <c r="C90" s="430" t="str">
        <f>IF('תנאי סף'!AO90&lt;&gt;1,"",'תנאי סף'!F90)</f>
        <v/>
      </c>
      <c r="D90" s="106" t="str">
        <f>IF($C90="","",'תמיכה מינימלית'!Y90)</f>
        <v/>
      </c>
      <c r="E90" s="181"/>
      <c r="F90" s="106" t="str">
        <f>IF($C90="","",IF(ייצוב!G90="",$BA$1,ייצוב!G90))</f>
        <v/>
      </c>
      <c r="G90" s="364">
        <v>1</v>
      </c>
      <c r="H90" s="285" t="str">
        <f t="shared" si="1"/>
        <v/>
      </c>
      <c r="I90" s="439" t="str">
        <f t="shared" si="2"/>
        <v/>
      </c>
      <c r="J90" s="440" t="str">
        <f t="shared" si="3"/>
        <v/>
      </c>
      <c r="K90" s="440" t="str">
        <f t="shared" si="4"/>
        <v/>
      </c>
      <c r="L90" s="441" t="str">
        <f t="shared" si="5"/>
        <v/>
      </c>
      <c r="M90" s="441" t="str">
        <f t="shared" si="28"/>
        <v/>
      </c>
      <c r="N90" s="442" t="str">
        <f t="shared" si="6"/>
        <v/>
      </c>
      <c r="O90" s="442" t="str">
        <f t="shared" si="29"/>
        <v/>
      </c>
      <c r="P90" s="441" t="str">
        <f t="shared" si="7"/>
        <v/>
      </c>
      <c r="Q90" s="441" t="str">
        <f t="shared" si="30"/>
        <v/>
      </c>
      <c r="R90" s="442" t="str">
        <f t="shared" si="8"/>
        <v/>
      </c>
      <c r="S90" s="442" t="str">
        <f t="shared" si="31"/>
        <v/>
      </c>
      <c r="T90" s="441" t="str">
        <f t="shared" si="9"/>
        <v/>
      </c>
      <c r="U90" s="441" t="str">
        <f t="shared" si="32"/>
        <v/>
      </c>
      <c r="V90" s="442" t="str">
        <f t="shared" si="10"/>
        <v/>
      </c>
      <c r="W90" s="442" t="str">
        <f t="shared" si="33"/>
        <v/>
      </c>
      <c r="X90" s="441" t="str">
        <f t="shared" si="11"/>
        <v/>
      </c>
      <c r="Y90" s="441" t="str">
        <f t="shared" si="34"/>
        <v/>
      </c>
      <c r="Z90" s="442" t="str">
        <f t="shared" si="12"/>
        <v/>
      </c>
      <c r="AA90" s="442" t="str">
        <f t="shared" si="35"/>
        <v/>
      </c>
      <c r="AB90" s="441" t="str">
        <f t="shared" si="13"/>
        <v/>
      </c>
      <c r="AC90" s="441" t="str">
        <f t="shared" si="36"/>
        <v/>
      </c>
      <c r="AD90" s="442" t="str">
        <f t="shared" si="14"/>
        <v/>
      </c>
      <c r="AE90" s="442" t="str">
        <f t="shared" si="37"/>
        <v/>
      </c>
      <c r="AF90" s="441" t="str">
        <f t="shared" si="15"/>
        <v/>
      </c>
      <c r="AG90" s="441" t="str">
        <f t="shared" si="38"/>
        <v/>
      </c>
      <c r="AH90" s="442" t="str">
        <f t="shared" si="16"/>
        <v/>
      </c>
      <c r="AI90" s="442" t="str">
        <f t="shared" si="39"/>
        <v/>
      </c>
      <c r="AJ90" s="441" t="str">
        <f t="shared" si="17"/>
        <v/>
      </c>
      <c r="AK90" s="441" t="str">
        <f t="shared" si="40"/>
        <v/>
      </c>
      <c r="AL90" s="442" t="str">
        <f t="shared" si="18"/>
        <v/>
      </c>
      <c r="AM90" s="442" t="str">
        <f t="shared" si="41"/>
        <v/>
      </c>
      <c r="AN90" s="441" t="str">
        <f t="shared" si="19"/>
        <v/>
      </c>
      <c r="AO90" s="441" t="str">
        <f t="shared" si="42"/>
        <v/>
      </c>
      <c r="AP90" s="442" t="str">
        <f t="shared" si="20"/>
        <v/>
      </c>
      <c r="AQ90" s="442" t="str">
        <f t="shared" si="43"/>
        <v/>
      </c>
      <c r="AR90" s="441" t="str">
        <f t="shared" si="21"/>
        <v/>
      </c>
      <c r="AS90" s="441" t="str">
        <f t="shared" si="44"/>
        <v/>
      </c>
      <c r="AT90" s="442" t="str">
        <f t="shared" si="22"/>
        <v/>
      </c>
      <c r="AU90" s="442" t="str">
        <f t="shared" si="25"/>
        <v/>
      </c>
      <c r="AV90" s="432" t="str">
        <f t="shared" si="23"/>
        <v/>
      </c>
      <c r="AW90" s="107" t="str">
        <f t="shared" si="24"/>
        <v/>
      </c>
      <c r="BB90" s="204" t="str">
        <f t="shared" si="45"/>
        <v/>
      </c>
      <c r="BC90" s="204" t="str">
        <f t="shared" si="45"/>
        <v/>
      </c>
      <c r="BE90" s="206">
        <f t="shared" si="27"/>
        <v>1</v>
      </c>
    </row>
    <row r="91" spans="2:57" hidden="1" x14ac:dyDescent="0.25">
      <c r="B91" s="70" t="str">
        <f t="shared" si="0"/>
        <v/>
      </c>
      <c r="C91" s="430" t="str">
        <f>IF('תנאי סף'!AO91&lt;&gt;1,"",'תנאי סף'!F91)</f>
        <v/>
      </c>
      <c r="D91" s="106" t="str">
        <f>IF($C91="","",'תמיכה מינימלית'!Y91)</f>
        <v/>
      </c>
      <c r="E91" s="181"/>
      <c r="F91" s="106" t="str">
        <f>IF($C91="","",IF(ייצוב!G91="",$BA$1,ייצוב!G91))</f>
        <v/>
      </c>
      <c r="G91" s="364">
        <v>1</v>
      </c>
      <c r="H91" s="285" t="str">
        <f t="shared" si="1"/>
        <v/>
      </c>
      <c r="I91" s="439" t="str">
        <f t="shared" si="2"/>
        <v/>
      </c>
      <c r="J91" s="440" t="str">
        <f t="shared" si="3"/>
        <v/>
      </c>
      <c r="K91" s="440" t="str">
        <f t="shared" si="4"/>
        <v/>
      </c>
      <c r="L91" s="441" t="str">
        <f t="shared" si="5"/>
        <v/>
      </c>
      <c r="M91" s="441" t="str">
        <f t="shared" si="28"/>
        <v/>
      </c>
      <c r="N91" s="442" t="str">
        <f t="shared" si="6"/>
        <v/>
      </c>
      <c r="O91" s="442" t="str">
        <f t="shared" si="29"/>
        <v/>
      </c>
      <c r="P91" s="441" t="str">
        <f t="shared" si="7"/>
        <v/>
      </c>
      <c r="Q91" s="441" t="str">
        <f t="shared" si="30"/>
        <v/>
      </c>
      <c r="R91" s="442" t="str">
        <f t="shared" si="8"/>
        <v/>
      </c>
      <c r="S91" s="442" t="str">
        <f t="shared" si="31"/>
        <v/>
      </c>
      <c r="T91" s="441" t="str">
        <f t="shared" si="9"/>
        <v/>
      </c>
      <c r="U91" s="441" t="str">
        <f t="shared" si="32"/>
        <v/>
      </c>
      <c r="V91" s="442" t="str">
        <f t="shared" si="10"/>
        <v/>
      </c>
      <c r="W91" s="442" t="str">
        <f t="shared" si="33"/>
        <v/>
      </c>
      <c r="X91" s="441" t="str">
        <f t="shared" si="11"/>
        <v/>
      </c>
      <c r="Y91" s="441" t="str">
        <f t="shared" si="34"/>
        <v/>
      </c>
      <c r="Z91" s="442" t="str">
        <f t="shared" si="12"/>
        <v/>
      </c>
      <c r="AA91" s="442" t="str">
        <f t="shared" si="35"/>
        <v/>
      </c>
      <c r="AB91" s="441" t="str">
        <f t="shared" si="13"/>
        <v/>
      </c>
      <c r="AC91" s="441" t="str">
        <f t="shared" si="36"/>
        <v/>
      </c>
      <c r="AD91" s="442" t="str">
        <f t="shared" si="14"/>
        <v/>
      </c>
      <c r="AE91" s="442" t="str">
        <f t="shared" si="37"/>
        <v/>
      </c>
      <c r="AF91" s="441" t="str">
        <f t="shared" si="15"/>
        <v/>
      </c>
      <c r="AG91" s="441" t="str">
        <f t="shared" si="38"/>
        <v/>
      </c>
      <c r="AH91" s="442" t="str">
        <f t="shared" si="16"/>
        <v/>
      </c>
      <c r="AI91" s="442" t="str">
        <f t="shared" si="39"/>
        <v/>
      </c>
      <c r="AJ91" s="441" t="str">
        <f t="shared" si="17"/>
        <v/>
      </c>
      <c r="AK91" s="441" t="str">
        <f t="shared" si="40"/>
        <v/>
      </c>
      <c r="AL91" s="442" t="str">
        <f t="shared" si="18"/>
        <v/>
      </c>
      <c r="AM91" s="442" t="str">
        <f t="shared" si="41"/>
        <v/>
      </c>
      <c r="AN91" s="441" t="str">
        <f t="shared" si="19"/>
        <v/>
      </c>
      <c r="AO91" s="441" t="str">
        <f t="shared" si="42"/>
        <v/>
      </c>
      <c r="AP91" s="442" t="str">
        <f t="shared" si="20"/>
        <v/>
      </c>
      <c r="AQ91" s="442" t="str">
        <f t="shared" si="43"/>
        <v/>
      </c>
      <c r="AR91" s="441" t="str">
        <f t="shared" si="21"/>
        <v/>
      </c>
      <c r="AS91" s="441" t="str">
        <f t="shared" si="44"/>
        <v/>
      </c>
      <c r="AT91" s="442" t="str">
        <f t="shared" si="22"/>
        <v/>
      </c>
      <c r="AU91" s="442" t="str">
        <f t="shared" si="25"/>
        <v/>
      </c>
      <c r="AV91" s="432" t="str">
        <f t="shared" si="23"/>
        <v/>
      </c>
      <c r="AW91" s="107" t="str">
        <f t="shared" si="24"/>
        <v/>
      </c>
      <c r="BB91" s="204" t="str">
        <f t="shared" si="45"/>
        <v/>
      </c>
      <c r="BC91" s="204" t="str">
        <f t="shared" si="45"/>
        <v/>
      </c>
      <c r="BE91" s="206">
        <f t="shared" si="27"/>
        <v>1</v>
      </c>
    </row>
    <row r="92" spans="2:57" hidden="1" x14ac:dyDescent="0.25">
      <c r="B92" s="70" t="str">
        <f t="shared" si="0"/>
        <v/>
      </c>
      <c r="C92" s="430" t="str">
        <f>IF('תנאי סף'!AO92&lt;&gt;1,"",'תנאי סף'!F92)</f>
        <v/>
      </c>
      <c r="D92" s="106" t="str">
        <f>IF($C92="","",'תמיכה מינימלית'!Y92)</f>
        <v/>
      </c>
      <c r="E92" s="181"/>
      <c r="F92" s="106" t="str">
        <f>IF($C92="","",IF(ייצוב!G92="",$BA$1,ייצוב!G92))</f>
        <v/>
      </c>
      <c r="G92" s="364">
        <v>1</v>
      </c>
      <c r="H92" s="285" t="str">
        <f t="shared" si="1"/>
        <v/>
      </c>
      <c r="I92" s="439" t="str">
        <f t="shared" si="2"/>
        <v/>
      </c>
      <c r="J92" s="440" t="str">
        <f t="shared" si="3"/>
        <v/>
      </c>
      <c r="K92" s="440" t="str">
        <f t="shared" si="4"/>
        <v/>
      </c>
      <c r="L92" s="441" t="str">
        <f t="shared" si="5"/>
        <v/>
      </c>
      <c r="M92" s="441" t="str">
        <f t="shared" si="28"/>
        <v/>
      </c>
      <c r="N92" s="442" t="str">
        <f t="shared" si="6"/>
        <v/>
      </c>
      <c r="O92" s="442" t="str">
        <f t="shared" si="29"/>
        <v/>
      </c>
      <c r="P92" s="441" t="str">
        <f t="shared" si="7"/>
        <v/>
      </c>
      <c r="Q92" s="441" t="str">
        <f t="shared" si="30"/>
        <v/>
      </c>
      <c r="R92" s="442" t="str">
        <f t="shared" si="8"/>
        <v/>
      </c>
      <c r="S92" s="442" t="str">
        <f t="shared" si="31"/>
        <v/>
      </c>
      <c r="T92" s="441" t="str">
        <f t="shared" si="9"/>
        <v/>
      </c>
      <c r="U92" s="441" t="str">
        <f t="shared" si="32"/>
        <v/>
      </c>
      <c r="V92" s="442" t="str">
        <f t="shared" si="10"/>
        <v/>
      </c>
      <c r="W92" s="442" t="str">
        <f t="shared" si="33"/>
        <v/>
      </c>
      <c r="X92" s="441" t="str">
        <f t="shared" si="11"/>
        <v/>
      </c>
      <c r="Y92" s="441" t="str">
        <f t="shared" si="34"/>
        <v/>
      </c>
      <c r="Z92" s="442" t="str">
        <f t="shared" si="12"/>
        <v/>
      </c>
      <c r="AA92" s="442" t="str">
        <f t="shared" si="35"/>
        <v/>
      </c>
      <c r="AB92" s="441" t="str">
        <f t="shared" si="13"/>
        <v/>
      </c>
      <c r="AC92" s="441" t="str">
        <f t="shared" si="36"/>
        <v/>
      </c>
      <c r="AD92" s="442" t="str">
        <f t="shared" si="14"/>
        <v/>
      </c>
      <c r="AE92" s="442" t="str">
        <f t="shared" si="37"/>
        <v/>
      </c>
      <c r="AF92" s="441" t="str">
        <f t="shared" si="15"/>
        <v/>
      </c>
      <c r="AG92" s="441" t="str">
        <f t="shared" si="38"/>
        <v/>
      </c>
      <c r="AH92" s="442" t="str">
        <f t="shared" si="16"/>
        <v/>
      </c>
      <c r="AI92" s="442" t="str">
        <f t="shared" si="39"/>
        <v/>
      </c>
      <c r="AJ92" s="441" t="str">
        <f t="shared" si="17"/>
        <v/>
      </c>
      <c r="AK92" s="441" t="str">
        <f t="shared" si="40"/>
        <v/>
      </c>
      <c r="AL92" s="442" t="str">
        <f t="shared" si="18"/>
        <v/>
      </c>
      <c r="AM92" s="442" t="str">
        <f t="shared" si="41"/>
        <v/>
      </c>
      <c r="AN92" s="441" t="str">
        <f t="shared" si="19"/>
        <v/>
      </c>
      <c r="AO92" s="441" t="str">
        <f t="shared" si="42"/>
        <v/>
      </c>
      <c r="AP92" s="442" t="str">
        <f t="shared" si="20"/>
        <v/>
      </c>
      <c r="AQ92" s="442" t="str">
        <f t="shared" si="43"/>
        <v/>
      </c>
      <c r="AR92" s="441" t="str">
        <f t="shared" si="21"/>
        <v/>
      </c>
      <c r="AS92" s="441" t="str">
        <f t="shared" si="44"/>
        <v/>
      </c>
      <c r="AT92" s="442" t="str">
        <f t="shared" si="22"/>
        <v/>
      </c>
      <c r="AU92" s="442" t="str">
        <f t="shared" si="25"/>
        <v/>
      </c>
      <c r="AV92" s="432" t="str">
        <f t="shared" si="23"/>
        <v/>
      </c>
      <c r="AW92" s="107" t="str">
        <f t="shared" si="24"/>
        <v/>
      </c>
      <c r="BB92" s="204" t="str">
        <f t="shared" si="45"/>
        <v/>
      </c>
      <c r="BC92" s="204" t="str">
        <f t="shared" si="45"/>
        <v/>
      </c>
      <c r="BE92" s="206">
        <f t="shared" si="27"/>
        <v>1</v>
      </c>
    </row>
    <row r="93" spans="2:57" hidden="1" x14ac:dyDescent="0.25">
      <c r="B93" s="70" t="str">
        <f t="shared" si="0"/>
        <v/>
      </c>
      <c r="C93" s="430" t="str">
        <f>IF('תנאי סף'!AO93&lt;&gt;1,"",'תנאי סף'!F93)</f>
        <v/>
      </c>
      <c r="D93" s="106" t="str">
        <f>IF($C93="","",'תמיכה מינימלית'!Y93)</f>
        <v/>
      </c>
      <c r="E93" s="181"/>
      <c r="F93" s="106" t="str">
        <f>IF($C93="","",IF(ייצוב!G93="",$BA$1,ייצוב!G93))</f>
        <v/>
      </c>
      <c r="G93" s="364">
        <v>1</v>
      </c>
      <c r="H93" s="285" t="str">
        <f t="shared" si="1"/>
        <v/>
      </c>
      <c r="I93" s="439" t="str">
        <f t="shared" si="2"/>
        <v/>
      </c>
      <c r="J93" s="440" t="str">
        <f t="shared" si="3"/>
        <v/>
      </c>
      <c r="K93" s="440" t="str">
        <f t="shared" si="4"/>
        <v/>
      </c>
      <c r="L93" s="441" t="str">
        <f t="shared" si="5"/>
        <v/>
      </c>
      <c r="M93" s="441" t="str">
        <f t="shared" si="28"/>
        <v/>
      </c>
      <c r="N93" s="442" t="str">
        <f t="shared" si="6"/>
        <v/>
      </c>
      <c r="O93" s="442" t="str">
        <f t="shared" si="29"/>
        <v/>
      </c>
      <c r="P93" s="441" t="str">
        <f t="shared" si="7"/>
        <v/>
      </c>
      <c r="Q93" s="441" t="str">
        <f t="shared" si="30"/>
        <v/>
      </c>
      <c r="R93" s="442" t="str">
        <f t="shared" si="8"/>
        <v/>
      </c>
      <c r="S93" s="442" t="str">
        <f t="shared" si="31"/>
        <v/>
      </c>
      <c r="T93" s="441" t="str">
        <f t="shared" si="9"/>
        <v/>
      </c>
      <c r="U93" s="441" t="str">
        <f t="shared" si="32"/>
        <v/>
      </c>
      <c r="V93" s="442" t="str">
        <f t="shared" si="10"/>
        <v/>
      </c>
      <c r="W93" s="442" t="str">
        <f t="shared" si="33"/>
        <v/>
      </c>
      <c r="X93" s="441" t="str">
        <f t="shared" si="11"/>
        <v/>
      </c>
      <c r="Y93" s="441" t="str">
        <f t="shared" si="34"/>
        <v/>
      </c>
      <c r="Z93" s="442" t="str">
        <f t="shared" si="12"/>
        <v/>
      </c>
      <c r="AA93" s="442" t="str">
        <f t="shared" si="35"/>
        <v/>
      </c>
      <c r="AB93" s="441" t="str">
        <f t="shared" si="13"/>
        <v/>
      </c>
      <c r="AC93" s="441" t="str">
        <f t="shared" si="36"/>
        <v/>
      </c>
      <c r="AD93" s="442" t="str">
        <f t="shared" si="14"/>
        <v/>
      </c>
      <c r="AE93" s="442" t="str">
        <f t="shared" si="37"/>
        <v/>
      </c>
      <c r="AF93" s="441" t="str">
        <f t="shared" si="15"/>
        <v/>
      </c>
      <c r="AG93" s="441" t="str">
        <f t="shared" si="38"/>
        <v/>
      </c>
      <c r="AH93" s="442" t="str">
        <f t="shared" si="16"/>
        <v/>
      </c>
      <c r="AI93" s="442" t="str">
        <f t="shared" si="39"/>
        <v/>
      </c>
      <c r="AJ93" s="441" t="str">
        <f t="shared" si="17"/>
        <v/>
      </c>
      <c r="AK93" s="441" t="str">
        <f t="shared" si="40"/>
        <v/>
      </c>
      <c r="AL93" s="442" t="str">
        <f t="shared" si="18"/>
        <v/>
      </c>
      <c r="AM93" s="442" t="str">
        <f t="shared" si="41"/>
        <v/>
      </c>
      <c r="AN93" s="441" t="str">
        <f t="shared" si="19"/>
        <v/>
      </c>
      <c r="AO93" s="441" t="str">
        <f t="shared" si="42"/>
        <v/>
      </c>
      <c r="AP93" s="442" t="str">
        <f t="shared" si="20"/>
        <v/>
      </c>
      <c r="AQ93" s="442" t="str">
        <f t="shared" si="43"/>
        <v/>
      </c>
      <c r="AR93" s="441" t="str">
        <f t="shared" si="21"/>
        <v/>
      </c>
      <c r="AS93" s="441" t="str">
        <f t="shared" si="44"/>
        <v/>
      </c>
      <c r="AT93" s="442" t="str">
        <f t="shared" si="22"/>
        <v/>
      </c>
      <c r="AU93" s="442" t="str">
        <f t="shared" si="25"/>
        <v/>
      </c>
      <c r="AV93" s="432" t="str">
        <f t="shared" si="23"/>
        <v/>
      </c>
      <c r="AW93" s="107" t="str">
        <f t="shared" si="24"/>
        <v/>
      </c>
      <c r="BB93" s="204" t="str">
        <f t="shared" si="45"/>
        <v/>
      </c>
      <c r="BC93" s="204" t="str">
        <f t="shared" si="45"/>
        <v/>
      </c>
      <c r="BE93" s="206">
        <f t="shared" si="27"/>
        <v>1</v>
      </c>
    </row>
    <row r="94" spans="2:57" hidden="1" x14ac:dyDescent="0.25">
      <c r="B94" s="70" t="str">
        <f t="shared" si="0"/>
        <v/>
      </c>
      <c r="C94" s="430" t="str">
        <f>IF('תנאי סף'!AO94&lt;&gt;1,"",'תנאי סף'!F94)</f>
        <v/>
      </c>
      <c r="D94" s="106" t="str">
        <f>IF($C94="","",'תמיכה מינימלית'!Y94)</f>
        <v/>
      </c>
      <c r="E94" s="181"/>
      <c r="F94" s="106" t="str">
        <f>IF($C94="","",IF(ייצוב!G94="",$BA$1,ייצוב!G94))</f>
        <v/>
      </c>
      <c r="G94" s="364">
        <v>1</v>
      </c>
      <c r="H94" s="285" t="str">
        <f t="shared" si="1"/>
        <v/>
      </c>
      <c r="I94" s="439" t="str">
        <f t="shared" si="2"/>
        <v/>
      </c>
      <c r="J94" s="440" t="str">
        <f t="shared" si="3"/>
        <v/>
      </c>
      <c r="K94" s="440" t="str">
        <f t="shared" si="4"/>
        <v/>
      </c>
      <c r="L94" s="441" t="str">
        <f t="shared" si="5"/>
        <v/>
      </c>
      <c r="M94" s="441" t="str">
        <f t="shared" si="28"/>
        <v/>
      </c>
      <c r="N94" s="442" t="str">
        <f t="shared" si="6"/>
        <v/>
      </c>
      <c r="O94" s="442" t="str">
        <f t="shared" si="29"/>
        <v/>
      </c>
      <c r="P94" s="441" t="str">
        <f t="shared" si="7"/>
        <v/>
      </c>
      <c r="Q94" s="441" t="str">
        <f t="shared" si="30"/>
        <v/>
      </c>
      <c r="R94" s="442" t="str">
        <f t="shared" si="8"/>
        <v/>
      </c>
      <c r="S94" s="442" t="str">
        <f t="shared" si="31"/>
        <v/>
      </c>
      <c r="T94" s="441" t="str">
        <f t="shared" si="9"/>
        <v/>
      </c>
      <c r="U94" s="441" t="str">
        <f t="shared" si="32"/>
        <v/>
      </c>
      <c r="V94" s="442" t="str">
        <f t="shared" si="10"/>
        <v/>
      </c>
      <c r="W94" s="442" t="str">
        <f t="shared" si="33"/>
        <v/>
      </c>
      <c r="X94" s="441" t="str">
        <f t="shared" si="11"/>
        <v/>
      </c>
      <c r="Y94" s="441" t="str">
        <f t="shared" si="34"/>
        <v/>
      </c>
      <c r="Z94" s="442" t="str">
        <f t="shared" si="12"/>
        <v/>
      </c>
      <c r="AA94" s="442" t="str">
        <f t="shared" si="35"/>
        <v/>
      </c>
      <c r="AB94" s="441" t="str">
        <f t="shared" si="13"/>
        <v/>
      </c>
      <c r="AC94" s="441" t="str">
        <f t="shared" si="36"/>
        <v/>
      </c>
      <c r="AD94" s="442" t="str">
        <f t="shared" si="14"/>
        <v/>
      </c>
      <c r="AE94" s="442" t="str">
        <f t="shared" si="37"/>
        <v/>
      </c>
      <c r="AF94" s="441" t="str">
        <f t="shared" si="15"/>
        <v/>
      </c>
      <c r="AG94" s="441" t="str">
        <f t="shared" si="38"/>
        <v/>
      </c>
      <c r="AH94" s="442" t="str">
        <f t="shared" si="16"/>
        <v/>
      </c>
      <c r="AI94" s="442" t="str">
        <f t="shared" si="39"/>
        <v/>
      </c>
      <c r="AJ94" s="441" t="str">
        <f t="shared" si="17"/>
        <v/>
      </c>
      <c r="AK94" s="441" t="str">
        <f t="shared" si="40"/>
        <v/>
      </c>
      <c r="AL94" s="442" t="str">
        <f t="shared" si="18"/>
        <v/>
      </c>
      <c r="AM94" s="442" t="str">
        <f t="shared" si="41"/>
        <v/>
      </c>
      <c r="AN94" s="441" t="str">
        <f t="shared" si="19"/>
        <v/>
      </c>
      <c r="AO94" s="441" t="str">
        <f t="shared" si="42"/>
        <v/>
      </c>
      <c r="AP94" s="442" t="str">
        <f t="shared" si="20"/>
        <v/>
      </c>
      <c r="AQ94" s="442" t="str">
        <f t="shared" si="43"/>
        <v/>
      </c>
      <c r="AR94" s="441" t="str">
        <f t="shared" si="21"/>
        <v/>
      </c>
      <c r="AS94" s="441" t="str">
        <f t="shared" si="44"/>
        <v/>
      </c>
      <c r="AT94" s="442" t="str">
        <f t="shared" si="22"/>
        <v/>
      </c>
      <c r="AU94" s="442" t="str">
        <f t="shared" si="25"/>
        <v/>
      </c>
      <c r="AV94" s="432" t="str">
        <f t="shared" si="23"/>
        <v/>
      </c>
      <c r="AW94" s="107" t="str">
        <f t="shared" si="24"/>
        <v/>
      </c>
      <c r="BB94" s="204" t="str">
        <f t="shared" si="45"/>
        <v/>
      </c>
      <c r="BC94" s="204" t="str">
        <f t="shared" si="45"/>
        <v/>
      </c>
      <c r="BE94" s="206">
        <f t="shared" si="27"/>
        <v>1</v>
      </c>
    </row>
    <row r="95" spans="2:57" hidden="1" x14ac:dyDescent="0.25">
      <c r="B95" s="70" t="str">
        <f t="shared" ref="B95:B130" si="46">IF(C95="","",ROW()-30)</f>
        <v/>
      </c>
      <c r="C95" s="430" t="str">
        <f>IF('תנאי סף'!AO95&lt;&gt;1,"",'תנאי סף'!F95)</f>
        <v/>
      </c>
      <c r="D95" s="106" t="str">
        <f>IF($C95="","",'תמיכה מינימלית'!Y95)</f>
        <v/>
      </c>
      <c r="E95" s="181"/>
      <c r="F95" s="106" t="str">
        <f>IF($C95="","",IF(ייצוב!G95="",$BA$1,ייצוב!G95))</f>
        <v/>
      </c>
      <c r="G95" s="364">
        <v>1</v>
      </c>
      <c r="H95" s="285" t="str">
        <f t="shared" ref="H95:H130" si="47">IF($C95="","",IF(OR(D95="",F95="",BE95&lt;&gt;1),$BA$1,IF($D95&lt;$F95*$H$6,1,0)))</f>
        <v/>
      </c>
      <c r="I95" s="439" t="str">
        <f t="shared" ref="I95:I130" si="48">IF($C95="","",IF(H95+$G95=2,1,0))</f>
        <v/>
      </c>
      <c r="J95" s="440" t="str">
        <f t="shared" ref="J95:J130" si="49">IF($C95="","",IF(I95=1,$F95*$H$6,$D95))</f>
        <v/>
      </c>
      <c r="K95" s="440" t="str">
        <f t="shared" ref="K95:K130" si="50">IF(H95="","",IF(I95=1,J95,J95/SUMIF(I$31:I$130,"&lt;&gt;1",J$31:J$130)*(1-SUMIF(I$31:I$130,"=1",J$31:J$130))))</f>
        <v/>
      </c>
      <c r="L95" s="441" t="str">
        <f t="shared" ref="L95:L130" si="51">IF($C95="","",IF(K95&lt;$F95*$H$6,1,0))</f>
        <v/>
      </c>
      <c r="M95" s="441" t="str">
        <f t="shared" si="28"/>
        <v/>
      </c>
      <c r="N95" s="442" t="str">
        <f t="shared" ref="N95:N130" si="52">IF($C95="","",IF(M95=1,$F95*$H$6,$J95))</f>
        <v/>
      </c>
      <c r="O95" s="442" t="str">
        <f t="shared" si="29"/>
        <v/>
      </c>
      <c r="P95" s="441" t="str">
        <f t="shared" ref="P95:P130" si="53">IF($C95="","",IF(O95&lt;$F95*$H$6,1,0))</f>
        <v/>
      </c>
      <c r="Q95" s="441" t="str">
        <f t="shared" si="30"/>
        <v/>
      </c>
      <c r="R95" s="442" t="str">
        <f t="shared" ref="R95:R130" si="54">IF($C95="","",IF(Q95=1,$F95*$H$6,$N95))</f>
        <v/>
      </c>
      <c r="S95" s="442" t="str">
        <f t="shared" si="31"/>
        <v/>
      </c>
      <c r="T95" s="441" t="str">
        <f t="shared" ref="T95:T130" si="55">IF($C95="","",IF(S95&lt;$F95*$H$6,1,0))</f>
        <v/>
      </c>
      <c r="U95" s="441" t="str">
        <f t="shared" si="32"/>
        <v/>
      </c>
      <c r="V95" s="442" t="str">
        <f t="shared" ref="V95:V130" si="56">IF($C95="","",IF(U95=1,$F95*$H$6,S95))</f>
        <v/>
      </c>
      <c r="W95" s="442" t="str">
        <f t="shared" si="33"/>
        <v/>
      </c>
      <c r="X95" s="441" t="str">
        <f t="shared" ref="X95:X130" si="57">IF($C95="","",IF(W95&lt;$F95*$H$6,1,0))</f>
        <v/>
      </c>
      <c r="Y95" s="441" t="str">
        <f t="shared" si="34"/>
        <v/>
      </c>
      <c r="Z95" s="442" t="str">
        <f t="shared" ref="Z95:Z130" si="58">IF($C95="","",IF(Y95=1,$F95*$H$6,W95))</f>
        <v/>
      </c>
      <c r="AA95" s="442" t="str">
        <f t="shared" si="35"/>
        <v/>
      </c>
      <c r="AB95" s="441" t="str">
        <f t="shared" ref="AB95:AB130" si="59">IF($C95="","",IF(AA95&lt;$F95*$H$6,1,0))</f>
        <v/>
      </c>
      <c r="AC95" s="441" t="str">
        <f t="shared" si="36"/>
        <v/>
      </c>
      <c r="AD95" s="442" t="str">
        <f t="shared" ref="AD95:AD130" si="60">IF($C95="","",IF(AC95=1,$F95*$H$6,AA95))</f>
        <v/>
      </c>
      <c r="AE95" s="442" t="str">
        <f t="shared" si="37"/>
        <v/>
      </c>
      <c r="AF95" s="441" t="str">
        <f t="shared" ref="AF95:AF130" si="61">IF($C95="","",IF(AE95&lt;$F95*$H$6,1,0))</f>
        <v/>
      </c>
      <c r="AG95" s="441" t="str">
        <f t="shared" si="38"/>
        <v/>
      </c>
      <c r="AH95" s="442" t="str">
        <f t="shared" ref="AH95:AH130" si="62">IF($C95="","",IF(AG95=1,$F95*$H$6,AE95))</f>
        <v/>
      </c>
      <c r="AI95" s="442" t="str">
        <f t="shared" si="39"/>
        <v/>
      </c>
      <c r="AJ95" s="441" t="str">
        <f t="shared" ref="AJ95:AJ130" si="63">IF($C95="","",IF(AI95&lt;$F95*$H$6,1,0))</f>
        <v/>
      </c>
      <c r="AK95" s="441" t="str">
        <f t="shared" si="40"/>
        <v/>
      </c>
      <c r="AL95" s="442" t="str">
        <f t="shared" ref="AL95:AL130" si="64">IF($C95="","",IF(AK95=1,$F95*$H$6,AI95))</f>
        <v/>
      </c>
      <c r="AM95" s="442" t="str">
        <f t="shared" si="41"/>
        <v/>
      </c>
      <c r="AN95" s="441" t="str">
        <f t="shared" ref="AN95:AN130" si="65">IF($C95="","",IF(AM95&lt;$F95*$H$6,1,0))</f>
        <v/>
      </c>
      <c r="AO95" s="441" t="str">
        <f t="shared" si="42"/>
        <v/>
      </c>
      <c r="AP95" s="442" t="str">
        <f t="shared" ref="AP95:AP130" si="66">IF($C95="","",IF(AO95=1,$F95*$H$6,AM95))</f>
        <v/>
      </c>
      <c r="AQ95" s="442" t="str">
        <f t="shared" si="43"/>
        <v/>
      </c>
      <c r="AR95" s="441" t="str">
        <f t="shared" ref="AR95:AR130" si="67">IF($C95="","",IF(OR(AQ95&lt;$F95*$H$6,AO95=1,AK95=1,AG95=1,AC95=1,Y95=1,U95=1,Q95=1,M95=1,I95=1),1,0))</f>
        <v/>
      </c>
      <c r="AS95" s="441" t="str">
        <f t="shared" si="44"/>
        <v/>
      </c>
      <c r="AT95" s="442" t="str">
        <f t="shared" ref="AT95:AT130" si="68">IF($C95="","",IF(AS95=1,$F95*$H$6,AQ95))</f>
        <v/>
      </c>
      <c r="AU95" s="442" t="str">
        <f t="shared" si="25"/>
        <v/>
      </c>
      <c r="AV95" s="432" t="str">
        <f t="shared" ref="AV95:AV130" si="69">IF(C95="","",IFERROR(AU95/SUM($AU$31:$AU$130),$BA$1))</f>
        <v/>
      </c>
      <c r="AW95" s="107" t="str">
        <f t="shared" ref="AW95:AW130" si="70">IF(C95="","",IFERROR(AV95*$C$2,$BA$1))</f>
        <v/>
      </c>
      <c r="BB95" s="204" t="str">
        <f t="shared" si="45"/>
        <v/>
      </c>
      <c r="BC95" s="204" t="str">
        <f t="shared" si="45"/>
        <v/>
      </c>
      <c r="BE95" s="206">
        <f t="shared" si="27"/>
        <v>1</v>
      </c>
    </row>
    <row r="96" spans="2:57" hidden="1" x14ac:dyDescent="0.25">
      <c r="B96" s="70" t="str">
        <f t="shared" si="46"/>
        <v/>
      </c>
      <c r="C96" s="430" t="str">
        <f>IF('תנאי סף'!AO96&lt;&gt;1,"",'תנאי סף'!F96)</f>
        <v/>
      </c>
      <c r="D96" s="106" t="str">
        <f>IF($C96="","",'תמיכה מינימלית'!Y96)</f>
        <v/>
      </c>
      <c r="E96" s="181"/>
      <c r="F96" s="106" t="str">
        <f>IF($C96="","",IF(ייצוב!G96="",$BA$1,ייצוב!G96))</f>
        <v/>
      </c>
      <c r="G96" s="364">
        <v>1</v>
      </c>
      <c r="H96" s="285" t="str">
        <f t="shared" si="47"/>
        <v/>
      </c>
      <c r="I96" s="439" t="str">
        <f t="shared" si="48"/>
        <v/>
      </c>
      <c r="J96" s="440" t="str">
        <f t="shared" si="49"/>
        <v/>
      </c>
      <c r="K96" s="440" t="str">
        <f t="shared" si="50"/>
        <v/>
      </c>
      <c r="L96" s="441" t="str">
        <f t="shared" si="51"/>
        <v/>
      </c>
      <c r="M96" s="441" t="str">
        <f t="shared" si="28"/>
        <v/>
      </c>
      <c r="N96" s="442" t="str">
        <f t="shared" si="52"/>
        <v/>
      </c>
      <c r="O96" s="442" t="str">
        <f t="shared" si="29"/>
        <v/>
      </c>
      <c r="P96" s="441" t="str">
        <f t="shared" si="53"/>
        <v/>
      </c>
      <c r="Q96" s="441" t="str">
        <f t="shared" si="30"/>
        <v/>
      </c>
      <c r="R96" s="442" t="str">
        <f t="shared" si="54"/>
        <v/>
      </c>
      <c r="S96" s="442" t="str">
        <f t="shared" si="31"/>
        <v/>
      </c>
      <c r="T96" s="441" t="str">
        <f t="shared" si="55"/>
        <v/>
      </c>
      <c r="U96" s="441" t="str">
        <f t="shared" si="32"/>
        <v/>
      </c>
      <c r="V96" s="442" t="str">
        <f t="shared" si="56"/>
        <v/>
      </c>
      <c r="W96" s="442" t="str">
        <f t="shared" si="33"/>
        <v/>
      </c>
      <c r="X96" s="441" t="str">
        <f t="shared" si="57"/>
        <v/>
      </c>
      <c r="Y96" s="441" t="str">
        <f t="shared" si="34"/>
        <v/>
      </c>
      <c r="Z96" s="442" t="str">
        <f t="shared" si="58"/>
        <v/>
      </c>
      <c r="AA96" s="442" t="str">
        <f t="shared" si="35"/>
        <v/>
      </c>
      <c r="AB96" s="441" t="str">
        <f t="shared" si="59"/>
        <v/>
      </c>
      <c r="AC96" s="441" t="str">
        <f t="shared" si="36"/>
        <v/>
      </c>
      <c r="AD96" s="442" t="str">
        <f t="shared" si="60"/>
        <v/>
      </c>
      <c r="AE96" s="442" t="str">
        <f t="shared" si="37"/>
        <v/>
      </c>
      <c r="AF96" s="441" t="str">
        <f t="shared" si="61"/>
        <v/>
      </c>
      <c r="AG96" s="441" t="str">
        <f t="shared" si="38"/>
        <v/>
      </c>
      <c r="AH96" s="442" t="str">
        <f t="shared" si="62"/>
        <v/>
      </c>
      <c r="AI96" s="442" t="str">
        <f t="shared" si="39"/>
        <v/>
      </c>
      <c r="AJ96" s="441" t="str">
        <f t="shared" si="63"/>
        <v/>
      </c>
      <c r="AK96" s="441" t="str">
        <f t="shared" si="40"/>
        <v/>
      </c>
      <c r="AL96" s="442" t="str">
        <f t="shared" si="64"/>
        <v/>
      </c>
      <c r="AM96" s="442" t="str">
        <f t="shared" si="41"/>
        <v/>
      </c>
      <c r="AN96" s="441" t="str">
        <f t="shared" si="65"/>
        <v/>
      </c>
      <c r="AO96" s="441" t="str">
        <f t="shared" si="42"/>
        <v/>
      </c>
      <c r="AP96" s="442" t="str">
        <f t="shared" si="66"/>
        <v/>
      </c>
      <c r="AQ96" s="442" t="str">
        <f t="shared" si="43"/>
        <v/>
      </c>
      <c r="AR96" s="441" t="str">
        <f t="shared" si="67"/>
        <v/>
      </c>
      <c r="AS96" s="441" t="str">
        <f t="shared" si="44"/>
        <v/>
      </c>
      <c r="AT96" s="442" t="str">
        <f t="shared" si="68"/>
        <v/>
      </c>
      <c r="AU96" s="442" t="str">
        <f t="shared" ref="AU96:AU130" si="71">IF(AR96="","",IFERROR(IF(AS96=1,AT96,AT96/SUMIF(AS$31:AS$130,"&lt;&gt;1",AT$31:AT$130)*(1-SUMIF(AS$31:AS$130,"=1",AT$31:AT$130))),0))</f>
        <v/>
      </c>
      <c r="AV96" s="432" t="str">
        <f t="shared" si="69"/>
        <v/>
      </c>
      <c r="AW96" s="107" t="str">
        <f t="shared" si="70"/>
        <v/>
      </c>
      <c r="BB96" s="204" t="str">
        <f t="shared" ref="BB96:BC130" si="72">IF($C96="","",BB$30)</f>
        <v/>
      </c>
      <c r="BC96" s="204" t="str">
        <f t="shared" si="72"/>
        <v/>
      </c>
      <c r="BE96" s="206">
        <f t="shared" ref="BE96:BE130" si="73">IF(G96="",0,IF(ISERROR(MATCH(G96,$BB$30:$BC$30,0)),0,1))</f>
        <v>1</v>
      </c>
    </row>
    <row r="97" spans="2:57" hidden="1" x14ac:dyDescent="0.25">
      <c r="B97" s="70" t="str">
        <f t="shared" si="46"/>
        <v/>
      </c>
      <c r="C97" s="430" t="str">
        <f>IF('תנאי סף'!AO97&lt;&gt;1,"",'תנאי סף'!F97)</f>
        <v/>
      </c>
      <c r="D97" s="106" t="str">
        <f>IF($C97="","",'תמיכה מינימלית'!Y97)</f>
        <v/>
      </c>
      <c r="E97" s="181"/>
      <c r="F97" s="106" t="str">
        <f>IF($C97="","",IF(ייצוב!G97="",$BA$1,ייצוב!G97))</f>
        <v/>
      </c>
      <c r="G97" s="364">
        <v>1</v>
      </c>
      <c r="H97" s="285" t="str">
        <f t="shared" si="47"/>
        <v/>
      </c>
      <c r="I97" s="439" t="str">
        <f t="shared" si="48"/>
        <v/>
      </c>
      <c r="J97" s="440" t="str">
        <f t="shared" si="49"/>
        <v/>
      </c>
      <c r="K97" s="440" t="str">
        <f t="shared" si="50"/>
        <v/>
      </c>
      <c r="L97" s="441" t="str">
        <f t="shared" si="51"/>
        <v/>
      </c>
      <c r="M97" s="441" t="str">
        <f t="shared" si="28"/>
        <v/>
      </c>
      <c r="N97" s="442" t="str">
        <f t="shared" si="52"/>
        <v/>
      </c>
      <c r="O97" s="442" t="str">
        <f t="shared" si="29"/>
        <v/>
      </c>
      <c r="P97" s="441" t="str">
        <f t="shared" si="53"/>
        <v/>
      </c>
      <c r="Q97" s="441" t="str">
        <f t="shared" si="30"/>
        <v/>
      </c>
      <c r="R97" s="442" t="str">
        <f t="shared" si="54"/>
        <v/>
      </c>
      <c r="S97" s="442" t="str">
        <f t="shared" si="31"/>
        <v/>
      </c>
      <c r="T97" s="441" t="str">
        <f t="shared" si="55"/>
        <v/>
      </c>
      <c r="U97" s="441" t="str">
        <f t="shared" si="32"/>
        <v/>
      </c>
      <c r="V97" s="442" t="str">
        <f t="shared" si="56"/>
        <v/>
      </c>
      <c r="W97" s="442" t="str">
        <f t="shared" si="33"/>
        <v/>
      </c>
      <c r="X97" s="441" t="str">
        <f t="shared" si="57"/>
        <v/>
      </c>
      <c r="Y97" s="441" t="str">
        <f t="shared" si="34"/>
        <v/>
      </c>
      <c r="Z97" s="442" t="str">
        <f t="shared" si="58"/>
        <v/>
      </c>
      <c r="AA97" s="442" t="str">
        <f t="shared" si="35"/>
        <v/>
      </c>
      <c r="AB97" s="441" t="str">
        <f t="shared" si="59"/>
        <v/>
      </c>
      <c r="AC97" s="441" t="str">
        <f t="shared" si="36"/>
        <v/>
      </c>
      <c r="AD97" s="442" t="str">
        <f t="shared" si="60"/>
        <v/>
      </c>
      <c r="AE97" s="442" t="str">
        <f t="shared" si="37"/>
        <v/>
      </c>
      <c r="AF97" s="441" t="str">
        <f t="shared" si="61"/>
        <v/>
      </c>
      <c r="AG97" s="441" t="str">
        <f t="shared" si="38"/>
        <v/>
      </c>
      <c r="AH97" s="442" t="str">
        <f t="shared" si="62"/>
        <v/>
      </c>
      <c r="AI97" s="442" t="str">
        <f t="shared" si="39"/>
        <v/>
      </c>
      <c r="AJ97" s="441" t="str">
        <f t="shared" si="63"/>
        <v/>
      </c>
      <c r="AK97" s="441" t="str">
        <f t="shared" si="40"/>
        <v/>
      </c>
      <c r="AL97" s="442" t="str">
        <f t="shared" si="64"/>
        <v/>
      </c>
      <c r="AM97" s="442" t="str">
        <f t="shared" si="41"/>
        <v/>
      </c>
      <c r="AN97" s="441" t="str">
        <f t="shared" si="65"/>
        <v/>
      </c>
      <c r="AO97" s="441" t="str">
        <f t="shared" si="42"/>
        <v/>
      </c>
      <c r="AP97" s="442" t="str">
        <f t="shared" si="66"/>
        <v/>
      </c>
      <c r="AQ97" s="442" t="str">
        <f t="shared" si="43"/>
        <v/>
      </c>
      <c r="AR97" s="441" t="str">
        <f t="shared" si="67"/>
        <v/>
      </c>
      <c r="AS97" s="441" t="str">
        <f t="shared" si="44"/>
        <v/>
      </c>
      <c r="AT97" s="442" t="str">
        <f t="shared" si="68"/>
        <v/>
      </c>
      <c r="AU97" s="442" t="str">
        <f t="shared" si="71"/>
        <v/>
      </c>
      <c r="AV97" s="432" t="str">
        <f t="shared" si="69"/>
        <v/>
      </c>
      <c r="AW97" s="107" t="str">
        <f t="shared" si="70"/>
        <v/>
      </c>
      <c r="BB97" s="204" t="str">
        <f t="shared" si="72"/>
        <v/>
      </c>
      <c r="BC97" s="204" t="str">
        <f t="shared" si="72"/>
        <v/>
      </c>
      <c r="BE97" s="206">
        <f t="shared" si="73"/>
        <v>1</v>
      </c>
    </row>
    <row r="98" spans="2:57" hidden="1" x14ac:dyDescent="0.25">
      <c r="B98" s="70" t="str">
        <f t="shared" si="46"/>
        <v/>
      </c>
      <c r="C98" s="430" t="str">
        <f>IF('תנאי סף'!AO98&lt;&gt;1,"",'תנאי סף'!F98)</f>
        <v/>
      </c>
      <c r="D98" s="106" t="str">
        <f>IF($C98="","",'תמיכה מינימלית'!Y98)</f>
        <v/>
      </c>
      <c r="E98" s="181"/>
      <c r="F98" s="106" t="str">
        <f>IF($C98="","",IF(ייצוב!G98="",$BA$1,ייצוב!G98))</f>
        <v/>
      </c>
      <c r="G98" s="364">
        <v>1</v>
      </c>
      <c r="H98" s="285" t="str">
        <f t="shared" si="47"/>
        <v/>
      </c>
      <c r="I98" s="439" t="str">
        <f t="shared" si="48"/>
        <v/>
      </c>
      <c r="J98" s="440" t="str">
        <f t="shared" si="49"/>
        <v/>
      </c>
      <c r="K98" s="440" t="str">
        <f t="shared" si="50"/>
        <v/>
      </c>
      <c r="L98" s="441" t="str">
        <f t="shared" si="51"/>
        <v/>
      </c>
      <c r="M98" s="441" t="str">
        <f t="shared" si="28"/>
        <v/>
      </c>
      <c r="N98" s="442" t="str">
        <f t="shared" si="52"/>
        <v/>
      </c>
      <c r="O98" s="442" t="str">
        <f t="shared" si="29"/>
        <v/>
      </c>
      <c r="P98" s="441" t="str">
        <f t="shared" si="53"/>
        <v/>
      </c>
      <c r="Q98" s="441" t="str">
        <f t="shared" si="30"/>
        <v/>
      </c>
      <c r="R98" s="442" t="str">
        <f t="shared" si="54"/>
        <v/>
      </c>
      <c r="S98" s="442" t="str">
        <f t="shared" si="31"/>
        <v/>
      </c>
      <c r="T98" s="441" t="str">
        <f t="shared" si="55"/>
        <v/>
      </c>
      <c r="U98" s="441" t="str">
        <f t="shared" si="32"/>
        <v/>
      </c>
      <c r="V98" s="442" t="str">
        <f t="shared" si="56"/>
        <v/>
      </c>
      <c r="W98" s="442" t="str">
        <f t="shared" si="33"/>
        <v/>
      </c>
      <c r="X98" s="441" t="str">
        <f t="shared" si="57"/>
        <v/>
      </c>
      <c r="Y98" s="441" t="str">
        <f t="shared" si="34"/>
        <v/>
      </c>
      <c r="Z98" s="442" t="str">
        <f t="shared" si="58"/>
        <v/>
      </c>
      <c r="AA98" s="442" t="str">
        <f t="shared" si="35"/>
        <v/>
      </c>
      <c r="AB98" s="441" t="str">
        <f t="shared" si="59"/>
        <v/>
      </c>
      <c r="AC98" s="441" t="str">
        <f t="shared" si="36"/>
        <v/>
      </c>
      <c r="AD98" s="442" t="str">
        <f t="shared" si="60"/>
        <v/>
      </c>
      <c r="AE98" s="442" t="str">
        <f t="shared" si="37"/>
        <v/>
      </c>
      <c r="AF98" s="441" t="str">
        <f t="shared" si="61"/>
        <v/>
      </c>
      <c r="AG98" s="441" t="str">
        <f t="shared" si="38"/>
        <v/>
      </c>
      <c r="AH98" s="442" t="str">
        <f t="shared" si="62"/>
        <v/>
      </c>
      <c r="AI98" s="442" t="str">
        <f t="shared" si="39"/>
        <v/>
      </c>
      <c r="AJ98" s="441" t="str">
        <f t="shared" si="63"/>
        <v/>
      </c>
      <c r="AK98" s="441" t="str">
        <f t="shared" si="40"/>
        <v/>
      </c>
      <c r="AL98" s="442" t="str">
        <f t="shared" si="64"/>
        <v/>
      </c>
      <c r="AM98" s="442" t="str">
        <f t="shared" si="41"/>
        <v/>
      </c>
      <c r="AN98" s="441" t="str">
        <f t="shared" si="65"/>
        <v/>
      </c>
      <c r="AO98" s="441" t="str">
        <f t="shared" si="42"/>
        <v/>
      </c>
      <c r="AP98" s="442" t="str">
        <f t="shared" si="66"/>
        <v/>
      </c>
      <c r="AQ98" s="442" t="str">
        <f t="shared" si="43"/>
        <v/>
      </c>
      <c r="AR98" s="441" t="str">
        <f t="shared" si="67"/>
        <v/>
      </c>
      <c r="AS98" s="441" t="str">
        <f t="shared" si="44"/>
        <v/>
      </c>
      <c r="AT98" s="442" t="str">
        <f t="shared" si="68"/>
        <v/>
      </c>
      <c r="AU98" s="442" t="str">
        <f t="shared" si="71"/>
        <v/>
      </c>
      <c r="AV98" s="432" t="str">
        <f t="shared" si="69"/>
        <v/>
      </c>
      <c r="AW98" s="107" t="str">
        <f t="shared" si="70"/>
        <v/>
      </c>
      <c r="BB98" s="204" t="str">
        <f t="shared" si="72"/>
        <v/>
      </c>
      <c r="BC98" s="204" t="str">
        <f t="shared" si="72"/>
        <v/>
      </c>
      <c r="BE98" s="206">
        <f t="shared" si="73"/>
        <v>1</v>
      </c>
    </row>
    <row r="99" spans="2:57" hidden="1" x14ac:dyDescent="0.25">
      <c r="B99" s="70" t="str">
        <f t="shared" si="46"/>
        <v/>
      </c>
      <c r="C99" s="430" t="str">
        <f>IF('תנאי סף'!AO99&lt;&gt;1,"",'תנאי סף'!F99)</f>
        <v/>
      </c>
      <c r="D99" s="106" t="str">
        <f>IF($C99="","",'תמיכה מינימלית'!Y99)</f>
        <v/>
      </c>
      <c r="E99" s="181"/>
      <c r="F99" s="106" t="str">
        <f>IF($C99="","",IF(ייצוב!G99="",$BA$1,ייצוב!G99))</f>
        <v/>
      </c>
      <c r="G99" s="364">
        <v>1</v>
      </c>
      <c r="H99" s="285" t="str">
        <f t="shared" si="47"/>
        <v/>
      </c>
      <c r="I99" s="439" t="str">
        <f t="shared" si="48"/>
        <v/>
      </c>
      <c r="J99" s="440" t="str">
        <f t="shared" si="49"/>
        <v/>
      </c>
      <c r="K99" s="440" t="str">
        <f t="shared" si="50"/>
        <v/>
      </c>
      <c r="L99" s="441" t="str">
        <f t="shared" si="51"/>
        <v/>
      </c>
      <c r="M99" s="441" t="str">
        <f t="shared" ref="M99:M130" si="74">IF($C99="","",IF(L99+$G99=2,1,0))</f>
        <v/>
      </c>
      <c r="N99" s="442" t="str">
        <f t="shared" si="52"/>
        <v/>
      </c>
      <c r="O99" s="442" t="str">
        <f t="shared" ref="O99:O130" si="75">IF(L99="","",IF(M99=1,N99,N99/SUMIF(M$31:M$130,"&lt;&gt;1",N$31:N$130)*(1-SUMIF(M$31:M$130,"=1",N$31:N$130))))</f>
        <v/>
      </c>
      <c r="P99" s="441" t="str">
        <f t="shared" si="53"/>
        <v/>
      </c>
      <c r="Q99" s="441" t="str">
        <f t="shared" ref="Q99:Q130" si="76">IF($C99="","",IF(P99+$G99=2,1,0))</f>
        <v/>
      </c>
      <c r="R99" s="442" t="str">
        <f t="shared" si="54"/>
        <v/>
      </c>
      <c r="S99" s="442" t="str">
        <f t="shared" ref="S99:S130" si="77">IF(P99="","",IF(Q99=1,R99,R99/SUMIF(Q$31:Q$130,"&lt;&gt;1",R$31:R$130)*(1-SUMIF(Q$31:Q$130,"=1",R$31:R$130))))</f>
        <v/>
      </c>
      <c r="T99" s="441" t="str">
        <f t="shared" si="55"/>
        <v/>
      </c>
      <c r="U99" s="441" t="str">
        <f t="shared" ref="U99:U130" si="78">IF($C99="","",IF(T99+$G99=2,1,0))</f>
        <v/>
      </c>
      <c r="V99" s="442" t="str">
        <f t="shared" si="56"/>
        <v/>
      </c>
      <c r="W99" s="442" t="str">
        <f t="shared" ref="W99:W130" si="79">IF(T99="","",IF(U99=1,V99,V99/SUMIF(U$31:U$130,"&lt;&gt;1",V$31:V$130)*(1-SUMIF(U$31:U$130,"=1",V$31:V$130))))</f>
        <v/>
      </c>
      <c r="X99" s="441" t="str">
        <f t="shared" si="57"/>
        <v/>
      </c>
      <c r="Y99" s="441" t="str">
        <f t="shared" ref="Y99:Y130" si="80">IF($C99="","",IF(X99+$G99=2,1,0))</f>
        <v/>
      </c>
      <c r="Z99" s="442" t="str">
        <f t="shared" si="58"/>
        <v/>
      </c>
      <c r="AA99" s="442" t="str">
        <f t="shared" ref="AA99:AA130" si="81">IF(X99="","",IF(Y99=1,Z99,Z99/SUMIF(Y$31:Y$130,"&lt;&gt;1",Z$31:Z$130)*(1-SUMIF(Y$31:Y$130,"=1",Z$31:Z$130))))</f>
        <v/>
      </c>
      <c r="AB99" s="441" t="str">
        <f t="shared" si="59"/>
        <v/>
      </c>
      <c r="AC99" s="441" t="str">
        <f t="shared" ref="AC99:AC130" si="82">IF($C99="","",IF(AB99+$G99=2,1,0))</f>
        <v/>
      </c>
      <c r="AD99" s="442" t="str">
        <f t="shared" si="60"/>
        <v/>
      </c>
      <c r="AE99" s="442" t="str">
        <f t="shared" ref="AE99:AE130" si="83">IF(AB99="","",IF(AC99=1,AD99,AD99/SUMIF(AC$31:AC$130,"&lt;&gt;1",AD$31:AD$130)*(1-SUMIF(AC$31:AC$130,"=1",AD$31:AD$130))))</f>
        <v/>
      </c>
      <c r="AF99" s="441" t="str">
        <f t="shared" si="61"/>
        <v/>
      </c>
      <c r="AG99" s="441" t="str">
        <f t="shared" ref="AG99:AG130" si="84">IF($C99="","",IF(AF99+$G99=2,1,0))</f>
        <v/>
      </c>
      <c r="AH99" s="442" t="str">
        <f t="shared" si="62"/>
        <v/>
      </c>
      <c r="AI99" s="442" t="str">
        <f t="shared" ref="AI99:AI130" si="85">IF(AF99="","",IF(AG99=1,AH99,AH99/SUMIF(AG$31:AG$130,"&lt;&gt;1",AH$31:AH$130)*(1-SUMIF(AG$31:AG$130,"=1",AH$31:AH$130))))</f>
        <v/>
      </c>
      <c r="AJ99" s="441" t="str">
        <f t="shared" si="63"/>
        <v/>
      </c>
      <c r="AK99" s="441" t="str">
        <f t="shared" ref="AK99:AK130" si="86">IF($C99="","",IF(AJ99+$G99=2,1,0))</f>
        <v/>
      </c>
      <c r="AL99" s="442" t="str">
        <f t="shared" si="64"/>
        <v/>
      </c>
      <c r="AM99" s="442" t="str">
        <f t="shared" ref="AM99:AM130" si="87">IF(AJ99="","",IF(AK99=1,AL99,AL99/SUMIF(AK$31:AK$130,"&lt;&gt;1",AL$31:AL$130)*(1-SUMIF(AK$31:AK$130,"=1",AL$31:AL$130))))</f>
        <v/>
      </c>
      <c r="AN99" s="441" t="str">
        <f t="shared" si="65"/>
        <v/>
      </c>
      <c r="AO99" s="441" t="str">
        <f t="shared" ref="AO99:AO130" si="88">IF($C99="","",IF(AN99+$G99=2,1,0))</f>
        <v/>
      </c>
      <c r="AP99" s="442" t="str">
        <f t="shared" si="66"/>
        <v/>
      </c>
      <c r="AQ99" s="442" t="str">
        <f t="shared" ref="AQ99:AQ130" si="89">IF(AN99="","",IF(AO99=1,AP99,AP99/SUMIF(AO$31:AO$130,"&lt;&gt;1",AP$31:AP$130)*(1-SUMIF(AO$31:AO$130,"=1",AP$31:AP$130))))</f>
        <v/>
      </c>
      <c r="AR99" s="441" t="str">
        <f t="shared" si="67"/>
        <v/>
      </c>
      <c r="AS99" s="441" t="str">
        <f t="shared" ref="AS99:AS130" si="90">IF($C99="","",IF(AR99+$G99=2,1,0))</f>
        <v/>
      </c>
      <c r="AT99" s="442" t="str">
        <f t="shared" si="68"/>
        <v/>
      </c>
      <c r="AU99" s="442" t="str">
        <f t="shared" si="71"/>
        <v/>
      </c>
      <c r="AV99" s="432" t="str">
        <f t="shared" si="69"/>
        <v/>
      </c>
      <c r="AW99" s="107" t="str">
        <f t="shared" si="70"/>
        <v/>
      </c>
      <c r="BB99" s="204" t="str">
        <f t="shared" si="72"/>
        <v/>
      </c>
      <c r="BC99" s="204" t="str">
        <f t="shared" si="72"/>
        <v/>
      </c>
      <c r="BE99" s="206">
        <f t="shared" si="73"/>
        <v>1</v>
      </c>
    </row>
    <row r="100" spans="2:57" hidden="1" x14ac:dyDescent="0.25">
      <c r="B100" s="70" t="str">
        <f t="shared" si="46"/>
        <v/>
      </c>
      <c r="C100" s="430" t="str">
        <f>IF('תנאי סף'!AO100&lt;&gt;1,"",'תנאי סף'!F100)</f>
        <v/>
      </c>
      <c r="D100" s="106" t="str">
        <f>IF($C100="","",'תמיכה מינימלית'!Y100)</f>
        <v/>
      </c>
      <c r="E100" s="181"/>
      <c r="F100" s="106" t="str">
        <f>IF($C100="","",IF(ייצוב!G100="",$BA$1,ייצוב!G100))</f>
        <v/>
      </c>
      <c r="G100" s="364">
        <v>1</v>
      </c>
      <c r="H100" s="285" t="str">
        <f t="shared" si="47"/>
        <v/>
      </c>
      <c r="I100" s="439" t="str">
        <f t="shared" si="48"/>
        <v/>
      </c>
      <c r="J100" s="440" t="str">
        <f t="shared" si="49"/>
        <v/>
      </c>
      <c r="K100" s="440" t="str">
        <f t="shared" si="50"/>
        <v/>
      </c>
      <c r="L100" s="441" t="str">
        <f t="shared" si="51"/>
        <v/>
      </c>
      <c r="M100" s="441" t="str">
        <f t="shared" si="74"/>
        <v/>
      </c>
      <c r="N100" s="442" t="str">
        <f t="shared" si="52"/>
        <v/>
      </c>
      <c r="O100" s="442" t="str">
        <f t="shared" si="75"/>
        <v/>
      </c>
      <c r="P100" s="441" t="str">
        <f t="shared" si="53"/>
        <v/>
      </c>
      <c r="Q100" s="441" t="str">
        <f t="shared" si="76"/>
        <v/>
      </c>
      <c r="R100" s="442" t="str">
        <f t="shared" si="54"/>
        <v/>
      </c>
      <c r="S100" s="442" t="str">
        <f t="shared" si="77"/>
        <v/>
      </c>
      <c r="T100" s="441" t="str">
        <f t="shared" si="55"/>
        <v/>
      </c>
      <c r="U100" s="441" t="str">
        <f t="shared" si="78"/>
        <v/>
      </c>
      <c r="V100" s="442" t="str">
        <f t="shared" si="56"/>
        <v/>
      </c>
      <c r="W100" s="442" t="str">
        <f t="shared" si="79"/>
        <v/>
      </c>
      <c r="X100" s="441" t="str">
        <f t="shared" si="57"/>
        <v/>
      </c>
      <c r="Y100" s="441" t="str">
        <f t="shared" si="80"/>
        <v/>
      </c>
      <c r="Z100" s="442" t="str">
        <f t="shared" si="58"/>
        <v/>
      </c>
      <c r="AA100" s="442" t="str">
        <f t="shared" si="81"/>
        <v/>
      </c>
      <c r="AB100" s="441" t="str">
        <f t="shared" si="59"/>
        <v/>
      </c>
      <c r="AC100" s="441" t="str">
        <f t="shared" si="82"/>
        <v/>
      </c>
      <c r="AD100" s="442" t="str">
        <f t="shared" si="60"/>
        <v/>
      </c>
      <c r="AE100" s="442" t="str">
        <f t="shared" si="83"/>
        <v/>
      </c>
      <c r="AF100" s="441" t="str">
        <f t="shared" si="61"/>
        <v/>
      </c>
      <c r="AG100" s="441" t="str">
        <f t="shared" si="84"/>
        <v/>
      </c>
      <c r="AH100" s="442" t="str">
        <f t="shared" si="62"/>
        <v/>
      </c>
      <c r="AI100" s="442" t="str">
        <f t="shared" si="85"/>
        <v/>
      </c>
      <c r="AJ100" s="441" t="str">
        <f t="shared" si="63"/>
        <v/>
      </c>
      <c r="AK100" s="441" t="str">
        <f t="shared" si="86"/>
        <v/>
      </c>
      <c r="AL100" s="442" t="str">
        <f t="shared" si="64"/>
        <v/>
      </c>
      <c r="AM100" s="442" t="str">
        <f t="shared" si="87"/>
        <v/>
      </c>
      <c r="AN100" s="441" t="str">
        <f t="shared" si="65"/>
        <v/>
      </c>
      <c r="AO100" s="441" t="str">
        <f t="shared" si="88"/>
        <v/>
      </c>
      <c r="AP100" s="442" t="str">
        <f t="shared" si="66"/>
        <v/>
      </c>
      <c r="AQ100" s="442" t="str">
        <f t="shared" si="89"/>
        <v/>
      </c>
      <c r="AR100" s="441" t="str">
        <f t="shared" si="67"/>
        <v/>
      </c>
      <c r="AS100" s="441" t="str">
        <f t="shared" si="90"/>
        <v/>
      </c>
      <c r="AT100" s="442" t="str">
        <f t="shared" si="68"/>
        <v/>
      </c>
      <c r="AU100" s="442" t="str">
        <f t="shared" si="71"/>
        <v/>
      </c>
      <c r="AV100" s="432" t="str">
        <f t="shared" si="69"/>
        <v/>
      </c>
      <c r="AW100" s="107" t="str">
        <f t="shared" si="70"/>
        <v/>
      </c>
      <c r="BB100" s="204" t="str">
        <f t="shared" si="72"/>
        <v/>
      </c>
      <c r="BC100" s="204" t="str">
        <f t="shared" si="72"/>
        <v/>
      </c>
      <c r="BE100" s="206">
        <f t="shared" si="73"/>
        <v>1</v>
      </c>
    </row>
    <row r="101" spans="2:57" hidden="1" x14ac:dyDescent="0.25">
      <c r="B101" s="70" t="str">
        <f t="shared" si="46"/>
        <v/>
      </c>
      <c r="C101" s="430" t="str">
        <f>IF('תנאי סף'!AO101&lt;&gt;1,"",'תנאי סף'!F101)</f>
        <v/>
      </c>
      <c r="D101" s="106" t="str">
        <f>IF($C101="","",'תמיכה מינימלית'!Y101)</f>
        <v/>
      </c>
      <c r="E101" s="181"/>
      <c r="F101" s="106" t="str">
        <f>IF($C101="","",IF(ייצוב!G101="",$BA$1,ייצוב!G101))</f>
        <v/>
      </c>
      <c r="G101" s="364">
        <v>1</v>
      </c>
      <c r="H101" s="285" t="str">
        <f t="shared" si="47"/>
        <v/>
      </c>
      <c r="I101" s="439" t="str">
        <f t="shared" si="48"/>
        <v/>
      </c>
      <c r="J101" s="440" t="str">
        <f t="shared" si="49"/>
        <v/>
      </c>
      <c r="K101" s="440" t="str">
        <f t="shared" si="50"/>
        <v/>
      </c>
      <c r="L101" s="441" t="str">
        <f t="shared" si="51"/>
        <v/>
      </c>
      <c r="M101" s="441" t="str">
        <f t="shared" si="74"/>
        <v/>
      </c>
      <c r="N101" s="442" t="str">
        <f t="shared" si="52"/>
        <v/>
      </c>
      <c r="O101" s="442" t="str">
        <f t="shared" si="75"/>
        <v/>
      </c>
      <c r="P101" s="441" t="str">
        <f t="shared" si="53"/>
        <v/>
      </c>
      <c r="Q101" s="441" t="str">
        <f t="shared" si="76"/>
        <v/>
      </c>
      <c r="R101" s="442" t="str">
        <f t="shared" si="54"/>
        <v/>
      </c>
      <c r="S101" s="442" t="str">
        <f t="shared" si="77"/>
        <v/>
      </c>
      <c r="T101" s="441" t="str">
        <f t="shared" si="55"/>
        <v/>
      </c>
      <c r="U101" s="441" t="str">
        <f t="shared" si="78"/>
        <v/>
      </c>
      <c r="V101" s="442" t="str">
        <f t="shared" si="56"/>
        <v/>
      </c>
      <c r="W101" s="442" t="str">
        <f t="shared" si="79"/>
        <v/>
      </c>
      <c r="X101" s="441" t="str">
        <f t="shared" si="57"/>
        <v/>
      </c>
      <c r="Y101" s="441" t="str">
        <f t="shared" si="80"/>
        <v/>
      </c>
      <c r="Z101" s="442" t="str">
        <f t="shared" si="58"/>
        <v/>
      </c>
      <c r="AA101" s="442" t="str">
        <f t="shared" si="81"/>
        <v/>
      </c>
      <c r="AB101" s="441" t="str">
        <f t="shared" si="59"/>
        <v/>
      </c>
      <c r="AC101" s="441" t="str">
        <f t="shared" si="82"/>
        <v/>
      </c>
      <c r="AD101" s="442" t="str">
        <f t="shared" si="60"/>
        <v/>
      </c>
      <c r="AE101" s="442" t="str">
        <f t="shared" si="83"/>
        <v/>
      </c>
      <c r="AF101" s="441" t="str">
        <f t="shared" si="61"/>
        <v/>
      </c>
      <c r="AG101" s="441" t="str">
        <f t="shared" si="84"/>
        <v/>
      </c>
      <c r="AH101" s="442" t="str">
        <f t="shared" si="62"/>
        <v/>
      </c>
      <c r="AI101" s="442" t="str">
        <f t="shared" si="85"/>
        <v/>
      </c>
      <c r="AJ101" s="441" t="str">
        <f t="shared" si="63"/>
        <v/>
      </c>
      <c r="AK101" s="441" t="str">
        <f t="shared" si="86"/>
        <v/>
      </c>
      <c r="AL101" s="442" t="str">
        <f t="shared" si="64"/>
        <v/>
      </c>
      <c r="AM101" s="442" t="str">
        <f t="shared" si="87"/>
        <v/>
      </c>
      <c r="AN101" s="441" t="str">
        <f t="shared" si="65"/>
        <v/>
      </c>
      <c r="AO101" s="441" t="str">
        <f t="shared" si="88"/>
        <v/>
      </c>
      <c r="AP101" s="442" t="str">
        <f t="shared" si="66"/>
        <v/>
      </c>
      <c r="AQ101" s="442" t="str">
        <f t="shared" si="89"/>
        <v/>
      </c>
      <c r="AR101" s="441" t="str">
        <f t="shared" si="67"/>
        <v/>
      </c>
      <c r="AS101" s="441" t="str">
        <f t="shared" si="90"/>
        <v/>
      </c>
      <c r="AT101" s="442" t="str">
        <f t="shared" si="68"/>
        <v/>
      </c>
      <c r="AU101" s="442" t="str">
        <f t="shared" si="71"/>
        <v/>
      </c>
      <c r="AV101" s="432" t="str">
        <f t="shared" si="69"/>
        <v/>
      </c>
      <c r="AW101" s="107" t="str">
        <f t="shared" si="70"/>
        <v/>
      </c>
      <c r="BB101" s="204" t="str">
        <f t="shared" si="72"/>
        <v/>
      </c>
      <c r="BC101" s="204" t="str">
        <f t="shared" si="72"/>
        <v/>
      </c>
      <c r="BE101" s="206">
        <f t="shared" si="73"/>
        <v>1</v>
      </c>
    </row>
    <row r="102" spans="2:57" hidden="1" x14ac:dyDescent="0.25">
      <c r="B102" s="70" t="str">
        <f t="shared" si="46"/>
        <v/>
      </c>
      <c r="C102" s="430" t="str">
        <f>IF('תנאי סף'!AO102&lt;&gt;1,"",'תנאי סף'!F102)</f>
        <v/>
      </c>
      <c r="D102" s="106" t="str">
        <f>IF($C102="","",'תמיכה מינימלית'!Y102)</f>
        <v/>
      </c>
      <c r="E102" s="181"/>
      <c r="F102" s="106" t="str">
        <f>IF($C102="","",IF(ייצוב!G102="",$BA$1,ייצוב!G102))</f>
        <v/>
      </c>
      <c r="G102" s="364">
        <v>1</v>
      </c>
      <c r="H102" s="285" t="str">
        <f t="shared" si="47"/>
        <v/>
      </c>
      <c r="I102" s="439" t="str">
        <f t="shared" si="48"/>
        <v/>
      </c>
      <c r="J102" s="440" t="str">
        <f t="shared" si="49"/>
        <v/>
      </c>
      <c r="K102" s="440" t="str">
        <f t="shared" si="50"/>
        <v/>
      </c>
      <c r="L102" s="441" t="str">
        <f t="shared" si="51"/>
        <v/>
      </c>
      <c r="M102" s="441" t="str">
        <f t="shared" si="74"/>
        <v/>
      </c>
      <c r="N102" s="442" t="str">
        <f t="shared" si="52"/>
        <v/>
      </c>
      <c r="O102" s="442" t="str">
        <f t="shared" si="75"/>
        <v/>
      </c>
      <c r="P102" s="441" t="str">
        <f t="shared" si="53"/>
        <v/>
      </c>
      <c r="Q102" s="441" t="str">
        <f t="shared" si="76"/>
        <v/>
      </c>
      <c r="R102" s="442" t="str">
        <f t="shared" si="54"/>
        <v/>
      </c>
      <c r="S102" s="442" t="str">
        <f t="shared" si="77"/>
        <v/>
      </c>
      <c r="T102" s="441" t="str">
        <f t="shared" si="55"/>
        <v/>
      </c>
      <c r="U102" s="441" t="str">
        <f t="shared" si="78"/>
        <v/>
      </c>
      <c r="V102" s="442" t="str">
        <f t="shared" si="56"/>
        <v/>
      </c>
      <c r="W102" s="442" t="str">
        <f t="shared" si="79"/>
        <v/>
      </c>
      <c r="X102" s="441" t="str">
        <f t="shared" si="57"/>
        <v/>
      </c>
      <c r="Y102" s="441" t="str">
        <f t="shared" si="80"/>
        <v/>
      </c>
      <c r="Z102" s="442" t="str">
        <f t="shared" si="58"/>
        <v/>
      </c>
      <c r="AA102" s="442" t="str">
        <f t="shared" si="81"/>
        <v/>
      </c>
      <c r="AB102" s="441" t="str">
        <f t="shared" si="59"/>
        <v/>
      </c>
      <c r="AC102" s="441" t="str">
        <f t="shared" si="82"/>
        <v/>
      </c>
      <c r="AD102" s="442" t="str">
        <f t="shared" si="60"/>
        <v/>
      </c>
      <c r="AE102" s="442" t="str">
        <f t="shared" si="83"/>
        <v/>
      </c>
      <c r="AF102" s="441" t="str">
        <f t="shared" si="61"/>
        <v/>
      </c>
      <c r="AG102" s="441" t="str">
        <f t="shared" si="84"/>
        <v/>
      </c>
      <c r="AH102" s="442" t="str">
        <f t="shared" si="62"/>
        <v/>
      </c>
      <c r="AI102" s="442" t="str">
        <f t="shared" si="85"/>
        <v/>
      </c>
      <c r="AJ102" s="441" t="str">
        <f t="shared" si="63"/>
        <v/>
      </c>
      <c r="AK102" s="441" t="str">
        <f t="shared" si="86"/>
        <v/>
      </c>
      <c r="AL102" s="442" t="str">
        <f t="shared" si="64"/>
        <v/>
      </c>
      <c r="AM102" s="442" t="str">
        <f t="shared" si="87"/>
        <v/>
      </c>
      <c r="AN102" s="441" t="str">
        <f t="shared" si="65"/>
        <v/>
      </c>
      <c r="AO102" s="441" t="str">
        <f t="shared" si="88"/>
        <v/>
      </c>
      <c r="AP102" s="442" t="str">
        <f t="shared" si="66"/>
        <v/>
      </c>
      <c r="AQ102" s="442" t="str">
        <f t="shared" si="89"/>
        <v/>
      </c>
      <c r="AR102" s="441" t="str">
        <f t="shared" si="67"/>
        <v/>
      </c>
      <c r="AS102" s="441" t="str">
        <f t="shared" si="90"/>
        <v/>
      </c>
      <c r="AT102" s="442" t="str">
        <f t="shared" si="68"/>
        <v/>
      </c>
      <c r="AU102" s="442" t="str">
        <f t="shared" si="71"/>
        <v/>
      </c>
      <c r="AV102" s="432" t="str">
        <f t="shared" si="69"/>
        <v/>
      </c>
      <c r="AW102" s="107" t="str">
        <f t="shared" si="70"/>
        <v/>
      </c>
      <c r="BB102" s="204" t="str">
        <f t="shared" si="72"/>
        <v/>
      </c>
      <c r="BC102" s="204" t="str">
        <f t="shared" si="72"/>
        <v/>
      </c>
      <c r="BE102" s="206">
        <f t="shared" si="73"/>
        <v>1</v>
      </c>
    </row>
    <row r="103" spans="2:57" hidden="1" x14ac:dyDescent="0.25">
      <c r="B103" s="70" t="str">
        <f t="shared" si="46"/>
        <v/>
      </c>
      <c r="C103" s="430" t="str">
        <f>IF('תנאי סף'!AO103&lt;&gt;1,"",'תנאי סף'!F103)</f>
        <v/>
      </c>
      <c r="D103" s="106" t="str">
        <f>IF($C103="","",'תמיכה מינימלית'!Y103)</f>
        <v/>
      </c>
      <c r="E103" s="181"/>
      <c r="F103" s="106" t="str">
        <f>IF($C103="","",IF(ייצוב!G103="",$BA$1,ייצוב!G103))</f>
        <v/>
      </c>
      <c r="G103" s="364">
        <v>1</v>
      </c>
      <c r="H103" s="285" t="str">
        <f t="shared" si="47"/>
        <v/>
      </c>
      <c r="I103" s="439" t="str">
        <f t="shared" si="48"/>
        <v/>
      </c>
      <c r="J103" s="440" t="str">
        <f t="shared" si="49"/>
        <v/>
      </c>
      <c r="K103" s="440" t="str">
        <f t="shared" si="50"/>
        <v/>
      </c>
      <c r="L103" s="441" t="str">
        <f t="shared" si="51"/>
        <v/>
      </c>
      <c r="M103" s="441" t="str">
        <f t="shared" si="74"/>
        <v/>
      </c>
      <c r="N103" s="442" t="str">
        <f t="shared" si="52"/>
        <v/>
      </c>
      <c r="O103" s="442" t="str">
        <f t="shared" si="75"/>
        <v/>
      </c>
      <c r="P103" s="441" t="str">
        <f t="shared" si="53"/>
        <v/>
      </c>
      <c r="Q103" s="441" t="str">
        <f t="shared" si="76"/>
        <v/>
      </c>
      <c r="R103" s="442" t="str">
        <f t="shared" si="54"/>
        <v/>
      </c>
      <c r="S103" s="442" t="str">
        <f t="shared" si="77"/>
        <v/>
      </c>
      <c r="T103" s="441" t="str">
        <f t="shared" si="55"/>
        <v/>
      </c>
      <c r="U103" s="441" t="str">
        <f t="shared" si="78"/>
        <v/>
      </c>
      <c r="V103" s="442" t="str">
        <f t="shared" si="56"/>
        <v/>
      </c>
      <c r="W103" s="442" t="str">
        <f t="shared" si="79"/>
        <v/>
      </c>
      <c r="X103" s="441" t="str">
        <f t="shared" si="57"/>
        <v/>
      </c>
      <c r="Y103" s="441" t="str">
        <f t="shared" si="80"/>
        <v/>
      </c>
      <c r="Z103" s="442" t="str">
        <f t="shared" si="58"/>
        <v/>
      </c>
      <c r="AA103" s="442" t="str">
        <f t="shared" si="81"/>
        <v/>
      </c>
      <c r="AB103" s="441" t="str">
        <f t="shared" si="59"/>
        <v/>
      </c>
      <c r="AC103" s="441" t="str">
        <f t="shared" si="82"/>
        <v/>
      </c>
      <c r="AD103" s="442" t="str">
        <f t="shared" si="60"/>
        <v/>
      </c>
      <c r="AE103" s="442" t="str">
        <f t="shared" si="83"/>
        <v/>
      </c>
      <c r="AF103" s="441" t="str">
        <f t="shared" si="61"/>
        <v/>
      </c>
      <c r="AG103" s="441" t="str">
        <f t="shared" si="84"/>
        <v/>
      </c>
      <c r="AH103" s="442" t="str">
        <f t="shared" si="62"/>
        <v/>
      </c>
      <c r="AI103" s="442" t="str">
        <f t="shared" si="85"/>
        <v/>
      </c>
      <c r="AJ103" s="441" t="str">
        <f t="shared" si="63"/>
        <v/>
      </c>
      <c r="AK103" s="441" t="str">
        <f t="shared" si="86"/>
        <v/>
      </c>
      <c r="AL103" s="442" t="str">
        <f t="shared" si="64"/>
        <v/>
      </c>
      <c r="AM103" s="442" t="str">
        <f t="shared" si="87"/>
        <v/>
      </c>
      <c r="AN103" s="441" t="str">
        <f t="shared" si="65"/>
        <v/>
      </c>
      <c r="AO103" s="441" t="str">
        <f t="shared" si="88"/>
        <v/>
      </c>
      <c r="AP103" s="442" t="str">
        <f t="shared" si="66"/>
        <v/>
      </c>
      <c r="AQ103" s="442" t="str">
        <f t="shared" si="89"/>
        <v/>
      </c>
      <c r="AR103" s="441" t="str">
        <f t="shared" si="67"/>
        <v/>
      </c>
      <c r="AS103" s="441" t="str">
        <f t="shared" si="90"/>
        <v/>
      </c>
      <c r="AT103" s="442" t="str">
        <f t="shared" si="68"/>
        <v/>
      </c>
      <c r="AU103" s="442" t="str">
        <f t="shared" si="71"/>
        <v/>
      </c>
      <c r="AV103" s="432" t="str">
        <f t="shared" si="69"/>
        <v/>
      </c>
      <c r="AW103" s="107" t="str">
        <f t="shared" si="70"/>
        <v/>
      </c>
      <c r="BB103" s="204" t="str">
        <f t="shared" si="72"/>
        <v/>
      </c>
      <c r="BC103" s="204" t="str">
        <f t="shared" si="72"/>
        <v/>
      </c>
      <c r="BE103" s="206">
        <f t="shared" si="73"/>
        <v>1</v>
      </c>
    </row>
    <row r="104" spans="2:57" hidden="1" x14ac:dyDescent="0.25">
      <c r="B104" s="70" t="str">
        <f t="shared" si="46"/>
        <v/>
      </c>
      <c r="C104" s="430" t="str">
        <f>IF('תנאי סף'!AO104&lt;&gt;1,"",'תנאי סף'!F104)</f>
        <v/>
      </c>
      <c r="D104" s="106" t="str">
        <f>IF($C104="","",'תמיכה מינימלית'!Y104)</f>
        <v/>
      </c>
      <c r="E104" s="181"/>
      <c r="F104" s="106" t="str">
        <f>IF($C104="","",IF(ייצוב!G104="",$BA$1,ייצוב!G104))</f>
        <v/>
      </c>
      <c r="G104" s="364">
        <v>1</v>
      </c>
      <c r="H104" s="285" t="str">
        <f t="shared" si="47"/>
        <v/>
      </c>
      <c r="I104" s="439" t="str">
        <f t="shared" si="48"/>
        <v/>
      </c>
      <c r="J104" s="440" t="str">
        <f t="shared" si="49"/>
        <v/>
      </c>
      <c r="K104" s="440" t="str">
        <f t="shared" si="50"/>
        <v/>
      </c>
      <c r="L104" s="441" t="str">
        <f t="shared" si="51"/>
        <v/>
      </c>
      <c r="M104" s="441" t="str">
        <f t="shared" si="74"/>
        <v/>
      </c>
      <c r="N104" s="442" t="str">
        <f t="shared" si="52"/>
        <v/>
      </c>
      <c r="O104" s="442" t="str">
        <f t="shared" si="75"/>
        <v/>
      </c>
      <c r="P104" s="441" t="str">
        <f t="shared" si="53"/>
        <v/>
      </c>
      <c r="Q104" s="441" t="str">
        <f t="shared" si="76"/>
        <v/>
      </c>
      <c r="R104" s="442" t="str">
        <f t="shared" si="54"/>
        <v/>
      </c>
      <c r="S104" s="442" t="str">
        <f t="shared" si="77"/>
        <v/>
      </c>
      <c r="T104" s="441" t="str">
        <f t="shared" si="55"/>
        <v/>
      </c>
      <c r="U104" s="441" t="str">
        <f t="shared" si="78"/>
        <v/>
      </c>
      <c r="V104" s="442" t="str">
        <f t="shared" si="56"/>
        <v/>
      </c>
      <c r="W104" s="442" t="str">
        <f t="shared" si="79"/>
        <v/>
      </c>
      <c r="X104" s="441" t="str">
        <f t="shared" si="57"/>
        <v/>
      </c>
      <c r="Y104" s="441" t="str">
        <f t="shared" si="80"/>
        <v/>
      </c>
      <c r="Z104" s="442" t="str">
        <f t="shared" si="58"/>
        <v/>
      </c>
      <c r="AA104" s="442" t="str">
        <f t="shared" si="81"/>
        <v/>
      </c>
      <c r="AB104" s="441" t="str">
        <f t="shared" si="59"/>
        <v/>
      </c>
      <c r="AC104" s="441" t="str">
        <f t="shared" si="82"/>
        <v/>
      </c>
      <c r="AD104" s="442" t="str">
        <f t="shared" si="60"/>
        <v/>
      </c>
      <c r="AE104" s="442" t="str">
        <f t="shared" si="83"/>
        <v/>
      </c>
      <c r="AF104" s="441" t="str">
        <f t="shared" si="61"/>
        <v/>
      </c>
      <c r="AG104" s="441" t="str">
        <f t="shared" si="84"/>
        <v/>
      </c>
      <c r="AH104" s="442" t="str">
        <f t="shared" si="62"/>
        <v/>
      </c>
      <c r="AI104" s="442" t="str">
        <f t="shared" si="85"/>
        <v/>
      </c>
      <c r="AJ104" s="441" t="str">
        <f t="shared" si="63"/>
        <v/>
      </c>
      <c r="AK104" s="441" t="str">
        <f t="shared" si="86"/>
        <v/>
      </c>
      <c r="AL104" s="442" t="str">
        <f t="shared" si="64"/>
        <v/>
      </c>
      <c r="AM104" s="442" t="str">
        <f t="shared" si="87"/>
        <v/>
      </c>
      <c r="AN104" s="441" t="str">
        <f t="shared" si="65"/>
        <v/>
      </c>
      <c r="AO104" s="441" t="str">
        <f t="shared" si="88"/>
        <v/>
      </c>
      <c r="AP104" s="442" t="str">
        <f t="shared" si="66"/>
        <v/>
      </c>
      <c r="AQ104" s="442" t="str">
        <f t="shared" si="89"/>
        <v/>
      </c>
      <c r="AR104" s="441" t="str">
        <f t="shared" si="67"/>
        <v/>
      </c>
      <c r="AS104" s="441" t="str">
        <f t="shared" si="90"/>
        <v/>
      </c>
      <c r="AT104" s="442" t="str">
        <f t="shared" si="68"/>
        <v/>
      </c>
      <c r="AU104" s="442" t="str">
        <f t="shared" si="71"/>
        <v/>
      </c>
      <c r="AV104" s="432" t="str">
        <f t="shared" si="69"/>
        <v/>
      </c>
      <c r="AW104" s="107" t="str">
        <f t="shared" si="70"/>
        <v/>
      </c>
      <c r="BB104" s="204" t="str">
        <f t="shared" si="72"/>
        <v/>
      </c>
      <c r="BC104" s="204" t="str">
        <f t="shared" si="72"/>
        <v/>
      </c>
      <c r="BE104" s="206">
        <f t="shared" si="73"/>
        <v>1</v>
      </c>
    </row>
    <row r="105" spans="2:57" hidden="1" x14ac:dyDescent="0.25">
      <c r="B105" s="70" t="str">
        <f t="shared" si="46"/>
        <v/>
      </c>
      <c r="C105" s="430" t="str">
        <f>IF('תנאי סף'!AO105&lt;&gt;1,"",'תנאי סף'!F105)</f>
        <v/>
      </c>
      <c r="D105" s="106" t="str">
        <f>IF($C105="","",'תמיכה מינימלית'!Y105)</f>
        <v/>
      </c>
      <c r="E105" s="181"/>
      <c r="F105" s="106" t="str">
        <f>IF($C105="","",IF(ייצוב!G105="",$BA$1,ייצוב!G105))</f>
        <v/>
      </c>
      <c r="G105" s="364">
        <v>1</v>
      </c>
      <c r="H105" s="285" t="str">
        <f t="shared" si="47"/>
        <v/>
      </c>
      <c r="I105" s="439" t="str">
        <f t="shared" si="48"/>
        <v/>
      </c>
      <c r="J105" s="440" t="str">
        <f t="shared" si="49"/>
        <v/>
      </c>
      <c r="K105" s="440" t="str">
        <f t="shared" si="50"/>
        <v/>
      </c>
      <c r="L105" s="441" t="str">
        <f t="shared" si="51"/>
        <v/>
      </c>
      <c r="M105" s="441" t="str">
        <f t="shared" si="74"/>
        <v/>
      </c>
      <c r="N105" s="442" t="str">
        <f t="shared" si="52"/>
        <v/>
      </c>
      <c r="O105" s="442" t="str">
        <f t="shared" si="75"/>
        <v/>
      </c>
      <c r="P105" s="441" t="str">
        <f t="shared" si="53"/>
        <v/>
      </c>
      <c r="Q105" s="441" t="str">
        <f t="shared" si="76"/>
        <v/>
      </c>
      <c r="R105" s="442" t="str">
        <f t="shared" si="54"/>
        <v/>
      </c>
      <c r="S105" s="442" t="str">
        <f t="shared" si="77"/>
        <v/>
      </c>
      <c r="T105" s="441" t="str">
        <f t="shared" si="55"/>
        <v/>
      </c>
      <c r="U105" s="441" t="str">
        <f t="shared" si="78"/>
        <v/>
      </c>
      <c r="V105" s="442" t="str">
        <f t="shared" si="56"/>
        <v/>
      </c>
      <c r="W105" s="442" t="str">
        <f t="shared" si="79"/>
        <v/>
      </c>
      <c r="X105" s="441" t="str">
        <f t="shared" si="57"/>
        <v/>
      </c>
      <c r="Y105" s="441" t="str">
        <f t="shared" si="80"/>
        <v/>
      </c>
      <c r="Z105" s="442" t="str">
        <f t="shared" si="58"/>
        <v/>
      </c>
      <c r="AA105" s="442" t="str">
        <f t="shared" si="81"/>
        <v/>
      </c>
      <c r="AB105" s="441" t="str">
        <f t="shared" si="59"/>
        <v/>
      </c>
      <c r="AC105" s="441" t="str">
        <f t="shared" si="82"/>
        <v/>
      </c>
      <c r="AD105" s="442" t="str">
        <f t="shared" si="60"/>
        <v/>
      </c>
      <c r="AE105" s="442" t="str">
        <f t="shared" si="83"/>
        <v/>
      </c>
      <c r="AF105" s="441" t="str">
        <f t="shared" si="61"/>
        <v/>
      </c>
      <c r="AG105" s="441" t="str">
        <f t="shared" si="84"/>
        <v/>
      </c>
      <c r="AH105" s="442" t="str">
        <f t="shared" si="62"/>
        <v/>
      </c>
      <c r="AI105" s="442" t="str">
        <f t="shared" si="85"/>
        <v/>
      </c>
      <c r="AJ105" s="441" t="str">
        <f t="shared" si="63"/>
        <v/>
      </c>
      <c r="AK105" s="441" t="str">
        <f t="shared" si="86"/>
        <v/>
      </c>
      <c r="AL105" s="442" t="str">
        <f t="shared" si="64"/>
        <v/>
      </c>
      <c r="AM105" s="442" t="str">
        <f t="shared" si="87"/>
        <v/>
      </c>
      <c r="AN105" s="441" t="str">
        <f t="shared" si="65"/>
        <v/>
      </c>
      <c r="AO105" s="441" t="str">
        <f t="shared" si="88"/>
        <v/>
      </c>
      <c r="AP105" s="442" t="str">
        <f t="shared" si="66"/>
        <v/>
      </c>
      <c r="AQ105" s="442" t="str">
        <f t="shared" si="89"/>
        <v/>
      </c>
      <c r="AR105" s="441" t="str">
        <f t="shared" si="67"/>
        <v/>
      </c>
      <c r="AS105" s="441" t="str">
        <f t="shared" si="90"/>
        <v/>
      </c>
      <c r="AT105" s="442" t="str">
        <f t="shared" si="68"/>
        <v/>
      </c>
      <c r="AU105" s="442" t="str">
        <f t="shared" si="71"/>
        <v/>
      </c>
      <c r="AV105" s="432" t="str">
        <f t="shared" si="69"/>
        <v/>
      </c>
      <c r="AW105" s="107" t="str">
        <f t="shared" si="70"/>
        <v/>
      </c>
      <c r="BB105" s="204" t="str">
        <f t="shared" si="72"/>
        <v/>
      </c>
      <c r="BC105" s="204" t="str">
        <f t="shared" si="72"/>
        <v/>
      </c>
      <c r="BE105" s="206">
        <f t="shared" si="73"/>
        <v>1</v>
      </c>
    </row>
    <row r="106" spans="2:57" hidden="1" x14ac:dyDescent="0.25">
      <c r="B106" s="70" t="str">
        <f t="shared" si="46"/>
        <v/>
      </c>
      <c r="C106" s="430" t="str">
        <f>IF('תנאי סף'!AO106&lt;&gt;1,"",'תנאי סף'!F106)</f>
        <v/>
      </c>
      <c r="D106" s="106" t="str">
        <f>IF($C106="","",'תמיכה מינימלית'!Y106)</f>
        <v/>
      </c>
      <c r="E106" s="181"/>
      <c r="F106" s="106" t="str">
        <f>IF($C106="","",IF(ייצוב!G106="",$BA$1,ייצוב!G106))</f>
        <v/>
      </c>
      <c r="G106" s="364">
        <v>1</v>
      </c>
      <c r="H106" s="285" t="str">
        <f t="shared" si="47"/>
        <v/>
      </c>
      <c r="I106" s="439" t="str">
        <f t="shared" si="48"/>
        <v/>
      </c>
      <c r="J106" s="440" t="str">
        <f t="shared" si="49"/>
        <v/>
      </c>
      <c r="K106" s="440" t="str">
        <f t="shared" si="50"/>
        <v/>
      </c>
      <c r="L106" s="441" t="str">
        <f t="shared" si="51"/>
        <v/>
      </c>
      <c r="M106" s="441" t="str">
        <f t="shared" si="74"/>
        <v/>
      </c>
      <c r="N106" s="442" t="str">
        <f t="shared" si="52"/>
        <v/>
      </c>
      <c r="O106" s="442" t="str">
        <f t="shared" si="75"/>
        <v/>
      </c>
      <c r="P106" s="441" t="str">
        <f t="shared" si="53"/>
        <v/>
      </c>
      <c r="Q106" s="441" t="str">
        <f t="shared" si="76"/>
        <v/>
      </c>
      <c r="R106" s="442" t="str">
        <f t="shared" si="54"/>
        <v/>
      </c>
      <c r="S106" s="442" t="str">
        <f t="shared" si="77"/>
        <v/>
      </c>
      <c r="T106" s="441" t="str">
        <f t="shared" si="55"/>
        <v/>
      </c>
      <c r="U106" s="441" t="str">
        <f t="shared" si="78"/>
        <v/>
      </c>
      <c r="V106" s="442" t="str">
        <f t="shared" si="56"/>
        <v/>
      </c>
      <c r="W106" s="442" t="str">
        <f t="shared" si="79"/>
        <v/>
      </c>
      <c r="X106" s="441" t="str">
        <f t="shared" si="57"/>
        <v/>
      </c>
      <c r="Y106" s="441" t="str">
        <f t="shared" si="80"/>
        <v/>
      </c>
      <c r="Z106" s="442" t="str">
        <f t="shared" si="58"/>
        <v/>
      </c>
      <c r="AA106" s="442" t="str">
        <f t="shared" si="81"/>
        <v/>
      </c>
      <c r="AB106" s="441" t="str">
        <f t="shared" si="59"/>
        <v/>
      </c>
      <c r="AC106" s="441" t="str">
        <f t="shared" si="82"/>
        <v/>
      </c>
      <c r="AD106" s="442" t="str">
        <f t="shared" si="60"/>
        <v/>
      </c>
      <c r="AE106" s="442" t="str">
        <f t="shared" si="83"/>
        <v/>
      </c>
      <c r="AF106" s="441" t="str">
        <f t="shared" si="61"/>
        <v/>
      </c>
      <c r="AG106" s="441" t="str">
        <f t="shared" si="84"/>
        <v/>
      </c>
      <c r="AH106" s="442" t="str">
        <f t="shared" si="62"/>
        <v/>
      </c>
      <c r="AI106" s="442" t="str">
        <f t="shared" si="85"/>
        <v/>
      </c>
      <c r="AJ106" s="441" t="str">
        <f t="shared" si="63"/>
        <v/>
      </c>
      <c r="AK106" s="441" t="str">
        <f t="shared" si="86"/>
        <v/>
      </c>
      <c r="AL106" s="442" t="str">
        <f t="shared" si="64"/>
        <v/>
      </c>
      <c r="AM106" s="442" t="str">
        <f t="shared" si="87"/>
        <v/>
      </c>
      <c r="AN106" s="441" t="str">
        <f t="shared" si="65"/>
        <v/>
      </c>
      <c r="AO106" s="441" t="str">
        <f t="shared" si="88"/>
        <v/>
      </c>
      <c r="AP106" s="442" t="str">
        <f t="shared" si="66"/>
        <v/>
      </c>
      <c r="AQ106" s="442" t="str">
        <f t="shared" si="89"/>
        <v/>
      </c>
      <c r="AR106" s="441" t="str">
        <f t="shared" si="67"/>
        <v/>
      </c>
      <c r="AS106" s="441" t="str">
        <f t="shared" si="90"/>
        <v/>
      </c>
      <c r="AT106" s="442" t="str">
        <f t="shared" si="68"/>
        <v/>
      </c>
      <c r="AU106" s="442" t="str">
        <f t="shared" si="71"/>
        <v/>
      </c>
      <c r="AV106" s="432" t="str">
        <f t="shared" si="69"/>
        <v/>
      </c>
      <c r="AW106" s="107" t="str">
        <f t="shared" si="70"/>
        <v/>
      </c>
      <c r="BB106" s="204" t="str">
        <f t="shared" si="72"/>
        <v/>
      </c>
      <c r="BC106" s="204" t="str">
        <f t="shared" si="72"/>
        <v/>
      </c>
      <c r="BE106" s="206">
        <f t="shared" si="73"/>
        <v>1</v>
      </c>
    </row>
    <row r="107" spans="2:57" hidden="1" x14ac:dyDescent="0.25">
      <c r="B107" s="70" t="str">
        <f t="shared" si="46"/>
        <v/>
      </c>
      <c r="C107" s="430" t="str">
        <f>IF('תנאי סף'!AO107&lt;&gt;1,"",'תנאי סף'!F107)</f>
        <v/>
      </c>
      <c r="D107" s="106" t="str">
        <f>IF($C107="","",'תמיכה מינימלית'!Y107)</f>
        <v/>
      </c>
      <c r="E107" s="181"/>
      <c r="F107" s="106" t="str">
        <f>IF($C107="","",IF(ייצוב!G107="",$BA$1,ייצוב!G107))</f>
        <v/>
      </c>
      <c r="G107" s="364">
        <v>1</v>
      </c>
      <c r="H107" s="285" t="str">
        <f t="shared" si="47"/>
        <v/>
      </c>
      <c r="I107" s="439" t="str">
        <f t="shared" si="48"/>
        <v/>
      </c>
      <c r="J107" s="440" t="str">
        <f t="shared" si="49"/>
        <v/>
      </c>
      <c r="K107" s="440" t="str">
        <f t="shared" si="50"/>
        <v/>
      </c>
      <c r="L107" s="441" t="str">
        <f t="shared" si="51"/>
        <v/>
      </c>
      <c r="M107" s="441" t="str">
        <f t="shared" si="74"/>
        <v/>
      </c>
      <c r="N107" s="442" t="str">
        <f t="shared" si="52"/>
        <v/>
      </c>
      <c r="O107" s="442" t="str">
        <f t="shared" si="75"/>
        <v/>
      </c>
      <c r="P107" s="441" t="str">
        <f t="shared" si="53"/>
        <v/>
      </c>
      <c r="Q107" s="441" t="str">
        <f t="shared" si="76"/>
        <v/>
      </c>
      <c r="R107" s="442" t="str">
        <f t="shared" si="54"/>
        <v/>
      </c>
      <c r="S107" s="442" t="str">
        <f t="shared" si="77"/>
        <v/>
      </c>
      <c r="T107" s="441" t="str">
        <f t="shared" si="55"/>
        <v/>
      </c>
      <c r="U107" s="441" t="str">
        <f t="shared" si="78"/>
        <v/>
      </c>
      <c r="V107" s="442" t="str">
        <f t="shared" si="56"/>
        <v/>
      </c>
      <c r="W107" s="442" t="str">
        <f t="shared" si="79"/>
        <v/>
      </c>
      <c r="X107" s="441" t="str">
        <f t="shared" si="57"/>
        <v/>
      </c>
      <c r="Y107" s="441" t="str">
        <f t="shared" si="80"/>
        <v/>
      </c>
      <c r="Z107" s="442" t="str">
        <f t="shared" si="58"/>
        <v/>
      </c>
      <c r="AA107" s="442" t="str">
        <f t="shared" si="81"/>
        <v/>
      </c>
      <c r="AB107" s="441" t="str">
        <f t="shared" si="59"/>
        <v/>
      </c>
      <c r="AC107" s="441" t="str">
        <f t="shared" si="82"/>
        <v/>
      </c>
      <c r="AD107" s="442" t="str">
        <f t="shared" si="60"/>
        <v/>
      </c>
      <c r="AE107" s="442" t="str">
        <f t="shared" si="83"/>
        <v/>
      </c>
      <c r="AF107" s="441" t="str">
        <f t="shared" si="61"/>
        <v/>
      </c>
      <c r="AG107" s="441" t="str">
        <f t="shared" si="84"/>
        <v/>
      </c>
      <c r="AH107" s="442" t="str">
        <f t="shared" si="62"/>
        <v/>
      </c>
      <c r="AI107" s="442" t="str">
        <f t="shared" si="85"/>
        <v/>
      </c>
      <c r="AJ107" s="441" t="str">
        <f t="shared" si="63"/>
        <v/>
      </c>
      <c r="AK107" s="441" t="str">
        <f t="shared" si="86"/>
        <v/>
      </c>
      <c r="AL107" s="442" t="str">
        <f t="shared" si="64"/>
        <v/>
      </c>
      <c r="AM107" s="442" t="str">
        <f t="shared" si="87"/>
        <v/>
      </c>
      <c r="AN107" s="441" t="str">
        <f t="shared" si="65"/>
        <v/>
      </c>
      <c r="AO107" s="441" t="str">
        <f t="shared" si="88"/>
        <v/>
      </c>
      <c r="AP107" s="442" t="str">
        <f t="shared" si="66"/>
        <v/>
      </c>
      <c r="AQ107" s="442" t="str">
        <f t="shared" si="89"/>
        <v/>
      </c>
      <c r="AR107" s="441" t="str">
        <f t="shared" si="67"/>
        <v/>
      </c>
      <c r="AS107" s="441" t="str">
        <f t="shared" si="90"/>
        <v/>
      </c>
      <c r="AT107" s="442" t="str">
        <f t="shared" si="68"/>
        <v/>
      </c>
      <c r="AU107" s="442" t="str">
        <f t="shared" si="71"/>
        <v/>
      </c>
      <c r="AV107" s="432" t="str">
        <f t="shared" si="69"/>
        <v/>
      </c>
      <c r="AW107" s="107" t="str">
        <f t="shared" si="70"/>
        <v/>
      </c>
      <c r="BB107" s="204" t="str">
        <f t="shared" si="72"/>
        <v/>
      </c>
      <c r="BC107" s="204" t="str">
        <f t="shared" si="72"/>
        <v/>
      </c>
      <c r="BE107" s="206">
        <f t="shared" si="73"/>
        <v>1</v>
      </c>
    </row>
    <row r="108" spans="2:57" hidden="1" x14ac:dyDescent="0.25">
      <c r="B108" s="70" t="str">
        <f t="shared" si="46"/>
        <v/>
      </c>
      <c r="C108" s="430" t="str">
        <f>IF('תנאי סף'!AO108&lt;&gt;1,"",'תנאי סף'!F108)</f>
        <v/>
      </c>
      <c r="D108" s="106" t="str">
        <f>IF($C108="","",'תמיכה מינימלית'!Y108)</f>
        <v/>
      </c>
      <c r="E108" s="181"/>
      <c r="F108" s="106" t="str">
        <f>IF($C108="","",IF(ייצוב!G108="",$BA$1,ייצוב!G108))</f>
        <v/>
      </c>
      <c r="G108" s="364">
        <v>1</v>
      </c>
      <c r="H108" s="285" t="str">
        <f t="shared" si="47"/>
        <v/>
      </c>
      <c r="I108" s="439" t="str">
        <f t="shared" si="48"/>
        <v/>
      </c>
      <c r="J108" s="440" t="str">
        <f t="shared" si="49"/>
        <v/>
      </c>
      <c r="K108" s="440" t="str">
        <f t="shared" si="50"/>
        <v/>
      </c>
      <c r="L108" s="441" t="str">
        <f t="shared" si="51"/>
        <v/>
      </c>
      <c r="M108" s="441" t="str">
        <f t="shared" si="74"/>
        <v/>
      </c>
      <c r="N108" s="442" t="str">
        <f t="shared" si="52"/>
        <v/>
      </c>
      <c r="O108" s="442" t="str">
        <f t="shared" si="75"/>
        <v/>
      </c>
      <c r="P108" s="441" t="str">
        <f t="shared" si="53"/>
        <v/>
      </c>
      <c r="Q108" s="441" t="str">
        <f t="shared" si="76"/>
        <v/>
      </c>
      <c r="R108" s="442" t="str">
        <f t="shared" si="54"/>
        <v/>
      </c>
      <c r="S108" s="442" t="str">
        <f t="shared" si="77"/>
        <v/>
      </c>
      <c r="T108" s="441" t="str">
        <f t="shared" si="55"/>
        <v/>
      </c>
      <c r="U108" s="441" t="str">
        <f t="shared" si="78"/>
        <v/>
      </c>
      <c r="V108" s="442" t="str">
        <f t="shared" si="56"/>
        <v/>
      </c>
      <c r="W108" s="442" t="str">
        <f t="shared" si="79"/>
        <v/>
      </c>
      <c r="X108" s="441" t="str">
        <f t="shared" si="57"/>
        <v/>
      </c>
      <c r="Y108" s="441" t="str">
        <f t="shared" si="80"/>
        <v/>
      </c>
      <c r="Z108" s="442" t="str">
        <f t="shared" si="58"/>
        <v/>
      </c>
      <c r="AA108" s="442" t="str">
        <f t="shared" si="81"/>
        <v/>
      </c>
      <c r="AB108" s="441" t="str">
        <f t="shared" si="59"/>
        <v/>
      </c>
      <c r="AC108" s="441" t="str">
        <f t="shared" si="82"/>
        <v/>
      </c>
      <c r="AD108" s="442" t="str">
        <f t="shared" si="60"/>
        <v/>
      </c>
      <c r="AE108" s="442" t="str">
        <f t="shared" si="83"/>
        <v/>
      </c>
      <c r="AF108" s="441" t="str">
        <f t="shared" si="61"/>
        <v/>
      </c>
      <c r="AG108" s="441" t="str">
        <f t="shared" si="84"/>
        <v/>
      </c>
      <c r="AH108" s="442" t="str">
        <f t="shared" si="62"/>
        <v/>
      </c>
      <c r="AI108" s="442" t="str">
        <f t="shared" si="85"/>
        <v/>
      </c>
      <c r="AJ108" s="441" t="str">
        <f t="shared" si="63"/>
        <v/>
      </c>
      <c r="AK108" s="441" t="str">
        <f t="shared" si="86"/>
        <v/>
      </c>
      <c r="AL108" s="442" t="str">
        <f t="shared" si="64"/>
        <v/>
      </c>
      <c r="AM108" s="442" t="str">
        <f t="shared" si="87"/>
        <v/>
      </c>
      <c r="AN108" s="441" t="str">
        <f t="shared" si="65"/>
        <v/>
      </c>
      <c r="AO108" s="441" t="str">
        <f t="shared" si="88"/>
        <v/>
      </c>
      <c r="AP108" s="442" t="str">
        <f t="shared" si="66"/>
        <v/>
      </c>
      <c r="AQ108" s="442" t="str">
        <f t="shared" si="89"/>
        <v/>
      </c>
      <c r="AR108" s="441" t="str">
        <f t="shared" si="67"/>
        <v/>
      </c>
      <c r="AS108" s="441" t="str">
        <f t="shared" si="90"/>
        <v/>
      </c>
      <c r="AT108" s="442" t="str">
        <f t="shared" si="68"/>
        <v/>
      </c>
      <c r="AU108" s="442" t="str">
        <f t="shared" si="71"/>
        <v/>
      </c>
      <c r="AV108" s="432" t="str">
        <f t="shared" si="69"/>
        <v/>
      </c>
      <c r="AW108" s="107" t="str">
        <f t="shared" si="70"/>
        <v/>
      </c>
      <c r="BB108" s="204" t="str">
        <f t="shared" si="72"/>
        <v/>
      </c>
      <c r="BC108" s="204" t="str">
        <f t="shared" si="72"/>
        <v/>
      </c>
      <c r="BE108" s="206">
        <f t="shared" si="73"/>
        <v>1</v>
      </c>
    </row>
    <row r="109" spans="2:57" hidden="1" x14ac:dyDescent="0.25">
      <c r="B109" s="70" t="str">
        <f t="shared" si="46"/>
        <v/>
      </c>
      <c r="C109" s="430" t="str">
        <f>IF('תנאי סף'!AO109&lt;&gt;1,"",'תנאי סף'!F109)</f>
        <v/>
      </c>
      <c r="D109" s="106" t="str">
        <f>IF($C109="","",'תמיכה מינימלית'!Y109)</f>
        <v/>
      </c>
      <c r="E109" s="181"/>
      <c r="F109" s="106" t="str">
        <f>IF($C109="","",IF(ייצוב!G109="",$BA$1,ייצוב!G109))</f>
        <v/>
      </c>
      <c r="G109" s="364">
        <v>1</v>
      </c>
      <c r="H109" s="285" t="str">
        <f t="shared" si="47"/>
        <v/>
      </c>
      <c r="I109" s="439" t="str">
        <f t="shared" si="48"/>
        <v/>
      </c>
      <c r="J109" s="440" t="str">
        <f t="shared" si="49"/>
        <v/>
      </c>
      <c r="K109" s="440" t="str">
        <f t="shared" si="50"/>
        <v/>
      </c>
      <c r="L109" s="441" t="str">
        <f t="shared" si="51"/>
        <v/>
      </c>
      <c r="M109" s="441" t="str">
        <f t="shared" si="74"/>
        <v/>
      </c>
      <c r="N109" s="442" t="str">
        <f t="shared" si="52"/>
        <v/>
      </c>
      <c r="O109" s="442" t="str">
        <f t="shared" si="75"/>
        <v/>
      </c>
      <c r="P109" s="441" t="str">
        <f t="shared" si="53"/>
        <v/>
      </c>
      <c r="Q109" s="441" t="str">
        <f t="shared" si="76"/>
        <v/>
      </c>
      <c r="R109" s="442" t="str">
        <f t="shared" si="54"/>
        <v/>
      </c>
      <c r="S109" s="442" t="str">
        <f t="shared" si="77"/>
        <v/>
      </c>
      <c r="T109" s="441" t="str">
        <f t="shared" si="55"/>
        <v/>
      </c>
      <c r="U109" s="441" t="str">
        <f t="shared" si="78"/>
        <v/>
      </c>
      <c r="V109" s="442" t="str">
        <f t="shared" si="56"/>
        <v/>
      </c>
      <c r="W109" s="442" t="str">
        <f t="shared" si="79"/>
        <v/>
      </c>
      <c r="X109" s="441" t="str">
        <f t="shared" si="57"/>
        <v/>
      </c>
      <c r="Y109" s="441" t="str">
        <f t="shared" si="80"/>
        <v/>
      </c>
      <c r="Z109" s="442" t="str">
        <f t="shared" si="58"/>
        <v/>
      </c>
      <c r="AA109" s="442" t="str">
        <f t="shared" si="81"/>
        <v/>
      </c>
      <c r="AB109" s="441" t="str">
        <f t="shared" si="59"/>
        <v/>
      </c>
      <c r="AC109" s="441" t="str">
        <f t="shared" si="82"/>
        <v/>
      </c>
      <c r="AD109" s="442" t="str">
        <f t="shared" si="60"/>
        <v/>
      </c>
      <c r="AE109" s="442" t="str">
        <f t="shared" si="83"/>
        <v/>
      </c>
      <c r="AF109" s="441" t="str">
        <f t="shared" si="61"/>
        <v/>
      </c>
      <c r="AG109" s="441" t="str">
        <f t="shared" si="84"/>
        <v/>
      </c>
      <c r="AH109" s="442" t="str">
        <f t="shared" si="62"/>
        <v/>
      </c>
      <c r="AI109" s="442" t="str">
        <f t="shared" si="85"/>
        <v/>
      </c>
      <c r="AJ109" s="441" t="str">
        <f t="shared" si="63"/>
        <v/>
      </c>
      <c r="AK109" s="441" t="str">
        <f t="shared" si="86"/>
        <v/>
      </c>
      <c r="AL109" s="442" t="str">
        <f t="shared" si="64"/>
        <v/>
      </c>
      <c r="AM109" s="442" t="str">
        <f t="shared" si="87"/>
        <v/>
      </c>
      <c r="AN109" s="441" t="str">
        <f t="shared" si="65"/>
        <v/>
      </c>
      <c r="AO109" s="441" t="str">
        <f t="shared" si="88"/>
        <v/>
      </c>
      <c r="AP109" s="442" t="str">
        <f t="shared" si="66"/>
        <v/>
      </c>
      <c r="AQ109" s="442" t="str">
        <f t="shared" si="89"/>
        <v/>
      </c>
      <c r="AR109" s="441" t="str">
        <f t="shared" si="67"/>
        <v/>
      </c>
      <c r="AS109" s="441" t="str">
        <f t="shared" si="90"/>
        <v/>
      </c>
      <c r="AT109" s="442" t="str">
        <f t="shared" si="68"/>
        <v/>
      </c>
      <c r="AU109" s="442" t="str">
        <f t="shared" si="71"/>
        <v/>
      </c>
      <c r="AV109" s="432" t="str">
        <f t="shared" si="69"/>
        <v/>
      </c>
      <c r="AW109" s="107" t="str">
        <f t="shared" si="70"/>
        <v/>
      </c>
      <c r="BB109" s="204" t="str">
        <f t="shared" si="72"/>
        <v/>
      </c>
      <c r="BC109" s="204" t="str">
        <f t="shared" si="72"/>
        <v/>
      </c>
      <c r="BE109" s="206">
        <f t="shared" si="73"/>
        <v>1</v>
      </c>
    </row>
    <row r="110" spans="2:57" hidden="1" x14ac:dyDescent="0.25">
      <c r="B110" s="70" t="str">
        <f t="shared" si="46"/>
        <v/>
      </c>
      <c r="C110" s="430" t="str">
        <f>IF('תנאי סף'!AO110&lt;&gt;1,"",'תנאי סף'!F110)</f>
        <v/>
      </c>
      <c r="D110" s="106" t="str">
        <f>IF($C110="","",'תמיכה מינימלית'!Y110)</f>
        <v/>
      </c>
      <c r="E110" s="181"/>
      <c r="F110" s="106" t="str">
        <f>IF($C110="","",IF(ייצוב!G110="",$BA$1,ייצוב!G110))</f>
        <v/>
      </c>
      <c r="G110" s="364">
        <v>1</v>
      </c>
      <c r="H110" s="285" t="str">
        <f t="shared" si="47"/>
        <v/>
      </c>
      <c r="I110" s="439" t="str">
        <f t="shared" si="48"/>
        <v/>
      </c>
      <c r="J110" s="440" t="str">
        <f t="shared" si="49"/>
        <v/>
      </c>
      <c r="K110" s="440" t="str">
        <f t="shared" si="50"/>
        <v/>
      </c>
      <c r="L110" s="441" t="str">
        <f t="shared" si="51"/>
        <v/>
      </c>
      <c r="M110" s="441" t="str">
        <f t="shared" si="74"/>
        <v/>
      </c>
      <c r="N110" s="442" t="str">
        <f t="shared" si="52"/>
        <v/>
      </c>
      <c r="O110" s="442" t="str">
        <f t="shared" si="75"/>
        <v/>
      </c>
      <c r="P110" s="441" t="str">
        <f t="shared" si="53"/>
        <v/>
      </c>
      <c r="Q110" s="441" t="str">
        <f t="shared" si="76"/>
        <v/>
      </c>
      <c r="R110" s="442" t="str">
        <f t="shared" si="54"/>
        <v/>
      </c>
      <c r="S110" s="442" t="str">
        <f t="shared" si="77"/>
        <v/>
      </c>
      <c r="T110" s="441" t="str">
        <f t="shared" si="55"/>
        <v/>
      </c>
      <c r="U110" s="441" t="str">
        <f t="shared" si="78"/>
        <v/>
      </c>
      <c r="V110" s="442" t="str">
        <f t="shared" si="56"/>
        <v/>
      </c>
      <c r="W110" s="442" t="str">
        <f t="shared" si="79"/>
        <v/>
      </c>
      <c r="X110" s="441" t="str">
        <f t="shared" si="57"/>
        <v/>
      </c>
      <c r="Y110" s="441" t="str">
        <f t="shared" si="80"/>
        <v/>
      </c>
      <c r="Z110" s="442" t="str">
        <f t="shared" si="58"/>
        <v/>
      </c>
      <c r="AA110" s="442" t="str">
        <f t="shared" si="81"/>
        <v/>
      </c>
      <c r="AB110" s="441" t="str">
        <f t="shared" si="59"/>
        <v/>
      </c>
      <c r="AC110" s="441" t="str">
        <f t="shared" si="82"/>
        <v/>
      </c>
      <c r="AD110" s="442" t="str">
        <f t="shared" si="60"/>
        <v/>
      </c>
      <c r="AE110" s="442" t="str">
        <f t="shared" si="83"/>
        <v/>
      </c>
      <c r="AF110" s="441" t="str">
        <f t="shared" si="61"/>
        <v/>
      </c>
      <c r="AG110" s="441" t="str">
        <f t="shared" si="84"/>
        <v/>
      </c>
      <c r="AH110" s="442" t="str">
        <f t="shared" si="62"/>
        <v/>
      </c>
      <c r="AI110" s="442" t="str">
        <f t="shared" si="85"/>
        <v/>
      </c>
      <c r="AJ110" s="441" t="str">
        <f t="shared" si="63"/>
        <v/>
      </c>
      <c r="AK110" s="441" t="str">
        <f t="shared" si="86"/>
        <v/>
      </c>
      <c r="AL110" s="442" t="str">
        <f t="shared" si="64"/>
        <v/>
      </c>
      <c r="AM110" s="442" t="str">
        <f t="shared" si="87"/>
        <v/>
      </c>
      <c r="AN110" s="441" t="str">
        <f t="shared" si="65"/>
        <v/>
      </c>
      <c r="AO110" s="441" t="str">
        <f t="shared" si="88"/>
        <v/>
      </c>
      <c r="AP110" s="442" t="str">
        <f t="shared" si="66"/>
        <v/>
      </c>
      <c r="AQ110" s="442" t="str">
        <f t="shared" si="89"/>
        <v/>
      </c>
      <c r="AR110" s="441" t="str">
        <f t="shared" si="67"/>
        <v/>
      </c>
      <c r="AS110" s="441" t="str">
        <f t="shared" si="90"/>
        <v/>
      </c>
      <c r="AT110" s="442" t="str">
        <f t="shared" si="68"/>
        <v/>
      </c>
      <c r="AU110" s="442" t="str">
        <f t="shared" si="71"/>
        <v/>
      </c>
      <c r="AV110" s="432" t="str">
        <f t="shared" si="69"/>
        <v/>
      </c>
      <c r="AW110" s="107" t="str">
        <f t="shared" si="70"/>
        <v/>
      </c>
      <c r="BB110" s="204" t="str">
        <f t="shared" si="72"/>
        <v/>
      </c>
      <c r="BC110" s="204" t="str">
        <f t="shared" si="72"/>
        <v/>
      </c>
      <c r="BE110" s="206">
        <f t="shared" si="73"/>
        <v>1</v>
      </c>
    </row>
    <row r="111" spans="2:57" hidden="1" x14ac:dyDescent="0.25">
      <c r="B111" s="70" t="str">
        <f t="shared" si="46"/>
        <v/>
      </c>
      <c r="C111" s="430" t="str">
        <f>IF('תנאי סף'!AO111&lt;&gt;1,"",'תנאי סף'!F111)</f>
        <v/>
      </c>
      <c r="D111" s="106" t="str">
        <f>IF($C111="","",'תמיכה מינימלית'!Y111)</f>
        <v/>
      </c>
      <c r="E111" s="181"/>
      <c r="F111" s="106" t="str">
        <f>IF($C111="","",IF(ייצוב!G111="",$BA$1,ייצוב!G111))</f>
        <v/>
      </c>
      <c r="G111" s="364">
        <v>1</v>
      </c>
      <c r="H111" s="285" t="str">
        <f t="shared" si="47"/>
        <v/>
      </c>
      <c r="I111" s="439" t="str">
        <f t="shared" si="48"/>
        <v/>
      </c>
      <c r="J111" s="440" t="str">
        <f t="shared" si="49"/>
        <v/>
      </c>
      <c r="K111" s="440" t="str">
        <f t="shared" si="50"/>
        <v/>
      </c>
      <c r="L111" s="441" t="str">
        <f t="shared" si="51"/>
        <v/>
      </c>
      <c r="M111" s="441" t="str">
        <f t="shared" si="74"/>
        <v/>
      </c>
      <c r="N111" s="442" t="str">
        <f t="shared" si="52"/>
        <v/>
      </c>
      <c r="O111" s="442" t="str">
        <f t="shared" si="75"/>
        <v/>
      </c>
      <c r="P111" s="441" t="str">
        <f t="shared" si="53"/>
        <v/>
      </c>
      <c r="Q111" s="441" t="str">
        <f t="shared" si="76"/>
        <v/>
      </c>
      <c r="R111" s="442" t="str">
        <f t="shared" si="54"/>
        <v/>
      </c>
      <c r="S111" s="442" t="str">
        <f t="shared" si="77"/>
        <v/>
      </c>
      <c r="T111" s="441" t="str">
        <f t="shared" si="55"/>
        <v/>
      </c>
      <c r="U111" s="441" t="str">
        <f t="shared" si="78"/>
        <v/>
      </c>
      <c r="V111" s="442" t="str">
        <f t="shared" si="56"/>
        <v/>
      </c>
      <c r="W111" s="442" t="str">
        <f t="shared" si="79"/>
        <v/>
      </c>
      <c r="X111" s="441" t="str">
        <f t="shared" si="57"/>
        <v/>
      </c>
      <c r="Y111" s="441" t="str">
        <f t="shared" si="80"/>
        <v/>
      </c>
      <c r="Z111" s="442" t="str">
        <f t="shared" si="58"/>
        <v/>
      </c>
      <c r="AA111" s="442" t="str">
        <f t="shared" si="81"/>
        <v/>
      </c>
      <c r="AB111" s="441" t="str">
        <f t="shared" si="59"/>
        <v/>
      </c>
      <c r="AC111" s="441" t="str">
        <f t="shared" si="82"/>
        <v/>
      </c>
      <c r="AD111" s="442" t="str">
        <f t="shared" si="60"/>
        <v/>
      </c>
      <c r="AE111" s="442" t="str">
        <f t="shared" si="83"/>
        <v/>
      </c>
      <c r="AF111" s="441" t="str">
        <f t="shared" si="61"/>
        <v/>
      </c>
      <c r="AG111" s="441" t="str">
        <f t="shared" si="84"/>
        <v/>
      </c>
      <c r="AH111" s="442" t="str">
        <f t="shared" si="62"/>
        <v/>
      </c>
      <c r="AI111" s="442" t="str">
        <f t="shared" si="85"/>
        <v/>
      </c>
      <c r="AJ111" s="441" t="str">
        <f t="shared" si="63"/>
        <v/>
      </c>
      <c r="AK111" s="441" t="str">
        <f t="shared" si="86"/>
        <v/>
      </c>
      <c r="AL111" s="442" t="str">
        <f t="shared" si="64"/>
        <v/>
      </c>
      <c r="AM111" s="442" t="str">
        <f t="shared" si="87"/>
        <v/>
      </c>
      <c r="AN111" s="441" t="str">
        <f t="shared" si="65"/>
        <v/>
      </c>
      <c r="AO111" s="441" t="str">
        <f t="shared" si="88"/>
        <v/>
      </c>
      <c r="AP111" s="442" t="str">
        <f t="shared" si="66"/>
        <v/>
      </c>
      <c r="AQ111" s="442" t="str">
        <f t="shared" si="89"/>
        <v/>
      </c>
      <c r="AR111" s="441" t="str">
        <f t="shared" si="67"/>
        <v/>
      </c>
      <c r="AS111" s="441" t="str">
        <f t="shared" si="90"/>
        <v/>
      </c>
      <c r="AT111" s="442" t="str">
        <f t="shared" si="68"/>
        <v/>
      </c>
      <c r="AU111" s="442" t="str">
        <f t="shared" si="71"/>
        <v/>
      </c>
      <c r="AV111" s="432" t="str">
        <f t="shared" si="69"/>
        <v/>
      </c>
      <c r="AW111" s="107" t="str">
        <f t="shared" si="70"/>
        <v/>
      </c>
      <c r="BB111" s="204" t="str">
        <f t="shared" si="72"/>
        <v/>
      </c>
      <c r="BC111" s="204" t="str">
        <f t="shared" si="72"/>
        <v/>
      </c>
      <c r="BE111" s="206">
        <f t="shared" si="73"/>
        <v>1</v>
      </c>
    </row>
    <row r="112" spans="2:57" hidden="1" x14ac:dyDescent="0.25">
      <c r="B112" s="70" t="str">
        <f t="shared" si="46"/>
        <v/>
      </c>
      <c r="C112" s="430" t="str">
        <f>IF('תנאי סף'!AO112&lt;&gt;1,"",'תנאי סף'!F112)</f>
        <v/>
      </c>
      <c r="D112" s="106" t="str">
        <f>IF($C112="","",'תמיכה מינימלית'!Y112)</f>
        <v/>
      </c>
      <c r="E112" s="181"/>
      <c r="F112" s="106" t="str">
        <f>IF($C112="","",IF(ייצוב!G112="",$BA$1,ייצוב!G112))</f>
        <v/>
      </c>
      <c r="G112" s="364">
        <v>1</v>
      </c>
      <c r="H112" s="285" t="str">
        <f t="shared" si="47"/>
        <v/>
      </c>
      <c r="I112" s="439" t="str">
        <f t="shared" si="48"/>
        <v/>
      </c>
      <c r="J112" s="440" t="str">
        <f t="shared" si="49"/>
        <v/>
      </c>
      <c r="K112" s="440" t="str">
        <f t="shared" si="50"/>
        <v/>
      </c>
      <c r="L112" s="441" t="str">
        <f t="shared" si="51"/>
        <v/>
      </c>
      <c r="M112" s="441" t="str">
        <f t="shared" si="74"/>
        <v/>
      </c>
      <c r="N112" s="442" t="str">
        <f t="shared" si="52"/>
        <v/>
      </c>
      <c r="O112" s="442" t="str">
        <f t="shared" si="75"/>
        <v/>
      </c>
      <c r="P112" s="441" t="str">
        <f t="shared" si="53"/>
        <v/>
      </c>
      <c r="Q112" s="441" t="str">
        <f t="shared" si="76"/>
        <v/>
      </c>
      <c r="R112" s="442" t="str">
        <f t="shared" si="54"/>
        <v/>
      </c>
      <c r="S112" s="442" t="str">
        <f t="shared" si="77"/>
        <v/>
      </c>
      <c r="T112" s="441" t="str">
        <f t="shared" si="55"/>
        <v/>
      </c>
      <c r="U112" s="441" t="str">
        <f t="shared" si="78"/>
        <v/>
      </c>
      <c r="V112" s="442" t="str">
        <f t="shared" si="56"/>
        <v/>
      </c>
      <c r="W112" s="442" t="str">
        <f t="shared" si="79"/>
        <v/>
      </c>
      <c r="X112" s="441" t="str">
        <f t="shared" si="57"/>
        <v/>
      </c>
      <c r="Y112" s="441" t="str">
        <f t="shared" si="80"/>
        <v/>
      </c>
      <c r="Z112" s="442" t="str">
        <f t="shared" si="58"/>
        <v/>
      </c>
      <c r="AA112" s="442" t="str">
        <f t="shared" si="81"/>
        <v/>
      </c>
      <c r="AB112" s="441" t="str">
        <f t="shared" si="59"/>
        <v/>
      </c>
      <c r="AC112" s="441" t="str">
        <f t="shared" si="82"/>
        <v/>
      </c>
      <c r="AD112" s="442" t="str">
        <f t="shared" si="60"/>
        <v/>
      </c>
      <c r="AE112" s="442" t="str">
        <f t="shared" si="83"/>
        <v/>
      </c>
      <c r="AF112" s="441" t="str">
        <f t="shared" si="61"/>
        <v/>
      </c>
      <c r="AG112" s="441" t="str">
        <f t="shared" si="84"/>
        <v/>
      </c>
      <c r="AH112" s="442" t="str">
        <f t="shared" si="62"/>
        <v/>
      </c>
      <c r="AI112" s="442" t="str">
        <f t="shared" si="85"/>
        <v/>
      </c>
      <c r="AJ112" s="441" t="str">
        <f t="shared" si="63"/>
        <v/>
      </c>
      <c r="AK112" s="441" t="str">
        <f t="shared" si="86"/>
        <v/>
      </c>
      <c r="AL112" s="442" t="str">
        <f t="shared" si="64"/>
        <v/>
      </c>
      <c r="AM112" s="442" t="str">
        <f t="shared" si="87"/>
        <v/>
      </c>
      <c r="AN112" s="441" t="str">
        <f t="shared" si="65"/>
        <v/>
      </c>
      <c r="AO112" s="441" t="str">
        <f t="shared" si="88"/>
        <v/>
      </c>
      <c r="AP112" s="442" t="str">
        <f t="shared" si="66"/>
        <v/>
      </c>
      <c r="AQ112" s="442" t="str">
        <f t="shared" si="89"/>
        <v/>
      </c>
      <c r="AR112" s="441" t="str">
        <f t="shared" si="67"/>
        <v/>
      </c>
      <c r="AS112" s="441" t="str">
        <f t="shared" si="90"/>
        <v/>
      </c>
      <c r="AT112" s="442" t="str">
        <f t="shared" si="68"/>
        <v/>
      </c>
      <c r="AU112" s="442" t="str">
        <f t="shared" si="71"/>
        <v/>
      </c>
      <c r="AV112" s="432" t="str">
        <f t="shared" si="69"/>
        <v/>
      </c>
      <c r="AW112" s="107" t="str">
        <f t="shared" si="70"/>
        <v/>
      </c>
      <c r="BB112" s="204" t="str">
        <f t="shared" si="72"/>
        <v/>
      </c>
      <c r="BC112" s="204" t="str">
        <f t="shared" si="72"/>
        <v/>
      </c>
      <c r="BE112" s="206">
        <f t="shared" si="73"/>
        <v>1</v>
      </c>
    </row>
    <row r="113" spans="2:57" hidden="1" x14ac:dyDescent="0.25">
      <c r="B113" s="70" t="str">
        <f t="shared" si="46"/>
        <v/>
      </c>
      <c r="C113" s="430" t="str">
        <f>IF('תנאי סף'!AO113&lt;&gt;1,"",'תנאי סף'!F113)</f>
        <v/>
      </c>
      <c r="D113" s="106" t="str">
        <f>IF($C113="","",'תמיכה מינימלית'!Y113)</f>
        <v/>
      </c>
      <c r="E113" s="181"/>
      <c r="F113" s="106" t="str">
        <f>IF($C113="","",IF(ייצוב!G113="",$BA$1,ייצוב!G113))</f>
        <v/>
      </c>
      <c r="G113" s="364">
        <v>1</v>
      </c>
      <c r="H113" s="285" t="str">
        <f t="shared" si="47"/>
        <v/>
      </c>
      <c r="I113" s="439" t="str">
        <f t="shared" si="48"/>
        <v/>
      </c>
      <c r="J113" s="440" t="str">
        <f t="shared" si="49"/>
        <v/>
      </c>
      <c r="K113" s="440" t="str">
        <f t="shared" si="50"/>
        <v/>
      </c>
      <c r="L113" s="441" t="str">
        <f t="shared" si="51"/>
        <v/>
      </c>
      <c r="M113" s="441" t="str">
        <f t="shared" si="74"/>
        <v/>
      </c>
      <c r="N113" s="442" t="str">
        <f t="shared" si="52"/>
        <v/>
      </c>
      <c r="O113" s="442" t="str">
        <f t="shared" si="75"/>
        <v/>
      </c>
      <c r="P113" s="441" t="str">
        <f t="shared" si="53"/>
        <v/>
      </c>
      <c r="Q113" s="441" t="str">
        <f t="shared" si="76"/>
        <v/>
      </c>
      <c r="R113" s="442" t="str">
        <f t="shared" si="54"/>
        <v/>
      </c>
      <c r="S113" s="442" t="str">
        <f t="shared" si="77"/>
        <v/>
      </c>
      <c r="T113" s="441" t="str">
        <f t="shared" si="55"/>
        <v/>
      </c>
      <c r="U113" s="441" t="str">
        <f t="shared" si="78"/>
        <v/>
      </c>
      <c r="V113" s="442" t="str">
        <f t="shared" si="56"/>
        <v/>
      </c>
      <c r="W113" s="442" t="str">
        <f t="shared" si="79"/>
        <v/>
      </c>
      <c r="X113" s="441" t="str">
        <f t="shared" si="57"/>
        <v/>
      </c>
      <c r="Y113" s="441" t="str">
        <f t="shared" si="80"/>
        <v/>
      </c>
      <c r="Z113" s="442" t="str">
        <f t="shared" si="58"/>
        <v/>
      </c>
      <c r="AA113" s="442" t="str">
        <f t="shared" si="81"/>
        <v/>
      </c>
      <c r="AB113" s="441" t="str">
        <f t="shared" si="59"/>
        <v/>
      </c>
      <c r="AC113" s="441" t="str">
        <f t="shared" si="82"/>
        <v/>
      </c>
      <c r="AD113" s="442" t="str">
        <f t="shared" si="60"/>
        <v/>
      </c>
      <c r="AE113" s="442" t="str">
        <f t="shared" si="83"/>
        <v/>
      </c>
      <c r="AF113" s="441" t="str">
        <f t="shared" si="61"/>
        <v/>
      </c>
      <c r="AG113" s="441" t="str">
        <f t="shared" si="84"/>
        <v/>
      </c>
      <c r="AH113" s="442" t="str">
        <f t="shared" si="62"/>
        <v/>
      </c>
      <c r="AI113" s="442" t="str">
        <f t="shared" si="85"/>
        <v/>
      </c>
      <c r="AJ113" s="441" t="str">
        <f t="shared" si="63"/>
        <v/>
      </c>
      <c r="AK113" s="441" t="str">
        <f t="shared" si="86"/>
        <v/>
      </c>
      <c r="AL113" s="442" t="str">
        <f t="shared" si="64"/>
        <v/>
      </c>
      <c r="AM113" s="442" t="str">
        <f t="shared" si="87"/>
        <v/>
      </c>
      <c r="AN113" s="441" t="str">
        <f t="shared" si="65"/>
        <v/>
      </c>
      <c r="AO113" s="441" t="str">
        <f t="shared" si="88"/>
        <v/>
      </c>
      <c r="AP113" s="442" t="str">
        <f t="shared" si="66"/>
        <v/>
      </c>
      <c r="AQ113" s="442" t="str">
        <f t="shared" si="89"/>
        <v/>
      </c>
      <c r="AR113" s="441" t="str">
        <f t="shared" si="67"/>
        <v/>
      </c>
      <c r="AS113" s="441" t="str">
        <f t="shared" si="90"/>
        <v/>
      </c>
      <c r="AT113" s="442" t="str">
        <f t="shared" si="68"/>
        <v/>
      </c>
      <c r="AU113" s="442" t="str">
        <f t="shared" si="71"/>
        <v/>
      </c>
      <c r="AV113" s="432" t="str">
        <f t="shared" si="69"/>
        <v/>
      </c>
      <c r="AW113" s="107" t="str">
        <f t="shared" si="70"/>
        <v/>
      </c>
      <c r="BB113" s="204" t="str">
        <f t="shared" si="72"/>
        <v/>
      </c>
      <c r="BC113" s="204" t="str">
        <f t="shared" si="72"/>
        <v/>
      </c>
      <c r="BE113" s="206">
        <f t="shared" si="73"/>
        <v>1</v>
      </c>
    </row>
    <row r="114" spans="2:57" hidden="1" x14ac:dyDescent="0.25">
      <c r="B114" s="70" t="str">
        <f t="shared" si="46"/>
        <v/>
      </c>
      <c r="C114" s="430" t="str">
        <f>IF('תנאי סף'!AO114&lt;&gt;1,"",'תנאי סף'!F114)</f>
        <v/>
      </c>
      <c r="D114" s="106" t="str">
        <f>IF($C114="","",'תמיכה מינימלית'!Y114)</f>
        <v/>
      </c>
      <c r="E114" s="181"/>
      <c r="F114" s="106" t="str">
        <f>IF($C114="","",IF(ייצוב!G114="",$BA$1,ייצוב!G114))</f>
        <v/>
      </c>
      <c r="G114" s="364">
        <v>1</v>
      </c>
      <c r="H114" s="285" t="str">
        <f t="shared" si="47"/>
        <v/>
      </c>
      <c r="I114" s="439" t="str">
        <f t="shared" si="48"/>
        <v/>
      </c>
      <c r="J114" s="440" t="str">
        <f t="shared" si="49"/>
        <v/>
      </c>
      <c r="K114" s="440" t="str">
        <f t="shared" si="50"/>
        <v/>
      </c>
      <c r="L114" s="441" t="str">
        <f t="shared" si="51"/>
        <v/>
      </c>
      <c r="M114" s="441" t="str">
        <f t="shared" si="74"/>
        <v/>
      </c>
      <c r="N114" s="442" t="str">
        <f t="shared" si="52"/>
        <v/>
      </c>
      <c r="O114" s="442" t="str">
        <f t="shared" si="75"/>
        <v/>
      </c>
      <c r="P114" s="441" t="str">
        <f t="shared" si="53"/>
        <v/>
      </c>
      <c r="Q114" s="441" t="str">
        <f t="shared" si="76"/>
        <v/>
      </c>
      <c r="R114" s="442" t="str">
        <f t="shared" si="54"/>
        <v/>
      </c>
      <c r="S114" s="442" t="str">
        <f t="shared" si="77"/>
        <v/>
      </c>
      <c r="T114" s="441" t="str">
        <f t="shared" si="55"/>
        <v/>
      </c>
      <c r="U114" s="441" t="str">
        <f t="shared" si="78"/>
        <v/>
      </c>
      <c r="V114" s="442" t="str">
        <f t="shared" si="56"/>
        <v/>
      </c>
      <c r="W114" s="442" t="str">
        <f t="shared" si="79"/>
        <v/>
      </c>
      <c r="X114" s="441" t="str">
        <f t="shared" si="57"/>
        <v/>
      </c>
      <c r="Y114" s="441" t="str">
        <f t="shared" si="80"/>
        <v/>
      </c>
      <c r="Z114" s="442" t="str">
        <f t="shared" si="58"/>
        <v/>
      </c>
      <c r="AA114" s="442" t="str">
        <f t="shared" si="81"/>
        <v/>
      </c>
      <c r="AB114" s="441" t="str">
        <f t="shared" si="59"/>
        <v/>
      </c>
      <c r="AC114" s="441" t="str">
        <f t="shared" si="82"/>
        <v/>
      </c>
      <c r="AD114" s="442" t="str">
        <f t="shared" si="60"/>
        <v/>
      </c>
      <c r="AE114" s="442" t="str">
        <f t="shared" si="83"/>
        <v/>
      </c>
      <c r="AF114" s="441" t="str">
        <f t="shared" si="61"/>
        <v/>
      </c>
      <c r="AG114" s="441" t="str">
        <f t="shared" si="84"/>
        <v/>
      </c>
      <c r="AH114" s="442" t="str">
        <f t="shared" si="62"/>
        <v/>
      </c>
      <c r="AI114" s="442" t="str">
        <f t="shared" si="85"/>
        <v/>
      </c>
      <c r="AJ114" s="441" t="str">
        <f t="shared" si="63"/>
        <v/>
      </c>
      <c r="AK114" s="441" t="str">
        <f t="shared" si="86"/>
        <v/>
      </c>
      <c r="AL114" s="442" t="str">
        <f t="shared" si="64"/>
        <v/>
      </c>
      <c r="AM114" s="442" t="str">
        <f t="shared" si="87"/>
        <v/>
      </c>
      <c r="AN114" s="441" t="str">
        <f t="shared" si="65"/>
        <v/>
      </c>
      <c r="AO114" s="441" t="str">
        <f t="shared" si="88"/>
        <v/>
      </c>
      <c r="AP114" s="442" t="str">
        <f t="shared" si="66"/>
        <v/>
      </c>
      <c r="AQ114" s="442" t="str">
        <f t="shared" si="89"/>
        <v/>
      </c>
      <c r="AR114" s="441" t="str">
        <f t="shared" si="67"/>
        <v/>
      </c>
      <c r="AS114" s="441" t="str">
        <f t="shared" si="90"/>
        <v/>
      </c>
      <c r="AT114" s="442" t="str">
        <f t="shared" si="68"/>
        <v/>
      </c>
      <c r="AU114" s="442" t="str">
        <f t="shared" si="71"/>
        <v/>
      </c>
      <c r="AV114" s="432" t="str">
        <f t="shared" si="69"/>
        <v/>
      </c>
      <c r="AW114" s="107" t="str">
        <f t="shared" si="70"/>
        <v/>
      </c>
      <c r="BB114" s="204" t="str">
        <f t="shared" si="72"/>
        <v/>
      </c>
      <c r="BC114" s="204" t="str">
        <f t="shared" si="72"/>
        <v/>
      </c>
      <c r="BE114" s="206">
        <f t="shared" si="73"/>
        <v>1</v>
      </c>
    </row>
    <row r="115" spans="2:57" hidden="1" x14ac:dyDescent="0.25">
      <c r="B115" s="70" t="str">
        <f t="shared" si="46"/>
        <v/>
      </c>
      <c r="C115" s="430" t="str">
        <f>IF('תנאי סף'!AO115&lt;&gt;1,"",'תנאי סף'!F115)</f>
        <v/>
      </c>
      <c r="D115" s="106" t="str">
        <f>IF($C115="","",'תמיכה מינימלית'!Y115)</f>
        <v/>
      </c>
      <c r="E115" s="181"/>
      <c r="F115" s="106" t="str">
        <f>IF($C115="","",IF(ייצוב!G115="",$BA$1,ייצוב!G115))</f>
        <v/>
      </c>
      <c r="G115" s="364">
        <v>1</v>
      </c>
      <c r="H115" s="285" t="str">
        <f t="shared" si="47"/>
        <v/>
      </c>
      <c r="I115" s="439" t="str">
        <f t="shared" si="48"/>
        <v/>
      </c>
      <c r="J115" s="440" t="str">
        <f t="shared" si="49"/>
        <v/>
      </c>
      <c r="K115" s="440" t="str">
        <f t="shared" si="50"/>
        <v/>
      </c>
      <c r="L115" s="441" t="str">
        <f t="shared" si="51"/>
        <v/>
      </c>
      <c r="M115" s="441" t="str">
        <f t="shared" si="74"/>
        <v/>
      </c>
      <c r="N115" s="442" t="str">
        <f t="shared" si="52"/>
        <v/>
      </c>
      <c r="O115" s="442" t="str">
        <f t="shared" si="75"/>
        <v/>
      </c>
      <c r="P115" s="441" t="str">
        <f t="shared" si="53"/>
        <v/>
      </c>
      <c r="Q115" s="441" t="str">
        <f t="shared" si="76"/>
        <v/>
      </c>
      <c r="R115" s="442" t="str">
        <f t="shared" si="54"/>
        <v/>
      </c>
      <c r="S115" s="442" t="str">
        <f t="shared" si="77"/>
        <v/>
      </c>
      <c r="T115" s="441" t="str">
        <f t="shared" si="55"/>
        <v/>
      </c>
      <c r="U115" s="441" t="str">
        <f t="shared" si="78"/>
        <v/>
      </c>
      <c r="V115" s="442" t="str">
        <f t="shared" si="56"/>
        <v/>
      </c>
      <c r="W115" s="442" t="str">
        <f t="shared" si="79"/>
        <v/>
      </c>
      <c r="X115" s="441" t="str">
        <f t="shared" si="57"/>
        <v/>
      </c>
      <c r="Y115" s="441" t="str">
        <f t="shared" si="80"/>
        <v/>
      </c>
      <c r="Z115" s="442" t="str">
        <f t="shared" si="58"/>
        <v/>
      </c>
      <c r="AA115" s="442" t="str">
        <f t="shared" si="81"/>
        <v/>
      </c>
      <c r="AB115" s="441" t="str">
        <f t="shared" si="59"/>
        <v/>
      </c>
      <c r="AC115" s="441" t="str">
        <f t="shared" si="82"/>
        <v/>
      </c>
      <c r="AD115" s="442" t="str">
        <f t="shared" si="60"/>
        <v/>
      </c>
      <c r="AE115" s="442" t="str">
        <f t="shared" si="83"/>
        <v/>
      </c>
      <c r="AF115" s="441" t="str">
        <f t="shared" si="61"/>
        <v/>
      </c>
      <c r="AG115" s="441" t="str">
        <f t="shared" si="84"/>
        <v/>
      </c>
      <c r="AH115" s="442" t="str">
        <f t="shared" si="62"/>
        <v/>
      </c>
      <c r="AI115" s="442" t="str">
        <f t="shared" si="85"/>
        <v/>
      </c>
      <c r="AJ115" s="441" t="str">
        <f t="shared" si="63"/>
        <v/>
      </c>
      <c r="AK115" s="441" t="str">
        <f t="shared" si="86"/>
        <v/>
      </c>
      <c r="AL115" s="442" t="str">
        <f t="shared" si="64"/>
        <v/>
      </c>
      <c r="AM115" s="442" t="str">
        <f t="shared" si="87"/>
        <v/>
      </c>
      <c r="AN115" s="441" t="str">
        <f t="shared" si="65"/>
        <v/>
      </c>
      <c r="AO115" s="441" t="str">
        <f t="shared" si="88"/>
        <v/>
      </c>
      <c r="AP115" s="442" t="str">
        <f t="shared" si="66"/>
        <v/>
      </c>
      <c r="AQ115" s="442" t="str">
        <f t="shared" si="89"/>
        <v/>
      </c>
      <c r="AR115" s="441" t="str">
        <f t="shared" si="67"/>
        <v/>
      </c>
      <c r="AS115" s="441" t="str">
        <f t="shared" si="90"/>
        <v/>
      </c>
      <c r="AT115" s="442" t="str">
        <f t="shared" si="68"/>
        <v/>
      </c>
      <c r="AU115" s="442" t="str">
        <f t="shared" si="71"/>
        <v/>
      </c>
      <c r="AV115" s="432" t="str">
        <f t="shared" si="69"/>
        <v/>
      </c>
      <c r="AW115" s="107" t="str">
        <f t="shared" si="70"/>
        <v/>
      </c>
      <c r="BB115" s="204" t="str">
        <f t="shared" si="72"/>
        <v/>
      </c>
      <c r="BC115" s="204" t="str">
        <f t="shared" si="72"/>
        <v/>
      </c>
      <c r="BE115" s="206">
        <f t="shared" si="73"/>
        <v>1</v>
      </c>
    </row>
    <row r="116" spans="2:57" hidden="1" x14ac:dyDescent="0.25">
      <c r="B116" s="70" t="str">
        <f t="shared" si="46"/>
        <v/>
      </c>
      <c r="C116" s="430" t="str">
        <f>IF('תנאי סף'!AO116&lt;&gt;1,"",'תנאי סף'!F116)</f>
        <v/>
      </c>
      <c r="D116" s="106" t="str">
        <f>IF($C116="","",'תמיכה מינימלית'!Y116)</f>
        <v/>
      </c>
      <c r="E116" s="181"/>
      <c r="F116" s="106" t="str">
        <f>IF($C116="","",IF(ייצוב!G116="",$BA$1,ייצוב!G116))</f>
        <v/>
      </c>
      <c r="G116" s="364">
        <v>1</v>
      </c>
      <c r="H116" s="285" t="str">
        <f t="shared" si="47"/>
        <v/>
      </c>
      <c r="I116" s="439" t="str">
        <f t="shared" si="48"/>
        <v/>
      </c>
      <c r="J116" s="440" t="str">
        <f t="shared" si="49"/>
        <v/>
      </c>
      <c r="K116" s="440" t="str">
        <f t="shared" si="50"/>
        <v/>
      </c>
      <c r="L116" s="441" t="str">
        <f t="shared" si="51"/>
        <v/>
      </c>
      <c r="M116" s="441" t="str">
        <f t="shared" si="74"/>
        <v/>
      </c>
      <c r="N116" s="442" t="str">
        <f t="shared" si="52"/>
        <v/>
      </c>
      <c r="O116" s="442" t="str">
        <f t="shared" si="75"/>
        <v/>
      </c>
      <c r="P116" s="441" t="str">
        <f t="shared" si="53"/>
        <v/>
      </c>
      <c r="Q116" s="441" t="str">
        <f t="shared" si="76"/>
        <v/>
      </c>
      <c r="R116" s="442" t="str">
        <f t="shared" si="54"/>
        <v/>
      </c>
      <c r="S116" s="442" t="str">
        <f t="shared" si="77"/>
        <v/>
      </c>
      <c r="T116" s="441" t="str">
        <f t="shared" si="55"/>
        <v/>
      </c>
      <c r="U116" s="441" t="str">
        <f t="shared" si="78"/>
        <v/>
      </c>
      <c r="V116" s="442" t="str">
        <f t="shared" si="56"/>
        <v/>
      </c>
      <c r="W116" s="442" t="str">
        <f t="shared" si="79"/>
        <v/>
      </c>
      <c r="X116" s="441" t="str">
        <f t="shared" si="57"/>
        <v/>
      </c>
      <c r="Y116" s="441" t="str">
        <f t="shared" si="80"/>
        <v/>
      </c>
      <c r="Z116" s="442" t="str">
        <f t="shared" si="58"/>
        <v/>
      </c>
      <c r="AA116" s="442" t="str">
        <f t="shared" si="81"/>
        <v/>
      </c>
      <c r="AB116" s="441" t="str">
        <f t="shared" si="59"/>
        <v/>
      </c>
      <c r="AC116" s="441" t="str">
        <f t="shared" si="82"/>
        <v/>
      </c>
      <c r="AD116" s="442" t="str">
        <f t="shared" si="60"/>
        <v/>
      </c>
      <c r="AE116" s="442" t="str">
        <f t="shared" si="83"/>
        <v/>
      </c>
      <c r="AF116" s="441" t="str">
        <f t="shared" si="61"/>
        <v/>
      </c>
      <c r="AG116" s="441" t="str">
        <f t="shared" si="84"/>
        <v/>
      </c>
      <c r="AH116" s="442" t="str">
        <f t="shared" si="62"/>
        <v/>
      </c>
      <c r="AI116" s="442" t="str">
        <f t="shared" si="85"/>
        <v/>
      </c>
      <c r="AJ116" s="441" t="str">
        <f t="shared" si="63"/>
        <v/>
      </c>
      <c r="AK116" s="441" t="str">
        <f t="shared" si="86"/>
        <v/>
      </c>
      <c r="AL116" s="442" t="str">
        <f t="shared" si="64"/>
        <v/>
      </c>
      <c r="AM116" s="442" t="str">
        <f t="shared" si="87"/>
        <v/>
      </c>
      <c r="AN116" s="441" t="str">
        <f t="shared" si="65"/>
        <v/>
      </c>
      <c r="AO116" s="441" t="str">
        <f t="shared" si="88"/>
        <v/>
      </c>
      <c r="AP116" s="442" t="str">
        <f t="shared" si="66"/>
        <v/>
      </c>
      <c r="AQ116" s="442" t="str">
        <f t="shared" si="89"/>
        <v/>
      </c>
      <c r="AR116" s="441" t="str">
        <f t="shared" si="67"/>
        <v/>
      </c>
      <c r="AS116" s="441" t="str">
        <f t="shared" si="90"/>
        <v/>
      </c>
      <c r="AT116" s="442" t="str">
        <f t="shared" si="68"/>
        <v/>
      </c>
      <c r="AU116" s="442" t="str">
        <f t="shared" si="71"/>
        <v/>
      </c>
      <c r="AV116" s="432" t="str">
        <f t="shared" si="69"/>
        <v/>
      </c>
      <c r="AW116" s="107" t="str">
        <f t="shared" si="70"/>
        <v/>
      </c>
      <c r="BB116" s="204" t="str">
        <f t="shared" si="72"/>
        <v/>
      </c>
      <c r="BC116" s="204" t="str">
        <f t="shared" si="72"/>
        <v/>
      </c>
      <c r="BE116" s="206">
        <f t="shared" si="73"/>
        <v>1</v>
      </c>
    </row>
    <row r="117" spans="2:57" hidden="1" x14ac:dyDescent="0.25">
      <c r="B117" s="70" t="str">
        <f t="shared" si="46"/>
        <v/>
      </c>
      <c r="C117" s="430" t="str">
        <f>IF('תנאי סף'!AO117&lt;&gt;1,"",'תנאי סף'!F117)</f>
        <v/>
      </c>
      <c r="D117" s="106" t="str">
        <f>IF($C117="","",'תמיכה מינימלית'!Y117)</f>
        <v/>
      </c>
      <c r="E117" s="181"/>
      <c r="F117" s="106" t="str">
        <f>IF($C117="","",IF(ייצוב!G117="",$BA$1,ייצוב!G117))</f>
        <v/>
      </c>
      <c r="G117" s="364">
        <v>1</v>
      </c>
      <c r="H117" s="285" t="str">
        <f t="shared" si="47"/>
        <v/>
      </c>
      <c r="I117" s="439" t="str">
        <f t="shared" si="48"/>
        <v/>
      </c>
      <c r="J117" s="440" t="str">
        <f t="shared" si="49"/>
        <v/>
      </c>
      <c r="K117" s="440" t="str">
        <f t="shared" si="50"/>
        <v/>
      </c>
      <c r="L117" s="441" t="str">
        <f t="shared" si="51"/>
        <v/>
      </c>
      <c r="M117" s="441" t="str">
        <f t="shared" si="74"/>
        <v/>
      </c>
      <c r="N117" s="442" t="str">
        <f t="shared" si="52"/>
        <v/>
      </c>
      <c r="O117" s="442" t="str">
        <f t="shared" si="75"/>
        <v/>
      </c>
      <c r="P117" s="441" t="str">
        <f t="shared" si="53"/>
        <v/>
      </c>
      <c r="Q117" s="441" t="str">
        <f t="shared" si="76"/>
        <v/>
      </c>
      <c r="R117" s="442" t="str">
        <f t="shared" si="54"/>
        <v/>
      </c>
      <c r="S117" s="442" t="str">
        <f t="shared" si="77"/>
        <v/>
      </c>
      <c r="T117" s="441" t="str">
        <f t="shared" si="55"/>
        <v/>
      </c>
      <c r="U117" s="441" t="str">
        <f t="shared" si="78"/>
        <v/>
      </c>
      <c r="V117" s="442" t="str">
        <f t="shared" si="56"/>
        <v/>
      </c>
      <c r="W117" s="442" t="str">
        <f t="shared" si="79"/>
        <v/>
      </c>
      <c r="X117" s="441" t="str">
        <f t="shared" si="57"/>
        <v/>
      </c>
      <c r="Y117" s="441" t="str">
        <f t="shared" si="80"/>
        <v/>
      </c>
      <c r="Z117" s="442" t="str">
        <f t="shared" si="58"/>
        <v/>
      </c>
      <c r="AA117" s="442" t="str">
        <f t="shared" si="81"/>
        <v/>
      </c>
      <c r="AB117" s="441" t="str">
        <f t="shared" si="59"/>
        <v/>
      </c>
      <c r="AC117" s="441" t="str">
        <f t="shared" si="82"/>
        <v/>
      </c>
      <c r="AD117" s="442" t="str">
        <f t="shared" si="60"/>
        <v/>
      </c>
      <c r="AE117" s="442" t="str">
        <f t="shared" si="83"/>
        <v/>
      </c>
      <c r="AF117" s="441" t="str">
        <f t="shared" si="61"/>
        <v/>
      </c>
      <c r="AG117" s="441" t="str">
        <f t="shared" si="84"/>
        <v/>
      </c>
      <c r="AH117" s="442" t="str">
        <f t="shared" si="62"/>
        <v/>
      </c>
      <c r="AI117" s="442" t="str">
        <f t="shared" si="85"/>
        <v/>
      </c>
      <c r="AJ117" s="441" t="str">
        <f t="shared" si="63"/>
        <v/>
      </c>
      <c r="AK117" s="441" t="str">
        <f t="shared" si="86"/>
        <v/>
      </c>
      <c r="AL117" s="442" t="str">
        <f t="shared" si="64"/>
        <v/>
      </c>
      <c r="AM117" s="442" t="str">
        <f t="shared" si="87"/>
        <v/>
      </c>
      <c r="AN117" s="441" t="str">
        <f t="shared" si="65"/>
        <v/>
      </c>
      <c r="AO117" s="441" t="str">
        <f t="shared" si="88"/>
        <v/>
      </c>
      <c r="AP117" s="442" t="str">
        <f t="shared" si="66"/>
        <v/>
      </c>
      <c r="AQ117" s="442" t="str">
        <f t="shared" si="89"/>
        <v/>
      </c>
      <c r="AR117" s="441" t="str">
        <f t="shared" si="67"/>
        <v/>
      </c>
      <c r="AS117" s="441" t="str">
        <f t="shared" si="90"/>
        <v/>
      </c>
      <c r="AT117" s="442" t="str">
        <f t="shared" si="68"/>
        <v/>
      </c>
      <c r="AU117" s="442" t="str">
        <f t="shared" si="71"/>
        <v/>
      </c>
      <c r="AV117" s="432" t="str">
        <f t="shared" si="69"/>
        <v/>
      </c>
      <c r="AW117" s="107" t="str">
        <f t="shared" si="70"/>
        <v/>
      </c>
      <c r="BB117" s="204" t="str">
        <f t="shared" si="72"/>
        <v/>
      </c>
      <c r="BC117" s="204" t="str">
        <f t="shared" si="72"/>
        <v/>
      </c>
      <c r="BE117" s="206">
        <f t="shared" si="73"/>
        <v>1</v>
      </c>
    </row>
    <row r="118" spans="2:57" hidden="1" x14ac:dyDescent="0.25">
      <c r="B118" s="70" t="str">
        <f t="shared" si="46"/>
        <v/>
      </c>
      <c r="C118" s="430" t="str">
        <f>IF('תנאי סף'!AO118&lt;&gt;1,"",'תנאי סף'!F118)</f>
        <v/>
      </c>
      <c r="D118" s="106" t="str">
        <f>IF($C118="","",'תמיכה מינימלית'!Y118)</f>
        <v/>
      </c>
      <c r="E118" s="181"/>
      <c r="F118" s="106" t="str">
        <f>IF($C118="","",IF(ייצוב!G118="",$BA$1,ייצוב!G118))</f>
        <v/>
      </c>
      <c r="G118" s="364">
        <v>1</v>
      </c>
      <c r="H118" s="285" t="str">
        <f t="shared" si="47"/>
        <v/>
      </c>
      <c r="I118" s="439" t="str">
        <f t="shared" si="48"/>
        <v/>
      </c>
      <c r="J118" s="440" t="str">
        <f t="shared" si="49"/>
        <v/>
      </c>
      <c r="K118" s="440" t="str">
        <f t="shared" si="50"/>
        <v/>
      </c>
      <c r="L118" s="441" t="str">
        <f t="shared" si="51"/>
        <v/>
      </c>
      <c r="M118" s="441" t="str">
        <f t="shared" si="74"/>
        <v/>
      </c>
      <c r="N118" s="442" t="str">
        <f t="shared" si="52"/>
        <v/>
      </c>
      <c r="O118" s="442" t="str">
        <f t="shared" si="75"/>
        <v/>
      </c>
      <c r="P118" s="441" t="str">
        <f t="shared" si="53"/>
        <v/>
      </c>
      <c r="Q118" s="441" t="str">
        <f t="shared" si="76"/>
        <v/>
      </c>
      <c r="R118" s="442" t="str">
        <f t="shared" si="54"/>
        <v/>
      </c>
      <c r="S118" s="442" t="str">
        <f t="shared" si="77"/>
        <v/>
      </c>
      <c r="T118" s="441" t="str">
        <f t="shared" si="55"/>
        <v/>
      </c>
      <c r="U118" s="441" t="str">
        <f t="shared" si="78"/>
        <v/>
      </c>
      <c r="V118" s="442" t="str">
        <f t="shared" si="56"/>
        <v/>
      </c>
      <c r="W118" s="442" t="str">
        <f t="shared" si="79"/>
        <v/>
      </c>
      <c r="X118" s="441" t="str">
        <f t="shared" si="57"/>
        <v/>
      </c>
      <c r="Y118" s="441" t="str">
        <f t="shared" si="80"/>
        <v/>
      </c>
      <c r="Z118" s="442" t="str">
        <f t="shared" si="58"/>
        <v/>
      </c>
      <c r="AA118" s="442" t="str">
        <f t="shared" si="81"/>
        <v/>
      </c>
      <c r="AB118" s="441" t="str">
        <f t="shared" si="59"/>
        <v/>
      </c>
      <c r="AC118" s="441" t="str">
        <f t="shared" si="82"/>
        <v/>
      </c>
      <c r="AD118" s="442" t="str">
        <f t="shared" si="60"/>
        <v/>
      </c>
      <c r="AE118" s="442" t="str">
        <f t="shared" si="83"/>
        <v/>
      </c>
      <c r="AF118" s="441" t="str">
        <f t="shared" si="61"/>
        <v/>
      </c>
      <c r="AG118" s="441" t="str">
        <f t="shared" si="84"/>
        <v/>
      </c>
      <c r="AH118" s="442" t="str">
        <f t="shared" si="62"/>
        <v/>
      </c>
      <c r="AI118" s="442" t="str">
        <f t="shared" si="85"/>
        <v/>
      </c>
      <c r="AJ118" s="441" t="str">
        <f t="shared" si="63"/>
        <v/>
      </c>
      <c r="AK118" s="441" t="str">
        <f t="shared" si="86"/>
        <v/>
      </c>
      <c r="AL118" s="442" t="str">
        <f t="shared" si="64"/>
        <v/>
      </c>
      <c r="AM118" s="442" t="str">
        <f t="shared" si="87"/>
        <v/>
      </c>
      <c r="AN118" s="441" t="str">
        <f t="shared" si="65"/>
        <v/>
      </c>
      <c r="AO118" s="441" t="str">
        <f t="shared" si="88"/>
        <v/>
      </c>
      <c r="AP118" s="442" t="str">
        <f t="shared" si="66"/>
        <v/>
      </c>
      <c r="AQ118" s="442" t="str">
        <f t="shared" si="89"/>
        <v/>
      </c>
      <c r="AR118" s="441" t="str">
        <f t="shared" si="67"/>
        <v/>
      </c>
      <c r="AS118" s="441" t="str">
        <f t="shared" si="90"/>
        <v/>
      </c>
      <c r="AT118" s="442" t="str">
        <f t="shared" si="68"/>
        <v/>
      </c>
      <c r="AU118" s="442" t="str">
        <f t="shared" si="71"/>
        <v/>
      </c>
      <c r="AV118" s="432" t="str">
        <f t="shared" si="69"/>
        <v/>
      </c>
      <c r="AW118" s="107" t="str">
        <f t="shared" si="70"/>
        <v/>
      </c>
      <c r="BB118" s="204" t="str">
        <f t="shared" si="72"/>
        <v/>
      </c>
      <c r="BC118" s="204" t="str">
        <f t="shared" si="72"/>
        <v/>
      </c>
      <c r="BE118" s="206">
        <f t="shared" si="73"/>
        <v>1</v>
      </c>
    </row>
    <row r="119" spans="2:57" hidden="1" x14ac:dyDescent="0.25">
      <c r="B119" s="70" t="str">
        <f t="shared" si="46"/>
        <v/>
      </c>
      <c r="C119" s="430" t="str">
        <f>IF('תנאי סף'!AO119&lt;&gt;1,"",'תנאי סף'!F119)</f>
        <v/>
      </c>
      <c r="D119" s="106" t="str">
        <f>IF($C119="","",'תמיכה מינימלית'!Y119)</f>
        <v/>
      </c>
      <c r="E119" s="181"/>
      <c r="F119" s="106" t="str">
        <f>IF($C119="","",IF(ייצוב!G119="",$BA$1,ייצוב!G119))</f>
        <v/>
      </c>
      <c r="G119" s="364">
        <v>1</v>
      </c>
      <c r="H119" s="285" t="str">
        <f t="shared" si="47"/>
        <v/>
      </c>
      <c r="I119" s="439" t="str">
        <f t="shared" si="48"/>
        <v/>
      </c>
      <c r="J119" s="440" t="str">
        <f t="shared" si="49"/>
        <v/>
      </c>
      <c r="K119" s="440" t="str">
        <f t="shared" si="50"/>
        <v/>
      </c>
      <c r="L119" s="441" t="str">
        <f t="shared" si="51"/>
        <v/>
      </c>
      <c r="M119" s="441" t="str">
        <f t="shared" si="74"/>
        <v/>
      </c>
      <c r="N119" s="442" t="str">
        <f t="shared" si="52"/>
        <v/>
      </c>
      <c r="O119" s="442" t="str">
        <f t="shared" si="75"/>
        <v/>
      </c>
      <c r="P119" s="441" t="str">
        <f t="shared" si="53"/>
        <v/>
      </c>
      <c r="Q119" s="441" t="str">
        <f t="shared" si="76"/>
        <v/>
      </c>
      <c r="R119" s="442" t="str">
        <f t="shared" si="54"/>
        <v/>
      </c>
      <c r="S119" s="442" t="str">
        <f t="shared" si="77"/>
        <v/>
      </c>
      <c r="T119" s="441" t="str">
        <f t="shared" si="55"/>
        <v/>
      </c>
      <c r="U119" s="441" t="str">
        <f t="shared" si="78"/>
        <v/>
      </c>
      <c r="V119" s="442" t="str">
        <f t="shared" si="56"/>
        <v/>
      </c>
      <c r="W119" s="442" t="str">
        <f t="shared" si="79"/>
        <v/>
      </c>
      <c r="X119" s="441" t="str">
        <f t="shared" si="57"/>
        <v/>
      </c>
      <c r="Y119" s="441" t="str">
        <f t="shared" si="80"/>
        <v/>
      </c>
      <c r="Z119" s="442" t="str">
        <f t="shared" si="58"/>
        <v/>
      </c>
      <c r="AA119" s="442" t="str">
        <f t="shared" si="81"/>
        <v/>
      </c>
      <c r="AB119" s="441" t="str">
        <f t="shared" si="59"/>
        <v/>
      </c>
      <c r="AC119" s="441" t="str">
        <f t="shared" si="82"/>
        <v/>
      </c>
      <c r="AD119" s="442" t="str">
        <f t="shared" si="60"/>
        <v/>
      </c>
      <c r="AE119" s="442" t="str">
        <f t="shared" si="83"/>
        <v/>
      </c>
      <c r="AF119" s="441" t="str">
        <f t="shared" si="61"/>
        <v/>
      </c>
      <c r="AG119" s="441" t="str">
        <f t="shared" si="84"/>
        <v/>
      </c>
      <c r="AH119" s="442" t="str">
        <f t="shared" si="62"/>
        <v/>
      </c>
      <c r="AI119" s="442" t="str">
        <f t="shared" si="85"/>
        <v/>
      </c>
      <c r="AJ119" s="441" t="str">
        <f t="shared" si="63"/>
        <v/>
      </c>
      <c r="AK119" s="441" t="str">
        <f t="shared" si="86"/>
        <v/>
      </c>
      <c r="AL119" s="442" t="str">
        <f t="shared" si="64"/>
        <v/>
      </c>
      <c r="AM119" s="442" t="str">
        <f t="shared" si="87"/>
        <v/>
      </c>
      <c r="AN119" s="441" t="str">
        <f t="shared" si="65"/>
        <v/>
      </c>
      <c r="AO119" s="441" t="str">
        <f t="shared" si="88"/>
        <v/>
      </c>
      <c r="AP119" s="442" t="str">
        <f t="shared" si="66"/>
        <v/>
      </c>
      <c r="AQ119" s="442" t="str">
        <f t="shared" si="89"/>
        <v/>
      </c>
      <c r="AR119" s="441" t="str">
        <f t="shared" si="67"/>
        <v/>
      </c>
      <c r="AS119" s="441" t="str">
        <f t="shared" si="90"/>
        <v/>
      </c>
      <c r="AT119" s="442" t="str">
        <f t="shared" si="68"/>
        <v/>
      </c>
      <c r="AU119" s="442" t="str">
        <f t="shared" si="71"/>
        <v/>
      </c>
      <c r="AV119" s="432" t="str">
        <f t="shared" si="69"/>
        <v/>
      </c>
      <c r="AW119" s="107" t="str">
        <f t="shared" si="70"/>
        <v/>
      </c>
      <c r="BB119" s="204" t="str">
        <f t="shared" si="72"/>
        <v/>
      </c>
      <c r="BC119" s="204" t="str">
        <f t="shared" si="72"/>
        <v/>
      </c>
      <c r="BE119" s="206">
        <f t="shared" si="73"/>
        <v>1</v>
      </c>
    </row>
    <row r="120" spans="2:57" hidden="1" x14ac:dyDescent="0.25">
      <c r="B120" s="70" t="str">
        <f t="shared" si="46"/>
        <v/>
      </c>
      <c r="C120" s="430" t="str">
        <f>IF('תנאי סף'!AO120&lt;&gt;1,"",'תנאי סף'!F120)</f>
        <v/>
      </c>
      <c r="D120" s="106" t="str">
        <f>IF($C120="","",'תמיכה מינימלית'!Y120)</f>
        <v/>
      </c>
      <c r="E120" s="181"/>
      <c r="F120" s="106" t="str">
        <f>IF($C120="","",IF(ייצוב!G120="",$BA$1,ייצוב!G120))</f>
        <v/>
      </c>
      <c r="G120" s="364">
        <v>1</v>
      </c>
      <c r="H120" s="285" t="str">
        <f t="shared" si="47"/>
        <v/>
      </c>
      <c r="I120" s="439" t="str">
        <f t="shared" si="48"/>
        <v/>
      </c>
      <c r="J120" s="440" t="str">
        <f t="shared" si="49"/>
        <v/>
      </c>
      <c r="K120" s="440" t="str">
        <f t="shared" si="50"/>
        <v/>
      </c>
      <c r="L120" s="441" t="str">
        <f t="shared" si="51"/>
        <v/>
      </c>
      <c r="M120" s="441" t="str">
        <f t="shared" si="74"/>
        <v/>
      </c>
      <c r="N120" s="442" t="str">
        <f t="shared" si="52"/>
        <v/>
      </c>
      <c r="O120" s="442" t="str">
        <f t="shared" si="75"/>
        <v/>
      </c>
      <c r="P120" s="441" t="str">
        <f t="shared" si="53"/>
        <v/>
      </c>
      <c r="Q120" s="441" t="str">
        <f t="shared" si="76"/>
        <v/>
      </c>
      <c r="R120" s="442" t="str">
        <f t="shared" si="54"/>
        <v/>
      </c>
      <c r="S120" s="442" t="str">
        <f t="shared" si="77"/>
        <v/>
      </c>
      <c r="T120" s="441" t="str">
        <f t="shared" si="55"/>
        <v/>
      </c>
      <c r="U120" s="441" t="str">
        <f t="shared" si="78"/>
        <v/>
      </c>
      <c r="V120" s="442" t="str">
        <f t="shared" si="56"/>
        <v/>
      </c>
      <c r="W120" s="442" t="str">
        <f t="shared" si="79"/>
        <v/>
      </c>
      <c r="X120" s="441" t="str">
        <f t="shared" si="57"/>
        <v/>
      </c>
      <c r="Y120" s="441" t="str">
        <f t="shared" si="80"/>
        <v/>
      </c>
      <c r="Z120" s="442" t="str">
        <f t="shared" si="58"/>
        <v/>
      </c>
      <c r="AA120" s="442" t="str">
        <f t="shared" si="81"/>
        <v/>
      </c>
      <c r="AB120" s="441" t="str">
        <f t="shared" si="59"/>
        <v/>
      </c>
      <c r="AC120" s="441" t="str">
        <f t="shared" si="82"/>
        <v/>
      </c>
      <c r="AD120" s="442" t="str">
        <f t="shared" si="60"/>
        <v/>
      </c>
      <c r="AE120" s="442" t="str">
        <f t="shared" si="83"/>
        <v/>
      </c>
      <c r="AF120" s="441" t="str">
        <f t="shared" si="61"/>
        <v/>
      </c>
      <c r="AG120" s="441" t="str">
        <f t="shared" si="84"/>
        <v/>
      </c>
      <c r="AH120" s="442" t="str">
        <f t="shared" si="62"/>
        <v/>
      </c>
      <c r="AI120" s="442" t="str">
        <f t="shared" si="85"/>
        <v/>
      </c>
      <c r="AJ120" s="441" t="str">
        <f t="shared" si="63"/>
        <v/>
      </c>
      <c r="AK120" s="441" t="str">
        <f t="shared" si="86"/>
        <v/>
      </c>
      <c r="AL120" s="442" t="str">
        <f t="shared" si="64"/>
        <v/>
      </c>
      <c r="AM120" s="442" t="str">
        <f t="shared" si="87"/>
        <v/>
      </c>
      <c r="AN120" s="441" t="str">
        <f t="shared" si="65"/>
        <v/>
      </c>
      <c r="AO120" s="441" t="str">
        <f t="shared" si="88"/>
        <v/>
      </c>
      <c r="AP120" s="442" t="str">
        <f t="shared" si="66"/>
        <v/>
      </c>
      <c r="AQ120" s="442" t="str">
        <f t="shared" si="89"/>
        <v/>
      </c>
      <c r="AR120" s="441" t="str">
        <f t="shared" si="67"/>
        <v/>
      </c>
      <c r="AS120" s="441" t="str">
        <f t="shared" si="90"/>
        <v/>
      </c>
      <c r="AT120" s="442" t="str">
        <f t="shared" si="68"/>
        <v/>
      </c>
      <c r="AU120" s="442" t="str">
        <f t="shared" si="71"/>
        <v/>
      </c>
      <c r="AV120" s="432" t="str">
        <f t="shared" si="69"/>
        <v/>
      </c>
      <c r="AW120" s="107" t="str">
        <f t="shared" si="70"/>
        <v/>
      </c>
      <c r="BB120" s="204" t="str">
        <f t="shared" si="72"/>
        <v/>
      </c>
      <c r="BC120" s="204" t="str">
        <f t="shared" si="72"/>
        <v/>
      </c>
      <c r="BE120" s="206">
        <f t="shared" si="73"/>
        <v>1</v>
      </c>
    </row>
    <row r="121" spans="2:57" hidden="1" x14ac:dyDescent="0.25">
      <c r="B121" s="70" t="str">
        <f t="shared" si="46"/>
        <v/>
      </c>
      <c r="C121" s="430" t="str">
        <f>IF('תנאי סף'!AO121&lt;&gt;1,"",'תנאי סף'!F121)</f>
        <v/>
      </c>
      <c r="D121" s="106" t="str">
        <f>IF($C121="","",'תמיכה מינימלית'!Y121)</f>
        <v/>
      </c>
      <c r="E121" s="181"/>
      <c r="F121" s="106" t="str">
        <f>IF($C121="","",IF(ייצוב!G121="",$BA$1,ייצוב!G121))</f>
        <v/>
      </c>
      <c r="G121" s="364">
        <v>1</v>
      </c>
      <c r="H121" s="285" t="str">
        <f t="shared" si="47"/>
        <v/>
      </c>
      <c r="I121" s="439" t="str">
        <f t="shared" si="48"/>
        <v/>
      </c>
      <c r="J121" s="440" t="str">
        <f t="shared" si="49"/>
        <v/>
      </c>
      <c r="K121" s="440" t="str">
        <f t="shared" si="50"/>
        <v/>
      </c>
      <c r="L121" s="441" t="str">
        <f t="shared" si="51"/>
        <v/>
      </c>
      <c r="M121" s="441" t="str">
        <f t="shared" si="74"/>
        <v/>
      </c>
      <c r="N121" s="442" t="str">
        <f t="shared" si="52"/>
        <v/>
      </c>
      <c r="O121" s="442" t="str">
        <f t="shared" si="75"/>
        <v/>
      </c>
      <c r="P121" s="441" t="str">
        <f t="shared" si="53"/>
        <v/>
      </c>
      <c r="Q121" s="441" t="str">
        <f t="shared" si="76"/>
        <v/>
      </c>
      <c r="R121" s="442" t="str">
        <f t="shared" si="54"/>
        <v/>
      </c>
      <c r="S121" s="442" t="str">
        <f t="shared" si="77"/>
        <v/>
      </c>
      <c r="T121" s="441" t="str">
        <f t="shared" si="55"/>
        <v/>
      </c>
      <c r="U121" s="441" t="str">
        <f t="shared" si="78"/>
        <v/>
      </c>
      <c r="V121" s="442" t="str">
        <f t="shared" si="56"/>
        <v/>
      </c>
      <c r="W121" s="442" t="str">
        <f t="shared" si="79"/>
        <v/>
      </c>
      <c r="X121" s="441" t="str">
        <f t="shared" si="57"/>
        <v/>
      </c>
      <c r="Y121" s="441" t="str">
        <f t="shared" si="80"/>
        <v/>
      </c>
      <c r="Z121" s="442" t="str">
        <f t="shared" si="58"/>
        <v/>
      </c>
      <c r="AA121" s="442" t="str">
        <f t="shared" si="81"/>
        <v/>
      </c>
      <c r="AB121" s="441" t="str">
        <f t="shared" si="59"/>
        <v/>
      </c>
      <c r="AC121" s="441" t="str">
        <f t="shared" si="82"/>
        <v/>
      </c>
      <c r="AD121" s="442" t="str">
        <f t="shared" si="60"/>
        <v/>
      </c>
      <c r="AE121" s="442" t="str">
        <f t="shared" si="83"/>
        <v/>
      </c>
      <c r="AF121" s="441" t="str">
        <f t="shared" si="61"/>
        <v/>
      </c>
      <c r="AG121" s="441" t="str">
        <f t="shared" si="84"/>
        <v/>
      </c>
      <c r="AH121" s="442" t="str">
        <f t="shared" si="62"/>
        <v/>
      </c>
      <c r="AI121" s="442" t="str">
        <f t="shared" si="85"/>
        <v/>
      </c>
      <c r="AJ121" s="441" t="str">
        <f t="shared" si="63"/>
        <v/>
      </c>
      <c r="AK121" s="441" t="str">
        <f t="shared" si="86"/>
        <v/>
      </c>
      <c r="AL121" s="442" t="str">
        <f t="shared" si="64"/>
        <v/>
      </c>
      <c r="AM121" s="442" t="str">
        <f t="shared" si="87"/>
        <v/>
      </c>
      <c r="AN121" s="441" t="str">
        <f t="shared" si="65"/>
        <v/>
      </c>
      <c r="AO121" s="441" t="str">
        <f t="shared" si="88"/>
        <v/>
      </c>
      <c r="AP121" s="442" t="str">
        <f t="shared" si="66"/>
        <v/>
      </c>
      <c r="AQ121" s="442" t="str">
        <f t="shared" si="89"/>
        <v/>
      </c>
      <c r="AR121" s="441" t="str">
        <f t="shared" si="67"/>
        <v/>
      </c>
      <c r="AS121" s="441" t="str">
        <f t="shared" si="90"/>
        <v/>
      </c>
      <c r="AT121" s="442" t="str">
        <f t="shared" si="68"/>
        <v/>
      </c>
      <c r="AU121" s="442" t="str">
        <f t="shared" si="71"/>
        <v/>
      </c>
      <c r="AV121" s="432" t="str">
        <f t="shared" si="69"/>
        <v/>
      </c>
      <c r="AW121" s="107" t="str">
        <f t="shared" si="70"/>
        <v/>
      </c>
      <c r="BB121" s="204" t="str">
        <f t="shared" si="72"/>
        <v/>
      </c>
      <c r="BC121" s="204" t="str">
        <f t="shared" si="72"/>
        <v/>
      </c>
      <c r="BE121" s="206">
        <f t="shared" si="73"/>
        <v>1</v>
      </c>
    </row>
    <row r="122" spans="2:57" hidden="1" x14ac:dyDescent="0.25">
      <c r="B122" s="70" t="str">
        <f t="shared" si="46"/>
        <v/>
      </c>
      <c r="C122" s="430" t="str">
        <f>IF('תנאי סף'!AO122&lt;&gt;1,"",'תנאי סף'!F122)</f>
        <v/>
      </c>
      <c r="D122" s="106" t="str">
        <f>IF($C122="","",'תמיכה מינימלית'!Y122)</f>
        <v/>
      </c>
      <c r="E122" s="181"/>
      <c r="F122" s="106" t="str">
        <f>IF($C122="","",IF(ייצוב!G122="",$BA$1,ייצוב!G122))</f>
        <v/>
      </c>
      <c r="G122" s="364">
        <v>1</v>
      </c>
      <c r="H122" s="285" t="str">
        <f t="shared" si="47"/>
        <v/>
      </c>
      <c r="I122" s="439" t="str">
        <f t="shared" si="48"/>
        <v/>
      </c>
      <c r="J122" s="440" t="str">
        <f t="shared" si="49"/>
        <v/>
      </c>
      <c r="K122" s="440" t="str">
        <f t="shared" si="50"/>
        <v/>
      </c>
      <c r="L122" s="441" t="str">
        <f t="shared" si="51"/>
        <v/>
      </c>
      <c r="M122" s="441" t="str">
        <f t="shared" si="74"/>
        <v/>
      </c>
      <c r="N122" s="442" t="str">
        <f t="shared" si="52"/>
        <v/>
      </c>
      <c r="O122" s="442" t="str">
        <f t="shared" si="75"/>
        <v/>
      </c>
      <c r="P122" s="441" t="str">
        <f t="shared" si="53"/>
        <v/>
      </c>
      <c r="Q122" s="441" t="str">
        <f t="shared" si="76"/>
        <v/>
      </c>
      <c r="R122" s="442" t="str">
        <f t="shared" si="54"/>
        <v/>
      </c>
      <c r="S122" s="442" t="str">
        <f t="shared" si="77"/>
        <v/>
      </c>
      <c r="T122" s="441" t="str">
        <f t="shared" si="55"/>
        <v/>
      </c>
      <c r="U122" s="441" t="str">
        <f t="shared" si="78"/>
        <v/>
      </c>
      <c r="V122" s="442" t="str">
        <f t="shared" si="56"/>
        <v/>
      </c>
      <c r="W122" s="442" t="str">
        <f t="shared" si="79"/>
        <v/>
      </c>
      <c r="X122" s="441" t="str">
        <f t="shared" si="57"/>
        <v/>
      </c>
      <c r="Y122" s="441" t="str">
        <f t="shared" si="80"/>
        <v/>
      </c>
      <c r="Z122" s="442" t="str">
        <f t="shared" si="58"/>
        <v/>
      </c>
      <c r="AA122" s="442" t="str">
        <f t="shared" si="81"/>
        <v/>
      </c>
      <c r="AB122" s="441" t="str">
        <f t="shared" si="59"/>
        <v/>
      </c>
      <c r="AC122" s="441" t="str">
        <f t="shared" si="82"/>
        <v/>
      </c>
      <c r="AD122" s="442" t="str">
        <f t="shared" si="60"/>
        <v/>
      </c>
      <c r="AE122" s="442" t="str">
        <f t="shared" si="83"/>
        <v/>
      </c>
      <c r="AF122" s="441" t="str">
        <f t="shared" si="61"/>
        <v/>
      </c>
      <c r="AG122" s="441" t="str">
        <f t="shared" si="84"/>
        <v/>
      </c>
      <c r="AH122" s="442" t="str">
        <f t="shared" si="62"/>
        <v/>
      </c>
      <c r="AI122" s="442" t="str">
        <f t="shared" si="85"/>
        <v/>
      </c>
      <c r="AJ122" s="441" t="str">
        <f t="shared" si="63"/>
        <v/>
      </c>
      <c r="AK122" s="441" t="str">
        <f t="shared" si="86"/>
        <v/>
      </c>
      <c r="AL122" s="442" t="str">
        <f t="shared" si="64"/>
        <v/>
      </c>
      <c r="AM122" s="442" t="str">
        <f t="shared" si="87"/>
        <v/>
      </c>
      <c r="AN122" s="441" t="str">
        <f t="shared" si="65"/>
        <v/>
      </c>
      <c r="AO122" s="441" t="str">
        <f t="shared" si="88"/>
        <v/>
      </c>
      <c r="AP122" s="442" t="str">
        <f t="shared" si="66"/>
        <v/>
      </c>
      <c r="AQ122" s="442" t="str">
        <f t="shared" si="89"/>
        <v/>
      </c>
      <c r="AR122" s="441" t="str">
        <f t="shared" si="67"/>
        <v/>
      </c>
      <c r="AS122" s="441" t="str">
        <f t="shared" si="90"/>
        <v/>
      </c>
      <c r="AT122" s="442" t="str">
        <f t="shared" si="68"/>
        <v/>
      </c>
      <c r="AU122" s="442" t="str">
        <f t="shared" si="71"/>
        <v/>
      </c>
      <c r="AV122" s="432" t="str">
        <f t="shared" si="69"/>
        <v/>
      </c>
      <c r="AW122" s="107" t="str">
        <f t="shared" si="70"/>
        <v/>
      </c>
      <c r="BB122" s="204" t="str">
        <f t="shared" si="72"/>
        <v/>
      </c>
      <c r="BC122" s="204" t="str">
        <f t="shared" si="72"/>
        <v/>
      </c>
      <c r="BE122" s="206">
        <f t="shared" si="73"/>
        <v>1</v>
      </c>
    </row>
    <row r="123" spans="2:57" hidden="1" x14ac:dyDescent="0.25">
      <c r="B123" s="70" t="str">
        <f t="shared" si="46"/>
        <v/>
      </c>
      <c r="C123" s="430" t="str">
        <f>IF('תנאי סף'!AO123&lt;&gt;1,"",'תנאי סף'!F123)</f>
        <v/>
      </c>
      <c r="D123" s="106" t="str">
        <f>IF($C123="","",'תמיכה מינימלית'!Y123)</f>
        <v/>
      </c>
      <c r="E123" s="181"/>
      <c r="F123" s="106" t="str">
        <f>IF($C123="","",IF(ייצוב!G123="",$BA$1,ייצוב!G123))</f>
        <v/>
      </c>
      <c r="G123" s="364">
        <v>1</v>
      </c>
      <c r="H123" s="285" t="str">
        <f t="shared" si="47"/>
        <v/>
      </c>
      <c r="I123" s="439" t="str">
        <f t="shared" si="48"/>
        <v/>
      </c>
      <c r="J123" s="440" t="str">
        <f t="shared" si="49"/>
        <v/>
      </c>
      <c r="K123" s="440" t="str">
        <f t="shared" si="50"/>
        <v/>
      </c>
      <c r="L123" s="441" t="str">
        <f t="shared" si="51"/>
        <v/>
      </c>
      <c r="M123" s="441" t="str">
        <f t="shared" si="74"/>
        <v/>
      </c>
      <c r="N123" s="442" t="str">
        <f t="shared" si="52"/>
        <v/>
      </c>
      <c r="O123" s="442" t="str">
        <f t="shared" si="75"/>
        <v/>
      </c>
      <c r="P123" s="441" t="str">
        <f t="shared" si="53"/>
        <v/>
      </c>
      <c r="Q123" s="441" t="str">
        <f t="shared" si="76"/>
        <v/>
      </c>
      <c r="R123" s="442" t="str">
        <f t="shared" si="54"/>
        <v/>
      </c>
      <c r="S123" s="442" t="str">
        <f t="shared" si="77"/>
        <v/>
      </c>
      <c r="T123" s="441" t="str">
        <f t="shared" si="55"/>
        <v/>
      </c>
      <c r="U123" s="441" t="str">
        <f t="shared" si="78"/>
        <v/>
      </c>
      <c r="V123" s="442" t="str">
        <f t="shared" si="56"/>
        <v/>
      </c>
      <c r="W123" s="442" t="str">
        <f t="shared" si="79"/>
        <v/>
      </c>
      <c r="X123" s="441" t="str">
        <f t="shared" si="57"/>
        <v/>
      </c>
      <c r="Y123" s="441" t="str">
        <f t="shared" si="80"/>
        <v/>
      </c>
      <c r="Z123" s="442" t="str">
        <f t="shared" si="58"/>
        <v/>
      </c>
      <c r="AA123" s="442" t="str">
        <f t="shared" si="81"/>
        <v/>
      </c>
      <c r="AB123" s="441" t="str">
        <f t="shared" si="59"/>
        <v/>
      </c>
      <c r="AC123" s="441" t="str">
        <f t="shared" si="82"/>
        <v/>
      </c>
      <c r="AD123" s="442" t="str">
        <f t="shared" si="60"/>
        <v/>
      </c>
      <c r="AE123" s="442" t="str">
        <f t="shared" si="83"/>
        <v/>
      </c>
      <c r="AF123" s="441" t="str">
        <f t="shared" si="61"/>
        <v/>
      </c>
      <c r="AG123" s="441" t="str">
        <f t="shared" si="84"/>
        <v/>
      </c>
      <c r="AH123" s="442" t="str">
        <f t="shared" si="62"/>
        <v/>
      </c>
      <c r="AI123" s="442" t="str">
        <f t="shared" si="85"/>
        <v/>
      </c>
      <c r="AJ123" s="441" t="str">
        <f t="shared" si="63"/>
        <v/>
      </c>
      <c r="AK123" s="441" t="str">
        <f t="shared" si="86"/>
        <v/>
      </c>
      <c r="AL123" s="442" t="str">
        <f t="shared" si="64"/>
        <v/>
      </c>
      <c r="AM123" s="442" t="str">
        <f t="shared" si="87"/>
        <v/>
      </c>
      <c r="AN123" s="441" t="str">
        <f t="shared" si="65"/>
        <v/>
      </c>
      <c r="AO123" s="441" t="str">
        <f t="shared" si="88"/>
        <v/>
      </c>
      <c r="AP123" s="442" t="str">
        <f t="shared" si="66"/>
        <v/>
      </c>
      <c r="AQ123" s="442" t="str">
        <f t="shared" si="89"/>
        <v/>
      </c>
      <c r="AR123" s="441" t="str">
        <f t="shared" si="67"/>
        <v/>
      </c>
      <c r="AS123" s="441" t="str">
        <f t="shared" si="90"/>
        <v/>
      </c>
      <c r="AT123" s="442" t="str">
        <f t="shared" si="68"/>
        <v/>
      </c>
      <c r="AU123" s="442" t="str">
        <f t="shared" si="71"/>
        <v/>
      </c>
      <c r="AV123" s="432" t="str">
        <f t="shared" si="69"/>
        <v/>
      </c>
      <c r="AW123" s="107" t="str">
        <f t="shared" si="70"/>
        <v/>
      </c>
      <c r="BB123" s="204" t="str">
        <f t="shared" si="72"/>
        <v/>
      </c>
      <c r="BC123" s="204" t="str">
        <f t="shared" si="72"/>
        <v/>
      </c>
      <c r="BE123" s="206">
        <f t="shared" si="73"/>
        <v>1</v>
      </c>
    </row>
    <row r="124" spans="2:57" hidden="1" x14ac:dyDescent="0.25">
      <c r="B124" s="70" t="str">
        <f t="shared" si="46"/>
        <v/>
      </c>
      <c r="C124" s="430" t="str">
        <f>IF('תנאי סף'!AO124&lt;&gt;1,"",'תנאי סף'!F124)</f>
        <v/>
      </c>
      <c r="D124" s="106" t="str">
        <f>IF($C124="","",'תמיכה מינימלית'!Y124)</f>
        <v/>
      </c>
      <c r="E124" s="181"/>
      <c r="F124" s="106" t="str">
        <f>IF($C124="","",IF(ייצוב!G124="",$BA$1,ייצוב!G124))</f>
        <v/>
      </c>
      <c r="G124" s="364">
        <v>1</v>
      </c>
      <c r="H124" s="285" t="str">
        <f t="shared" si="47"/>
        <v/>
      </c>
      <c r="I124" s="439" t="str">
        <f t="shared" si="48"/>
        <v/>
      </c>
      <c r="J124" s="440" t="str">
        <f t="shared" si="49"/>
        <v/>
      </c>
      <c r="K124" s="440" t="str">
        <f t="shared" si="50"/>
        <v/>
      </c>
      <c r="L124" s="441" t="str">
        <f t="shared" si="51"/>
        <v/>
      </c>
      <c r="M124" s="441" t="str">
        <f t="shared" si="74"/>
        <v/>
      </c>
      <c r="N124" s="442" t="str">
        <f t="shared" si="52"/>
        <v/>
      </c>
      <c r="O124" s="442" t="str">
        <f t="shared" si="75"/>
        <v/>
      </c>
      <c r="P124" s="441" t="str">
        <f t="shared" si="53"/>
        <v/>
      </c>
      <c r="Q124" s="441" t="str">
        <f t="shared" si="76"/>
        <v/>
      </c>
      <c r="R124" s="442" t="str">
        <f t="shared" si="54"/>
        <v/>
      </c>
      <c r="S124" s="442" t="str">
        <f t="shared" si="77"/>
        <v/>
      </c>
      <c r="T124" s="441" t="str">
        <f t="shared" si="55"/>
        <v/>
      </c>
      <c r="U124" s="441" t="str">
        <f t="shared" si="78"/>
        <v/>
      </c>
      <c r="V124" s="442" t="str">
        <f t="shared" si="56"/>
        <v/>
      </c>
      <c r="W124" s="442" t="str">
        <f t="shared" si="79"/>
        <v/>
      </c>
      <c r="X124" s="441" t="str">
        <f t="shared" si="57"/>
        <v/>
      </c>
      <c r="Y124" s="441" t="str">
        <f t="shared" si="80"/>
        <v/>
      </c>
      <c r="Z124" s="442" t="str">
        <f t="shared" si="58"/>
        <v/>
      </c>
      <c r="AA124" s="442" t="str">
        <f t="shared" si="81"/>
        <v/>
      </c>
      <c r="AB124" s="441" t="str">
        <f t="shared" si="59"/>
        <v/>
      </c>
      <c r="AC124" s="441" t="str">
        <f t="shared" si="82"/>
        <v/>
      </c>
      <c r="AD124" s="442" t="str">
        <f t="shared" si="60"/>
        <v/>
      </c>
      <c r="AE124" s="442" t="str">
        <f t="shared" si="83"/>
        <v/>
      </c>
      <c r="AF124" s="441" t="str">
        <f t="shared" si="61"/>
        <v/>
      </c>
      <c r="AG124" s="441" t="str">
        <f t="shared" si="84"/>
        <v/>
      </c>
      <c r="AH124" s="442" t="str">
        <f t="shared" si="62"/>
        <v/>
      </c>
      <c r="AI124" s="442" t="str">
        <f t="shared" si="85"/>
        <v/>
      </c>
      <c r="AJ124" s="441" t="str">
        <f t="shared" si="63"/>
        <v/>
      </c>
      <c r="AK124" s="441" t="str">
        <f t="shared" si="86"/>
        <v/>
      </c>
      <c r="AL124" s="442" t="str">
        <f t="shared" si="64"/>
        <v/>
      </c>
      <c r="AM124" s="442" t="str">
        <f t="shared" si="87"/>
        <v/>
      </c>
      <c r="AN124" s="441" t="str">
        <f t="shared" si="65"/>
        <v/>
      </c>
      <c r="AO124" s="441" t="str">
        <f t="shared" si="88"/>
        <v/>
      </c>
      <c r="AP124" s="442" t="str">
        <f t="shared" si="66"/>
        <v/>
      </c>
      <c r="AQ124" s="442" t="str">
        <f t="shared" si="89"/>
        <v/>
      </c>
      <c r="AR124" s="441" t="str">
        <f t="shared" si="67"/>
        <v/>
      </c>
      <c r="AS124" s="441" t="str">
        <f t="shared" si="90"/>
        <v/>
      </c>
      <c r="AT124" s="442" t="str">
        <f t="shared" si="68"/>
        <v/>
      </c>
      <c r="AU124" s="442" t="str">
        <f t="shared" si="71"/>
        <v/>
      </c>
      <c r="AV124" s="432" t="str">
        <f t="shared" si="69"/>
        <v/>
      </c>
      <c r="AW124" s="107" t="str">
        <f t="shared" si="70"/>
        <v/>
      </c>
      <c r="BB124" s="204" t="str">
        <f t="shared" si="72"/>
        <v/>
      </c>
      <c r="BC124" s="204" t="str">
        <f t="shared" si="72"/>
        <v/>
      </c>
      <c r="BE124" s="206">
        <f t="shared" si="73"/>
        <v>1</v>
      </c>
    </row>
    <row r="125" spans="2:57" hidden="1" x14ac:dyDescent="0.25">
      <c r="B125" s="70" t="str">
        <f t="shared" si="46"/>
        <v/>
      </c>
      <c r="C125" s="430" t="str">
        <f>IF('תנאי סף'!AO125&lt;&gt;1,"",'תנאי סף'!F125)</f>
        <v/>
      </c>
      <c r="D125" s="106" t="str">
        <f>IF($C125="","",'תמיכה מינימלית'!Y125)</f>
        <v/>
      </c>
      <c r="E125" s="181"/>
      <c r="F125" s="106" t="str">
        <f>IF($C125="","",IF(ייצוב!G125="",$BA$1,ייצוב!G125))</f>
        <v/>
      </c>
      <c r="G125" s="364">
        <v>1</v>
      </c>
      <c r="H125" s="285" t="str">
        <f t="shared" si="47"/>
        <v/>
      </c>
      <c r="I125" s="439" t="str">
        <f t="shared" si="48"/>
        <v/>
      </c>
      <c r="J125" s="440" t="str">
        <f t="shared" si="49"/>
        <v/>
      </c>
      <c r="K125" s="440" t="str">
        <f t="shared" si="50"/>
        <v/>
      </c>
      <c r="L125" s="441" t="str">
        <f t="shared" si="51"/>
        <v/>
      </c>
      <c r="M125" s="441" t="str">
        <f t="shared" si="74"/>
        <v/>
      </c>
      <c r="N125" s="442" t="str">
        <f t="shared" si="52"/>
        <v/>
      </c>
      <c r="O125" s="442" t="str">
        <f t="shared" si="75"/>
        <v/>
      </c>
      <c r="P125" s="441" t="str">
        <f t="shared" si="53"/>
        <v/>
      </c>
      <c r="Q125" s="441" t="str">
        <f t="shared" si="76"/>
        <v/>
      </c>
      <c r="R125" s="442" t="str">
        <f t="shared" si="54"/>
        <v/>
      </c>
      <c r="S125" s="442" t="str">
        <f t="shared" si="77"/>
        <v/>
      </c>
      <c r="T125" s="441" t="str">
        <f t="shared" si="55"/>
        <v/>
      </c>
      <c r="U125" s="441" t="str">
        <f t="shared" si="78"/>
        <v/>
      </c>
      <c r="V125" s="442" t="str">
        <f t="shared" si="56"/>
        <v/>
      </c>
      <c r="W125" s="442" t="str">
        <f t="shared" si="79"/>
        <v/>
      </c>
      <c r="X125" s="441" t="str">
        <f t="shared" si="57"/>
        <v/>
      </c>
      <c r="Y125" s="441" t="str">
        <f t="shared" si="80"/>
        <v/>
      </c>
      <c r="Z125" s="442" t="str">
        <f t="shared" si="58"/>
        <v/>
      </c>
      <c r="AA125" s="442" t="str">
        <f t="shared" si="81"/>
        <v/>
      </c>
      <c r="AB125" s="441" t="str">
        <f t="shared" si="59"/>
        <v/>
      </c>
      <c r="AC125" s="441" t="str">
        <f t="shared" si="82"/>
        <v/>
      </c>
      <c r="AD125" s="442" t="str">
        <f t="shared" si="60"/>
        <v/>
      </c>
      <c r="AE125" s="442" t="str">
        <f t="shared" si="83"/>
        <v/>
      </c>
      <c r="AF125" s="441" t="str">
        <f t="shared" si="61"/>
        <v/>
      </c>
      <c r="AG125" s="441" t="str">
        <f t="shared" si="84"/>
        <v/>
      </c>
      <c r="AH125" s="442" t="str">
        <f t="shared" si="62"/>
        <v/>
      </c>
      <c r="AI125" s="442" t="str">
        <f t="shared" si="85"/>
        <v/>
      </c>
      <c r="AJ125" s="441" t="str">
        <f t="shared" si="63"/>
        <v/>
      </c>
      <c r="AK125" s="441" t="str">
        <f t="shared" si="86"/>
        <v/>
      </c>
      <c r="AL125" s="442" t="str">
        <f t="shared" si="64"/>
        <v/>
      </c>
      <c r="AM125" s="442" t="str">
        <f t="shared" si="87"/>
        <v/>
      </c>
      <c r="AN125" s="441" t="str">
        <f t="shared" si="65"/>
        <v/>
      </c>
      <c r="AO125" s="441" t="str">
        <f t="shared" si="88"/>
        <v/>
      </c>
      <c r="AP125" s="442" t="str">
        <f t="shared" si="66"/>
        <v/>
      </c>
      <c r="AQ125" s="442" t="str">
        <f t="shared" si="89"/>
        <v/>
      </c>
      <c r="AR125" s="441" t="str">
        <f t="shared" si="67"/>
        <v/>
      </c>
      <c r="AS125" s="441" t="str">
        <f t="shared" si="90"/>
        <v/>
      </c>
      <c r="AT125" s="442" t="str">
        <f t="shared" si="68"/>
        <v/>
      </c>
      <c r="AU125" s="442" t="str">
        <f t="shared" si="71"/>
        <v/>
      </c>
      <c r="AV125" s="432" t="str">
        <f t="shared" si="69"/>
        <v/>
      </c>
      <c r="AW125" s="107" t="str">
        <f t="shared" si="70"/>
        <v/>
      </c>
      <c r="BB125" s="204" t="str">
        <f t="shared" si="72"/>
        <v/>
      </c>
      <c r="BC125" s="204" t="str">
        <f t="shared" si="72"/>
        <v/>
      </c>
      <c r="BE125" s="206">
        <f t="shared" si="73"/>
        <v>1</v>
      </c>
    </row>
    <row r="126" spans="2:57" hidden="1" x14ac:dyDescent="0.25">
      <c r="B126" s="70" t="str">
        <f t="shared" si="46"/>
        <v/>
      </c>
      <c r="C126" s="430" t="str">
        <f>IF('תנאי סף'!AO126&lt;&gt;1,"",'תנאי סף'!F126)</f>
        <v/>
      </c>
      <c r="D126" s="106" t="str">
        <f>IF($C126="","",'תמיכה מינימלית'!Y126)</f>
        <v/>
      </c>
      <c r="E126" s="181"/>
      <c r="F126" s="106" t="str">
        <f>IF($C126="","",IF(ייצוב!G126="",$BA$1,ייצוב!G126))</f>
        <v/>
      </c>
      <c r="G126" s="364">
        <v>1</v>
      </c>
      <c r="H126" s="285" t="str">
        <f t="shared" si="47"/>
        <v/>
      </c>
      <c r="I126" s="439" t="str">
        <f t="shared" si="48"/>
        <v/>
      </c>
      <c r="J126" s="440" t="str">
        <f t="shared" si="49"/>
        <v/>
      </c>
      <c r="K126" s="440" t="str">
        <f t="shared" si="50"/>
        <v/>
      </c>
      <c r="L126" s="441" t="str">
        <f t="shared" si="51"/>
        <v/>
      </c>
      <c r="M126" s="441" t="str">
        <f t="shared" si="74"/>
        <v/>
      </c>
      <c r="N126" s="442" t="str">
        <f t="shared" si="52"/>
        <v/>
      </c>
      <c r="O126" s="442" t="str">
        <f t="shared" si="75"/>
        <v/>
      </c>
      <c r="P126" s="441" t="str">
        <f t="shared" si="53"/>
        <v/>
      </c>
      <c r="Q126" s="441" t="str">
        <f t="shared" si="76"/>
        <v/>
      </c>
      <c r="R126" s="442" t="str">
        <f t="shared" si="54"/>
        <v/>
      </c>
      <c r="S126" s="442" t="str">
        <f t="shared" si="77"/>
        <v/>
      </c>
      <c r="T126" s="441" t="str">
        <f t="shared" si="55"/>
        <v/>
      </c>
      <c r="U126" s="441" t="str">
        <f t="shared" si="78"/>
        <v/>
      </c>
      <c r="V126" s="442" t="str">
        <f t="shared" si="56"/>
        <v/>
      </c>
      <c r="W126" s="442" t="str">
        <f t="shared" si="79"/>
        <v/>
      </c>
      <c r="X126" s="441" t="str">
        <f t="shared" si="57"/>
        <v/>
      </c>
      <c r="Y126" s="441" t="str">
        <f t="shared" si="80"/>
        <v/>
      </c>
      <c r="Z126" s="442" t="str">
        <f t="shared" si="58"/>
        <v/>
      </c>
      <c r="AA126" s="442" t="str">
        <f t="shared" si="81"/>
        <v/>
      </c>
      <c r="AB126" s="441" t="str">
        <f t="shared" si="59"/>
        <v/>
      </c>
      <c r="AC126" s="441" t="str">
        <f t="shared" si="82"/>
        <v/>
      </c>
      <c r="AD126" s="442" t="str">
        <f t="shared" si="60"/>
        <v/>
      </c>
      <c r="AE126" s="442" t="str">
        <f t="shared" si="83"/>
        <v/>
      </c>
      <c r="AF126" s="441" t="str">
        <f t="shared" si="61"/>
        <v/>
      </c>
      <c r="AG126" s="441" t="str">
        <f t="shared" si="84"/>
        <v/>
      </c>
      <c r="AH126" s="442" t="str">
        <f t="shared" si="62"/>
        <v/>
      </c>
      <c r="AI126" s="442" t="str">
        <f t="shared" si="85"/>
        <v/>
      </c>
      <c r="AJ126" s="441" t="str">
        <f t="shared" si="63"/>
        <v/>
      </c>
      <c r="AK126" s="441" t="str">
        <f t="shared" si="86"/>
        <v/>
      </c>
      <c r="AL126" s="442" t="str">
        <f t="shared" si="64"/>
        <v/>
      </c>
      <c r="AM126" s="442" t="str">
        <f t="shared" si="87"/>
        <v/>
      </c>
      <c r="AN126" s="441" t="str">
        <f t="shared" si="65"/>
        <v/>
      </c>
      <c r="AO126" s="441" t="str">
        <f t="shared" si="88"/>
        <v/>
      </c>
      <c r="AP126" s="442" t="str">
        <f t="shared" si="66"/>
        <v/>
      </c>
      <c r="AQ126" s="442" t="str">
        <f t="shared" si="89"/>
        <v/>
      </c>
      <c r="AR126" s="441" t="str">
        <f t="shared" si="67"/>
        <v/>
      </c>
      <c r="AS126" s="441" t="str">
        <f t="shared" si="90"/>
        <v/>
      </c>
      <c r="AT126" s="442" t="str">
        <f t="shared" si="68"/>
        <v/>
      </c>
      <c r="AU126" s="442" t="str">
        <f t="shared" si="71"/>
        <v/>
      </c>
      <c r="AV126" s="432" t="str">
        <f t="shared" si="69"/>
        <v/>
      </c>
      <c r="AW126" s="107" t="str">
        <f t="shared" si="70"/>
        <v/>
      </c>
      <c r="BB126" s="204" t="str">
        <f t="shared" si="72"/>
        <v/>
      </c>
      <c r="BC126" s="204" t="str">
        <f t="shared" si="72"/>
        <v/>
      </c>
      <c r="BE126" s="206">
        <f t="shared" si="73"/>
        <v>1</v>
      </c>
    </row>
    <row r="127" spans="2:57" hidden="1" x14ac:dyDescent="0.25">
      <c r="B127" s="70" t="str">
        <f t="shared" si="46"/>
        <v/>
      </c>
      <c r="C127" s="430" t="str">
        <f>IF('תנאי סף'!AO127&lt;&gt;1,"",'תנאי סף'!F127)</f>
        <v/>
      </c>
      <c r="D127" s="106" t="str">
        <f>IF($C127="","",'תמיכה מינימלית'!Y127)</f>
        <v/>
      </c>
      <c r="E127" s="181"/>
      <c r="F127" s="106" t="str">
        <f>IF($C127="","",IF(ייצוב!G127="",$BA$1,ייצוב!G127))</f>
        <v/>
      </c>
      <c r="G127" s="364">
        <v>1</v>
      </c>
      <c r="H127" s="285" t="str">
        <f t="shared" si="47"/>
        <v/>
      </c>
      <c r="I127" s="439" t="str">
        <f t="shared" si="48"/>
        <v/>
      </c>
      <c r="J127" s="440" t="str">
        <f t="shared" si="49"/>
        <v/>
      </c>
      <c r="K127" s="440" t="str">
        <f t="shared" si="50"/>
        <v/>
      </c>
      <c r="L127" s="441" t="str">
        <f t="shared" si="51"/>
        <v/>
      </c>
      <c r="M127" s="441" t="str">
        <f t="shared" si="74"/>
        <v/>
      </c>
      <c r="N127" s="442" t="str">
        <f t="shared" si="52"/>
        <v/>
      </c>
      <c r="O127" s="442" t="str">
        <f t="shared" si="75"/>
        <v/>
      </c>
      <c r="P127" s="441" t="str">
        <f t="shared" si="53"/>
        <v/>
      </c>
      <c r="Q127" s="441" t="str">
        <f t="shared" si="76"/>
        <v/>
      </c>
      <c r="R127" s="442" t="str">
        <f t="shared" si="54"/>
        <v/>
      </c>
      <c r="S127" s="442" t="str">
        <f t="shared" si="77"/>
        <v/>
      </c>
      <c r="T127" s="441" t="str">
        <f t="shared" si="55"/>
        <v/>
      </c>
      <c r="U127" s="441" t="str">
        <f t="shared" si="78"/>
        <v/>
      </c>
      <c r="V127" s="442" t="str">
        <f t="shared" si="56"/>
        <v/>
      </c>
      <c r="W127" s="442" t="str">
        <f t="shared" si="79"/>
        <v/>
      </c>
      <c r="X127" s="441" t="str">
        <f t="shared" si="57"/>
        <v/>
      </c>
      <c r="Y127" s="441" t="str">
        <f t="shared" si="80"/>
        <v/>
      </c>
      <c r="Z127" s="442" t="str">
        <f t="shared" si="58"/>
        <v/>
      </c>
      <c r="AA127" s="442" t="str">
        <f t="shared" si="81"/>
        <v/>
      </c>
      <c r="AB127" s="441" t="str">
        <f t="shared" si="59"/>
        <v/>
      </c>
      <c r="AC127" s="441" t="str">
        <f t="shared" si="82"/>
        <v/>
      </c>
      <c r="AD127" s="442" t="str">
        <f t="shared" si="60"/>
        <v/>
      </c>
      <c r="AE127" s="442" t="str">
        <f t="shared" si="83"/>
        <v/>
      </c>
      <c r="AF127" s="441" t="str">
        <f t="shared" si="61"/>
        <v/>
      </c>
      <c r="AG127" s="441" t="str">
        <f t="shared" si="84"/>
        <v/>
      </c>
      <c r="AH127" s="442" t="str">
        <f t="shared" si="62"/>
        <v/>
      </c>
      <c r="AI127" s="442" t="str">
        <f t="shared" si="85"/>
        <v/>
      </c>
      <c r="AJ127" s="441" t="str">
        <f t="shared" si="63"/>
        <v/>
      </c>
      <c r="AK127" s="441" t="str">
        <f t="shared" si="86"/>
        <v/>
      </c>
      <c r="AL127" s="442" t="str">
        <f t="shared" si="64"/>
        <v/>
      </c>
      <c r="AM127" s="442" t="str">
        <f t="shared" si="87"/>
        <v/>
      </c>
      <c r="AN127" s="441" t="str">
        <f t="shared" si="65"/>
        <v/>
      </c>
      <c r="AO127" s="441" t="str">
        <f t="shared" si="88"/>
        <v/>
      </c>
      <c r="AP127" s="442" t="str">
        <f t="shared" si="66"/>
        <v/>
      </c>
      <c r="AQ127" s="442" t="str">
        <f t="shared" si="89"/>
        <v/>
      </c>
      <c r="AR127" s="441" t="str">
        <f t="shared" si="67"/>
        <v/>
      </c>
      <c r="AS127" s="441" t="str">
        <f t="shared" si="90"/>
        <v/>
      </c>
      <c r="AT127" s="442" t="str">
        <f t="shared" si="68"/>
        <v/>
      </c>
      <c r="AU127" s="442" t="str">
        <f t="shared" si="71"/>
        <v/>
      </c>
      <c r="AV127" s="432" t="str">
        <f t="shared" si="69"/>
        <v/>
      </c>
      <c r="AW127" s="107" t="str">
        <f t="shared" si="70"/>
        <v/>
      </c>
      <c r="BB127" s="204" t="str">
        <f t="shared" si="72"/>
        <v/>
      </c>
      <c r="BC127" s="204" t="str">
        <f t="shared" si="72"/>
        <v/>
      </c>
      <c r="BE127" s="206">
        <f t="shared" si="73"/>
        <v>1</v>
      </c>
    </row>
    <row r="128" spans="2:57" hidden="1" x14ac:dyDescent="0.25">
      <c r="B128" s="70" t="str">
        <f t="shared" si="46"/>
        <v/>
      </c>
      <c r="C128" s="430" t="str">
        <f>IF('תנאי סף'!AO128&lt;&gt;1,"",'תנאי סף'!F128)</f>
        <v/>
      </c>
      <c r="D128" s="106" t="str">
        <f>IF($C128="","",'תמיכה מינימלית'!Y128)</f>
        <v/>
      </c>
      <c r="E128" s="181"/>
      <c r="F128" s="106" t="str">
        <f>IF($C128="","",IF(ייצוב!G128="",$BA$1,ייצוב!G128))</f>
        <v/>
      </c>
      <c r="G128" s="364">
        <v>1</v>
      </c>
      <c r="H128" s="285" t="str">
        <f t="shared" si="47"/>
        <v/>
      </c>
      <c r="I128" s="439" t="str">
        <f t="shared" si="48"/>
        <v/>
      </c>
      <c r="J128" s="440" t="str">
        <f t="shared" si="49"/>
        <v/>
      </c>
      <c r="K128" s="440" t="str">
        <f t="shared" si="50"/>
        <v/>
      </c>
      <c r="L128" s="441" t="str">
        <f t="shared" si="51"/>
        <v/>
      </c>
      <c r="M128" s="441" t="str">
        <f t="shared" si="74"/>
        <v/>
      </c>
      <c r="N128" s="442" t="str">
        <f t="shared" si="52"/>
        <v/>
      </c>
      <c r="O128" s="442" t="str">
        <f t="shared" si="75"/>
        <v/>
      </c>
      <c r="P128" s="441" t="str">
        <f t="shared" si="53"/>
        <v/>
      </c>
      <c r="Q128" s="441" t="str">
        <f t="shared" si="76"/>
        <v/>
      </c>
      <c r="R128" s="442" t="str">
        <f t="shared" si="54"/>
        <v/>
      </c>
      <c r="S128" s="442" t="str">
        <f t="shared" si="77"/>
        <v/>
      </c>
      <c r="T128" s="441" t="str">
        <f t="shared" si="55"/>
        <v/>
      </c>
      <c r="U128" s="441" t="str">
        <f t="shared" si="78"/>
        <v/>
      </c>
      <c r="V128" s="442" t="str">
        <f t="shared" si="56"/>
        <v/>
      </c>
      <c r="W128" s="442" t="str">
        <f t="shared" si="79"/>
        <v/>
      </c>
      <c r="X128" s="441" t="str">
        <f t="shared" si="57"/>
        <v/>
      </c>
      <c r="Y128" s="441" t="str">
        <f t="shared" si="80"/>
        <v/>
      </c>
      <c r="Z128" s="442" t="str">
        <f t="shared" si="58"/>
        <v/>
      </c>
      <c r="AA128" s="442" t="str">
        <f t="shared" si="81"/>
        <v/>
      </c>
      <c r="AB128" s="441" t="str">
        <f t="shared" si="59"/>
        <v/>
      </c>
      <c r="AC128" s="441" t="str">
        <f t="shared" si="82"/>
        <v/>
      </c>
      <c r="AD128" s="442" t="str">
        <f t="shared" si="60"/>
        <v/>
      </c>
      <c r="AE128" s="442" t="str">
        <f t="shared" si="83"/>
        <v/>
      </c>
      <c r="AF128" s="441" t="str">
        <f t="shared" si="61"/>
        <v/>
      </c>
      <c r="AG128" s="441" t="str">
        <f t="shared" si="84"/>
        <v/>
      </c>
      <c r="AH128" s="442" t="str">
        <f t="shared" si="62"/>
        <v/>
      </c>
      <c r="AI128" s="442" t="str">
        <f t="shared" si="85"/>
        <v/>
      </c>
      <c r="AJ128" s="441" t="str">
        <f t="shared" si="63"/>
        <v/>
      </c>
      <c r="AK128" s="441" t="str">
        <f t="shared" si="86"/>
        <v/>
      </c>
      <c r="AL128" s="442" t="str">
        <f t="shared" si="64"/>
        <v/>
      </c>
      <c r="AM128" s="442" t="str">
        <f t="shared" si="87"/>
        <v/>
      </c>
      <c r="AN128" s="441" t="str">
        <f t="shared" si="65"/>
        <v/>
      </c>
      <c r="AO128" s="441" t="str">
        <f t="shared" si="88"/>
        <v/>
      </c>
      <c r="AP128" s="442" t="str">
        <f t="shared" si="66"/>
        <v/>
      </c>
      <c r="AQ128" s="442" t="str">
        <f t="shared" si="89"/>
        <v/>
      </c>
      <c r="AR128" s="441" t="str">
        <f t="shared" si="67"/>
        <v/>
      </c>
      <c r="AS128" s="441" t="str">
        <f t="shared" si="90"/>
        <v/>
      </c>
      <c r="AT128" s="442" t="str">
        <f t="shared" si="68"/>
        <v/>
      </c>
      <c r="AU128" s="442" t="str">
        <f t="shared" si="71"/>
        <v/>
      </c>
      <c r="AV128" s="432" t="str">
        <f t="shared" si="69"/>
        <v/>
      </c>
      <c r="AW128" s="107" t="str">
        <f t="shared" si="70"/>
        <v/>
      </c>
      <c r="BB128" s="204" t="str">
        <f t="shared" si="72"/>
        <v/>
      </c>
      <c r="BC128" s="204" t="str">
        <f t="shared" si="72"/>
        <v/>
      </c>
      <c r="BE128" s="206">
        <f t="shared" si="73"/>
        <v>1</v>
      </c>
    </row>
    <row r="129" spans="2:57" hidden="1" x14ac:dyDescent="0.25">
      <c r="B129" s="70" t="str">
        <f t="shared" si="46"/>
        <v/>
      </c>
      <c r="C129" s="430" t="str">
        <f>IF('תנאי סף'!AO129&lt;&gt;1,"",'תנאי סף'!F129)</f>
        <v/>
      </c>
      <c r="D129" s="106" t="str">
        <f>IF($C129="","",'תמיכה מינימלית'!Y129)</f>
        <v/>
      </c>
      <c r="E129" s="181"/>
      <c r="F129" s="106" t="str">
        <f>IF($C129="","",IF(ייצוב!G129="",$BA$1,ייצוב!G129))</f>
        <v/>
      </c>
      <c r="G129" s="364">
        <v>1</v>
      </c>
      <c r="H129" s="285" t="str">
        <f t="shared" si="47"/>
        <v/>
      </c>
      <c r="I129" s="439" t="str">
        <f t="shared" si="48"/>
        <v/>
      </c>
      <c r="J129" s="440" t="str">
        <f t="shared" si="49"/>
        <v/>
      </c>
      <c r="K129" s="440" t="str">
        <f t="shared" si="50"/>
        <v/>
      </c>
      <c r="L129" s="441" t="str">
        <f t="shared" si="51"/>
        <v/>
      </c>
      <c r="M129" s="441" t="str">
        <f t="shared" si="74"/>
        <v/>
      </c>
      <c r="N129" s="442" t="str">
        <f t="shared" si="52"/>
        <v/>
      </c>
      <c r="O129" s="442" t="str">
        <f t="shared" si="75"/>
        <v/>
      </c>
      <c r="P129" s="441" t="str">
        <f t="shared" si="53"/>
        <v/>
      </c>
      <c r="Q129" s="441" t="str">
        <f t="shared" si="76"/>
        <v/>
      </c>
      <c r="R129" s="442" t="str">
        <f t="shared" si="54"/>
        <v/>
      </c>
      <c r="S129" s="442" t="str">
        <f t="shared" si="77"/>
        <v/>
      </c>
      <c r="T129" s="441" t="str">
        <f t="shared" si="55"/>
        <v/>
      </c>
      <c r="U129" s="441" t="str">
        <f t="shared" si="78"/>
        <v/>
      </c>
      <c r="V129" s="442" t="str">
        <f t="shared" si="56"/>
        <v/>
      </c>
      <c r="W129" s="442" t="str">
        <f t="shared" si="79"/>
        <v/>
      </c>
      <c r="X129" s="441" t="str">
        <f t="shared" si="57"/>
        <v/>
      </c>
      <c r="Y129" s="441" t="str">
        <f t="shared" si="80"/>
        <v/>
      </c>
      <c r="Z129" s="442" t="str">
        <f t="shared" si="58"/>
        <v/>
      </c>
      <c r="AA129" s="442" t="str">
        <f t="shared" si="81"/>
        <v/>
      </c>
      <c r="AB129" s="441" t="str">
        <f t="shared" si="59"/>
        <v/>
      </c>
      <c r="AC129" s="441" t="str">
        <f t="shared" si="82"/>
        <v/>
      </c>
      <c r="AD129" s="442" t="str">
        <f t="shared" si="60"/>
        <v/>
      </c>
      <c r="AE129" s="442" t="str">
        <f t="shared" si="83"/>
        <v/>
      </c>
      <c r="AF129" s="441" t="str">
        <f t="shared" si="61"/>
        <v/>
      </c>
      <c r="AG129" s="441" t="str">
        <f t="shared" si="84"/>
        <v/>
      </c>
      <c r="AH129" s="442" t="str">
        <f t="shared" si="62"/>
        <v/>
      </c>
      <c r="AI129" s="442" t="str">
        <f t="shared" si="85"/>
        <v/>
      </c>
      <c r="AJ129" s="441" t="str">
        <f t="shared" si="63"/>
        <v/>
      </c>
      <c r="AK129" s="441" t="str">
        <f t="shared" si="86"/>
        <v/>
      </c>
      <c r="AL129" s="442" t="str">
        <f t="shared" si="64"/>
        <v/>
      </c>
      <c r="AM129" s="442" t="str">
        <f t="shared" si="87"/>
        <v/>
      </c>
      <c r="AN129" s="441" t="str">
        <f t="shared" si="65"/>
        <v/>
      </c>
      <c r="AO129" s="441" t="str">
        <f t="shared" si="88"/>
        <v/>
      </c>
      <c r="AP129" s="442" t="str">
        <f t="shared" si="66"/>
        <v/>
      </c>
      <c r="AQ129" s="442" t="str">
        <f t="shared" si="89"/>
        <v/>
      </c>
      <c r="AR129" s="441" t="str">
        <f t="shared" si="67"/>
        <v/>
      </c>
      <c r="AS129" s="441" t="str">
        <f t="shared" si="90"/>
        <v/>
      </c>
      <c r="AT129" s="442" t="str">
        <f t="shared" si="68"/>
        <v/>
      </c>
      <c r="AU129" s="442" t="str">
        <f t="shared" si="71"/>
        <v/>
      </c>
      <c r="AV129" s="432" t="str">
        <f t="shared" si="69"/>
        <v/>
      </c>
      <c r="AW129" s="107" t="str">
        <f t="shared" si="70"/>
        <v/>
      </c>
      <c r="BB129" s="204" t="str">
        <f t="shared" si="72"/>
        <v/>
      </c>
      <c r="BC129" s="204" t="str">
        <f t="shared" si="72"/>
        <v/>
      </c>
      <c r="BE129" s="206">
        <f t="shared" si="73"/>
        <v>1</v>
      </c>
    </row>
    <row r="130" spans="2:57" ht="16.5" hidden="1" thickBot="1" x14ac:dyDescent="0.3">
      <c r="B130" s="402" t="str">
        <f t="shared" si="46"/>
        <v/>
      </c>
      <c r="C130" s="430" t="str">
        <f>IF('תנאי סף'!AO130&lt;&gt;1,"",'תנאי סף'!F130)</f>
        <v/>
      </c>
      <c r="D130" s="106" t="str">
        <f>IF($C130="","",'תמיכה מינימלית'!Y130)</f>
        <v/>
      </c>
      <c r="E130" s="181"/>
      <c r="F130" s="106" t="str">
        <f>IF($C130="","",IF(ייצוב!G130="",$BA$1,ייצוב!G130))</f>
        <v/>
      </c>
      <c r="G130" s="364">
        <v>1</v>
      </c>
      <c r="H130" s="287" t="str">
        <f t="shared" si="47"/>
        <v/>
      </c>
      <c r="I130" s="403" t="str">
        <f t="shared" si="48"/>
        <v/>
      </c>
      <c r="J130" s="404" t="str">
        <f t="shared" si="49"/>
        <v/>
      </c>
      <c r="K130" s="404" t="str">
        <f t="shared" si="50"/>
        <v/>
      </c>
      <c r="L130" s="405" t="str">
        <f t="shared" si="51"/>
        <v/>
      </c>
      <c r="M130" s="405" t="str">
        <f t="shared" si="74"/>
        <v/>
      </c>
      <c r="N130" s="406" t="str">
        <f t="shared" si="52"/>
        <v/>
      </c>
      <c r="O130" s="406" t="str">
        <f t="shared" si="75"/>
        <v/>
      </c>
      <c r="P130" s="405" t="str">
        <f t="shared" si="53"/>
        <v/>
      </c>
      <c r="Q130" s="405" t="str">
        <f t="shared" si="76"/>
        <v/>
      </c>
      <c r="R130" s="406" t="str">
        <f t="shared" si="54"/>
        <v/>
      </c>
      <c r="S130" s="406" t="str">
        <f t="shared" si="77"/>
        <v/>
      </c>
      <c r="T130" s="405" t="str">
        <f t="shared" si="55"/>
        <v/>
      </c>
      <c r="U130" s="405" t="str">
        <f t="shared" si="78"/>
        <v/>
      </c>
      <c r="V130" s="406" t="str">
        <f t="shared" si="56"/>
        <v/>
      </c>
      <c r="W130" s="406" t="str">
        <f t="shared" si="79"/>
        <v/>
      </c>
      <c r="X130" s="405" t="str">
        <f t="shared" si="57"/>
        <v/>
      </c>
      <c r="Y130" s="405" t="str">
        <f t="shared" si="80"/>
        <v/>
      </c>
      <c r="Z130" s="406" t="str">
        <f t="shared" si="58"/>
        <v/>
      </c>
      <c r="AA130" s="406" t="str">
        <f t="shared" si="81"/>
        <v/>
      </c>
      <c r="AB130" s="405" t="str">
        <f t="shared" si="59"/>
        <v/>
      </c>
      <c r="AC130" s="405" t="str">
        <f t="shared" si="82"/>
        <v/>
      </c>
      <c r="AD130" s="406" t="str">
        <f t="shared" si="60"/>
        <v/>
      </c>
      <c r="AE130" s="406" t="str">
        <f t="shared" si="83"/>
        <v/>
      </c>
      <c r="AF130" s="405" t="str">
        <f t="shared" si="61"/>
        <v/>
      </c>
      <c r="AG130" s="405" t="str">
        <f t="shared" si="84"/>
        <v/>
      </c>
      <c r="AH130" s="406" t="str">
        <f t="shared" si="62"/>
        <v/>
      </c>
      <c r="AI130" s="406" t="str">
        <f t="shared" si="85"/>
        <v/>
      </c>
      <c r="AJ130" s="405" t="str">
        <f t="shared" si="63"/>
        <v/>
      </c>
      <c r="AK130" s="405" t="str">
        <f t="shared" si="86"/>
        <v/>
      </c>
      <c r="AL130" s="406" t="str">
        <f t="shared" si="64"/>
        <v/>
      </c>
      <c r="AM130" s="406" t="str">
        <f t="shared" si="87"/>
        <v/>
      </c>
      <c r="AN130" s="405" t="str">
        <f t="shared" si="65"/>
        <v/>
      </c>
      <c r="AO130" s="405" t="str">
        <f t="shared" si="88"/>
        <v/>
      </c>
      <c r="AP130" s="406" t="str">
        <f t="shared" si="66"/>
        <v/>
      </c>
      <c r="AQ130" s="406" t="str">
        <f t="shared" si="89"/>
        <v/>
      </c>
      <c r="AR130" s="405" t="str">
        <f t="shared" si="67"/>
        <v/>
      </c>
      <c r="AS130" s="405" t="str">
        <f t="shared" si="90"/>
        <v/>
      </c>
      <c r="AT130" s="406" t="str">
        <f t="shared" si="68"/>
        <v/>
      </c>
      <c r="AU130" s="442" t="str">
        <f t="shared" si="71"/>
        <v/>
      </c>
      <c r="AV130" s="407" t="str">
        <f t="shared" si="69"/>
        <v/>
      </c>
      <c r="AW130" s="408" t="str">
        <f t="shared" si="70"/>
        <v/>
      </c>
      <c r="BB130" s="204" t="str">
        <f t="shared" si="72"/>
        <v/>
      </c>
      <c r="BC130" s="204" t="str">
        <f t="shared" si="72"/>
        <v/>
      </c>
      <c r="BE130" s="206">
        <f t="shared" si="73"/>
        <v>1</v>
      </c>
    </row>
    <row r="131" spans="2:57" ht="16.5" thickBot="1" x14ac:dyDescent="0.3">
      <c r="B131" s="529" t="s">
        <v>47</v>
      </c>
      <c r="C131" s="552"/>
      <c r="D131" s="108">
        <f ca="1">SUM(D31:D130)</f>
        <v>1</v>
      </c>
      <c r="E131" s="13">
        <f ca="1">SUM(E31:E130)-SUMIF(C31:C130,"",E31:E130)</f>
        <v>0</v>
      </c>
      <c r="F131" s="109">
        <f ca="1">SUM(F31:F130)</f>
        <v>1</v>
      </c>
      <c r="G131" s="13">
        <f>SUM(G31:G130)</f>
        <v>100</v>
      </c>
      <c r="H131" s="13">
        <f t="shared" ref="H131:AW131" ca="1" si="91">SUM(H31:H130)</f>
        <v>0</v>
      </c>
      <c r="I131" s="13">
        <f t="shared" ca="1" si="91"/>
        <v>0</v>
      </c>
      <c r="J131" s="110">
        <f t="shared" ca="1" si="91"/>
        <v>1</v>
      </c>
      <c r="K131" s="110">
        <f t="shared" ca="1" si="91"/>
        <v>1</v>
      </c>
      <c r="L131" s="13">
        <f t="shared" ca="1" si="91"/>
        <v>0</v>
      </c>
      <c r="M131" s="13">
        <f t="shared" ca="1" si="91"/>
        <v>0</v>
      </c>
      <c r="N131" s="110">
        <f t="shared" ca="1" si="91"/>
        <v>1</v>
      </c>
      <c r="O131" s="110">
        <f t="shared" ca="1" si="91"/>
        <v>1</v>
      </c>
      <c r="P131" s="13">
        <f t="shared" ca="1" si="91"/>
        <v>0</v>
      </c>
      <c r="Q131" s="13">
        <f t="shared" ca="1" si="91"/>
        <v>0</v>
      </c>
      <c r="R131" s="110">
        <f t="shared" ca="1" si="91"/>
        <v>1</v>
      </c>
      <c r="S131" s="110">
        <f t="shared" ca="1" si="91"/>
        <v>1</v>
      </c>
      <c r="T131" s="13">
        <f t="shared" ca="1" si="91"/>
        <v>0</v>
      </c>
      <c r="U131" s="13">
        <f t="shared" ca="1" si="91"/>
        <v>0</v>
      </c>
      <c r="V131" s="110">
        <f t="shared" ca="1" si="91"/>
        <v>1</v>
      </c>
      <c r="W131" s="110">
        <f t="shared" ca="1" si="91"/>
        <v>1</v>
      </c>
      <c r="X131" s="13">
        <f t="shared" ca="1" si="91"/>
        <v>0</v>
      </c>
      <c r="Y131" s="13">
        <f t="shared" ca="1" si="91"/>
        <v>0</v>
      </c>
      <c r="Z131" s="110">
        <f t="shared" ca="1" si="91"/>
        <v>1</v>
      </c>
      <c r="AA131" s="110">
        <f t="shared" ca="1" si="91"/>
        <v>1</v>
      </c>
      <c r="AB131" s="13">
        <f t="shared" ca="1" si="91"/>
        <v>0</v>
      </c>
      <c r="AC131" s="13">
        <f t="shared" ca="1" si="91"/>
        <v>0</v>
      </c>
      <c r="AD131" s="110">
        <f t="shared" ca="1" si="91"/>
        <v>1</v>
      </c>
      <c r="AE131" s="110">
        <f t="shared" ca="1" si="91"/>
        <v>1</v>
      </c>
      <c r="AF131" s="13">
        <f t="shared" ca="1" si="91"/>
        <v>0</v>
      </c>
      <c r="AG131" s="13">
        <f t="shared" ca="1" si="91"/>
        <v>0</v>
      </c>
      <c r="AH131" s="110">
        <f t="shared" ca="1" si="91"/>
        <v>1</v>
      </c>
      <c r="AI131" s="110">
        <f t="shared" ca="1" si="91"/>
        <v>1</v>
      </c>
      <c r="AJ131" s="13">
        <f t="shared" ca="1" si="91"/>
        <v>0</v>
      </c>
      <c r="AK131" s="13">
        <f t="shared" ca="1" si="91"/>
        <v>0</v>
      </c>
      <c r="AL131" s="110">
        <f t="shared" ca="1" si="91"/>
        <v>1</v>
      </c>
      <c r="AM131" s="110">
        <f t="shared" ca="1" si="91"/>
        <v>1</v>
      </c>
      <c r="AN131" s="13">
        <f t="shared" ca="1" si="91"/>
        <v>0</v>
      </c>
      <c r="AO131" s="13">
        <f t="shared" ca="1" si="91"/>
        <v>0</v>
      </c>
      <c r="AP131" s="110">
        <f t="shared" ca="1" si="91"/>
        <v>1</v>
      </c>
      <c r="AQ131" s="110">
        <f t="shared" ca="1" si="91"/>
        <v>1</v>
      </c>
      <c r="AR131" s="13">
        <f t="shared" ca="1" si="91"/>
        <v>0</v>
      </c>
      <c r="AS131" s="13">
        <f t="shared" ca="1" si="91"/>
        <v>0</v>
      </c>
      <c r="AT131" s="110">
        <f t="shared" ca="1" si="91"/>
        <v>1</v>
      </c>
      <c r="AU131" s="110">
        <f t="shared" ca="1" si="91"/>
        <v>1</v>
      </c>
      <c r="AV131" s="110">
        <f t="shared" ca="1" si="91"/>
        <v>1</v>
      </c>
      <c r="AW131" s="111">
        <f t="shared" ca="1" si="91"/>
        <v>1538183.9999999998</v>
      </c>
    </row>
  </sheetData>
  <sheetProtection algorithmName="SHA-512" hashValue="8JhNYeTaPo9N8vgjRbT8MdtzimC5D0RjOK9F46muAXE9L3o/iEZz1/HhcZOQtMKra/+R9n9vFEC28+UL7/Yeew==" saltValue="V6rkDR6J3QkPmoSWMCmiQA==" spinCount="100000" sheet="1" scenarios="1" formatColumns="0" formatRows="0"/>
  <mergeCells count="49">
    <mergeCell ref="F5:G5"/>
    <mergeCell ref="F6:G6"/>
    <mergeCell ref="B29:B30"/>
    <mergeCell ref="C29:C30"/>
    <mergeCell ref="D29:D30"/>
    <mergeCell ref="F29:F30"/>
    <mergeCell ref="S29:S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AE29:AE30"/>
    <mergeCell ref="T29:T30"/>
    <mergeCell ref="U29:U30"/>
    <mergeCell ref="V29:V30"/>
    <mergeCell ref="W29:W30"/>
    <mergeCell ref="X29:X30"/>
    <mergeCell ref="Y29:Y30"/>
    <mergeCell ref="AV29:AV30"/>
    <mergeCell ref="AW29:AW30"/>
    <mergeCell ref="AL29:AL30"/>
    <mergeCell ref="AM29:AM30"/>
    <mergeCell ref="AN29:AN30"/>
    <mergeCell ref="AO29:AO30"/>
    <mergeCell ref="AP29:AP30"/>
    <mergeCell ref="AQ29:AQ30"/>
    <mergeCell ref="B131:C131"/>
    <mergeCell ref="AR29:AR30"/>
    <mergeCell ref="AS29:AS30"/>
    <mergeCell ref="AT29:AT30"/>
    <mergeCell ref="AU29:AU30"/>
    <mergeCell ref="AF29:AF30"/>
    <mergeCell ref="AG29:AG30"/>
    <mergeCell ref="AH29:AH30"/>
    <mergeCell ref="AI29:AI30"/>
    <mergeCell ref="AJ29:AJ30"/>
    <mergeCell ref="AK29:AK30"/>
    <mergeCell ref="Z29:Z30"/>
    <mergeCell ref="AA29:AA30"/>
    <mergeCell ref="AB29:AB30"/>
    <mergeCell ref="AC29:AC30"/>
    <mergeCell ref="AD29:AD30"/>
  </mergeCells>
  <conditionalFormatting sqref="B31:AW130">
    <cfRule type="expression" dxfId="231" priority="1" stopIfTrue="1">
      <formula>AND($C31="",B31&lt;&gt;"")</formula>
    </cfRule>
    <cfRule type="expression" dxfId="230" priority="2">
      <formula>$C31=""</formula>
    </cfRule>
    <cfRule type="expression" dxfId="229" priority="3">
      <formula>B$30&lt;&gt;""</formula>
    </cfRule>
  </conditionalFormatting>
  <dataValidations count="2">
    <dataValidation type="decimal" operator="greaterThanOrEqual" allowBlank="1" showInputMessage="1" showErrorMessage="1" errorTitle="נתון שגוי." error="ניתן להזין רק מספר גדול או שווה ל-0." sqref="E31:E130 E6" xr:uid="{00000000-0002-0000-1000-000000000000}">
      <formula1>0</formula1>
    </dataValidation>
    <dataValidation type="list" allowBlank="1" showInputMessage="1" showErrorMessage="1" error="יש להזין 0 או 1 _x000a_0  = לא זכאי להגנה_x000a_1 - זכאי להגנה" sqref="G31:G130" xr:uid="{00000000-0002-0000-1000-000001000000}">
      <formula1>$BB31:$BC31</formula1>
    </dataValidation>
  </dataValidations>
  <printOptions horizontalCentered="1"/>
  <pageMargins left="0.18" right="0.19" top="0.74803149606299213" bottom="0.74803149606299213" header="0.31496062992125984" footer="0.31496062992125984"/>
  <pageSetup paperSize="9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3BCD316-FDA4-43EE-AB6E-C7FB098A4483}">
            <xm:f>NOT(ISERROR(SEARCH($BA$1,B31)))</xm:f>
            <xm:f>$BA$1</xm:f>
            <x14:dxf>
              <fill>
                <patternFill>
                  <bgColor rgb="FFFF0000"/>
                </patternFill>
              </fill>
            </x14:dxf>
          </x14:cfRule>
          <xm:sqref>B31:AW130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4" tint="-0.249977111117893"/>
  </sheetPr>
  <dimension ref="A1:AH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Z3" sqref="Z3"/>
      <selection pane="bottomLeft" activeCell="B31" sqref="B31"/>
    </sheetView>
  </sheetViews>
  <sheetFormatPr defaultColWidth="9" defaultRowHeight="12.75" x14ac:dyDescent="0.2"/>
  <cols>
    <col min="1" max="1" width="3.42578125" style="204" hidden="1" customWidth="1"/>
    <col min="2" max="2" width="8.85546875" style="204" customWidth="1"/>
    <col min="3" max="3" width="25.140625" style="204" customWidth="1"/>
    <col min="4" max="5" width="15.140625" style="204" customWidth="1"/>
    <col min="6" max="6" width="16" style="312" customWidth="1"/>
    <col min="7" max="7" width="16.42578125" style="204" customWidth="1"/>
    <col min="8" max="8" width="19.5703125" style="204" customWidth="1"/>
    <col min="9" max="9" width="15.5703125" style="204" customWidth="1"/>
    <col min="10" max="10" width="16.140625" style="204" customWidth="1"/>
    <col min="11" max="11" width="13.85546875" style="204" customWidth="1"/>
    <col min="12" max="25" width="4.140625" style="204" hidden="1" customWidth="1"/>
    <col min="26" max="26" width="15.85546875" style="204" customWidth="1"/>
    <col min="27" max="27" width="9" style="204" customWidth="1"/>
    <col min="28" max="33" width="9" style="204"/>
    <col min="34" max="34" width="9" style="204" customWidth="1"/>
    <col min="35" max="16384" width="9" style="204"/>
  </cols>
  <sheetData>
    <row r="1" spans="2:34" ht="18.75" x14ac:dyDescent="0.2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E1" s="48"/>
      <c r="F1" s="204"/>
      <c r="AG1" s="204" t="s">
        <v>260</v>
      </c>
      <c r="AH1" s="204" t="s">
        <v>70</v>
      </c>
    </row>
    <row r="2" spans="2:34" ht="19.5" thickBot="1" x14ac:dyDescent="0.25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E2" s="15"/>
      <c r="F2" s="204"/>
    </row>
    <row r="3" spans="2:34" x14ac:dyDescent="0.2">
      <c r="F3" s="204"/>
    </row>
    <row r="4" spans="2:34" ht="14.25" hidden="1" customHeight="1" x14ac:dyDescent="0.2">
      <c r="F4" s="204"/>
    </row>
    <row r="5" spans="2:34" ht="14.25" hidden="1" customHeight="1" x14ac:dyDescent="0.2">
      <c r="F5" s="204"/>
    </row>
    <row r="6" spans="2:34" ht="14.25" hidden="1" customHeight="1" x14ac:dyDescent="0.2">
      <c r="F6" s="204"/>
    </row>
    <row r="7" spans="2:34" ht="14.25" hidden="1" customHeight="1" x14ac:dyDescent="0.2">
      <c r="F7" s="204"/>
    </row>
    <row r="8" spans="2:34" ht="14.25" hidden="1" customHeight="1" x14ac:dyDescent="0.2">
      <c r="F8" s="204"/>
    </row>
    <row r="9" spans="2:34" ht="14.25" hidden="1" customHeight="1" x14ac:dyDescent="0.2">
      <c r="F9" s="204"/>
    </row>
    <row r="10" spans="2:34" ht="14.25" hidden="1" customHeight="1" x14ac:dyDescent="0.2">
      <c r="F10" s="204"/>
    </row>
    <row r="11" spans="2:34" ht="14.25" hidden="1" customHeight="1" x14ac:dyDescent="0.2">
      <c r="F11" s="204"/>
    </row>
    <row r="12" spans="2:34" ht="14.25" hidden="1" customHeight="1" x14ac:dyDescent="0.2">
      <c r="F12" s="204"/>
    </row>
    <row r="13" spans="2:34" ht="14.25" hidden="1" customHeight="1" x14ac:dyDescent="0.2">
      <c r="F13" s="204"/>
    </row>
    <row r="14" spans="2:34" ht="14.25" hidden="1" customHeight="1" x14ac:dyDescent="0.2">
      <c r="F14" s="204"/>
    </row>
    <row r="15" spans="2:34" ht="14.25" hidden="1" customHeight="1" x14ac:dyDescent="0.2">
      <c r="F15" s="204"/>
    </row>
    <row r="16" spans="2:34" ht="14.25" hidden="1" customHeight="1" x14ac:dyDescent="0.2">
      <c r="F16" s="204"/>
    </row>
    <row r="17" spans="1:26" ht="14.25" hidden="1" customHeight="1" x14ac:dyDescent="0.2">
      <c r="F17" s="204"/>
    </row>
    <row r="18" spans="1:26" ht="14.25" hidden="1" customHeight="1" x14ac:dyDescent="0.2">
      <c r="F18" s="204"/>
    </row>
    <row r="19" spans="1:26" ht="14.25" hidden="1" customHeight="1" x14ac:dyDescent="0.2">
      <c r="F19" s="204"/>
    </row>
    <row r="20" spans="1:26" ht="14.25" hidden="1" customHeight="1" x14ac:dyDescent="0.2">
      <c r="F20" s="204"/>
    </row>
    <row r="21" spans="1:26" ht="14.25" hidden="1" customHeight="1" x14ac:dyDescent="0.2">
      <c r="F21" s="204"/>
    </row>
    <row r="22" spans="1:26" ht="14.25" hidden="1" customHeight="1" x14ac:dyDescent="0.2">
      <c r="F22" s="204"/>
    </row>
    <row r="23" spans="1:26" ht="14.25" hidden="1" customHeight="1" x14ac:dyDescent="0.2">
      <c r="F23" s="204"/>
    </row>
    <row r="24" spans="1:26" ht="14.25" hidden="1" customHeight="1" x14ac:dyDescent="0.2">
      <c r="F24" s="204"/>
    </row>
    <row r="25" spans="1:26" ht="14.25" hidden="1" customHeight="1" x14ac:dyDescent="0.2">
      <c r="F25" s="204"/>
    </row>
    <row r="26" spans="1:26" hidden="1" x14ac:dyDescent="0.2">
      <c r="F26" s="204"/>
    </row>
    <row r="27" spans="1:26" hidden="1" x14ac:dyDescent="0.2">
      <c r="F27" s="204"/>
    </row>
    <row r="28" spans="1:26" ht="19.5" thickBot="1" x14ac:dyDescent="0.35">
      <c r="B28" s="575" t="s">
        <v>261</v>
      </c>
      <c r="C28" s="576"/>
      <c r="D28" s="576"/>
      <c r="E28" s="576"/>
      <c r="F28" s="576"/>
      <c r="G28" s="576"/>
      <c r="H28" s="576"/>
      <c r="I28" s="576"/>
      <c r="J28" s="576"/>
      <c r="K28" s="576"/>
      <c r="L28" s="576"/>
      <c r="M28" s="576"/>
      <c r="N28" s="576"/>
      <c r="O28" s="576"/>
      <c r="P28" s="576"/>
      <c r="Q28" s="576"/>
      <c r="R28" s="576"/>
      <c r="S28" s="576"/>
      <c r="T28" s="576"/>
      <c r="U28" s="576"/>
      <c r="V28" s="576"/>
      <c r="W28" s="576"/>
      <c r="X28" s="576"/>
      <c r="Y28" s="576"/>
      <c r="Z28" s="576"/>
    </row>
    <row r="29" spans="1:26" ht="16.5" customHeight="1" x14ac:dyDescent="0.2">
      <c r="A29" s="310"/>
      <c r="B29" s="546" t="s">
        <v>149</v>
      </c>
      <c r="C29" s="536" t="s">
        <v>89</v>
      </c>
      <c r="D29" s="546" t="s">
        <v>262</v>
      </c>
      <c r="E29" s="546" t="s">
        <v>263</v>
      </c>
      <c r="F29" s="546" t="s">
        <v>264</v>
      </c>
      <c r="G29" s="546" t="s">
        <v>265</v>
      </c>
      <c r="H29" s="550" t="s">
        <v>266</v>
      </c>
      <c r="I29" s="544" t="s">
        <v>267</v>
      </c>
      <c r="J29" s="546" t="s">
        <v>268</v>
      </c>
      <c r="K29" s="546" t="s">
        <v>269</v>
      </c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550" t="s">
        <v>270</v>
      </c>
    </row>
    <row r="30" spans="1:26" ht="56.25" customHeight="1" thickBot="1" x14ac:dyDescent="0.25">
      <c r="A30" s="311"/>
      <c r="B30" s="547"/>
      <c r="C30" s="537"/>
      <c r="D30" s="547"/>
      <c r="E30" s="547"/>
      <c r="F30" s="547"/>
      <c r="G30" s="547"/>
      <c r="H30" s="551"/>
      <c r="I30" s="545"/>
      <c r="J30" s="547"/>
      <c r="K30" s="547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303"/>
      <c r="Z30" s="551"/>
    </row>
    <row r="31" spans="1:26" ht="24" customHeight="1" x14ac:dyDescent="0.25">
      <c r="B31" s="64">
        <f ca="1">IF(C31="","",ROW()-30)</f>
        <v>1</v>
      </c>
      <c r="C31" s="259" t="str">
        <f ca="1">IF('תנאי סף'!AO31&lt;&gt;1,"",'תנאי סף'!F31)</f>
        <v>איגוד הקומפוזיטורים</v>
      </c>
      <c r="D31" s="62">
        <f ca="1">IF(C31="","",IF(ייצוב!G31="",$AH$1,ייצוב!G31))</f>
        <v>0.20508490421940262</v>
      </c>
      <c r="E31" s="65">
        <f ca="1">IF(C31="","",IF(ייצוב!E31="",$AH$1,ייצוב!E31))</f>
        <v>311501</v>
      </c>
      <c r="F31" s="65">
        <f ca="1">IF(B31="","",'התחשיב הבסיסי'!AF31)</f>
        <v>300027.28781666001</v>
      </c>
      <c r="G31" s="62">
        <f ca="1">IF(C31="","",'הרכב חברי הוועדה'!Y31)</f>
        <v>0.19691848999449138</v>
      </c>
      <c r="H31" s="66">
        <f ca="1">IF(C31="","",'הרכב חברי הוועדה'!Z31)</f>
        <v>302896.87061368674</v>
      </c>
      <c r="I31" s="67">
        <f ca="1">IF($C31="","",'הגבלה לסכום מבוקש (1)'!D31)</f>
        <v>610000</v>
      </c>
      <c r="J31" s="68">
        <f ca="1">'הגבלה לסכום מבוקש (2)'!W31</f>
        <v>302896.87061368686</v>
      </c>
      <c r="K31" s="65">
        <f t="shared" ref="K31:K62" ca="1" si="0">IFERROR(IF(C31="","",J31-E31),$AH$1)</f>
        <v>-8604.1293863131432</v>
      </c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9">
        <f t="shared" ref="Z31:Z62" ca="1" si="1">IFERROR(IF(C31="","",K31/E31),$AH$1)</f>
        <v>-2.7621514493735632E-2</v>
      </c>
    </row>
    <row r="32" spans="1:26" ht="24" customHeight="1" x14ac:dyDescent="0.25">
      <c r="B32" s="70">
        <f t="shared" ref="B32:B95" ca="1" si="2">IF(C32="","",ROW()-30)</f>
        <v>2</v>
      </c>
      <c r="C32" s="259" t="str">
        <f ca="1">IF('תנאי סף'!AO32&lt;&gt;1,"",'תנאי סף'!F32)</f>
        <v>המכון למוסיקה ישראלית</v>
      </c>
      <c r="D32" s="62">
        <f ca="1">IF(C32="","",IF(ייצוב!G32="",$AH$1,ייצוב!G32))</f>
        <v>0.79491509578059738</v>
      </c>
      <c r="E32" s="65">
        <f ca="1">IF(C32="","",IF(ייצוב!E32="",$AH$1,ייצוב!E32))</f>
        <v>1207387</v>
      </c>
      <c r="F32" s="65">
        <f ca="1">IF(B32="","",'התחשיב הבסיסי'!AF32)</f>
        <v>1238156.71218334</v>
      </c>
      <c r="G32" s="62">
        <f ca="1">IF(C32="","",'הרכב חברי הוועדה'!Y32)</f>
        <v>0.80308151000550854</v>
      </c>
      <c r="H32" s="410">
        <f ca="1">IF(C32="","",'הרכב חברי הוועדה'!Z32)</f>
        <v>1235287.129386313</v>
      </c>
      <c r="I32" s="71">
        <f ca="1">IF($C32="","",'הגבלה לסכום מבוקש (1)'!D32)</f>
        <v>1400000</v>
      </c>
      <c r="J32" s="68">
        <f ca="1">'הגבלה לסכום מבוקש (2)'!W32</f>
        <v>1235287.129386313</v>
      </c>
      <c r="K32" s="444">
        <f t="shared" ca="1" si="0"/>
        <v>27900.129386313027</v>
      </c>
      <c r="L32" s="410"/>
      <c r="M32" s="410"/>
      <c r="N32" s="410"/>
      <c r="O32" s="410"/>
      <c r="P32" s="410"/>
      <c r="Q32" s="410"/>
      <c r="R32" s="410"/>
      <c r="S32" s="410"/>
      <c r="T32" s="410"/>
      <c r="U32" s="410"/>
      <c r="V32" s="410"/>
      <c r="W32" s="410"/>
      <c r="X32" s="410"/>
      <c r="Y32" s="410"/>
      <c r="Z32" s="72">
        <f t="shared" ca="1" si="1"/>
        <v>2.3107859688992035E-2</v>
      </c>
    </row>
    <row r="33" spans="2:26" ht="15.75" x14ac:dyDescent="0.25">
      <c r="B33" s="70" t="str">
        <f t="shared" ca="1" si="2"/>
        <v/>
      </c>
      <c r="C33" s="259" t="str">
        <f ca="1">IF('תנאי סף'!AO33&lt;&gt;1,"",'תנאי סף'!F33)</f>
        <v/>
      </c>
      <c r="D33" s="62" t="str">
        <f ca="1">IF(C33="","",IF(ייצוב!G33="",$AH$1,ייצוב!G33))</f>
        <v/>
      </c>
      <c r="E33" s="65" t="str">
        <f ca="1">IF(C33="","",IF(ייצוב!E33="",$AH$1,ייצוב!E33))</f>
        <v/>
      </c>
      <c r="F33" s="65" t="str">
        <f ca="1">IF(B33="","",'התחשיב הבסיסי'!AF33)</f>
        <v/>
      </c>
      <c r="G33" s="62" t="str">
        <f ca="1">IF(C33="","",'הרכב חברי הוועדה'!Y33)</f>
        <v/>
      </c>
      <c r="H33" s="410" t="str">
        <f ca="1">IF(C33="","",'הרכב חברי הוועדה'!Z33)</f>
        <v/>
      </c>
      <c r="I33" s="71" t="str">
        <f ca="1">IF($C33="","",'הגבלה לסכום מבוקש (1)'!D33)</f>
        <v/>
      </c>
      <c r="J33" s="68" t="str">
        <f ca="1">'הגבלה לסכום מבוקש (2)'!W33</f>
        <v/>
      </c>
      <c r="K33" s="444" t="str">
        <f t="shared" ca="1" si="0"/>
        <v/>
      </c>
      <c r="L33" s="410"/>
      <c r="M33" s="410"/>
      <c r="N33" s="410"/>
      <c r="O33" s="410"/>
      <c r="P33" s="410"/>
      <c r="Q33" s="410"/>
      <c r="R33" s="410"/>
      <c r="S33" s="410"/>
      <c r="T33" s="410"/>
      <c r="U33" s="410"/>
      <c r="V33" s="410"/>
      <c r="W33" s="410"/>
      <c r="X33" s="410"/>
      <c r="Y33" s="410"/>
      <c r="Z33" s="72" t="str">
        <f t="shared" ca="1" si="1"/>
        <v/>
      </c>
    </row>
    <row r="34" spans="2:26" ht="15.75" x14ac:dyDescent="0.25">
      <c r="B34" s="70" t="str">
        <f t="shared" ca="1" si="2"/>
        <v/>
      </c>
      <c r="C34" s="259" t="str">
        <f ca="1">IF('תנאי סף'!AO34&lt;&gt;1,"",'תנאי סף'!F34)</f>
        <v/>
      </c>
      <c r="D34" s="62" t="str">
        <f ca="1">IF(C34="","",IF(ייצוב!G34="",$AH$1,ייצוב!G34))</f>
        <v/>
      </c>
      <c r="E34" s="65" t="str">
        <f ca="1">IF(C34="","",IF(ייצוב!E34="",$AH$1,ייצוב!E34))</f>
        <v/>
      </c>
      <c r="F34" s="65" t="str">
        <f ca="1">IF(B34="","",'התחשיב הבסיסי'!AF34)</f>
        <v/>
      </c>
      <c r="G34" s="62" t="str">
        <f ca="1">IF(C34="","",'הרכב חברי הוועדה'!Y34)</f>
        <v/>
      </c>
      <c r="H34" s="410" t="str">
        <f ca="1">IF(C34="","",'הרכב חברי הוועדה'!Z34)</f>
        <v/>
      </c>
      <c r="I34" s="71" t="str">
        <f ca="1">IF($C34="","",'הגבלה לסכום מבוקש (1)'!D34)</f>
        <v/>
      </c>
      <c r="J34" s="68" t="str">
        <f ca="1">'הגבלה לסכום מבוקש (2)'!W34</f>
        <v/>
      </c>
      <c r="K34" s="444" t="str">
        <f t="shared" ca="1" si="0"/>
        <v/>
      </c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0"/>
      <c r="Z34" s="72" t="str">
        <f t="shared" ca="1" si="1"/>
        <v/>
      </c>
    </row>
    <row r="35" spans="2:26" ht="15.75" x14ac:dyDescent="0.25">
      <c r="B35" s="70" t="str">
        <f t="shared" ca="1" si="2"/>
        <v/>
      </c>
      <c r="C35" s="259" t="str">
        <f ca="1">IF('תנאי סף'!AO35&lt;&gt;1,"",'תנאי סף'!F35)</f>
        <v/>
      </c>
      <c r="D35" s="62" t="str">
        <f ca="1">IF(C35="","",IF(ייצוב!G35="",$AH$1,ייצוב!G35))</f>
        <v/>
      </c>
      <c r="E35" s="65" t="str">
        <f ca="1">IF(C35="","",IF(ייצוב!E35="",$AH$1,ייצוב!E35))</f>
        <v/>
      </c>
      <c r="F35" s="65" t="str">
        <f ca="1">IF(B35="","",'התחשיב הבסיסי'!AF35)</f>
        <v/>
      </c>
      <c r="G35" s="62" t="str">
        <f ca="1">IF(C35="","",'הרכב חברי הוועדה'!Y35)</f>
        <v/>
      </c>
      <c r="H35" s="410" t="str">
        <f ca="1">IF(C35="","",'הרכב חברי הוועדה'!Z35)</f>
        <v/>
      </c>
      <c r="I35" s="71" t="str">
        <f ca="1">IF($C35="","",'הגבלה לסכום מבוקש (1)'!D35)</f>
        <v/>
      </c>
      <c r="J35" s="68" t="str">
        <f ca="1">'הגבלה לסכום מבוקש (2)'!W35</f>
        <v/>
      </c>
      <c r="K35" s="444" t="str">
        <f t="shared" ca="1" si="0"/>
        <v/>
      </c>
      <c r="L35" s="410"/>
      <c r="M35" s="410"/>
      <c r="N35" s="410"/>
      <c r="O35" s="410"/>
      <c r="P35" s="410"/>
      <c r="Q35" s="410"/>
      <c r="R35" s="410"/>
      <c r="S35" s="410"/>
      <c r="T35" s="410"/>
      <c r="U35" s="410"/>
      <c r="V35" s="410"/>
      <c r="W35" s="410"/>
      <c r="X35" s="410"/>
      <c r="Y35" s="410"/>
      <c r="Z35" s="72" t="str">
        <f t="shared" ca="1" si="1"/>
        <v/>
      </c>
    </row>
    <row r="36" spans="2:26" ht="15.75" x14ac:dyDescent="0.25">
      <c r="B36" s="70" t="str">
        <f t="shared" ca="1" si="2"/>
        <v/>
      </c>
      <c r="C36" s="259" t="str">
        <f ca="1">IF('תנאי סף'!AO36&lt;&gt;1,"",'תנאי סף'!F36)</f>
        <v/>
      </c>
      <c r="D36" s="62" t="str">
        <f ca="1">IF(C36="","",IF(ייצוב!G36="",$AH$1,ייצוב!G36))</f>
        <v/>
      </c>
      <c r="E36" s="65" t="str">
        <f ca="1">IF(C36="","",IF(ייצוב!E36="",$AH$1,ייצוב!E36))</f>
        <v/>
      </c>
      <c r="F36" s="65" t="str">
        <f ca="1">IF(B36="","",'התחשיב הבסיסי'!AF36)</f>
        <v/>
      </c>
      <c r="G36" s="62" t="str">
        <f ca="1">IF(C36="","",'הרכב חברי הוועדה'!Y36)</f>
        <v/>
      </c>
      <c r="H36" s="410" t="str">
        <f ca="1">IF(C36="","",'הרכב חברי הוועדה'!Z36)</f>
        <v/>
      </c>
      <c r="I36" s="71" t="str">
        <f ca="1">IF($C36="","",'הגבלה לסכום מבוקש (1)'!D36)</f>
        <v/>
      </c>
      <c r="J36" s="68" t="str">
        <f ca="1">'הגבלה לסכום מבוקש (2)'!W36</f>
        <v/>
      </c>
      <c r="K36" s="444" t="str">
        <f t="shared" ca="1" si="0"/>
        <v/>
      </c>
      <c r="L36" s="410"/>
      <c r="M36" s="410"/>
      <c r="N36" s="410"/>
      <c r="O36" s="410"/>
      <c r="P36" s="410"/>
      <c r="Q36" s="410"/>
      <c r="R36" s="410"/>
      <c r="S36" s="410"/>
      <c r="T36" s="410"/>
      <c r="U36" s="410"/>
      <c r="V36" s="410"/>
      <c r="W36" s="410"/>
      <c r="X36" s="410"/>
      <c r="Y36" s="410"/>
      <c r="Z36" s="72" t="str">
        <f t="shared" ca="1" si="1"/>
        <v/>
      </c>
    </row>
    <row r="37" spans="2:26" ht="15.75" x14ac:dyDescent="0.25">
      <c r="B37" s="70" t="str">
        <f t="shared" ca="1" si="2"/>
        <v/>
      </c>
      <c r="C37" s="259" t="str">
        <f ca="1">IF('תנאי סף'!AO37&lt;&gt;1,"",'תנאי סף'!F37)</f>
        <v/>
      </c>
      <c r="D37" s="62" t="str">
        <f ca="1">IF(C37="","",IF(ייצוב!G37="",$AH$1,ייצוב!G37))</f>
        <v/>
      </c>
      <c r="E37" s="65" t="str">
        <f ca="1">IF(C37="","",IF(ייצוב!E37="",$AH$1,ייצוב!E37))</f>
        <v/>
      </c>
      <c r="F37" s="65" t="str">
        <f ca="1">IF(B37="","",'התחשיב הבסיסי'!AF37)</f>
        <v/>
      </c>
      <c r="G37" s="62" t="str">
        <f ca="1">IF(C37="","",'הרכב חברי הוועדה'!Y37)</f>
        <v/>
      </c>
      <c r="H37" s="410" t="str">
        <f ca="1">IF(C37="","",'הרכב חברי הוועדה'!Z37)</f>
        <v/>
      </c>
      <c r="I37" s="71" t="str">
        <f ca="1">IF($C37="","",'הגבלה לסכום מבוקש (1)'!D37)</f>
        <v/>
      </c>
      <c r="J37" s="68" t="str">
        <f ca="1">'הגבלה לסכום מבוקש (2)'!W37</f>
        <v/>
      </c>
      <c r="K37" s="444" t="str">
        <f t="shared" ca="1" si="0"/>
        <v/>
      </c>
      <c r="L37" s="410"/>
      <c r="M37" s="410"/>
      <c r="N37" s="410"/>
      <c r="O37" s="410"/>
      <c r="P37" s="410"/>
      <c r="Q37" s="410"/>
      <c r="R37" s="410"/>
      <c r="S37" s="410"/>
      <c r="T37" s="410"/>
      <c r="U37" s="410"/>
      <c r="V37" s="410"/>
      <c r="W37" s="410"/>
      <c r="X37" s="410"/>
      <c r="Y37" s="410"/>
      <c r="Z37" s="72" t="str">
        <f t="shared" ca="1" si="1"/>
        <v/>
      </c>
    </row>
    <row r="38" spans="2:26" ht="15.75" x14ac:dyDescent="0.25">
      <c r="B38" s="70" t="str">
        <f t="shared" ca="1" si="2"/>
        <v/>
      </c>
      <c r="C38" s="259" t="str">
        <f ca="1">IF('תנאי סף'!AO38&lt;&gt;1,"",'תנאי סף'!F38)</f>
        <v/>
      </c>
      <c r="D38" s="62" t="str">
        <f ca="1">IF(C38="","",IF(ייצוב!G38="",$AH$1,ייצוב!G38))</f>
        <v/>
      </c>
      <c r="E38" s="65" t="str">
        <f ca="1">IF(C38="","",IF(ייצוב!E38="",$AH$1,ייצוב!E38))</f>
        <v/>
      </c>
      <c r="F38" s="65" t="str">
        <f ca="1">IF(B38="","",'התחשיב הבסיסי'!AF38)</f>
        <v/>
      </c>
      <c r="G38" s="62" t="str">
        <f ca="1">IF(C38="","",'הרכב חברי הוועדה'!Y38)</f>
        <v/>
      </c>
      <c r="H38" s="410" t="str">
        <f ca="1">IF(C38="","",'הרכב חברי הוועדה'!Z38)</f>
        <v/>
      </c>
      <c r="I38" s="71" t="str">
        <f ca="1">IF($C38="","",'הגבלה לסכום מבוקש (1)'!D38)</f>
        <v/>
      </c>
      <c r="J38" s="68" t="str">
        <f ca="1">'הגבלה לסכום מבוקש (2)'!W38</f>
        <v/>
      </c>
      <c r="K38" s="444" t="str">
        <f t="shared" ca="1" si="0"/>
        <v/>
      </c>
      <c r="L38" s="410"/>
      <c r="M38" s="410"/>
      <c r="N38" s="410"/>
      <c r="O38" s="410"/>
      <c r="P38" s="410"/>
      <c r="Q38" s="410"/>
      <c r="R38" s="410"/>
      <c r="S38" s="410"/>
      <c r="T38" s="410"/>
      <c r="U38" s="410"/>
      <c r="V38" s="410"/>
      <c r="W38" s="410"/>
      <c r="X38" s="410"/>
      <c r="Y38" s="410"/>
      <c r="Z38" s="72" t="str">
        <f t="shared" ca="1" si="1"/>
        <v/>
      </c>
    </row>
    <row r="39" spans="2:26" ht="15.75" x14ac:dyDescent="0.25">
      <c r="B39" s="70" t="str">
        <f t="shared" ca="1" si="2"/>
        <v/>
      </c>
      <c r="C39" s="259" t="str">
        <f ca="1">IF('תנאי סף'!AO39&lt;&gt;1,"",'תנאי סף'!F39)</f>
        <v/>
      </c>
      <c r="D39" s="62" t="str">
        <f ca="1">IF(C39="","",IF(ייצוב!G39="",$AH$1,ייצוב!G39))</f>
        <v/>
      </c>
      <c r="E39" s="65" t="str">
        <f ca="1">IF(C39="","",IF(ייצוב!E39="",$AH$1,ייצוב!E39))</f>
        <v/>
      </c>
      <c r="F39" s="65" t="str">
        <f ca="1">IF(B39="","",'התחשיב הבסיסי'!AF39)</f>
        <v/>
      </c>
      <c r="G39" s="62" t="str">
        <f ca="1">IF(C39="","",'הרכב חברי הוועדה'!Y39)</f>
        <v/>
      </c>
      <c r="H39" s="410" t="str">
        <f ca="1">IF(C39="","",'הרכב חברי הוועדה'!Z39)</f>
        <v/>
      </c>
      <c r="I39" s="71" t="str">
        <f ca="1">IF($C39="","",'הגבלה לסכום מבוקש (1)'!D39)</f>
        <v/>
      </c>
      <c r="J39" s="68" t="str">
        <f ca="1">'הגבלה לסכום מבוקש (2)'!W39</f>
        <v/>
      </c>
      <c r="K39" s="444" t="str">
        <f t="shared" ca="1" si="0"/>
        <v/>
      </c>
      <c r="L39" s="410"/>
      <c r="M39" s="410"/>
      <c r="N39" s="410"/>
      <c r="O39" s="410"/>
      <c r="P39" s="410"/>
      <c r="Q39" s="410"/>
      <c r="R39" s="410"/>
      <c r="S39" s="410"/>
      <c r="T39" s="410"/>
      <c r="U39" s="410"/>
      <c r="V39" s="410"/>
      <c r="W39" s="410"/>
      <c r="X39" s="410"/>
      <c r="Y39" s="410"/>
      <c r="Z39" s="72" t="str">
        <f t="shared" ca="1" si="1"/>
        <v/>
      </c>
    </row>
    <row r="40" spans="2:26" ht="15.75" x14ac:dyDescent="0.25">
      <c r="B40" s="70" t="str">
        <f t="shared" ca="1" si="2"/>
        <v/>
      </c>
      <c r="C40" s="259" t="str">
        <f ca="1">IF('תנאי סף'!AO40&lt;&gt;1,"",'תנאי סף'!F40)</f>
        <v/>
      </c>
      <c r="D40" s="62" t="str">
        <f ca="1">IF(C40="","",IF(ייצוב!G40="",$AH$1,ייצוב!G40))</f>
        <v/>
      </c>
      <c r="E40" s="65" t="str">
        <f ca="1">IF(C40="","",IF(ייצוב!E40="",$AH$1,ייצוב!E40))</f>
        <v/>
      </c>
      <c r="F40" s="65" t="str">
        <f ca="1">IF(B40="","",'התחשיב הבסיסי'!AF40)</f>
        <v/>
      </c>
      <c r="G40" s="62" t="str">
        <f ca="1">IF(C40="","",'הרכב חברי הוועדה'!Y40)</f>
        <v/>
      </c>
      <c r="H40" s="410" t="str">
        <f ca="1">IF(C40="","",'הרכב חברי הוועדה'!Z40)</f>
        <v/>
      </c>
      <c r="I40" s="71" t="str">
        <f ca="1">IF($C40="","",'הגבלה לסכום מבוקש (1)'!D40)</f>
        <v/>
      </c>
      <c r="J40" s="68" t="str">
        <f ca="1">'הגבלה לסכום מבוקש (2)'!W40</f>
        <v/>
      </c>
      <c r="K40" s="444" t="str">
        <f t="shared" ca="1" si="0"/>
        <v/>
      </c>
      <c r="L40" s="410"/>
      <c r="M40" s="410"/>
      <c r="N40" s="410"/>
      <c r="O40" s="410"/>
      <c r="P40" s="410"/>
      <c r="Q40" s="410"/>
      <c r="R40" s="410"/>
      <c r="S40" s="410"/>
      <c r="T40" s="410"/>
      <c r="U40" s="410"/>
      <c r="V40" s="410"/>
      <c r="W40" s="410"/>
      <c r="X40" s="410"/>
      <c r="Y40" s="410"/>
      <c r="Z40" s="72" t="str">
        <f t="shared" ca="1" si="1"/>
        <v/>
      </c>
    </row>
    <row r="41" spans="2:26" ht="15.75" hidden="1" x14ac:dyDescent="0.25">
      <c r="B41" s="70" t="str">
        <f t="shared" si="2"/>
        <v/>
      </c>
      <c r="C41" s="259" t="str">
        <f>IF('תנאי סף'!AO41&lt;&gt;1,"",'תנאי סף'!F41)</f>
        <v/>
      </c>
      <c r="D41" s="62" t="str">
        <f>IF(C41="","",IF(ייצוב!G41="",$AH$1,ייצוב!G41))</f>
        <v/>
      </c>
      <c r="E41" s="65" t="str">
        <f>IF(C41="","",IF(ייצוב!E41="",$AH$1,ייצוב!E41))</f>
        <v/>
      </c>
      <c r="F41" s="65" t="str">
        <f>IF(B41="","",'התחשיב הבסיסי'!AF41)</f>
        <v/>
      </c>
      <c r="G41" s="62" t="str">
        <f>IF(C41="","",'הרכב חברי הוועדה'!Y41)</f>
        <v/>
      </c>
      <c r="H41" s="410" t="str">
        <f>IF(C41="","",'הרכב חברי הוועדה'!Z41)</f>
        <v/>
      </c>
      <c r="I41" s="71" t="str">
        <f>IF($C41="","",'הגבלה לסכום מבוקש (1)'!D41)</f>
        <v/>
      </c>
      <c r="J41" s="68" t="str">
        <f>'הגבלה לסכום מבוקש (2)'!W41</f>
        <v/>
      </c>
      <c r="K41" s="444" t="str">
        <f t="shared" si="0"/>
        <v/>
      </c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72" t="str">
        <f t="shared" si="1"/>
        <v/>
      </c>
    </row>
    <row r="42" spans="2:26" ht="15.75" hidden="1" x14ac:dyDescent="0.25">
      <c r="B42" s="70" t="str">
        <f t="shared" si="2"/>
        <v/>
      </c>
      <c r="C42" s="259" t="str">
        <f>IF('תנאי סף'!AO42&lt;&gt;1,"",'תנאי סף'!F42)</f>
        <v/>
      </c>
      <c r="D42" s="62" t="str">
        <f>IF(C42="","",IF(ייצוב!G42="",$AH$1,ייצוב!G42))</f>
        <v/>
      </c>
      <c r="E42" s="65" t="str">
        <f>IF(C42="","",IF(ייצוב!E42="",$AH$1,ייצוב!E42))</f>
        <v/>
      </c>
      <c r="F42" s="65" t="str">
        <f>IF(B42="","",'התחשיב הבסיסי'!AF42)</f>
        <v/>
      </c>
      <c r="G42" s="62" t="str">
        <f>IF(C42="","",'הרכב חברי הוועדה'!Y42)</f>
        <v/>
      </c>
      <c r="H42" s="410" t="str">
        <f>IF(C42="","",'הרכב חברי הוועדה'!Z42)</f>
        <v/>
      </c>
      <c r="I42" s="71" t="str">
        <f>IF($C42="","",'הגבלה לסכום מבוקש (1)'!D42)</f>
        <v/>
      </c>
      <c r="J42" s="68" t="str">
        <f>'הגבלה לסכום מבוקש (2)'!W42</f>
        <v/>
      </c>
      <c r="K42" s="444" t="str">
        <f t="shared" si="0"/>
        <v/>
      </c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410"/>
      <c r="Z42" s="72" t="str">
        <f t="shared" si="1"/>
        <v/>
      </c>
    </row>
    <row r="43" spans="2:26" ht="15.75" hidden="1" x14ac:dyDescent="0.25">
      <c r="B43" s="70" t="str">
        <f t="shared" si="2"/>
        <v/>
      </c>
      <c r="C43" s="259" t="str">
        <f>IF('תנאי סף'!AO43&lt;&gt;1,"",'תנאי סף'!F43)</f>
        <v/>
      </c>
      <c r="D43" s="62" t="str">
        <f>IF(C43="","",IF(ייצוב!G43="",$AH$1,ייצוב!G43))</f>
        <v/>
      </c>
      <c r="E43" s="65" t="str">
        <f>IF(C43="","",IF(ייצוב!E43="",$AH$1,ייצוב!E43))</f>
        <v/>
      </c>
      <c r="F43" s="65" t="str">
        <f>IF(B43="","",'התחשיב הבסיסי'!AF43)</f>
        <v/>
      </c>
      <c r="G43" s="62" t="str">
        <f>IF(C43="","",'הרכב חברי הוועדה'!Y43)</f>
        <v/>
      </c>
      <c r="H43" s="410" t="str">
        <f>IF(C43="","",'הרכב חברי הוועדה'!Z43)</f>
        <v/>
      </c>
      <c r="I43" s="71" t="str">
        <f>IF($C43="","",'הגבלה לסכום מבוקש (1)'!D43)</f>
        <v/>
      </c>
      <c r="J43" s="68" t="str">
        <f>'הגבלה לסכום מבוקש (2)'!W43</f>
        <v/>
      </c>
      <c r="K43" s="444" t="str">
        <f t="shared" si="0"/>
        <v/>
      </c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410"/>
      <c r="Z43" s="72" t="str">
        <f t="shared" si="1"/>
        <v/>
      </c>
    </row>
    <row r="44" spans="2:26" ht="15.75" hidden="1" x14ac:dyDescent="0.25">
      <c r="B44" s="70" t="str">
        <f t="shared" si="2"/>
        <v/>
      </c>
      <c r="C44" s="259" t="str">
        <f>IF('תנאי סף'!AO44&lt;&gt;1,"",'תנאי סף'!F44)</f>
        <v/>
      </c>
      <c r="D44" s="62" t="str">
        <f>IF(C44="","",IF(ייצוב!G44="",$AH$1,ייצוב!G44))</f>
        <v/>
      </c>
      <c r="E44" s="65" t="str">
        <f>IF(C44="","",IF(ייצוב!E44="",$AH$1,ייצוב!E44))</f>
        <v/>
      </c>
      <c r="F44" s="65" t="str">
        <f>IF(B44="","",'התחשיב הבסיסי'!AF44)</f>
        <v/>
      </c>
      <c r="G44" s="62" t="str">
        <f>IF(C44="","",'הרכב חברי הוועדה'!Y44)</f>
        <v/>
      </c>
      <c r="H44" s="410" t="str">
        <f>IF(C44="","",'הרכב חברי הוועדה'!Z44)</f>
        <v/>
      </c>
      <c r="I44" s="71" t="str">
        <f>IF($C44="","",'הגבלה לסכום מבוקש (1)'!D44)</f>
        <v/>
      </c>
      <c r="J44" s="68" t="str">
        <f>'הגבלה לסכום מבוקש (2)'!W44</f>
        <v/>
      </c>
      <c r="K44" s="444" t="str">
        <f t="shared" si="0"/>
        <v/>
      </c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410"/>
      <c r="Z44" s="72" t="str">
        <f t="shared" si="1"/>
        <v/>
      </c>
    </row>
    <row r="45" spans="2:26" ht="15.75" hidden="1" x14ac:dyDescent="0.25">
      <c r="B45" s="70" t="str">
        <f t="shared" si="2"/>
        <v/>
      </c>
      <c r="C45" s="259" t="str">
        <f>IF('תנאי סף'!AO45&lt;&gt;1,"",'תנאי סף'!F45)</f>
        <v/>
      </c>
      <c r="D45" s="62" t="str">
        <f>IF(C45="","",IF(ייצוב!G45="",$AH$1,ייצוב!G45))</f>
        <v/>
      </c>
      <c r="E45" s="65" t="str">
        <f>IF(C45="","",IF(ייצוב!E45="",$AH$1,ייצוב!E45))</f>
        <v/>
      </c>
      <c r="F45" s="65" t="str">
        <f>IF(B45="","",'התחשיב הבסיסי'!AF45)</f>
        <v/>
      </c>
      <c r="G45" s="62" t="str">
        <f>IF(C45="","",'הרכב חברי הוועדה'!Y45)</f>
        <v/>
      </c>
      <c r="H45" s="410" t="str">
        <f>IF(C45="","",'הרכב חברי הוועדה'!Z45)</f>
        <v/>
      </c>
      <c r="I45" s="71" t="str">
        <f>IF($C45="","",'הגבלה לסכום מבוקש (1)'!D45)</f>
        <v/>
      </c>
      <c r="J45" s="68" t="str">
        <f>'הגבלה לסכום מבוקש (2)'!W45</f>
        <v/>
      </c>
      <c r="K45" s="444" t="str">
        <f t="shared" si="0"/>
        <v/>
      </c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410"/>
      <c r="Z45" s="72" t="str">
        <f t="shared" si="1"/>
        <v/>
      </c>
    </row>
    <row r="46" spans="2:26" ht="15.75" hidden="1" x14ac:dyDescent="0.25">
      <c r="B46" s="70" t="str">
        <f t="shared" si="2"/>
        <v/>
      </c>
      <c r="C46" s="259" t="str">
        <f>IF('תנאי סף'!AO46&lt;&gt;1,"",'תנאי סף'!F46)</f>
        <v/>
      </c>
      <c r="D46" s="62" t="str">
        <f>IF(C46="","",IF(ייצוב!G46="",$AH$1,ייצוב!G46))</f>
        <v/>
      </c>
      <c r="E46" s="65" t="str">
        <f>IF(C46="","",IF(ייצוב!E46="",$AH$1,ייצוב!E46))</f>
        <v/>
      </c>
      <c r="F46" s="65" t="str">
        <f>IF(B46="","",'התחשיב הבסיסי'!AF46)</f>
        <v/>
      </c>
      <c r="G46" s="62" t="str">
        <f>IF(C46="","",'הרכב חברי הוועדה'!Y46)</f>
        <v/>
      </c>
      <c r="H46" s="410" t="str">
        <f>IF(C46="","",'הרכב חברי הוועדה'!Z46)</f>
        <v/>
      </c>
      <c r="I46" s="71" t="str">
        <f>IF($C46="","",'הגבלה לסכום מבוקש (1)'!D46)</f>
        <v/>
      </c>
      <c r="J46" s="68" t="str">
        <f>'הגבלה לסכום מבוקש (2)'!W46</f>
        <v/>
      </c>
      <c r="K46" s="444" t="str">
        <f t="shared" si="0"/>
        <v/>
      </c>
      <c r="L46" s="410"/>
      <c r="M46" s="410"/>
      <c r="N46" s="410"/>
      <c r="O46" s="410"/>
      <c r="P46" s="410"/>
      <c r="Q46" s="410"/>
      <c r="R46" s="410"/>
      <c r="S46" s="410"/>
      <c r="T46" s="410"/>
      <c r="U46" s="410"/>
      <c r="V46" s="410"/>
      <c r="W46" s="410"/>
      <c r="X46" s="410"/>
      <c r="Y46" s="410"/>
      <c r="Z46" s="72" t="str">
        <f t="shared" si="1"/>
        <v/>
      </c>
    </row>
    <row r="47" spans="2:26" ht="15.75" hidden="1" x14ac:dyDescent="0.25">
      <c r="B47" s="70" t="str">
        <f t="shared" si="2"/>
        <v/>
      </c>
      <c r="C47" s="259" t="str">
        <f>IF('תנאי סף'!AO47&lt;&gt;1,"",'תנאי סף'!F47)</f>
        <v/>
      </c>
      <c r="D47" s="62" t="str">
        <f>IF(C47="","",IF(ייצוב!G47="",$AH$1,ייצוב!G47))</f>
        <v/>
      </c>
      <c r="E47" s="65" t="str">
        <f>IF(C47="","",IF(ייצוב!E47="",$AH$1,ייצוב!E47))</f>
        <v/>
      </c>
      <c r="F47" s="65" t="str">
        <f>IF(B47="","",'התחשיב הבסיסי'!AF47)</f>
        <v/>
      </c>
      <c r="G47" s="62" t="str">
        <f>IF(C47="","",'הרכב חברי הוועדה'!Y47)</f>
        <v/>
      </c>
      <c r="H47" s="410" t="str">
        <f>IF(C47="","",'הרכב חברי הוועדה'!Z47)</f>
        <v/>
      </c>
      <c r="I47" s="71" t="str">
        <f>IF($C47="","",'הגבלה לסכום מבוקש (1)'!D47)</f>
        <v/>
      </c>
      <c r="J47" s="68" t="str">
        <f>'הגבלה לסכום מבוקש (2)'!W47</f>
        <v/>
      </c>
      <c r="K47" s="444" t="str">
        <f t="shared" si="0"/>
        <v/>
      </c>
      <c r="L47" s="410"/>
      <c r="M47" s="410"/>
      <c r="N47" s="410"/>
      <c r="O47" s="410"/>
      <c r="P47" s="410"/>
      <c r="Q47" s="410"/>
      <c r="R47" s="410"/>
      <c r="S47" s="410"/>
      <c r="T47" s="410"/>
      <c r="U47" s="410"/>
      <c r="V47" s="410"/>
      <c r="W47" s="410"/>
      <c r="X47" s="410"/>
      <c r="Y47" s="410"/>
      <c r="Z47" s="72" t="str">
        <f t="shared" si="1"/>
        <v/>
      </c>
    </row>
    <row r="48" spans="2:26" ht="15.75" hidden="1" x14ac:dyDescent="0.25">
      <c r="B48" s="70" t="str">
        <f t="shared" si="2"/>
        <v/>
      </c>
      <c r="C48" s="259" t="str">
        <f>IF('תנאי סף'!AO48&lt;&gt;1,"",'תנאי סף'!F48)</f>
        <v/>
      </c>
      <c r="D48" s="62" t="str">
        <f>IF(C48="","",IF(ייצוב!G48="",$AH$1,ייצוב!G48))</f>
        <v/>
      </c>
      <c r="E48" s="65" t="str">
        <f>IF(C48="","",IF(ייצוב!E48="",$AH$1,ייצוב!E48))</f>
        <v/>
      </c>
      <c r="F48" s="65" t="str">
        <f>IF(B48="","",'התחשיב הבסיסי'!AF48)</f>
        <v/>
      </c>
      <c r="G48" s="62" t="str">
        <f>IF(C48="","",'הרכב חברי הוועדה'!Y48)</f>
        <v/>
      </c>
      <c r="H48" s="410" t="str">
        <f>IF(C48="","",'הרכב חברי הוועדה'!Z48)</f>
        <v/>
      </c>
      <c r="I48" s="71" t="str">
        <f>IF($C48="","",'הגבלה לסכום מבוקש (1)'!D48)</f>
        <v/>
      </c>
      <c r="J48" s="68" t="str">
        <f>'הגבלה לסכום מבוקש (2)'!W48</f>
        <v/>
      </c>
      <c r="K48" s="444" t="str">
        <f t="shared" si="0"/>
        <v/>
      </c>
      <c r="L48" s="410"/>
      <c r="M48" s="410"/>
      <c r="N48" s="410"/>
      <c r="O48" s="410"/>
      <c r="P48" s="410"/>
      <c r="Q48" s="410"/>
      <c r="R48" s="410"/>
      <c r="S48" s="410"/>
      <c r="T48" s="410"/>
      <c r="U48" s="410"/>
      <c r="V48" s="410"/>
      <c r="W48" s="410"/>
      <c r="X48" s="410"/>
      <c r="Y48" s="410"/>
      <c r="Z48" s="72" t="str">
        <f t="shared" si="1"/>
        <v/>
      </c>
    </row>
    <row r="49" spans="2:26" ht="15.75" hidden="1" x14ac:dyDescent="0.25">
      <c r="B49" s="70" t="str">
        <f t="shared" si="2"/>
        <v/>
      </c>
      <c r="C49" s="259" t="str">
        <f>IF('תנאי סף'!AO49&lt;&gt;1,"",'תנאי סף'!F49)</f>
        <v/>
      </c>
      <c r="D49" s="62" t="str">
        <f>IF(C49="","",IF(ייצוב!G49="",$AH$1,ייצוב!G49))</f>
        <v/>
      </c>
      <c r="E49" s="65" t="str">
        <f>IF(C49="","",IF(ייצוב!E49="",$AH$1,ייצוב!E49))</f>
        <v/>
      </c>
      <c r="F49" s="65" t="str">
        <f>IF(B49="","",'התחשיב הבסיסי'!AF49)</f>
        <v/>
      </c>
      <c r="G49" s="62" t="str">
        <f>IF(C49="","",'הרכב חברי הוועדה'!Y49)</f>
        <v/>
      </c>
      <c r="H49" s="410" t="str">
        <f>IF(C49="","",'הרכב חברי הוועדה'!Z49)</f>
        <v/>
      </c>
      <c r="I49" s="71" t="str">
        <f>IF($C49="","",'הגבלה לסכום מבוקש (1)'!D49)</f>
        <v/>
      </c>
      <c r="J49" s="68" t="str">
        <f>'הגבלה לסכום מבוקש (2)'!W49</f>
        <v/>
      </c>
      <c r="K49" s="444" t="str">
        <f t="shared" si="0"/>
        <v/>
      </c>
      <c r="L49" s="410"/>
      <c r="M49" s="410"/>
      <c r="N49" s="410"/>
      <c r="O49" s="410"/>
      <c r="P49" s="410"/>
      <c r="Q49" s="410"/>
      <c r="R49" s="410"/>
      <c r="S49" s="410"/>
      <c r="T49" s="410"/>
      <c r="U49" s="410"/>
      <c r="V49" s="410"/>
      <c r="W49" s="410"/>
      <c r="X49" s="410"/>
      <c r="Y49" s="410"/>
      <c r="Z49" s="72" t="str">
        <f t="shared" si="1"/>
        <v/>
      </c>
    </row>
    <row r="50" spans="2:26" ht="15.75" hidden="1" x14ac:dyDescent="0.25">
      <c r="B50" s="70" t="str">
        <f t="shared" si="2"/>
        <v/>
      </c>
      <c r="C50" s="259" t="str">
        <f>IF('תנאי סף'!AO50&lt;&gt;1,"",'תנאי סף'!F50)</f>
        <v/>
      </c>
      <c r="D50" s="62" t="str">
        <f>IF(C50="","",IF(ייצוב!G50="",$AH$1,ייצוב!G50))</f>
        <v/>
      </c>
      <c r="E50" s="65" t="str">
        <f>IF(C50="","",IF(ייצוב!E50="",$AH$1,ייצוב!E50))</f>
        <v/>
      </c>
      <c r="F50" s="65" t="str">
        <f>IF(B50="","",'התחשיב הבסיסי'!AF50)</f>
        <v/>
      </c>
      <c r="G50" s="62" t="str">
        <f>IF(C50="","",'הרכב חברי הוועדה'!Y50)</f>
        <v/>
      </c>
      <c r="H50" s="410" t="str">
        <f>IF(C50="","",'הרכב חברי הוועדה'!Z50)</f>
        <v/>
      </c>
      <c r="I50" s="71" t="str">
        <f>IF($C50="","",'הגבלה לסכום מבוקש (1)'!D50)</f>
        <v/>
      </c>
      <c r="J50" s="68" t="str">
        <f>'הגבלה לסכום מבוקש (2)'!W50</f>
        <v/>
      </c>
      <c r="K50" s="444" t="str">
        <f t="shared" si="0"/>
        <v/>
      </c>
      <c r="L50" s="410"/>
      <c r="M50" s="410"/>
      <c r="N50" s="410"/>
      <c r="O50" s="410"/>
      <c r="P50" s="410"/>
      <c r="Q50" s="410"/>
      <c r="R50" s="410"/>
      <c r="S50" s="410"/>
      <c r="T50" s="410"/>
      <c r="U50" s="410"/>
      <c r="V50" s="410"/>
      <c r="W50" s="410"/>
      <c r="X50" s="410"/>
      <c r="Y50" s="410"/>
      <c r="Z50" s="72" t="str">
        <f t="shared" si="1"/>
        <v/>
      </c>
    </row>
    <row r="51" spans="2:26" ht="15.75" hidden="1" x14ac:dyDescent="0.25">
      <c r="B51" s="70" t="str">
        <f t="shared" si="2"/>
        <v/>
      </c>
      <c r="C51" s="259" t="str">
        <f>IF('תנאי סף'!AO51&lt;&gt;1,"",'תנאי סף'!F51)</f>
        <v/>
      </c>
      <c r="D51" s="62" t="str">
        <f>IF(C51="","",IF(ייצוב!G51="",$AH$1,ייצוב!G51))</f>
        <v/>
      </c>
      <c r="E51" s="65" t="str">
        <f>IF(C51="","",IF(ייצוב!E51="",$AH$1,ייצוב!E51))</f>
        <v/>
      </c>
      <c r="F51" s="65" t="str">
        <f>IF(B51="","",'התחשיב הבסיסי'!AF51)</f>
        <v/>
      </c>
      <c r="G51" s="62" t="str">
        <f>IF(C51="","",'הרכב חברי הוועדה'!Y51)</f>
        <v/>
      </c>
      <c r="H51" s="410" t="str">
        <f>IF(C51="","",'הרכב חברי הוועדה'!Z51)</f>
        <v/>
      </c>
      <c r="I51" s="71" t="str">
        <f>IF($C51="","",'הגבלה לסכום מבוקש (1)'!D51)</f>
        <v/>
      </c>
      <c r="J51" s="68" t="str">
        <f>'הגבלה לסכום מבוקש (2)'!W51</f>
        <v/>
      </c>
      <c r="K51" s="444" t="str">
        <f t="shared" si="0"/>
        <v/>
      </c>
      <c r="L51" s="410"/>
      <c r="M51" s="410"/>
      <c r="N51" s="410"/>
      <c r="O51" s="410"/>
      <c r="P51" s="410"/>
      <c r="Q51" s="410"/>
      <c r="R51" s="410"/>
      <c r="S51" s="410"/>
      <c r="T51" s="410"/>
      <c r="U51" s="410"/>
      <c r="V51" s="410"/>
      <c r="W51" s="410"/>
      <c r="X51" s="410"/>
      <c r="Y51" s="410"/>
      <c r="Z51" s="72" t="str">
        <f t="shared" si="1"/>
        <v/>
      </c>
    </row>
    <row r="52" spans="2:26" ht="15.75" hidden="1" x14ac:dyDescent="0.25">
      <c r="B52" s="70" t="str">
        <f t="shared" si="2"/>
        <v/>
      </c>
      <c r="C52" s="259" t="str">
        <f>IF('תנאי סף'!AO52&lt;&gt;1,"",'תנאי סף'!F52)</f>
        <v/>
      </c>
      <c r="D52" s="62" t="str">
        <f>IF(C52="","",IF(ייצוב!G52="",$AH$1,ייצוב!G52))</f>
        <v/>
      </c>
      <c r="E52" s="65" t="str">
        <f>IF(C52="","",IF(ייצוב!E52="",$AH$1,ייצוב!E52))</f>
        <v/>
      </c>
      <c r="F52" s="65" t="str">
        <f>IF(B52="","",'התחשיב הבסיסי'!AF52)</f>
        <v/>
      </c>
      <c r="G52" s="62" t="str">
        <f>IF(C52="","",'הרכב חברי הוועדה'!Y52)</f>
        <v/>
      </c>
      <c r="H52" s="410" t="str">
        <f>IF(C52="","",'הרכב חברי הוועדה'!Z52)</f>
        <v/>
      </c>
      <c r="I52" s="71" t="str">
        <f>IF($C52="","",'הגבלה לסכום מבוקש (1)'!D52)</f>
        <v/>
      </c>
      <c r="J52" s="68" t="str">
        <f>'הגבלה לסכום מבוקש (2)'!W52</f>
        <v/>
      </c>
      <c r="K52" s="444" t="str">
        <f t="shared" si="0"/>
        <v/>
      </c>
      <c r="L52" s="410"/>
      <c r="M52" s="410"/>
      <c r="N52" s="410"/>
      <c r="O52" s="410"/>
      <c r="P52" s="410"/>
      <c r="Q52" s="410"/>
      <c r="R52" s="410"/>
      <c r="S52" s="410"/>
      <c r="T52" s="410"/>
      <c r="U52" s="410"/>
      <c r="V52" s="410"/>
      <c r="W52" s="410"/>
      <c r="X52" s="410"/>
      <c r="Y52" s="410"/>
      <c r="Z52" s="72" t="str">
        <f t="shared" si="1"/>
        <v/>
      </c>
    </row>
    <row r="53" spans="2:26" ht="15.75" hidden="1" x14ac:dyDescent="0.25">
      <c r="B53" s="70" t="str">
        <f t="shared" si="2"/>
        <v/>
      </c>
      <c r="C53" s="259" t="str">
        <f>IF('תנאי סף'!AO53&lt;&gt;1,"",'תנאי סף'!F53)</f>
        <v/>
      </c>
      <c r="D53" s="62" t="str">
        <f>IF(C53="","",IF(ייצוב!G53="",$AH$1,ייצוב!G53))</f>
        <v/>
      </c>
      <c r="E53" s="65" t="str">
        <f>IF(C53="","",IF(ייצוב!E53="",$AH$1,ייצוב!E53))</f>
        <v/>
      </c>
      <c r="F53" s="65" t="str">
        <f>IF(B53="","",'התחשיב הבסיסי'!AF53)</f>
        <v/>
      </c>
      <c r="G53" s="62" t="str">
        <f>IF(C53="","",'הרכב חברי הוועדה'!Y53)</f>
        <v/>
      </c>
      <c r="H53" s="410" t="str">
        <f>IF(C53="","",'הרכב חברי הוועדה'!Z53)</f>
        <v/>
      </c>
      <c r="I53" s="71" t="str">
        <f>IF($C53="","",'הגבלה לסכום מבוקש (1)'!D53)</f>
        <v/>
      </c>
      <c r="J53" s="68" t="str">
        <f>'הגבלה לסכום מבוקש (2)'!W53</f>
        <v/>
      </c>
      <c r="K53" s="444" t="str">
        <f t="shared" si="0"/>
        <v/>
      </c>
      <c r="L53" s="410"/>
      <c r="M53" s="410"/>
      <c r="N53" s="410"/>
      <c r="O53" s="410"/>
      <c r="P53" s="410"/>
      <c r="Q53" s="410"/>
      <c r="R53" s="410"/>
      <c r="S53" s="410"/>
      <c r="T53" s="410"/>
      <c r="U53" s="410"/>
      <c r="V53" s="410"/>
      <c r="W53" s="410"/>
      <c r="X53" s="410"/>
      <c r="Y53" s="410"/>
      <c r="Z53" s="72" t="str">
        <f t="shared" si="1"/>
        <v/>
      </c>
    </row>
    <row r="54" spans="2:26" ht="15.75" hidden="1" x14ac:dyDescent="0.25">
      <c r="B54" s="70" t="str">
        <f t="shared" si="2"/>
        <v/>
      </c>
      <c r="C54" s="259" t="str">
        <f>IF('תנאי סף'!AO54&lt;&gt;1,"",'תנאי סף'!F54)</f>
        <v/>
      </c>
      <c r="D54" s="62" t="str">
        <f>IF(C54="","",IF(ייצוב!G54="",$AH$1,ייצוב!G54))</f>
        <v/>
      </c>
      <c r="E54" s="65" t="str">
        <f>IF(C54="","",IF(ייצוב!E54="",$AH$1,ייצוב!E54))</f>
        <v/>
      </c>
      <c r="F54" s="65" t="str">
        <f>IF(B54="","",'התחשיב הבסיסי'!AF54)</f>
        <v/>
      </c>
      <c r="G54" s="62" t="str">
        <f>IF(C54="","",'הרכב חברי הוועדה'!Y54)</f>
        <v/>
      </c>
      <c r="H54" s="410" t="str">
        <f>IF(C54="","",'הרכב חברי הוועדה'!Z54)</f>
        <v/>
      </c>
      <c r="I54" s="71" t="str">
        <f>IF($C54="","",'הגבלה לסכום מבוקש (1)'!D54)</f>
        <v/>
      </c>
      <c r="J54" s="68" t="str">
        <f>'הגבלה לסכום מבוקש (2)'!W54</f>
        <v/>
      </c>
      <c r="K54" s="444" t="str">
        <f t="shared" si="0"/>
        <v/>
      </c>
      <c r="L54" s="410"/>
      <c r="M54" s="410"/>
      <c r="N54" s="410"/>
      <c r="O54" s="410"/>
      <c r="P54" s="410"/>
      <c r="Q54" s="410"/>
      <c r="R54" s="410"/>
      <c r="S54" s="410"/>
      <c r="T54" s="410"/>
      <c r="U54" s="410"/>
      <c r="V54" s="410"/>
      <c r="W54" s="410"/>
      <c r="X54" s="410"/>
      <c r="Y54" s="410"/>
      <c r="Z54" s="72" t="str">
        <f t="shared" si="1"/>
        <v/>
      </c>
    </row>
    <row r="55" spans="2:26" ht="15.75" hidden="1" x14ac:dyDescent="0.25">
      <c r="B55" s="70" t="str">
        <f t="shared" si="2"/>
        <v/>
      </c>
      <c r="C55" s="259" t="str">
        <f>IF('תנאי סף'!AO55&lt;&gt;1,"",'תנאי סף'!F55)</f>
        <v/>
      </c>
      <c r="D55" s="62" t="str">
        <f>IF(C55="","",IF(ייצוב!G55="",$AH$1,ייצוב!G55))</f>
        <v/>
      </c>
      <c r="E55" s="65" t="str">
        <f>IF(C55="","",IF(ייצוב!E55="",$AH$1,ייצוב!E55))</f>
        <v/>
      </c>
      <c r="F55" s="65" t="str">
        <f>IF(B55="","",'התחשיב הבסיסי'!AF55)</f>
        <v/>
      </c>
      <c r="G55" s="62" t="str">
        <f>IF(C55="","",'הרכב חברי הוועדה'!Y55)</f>
        <v/>
      </c>
      <c r="H55" s="410" t="str">
        <f>IF(C55="","",'הרכב חברי הוועדה'!Z55)</f>
        <v/>
      </c>
      <c r="I55" s="71" t="str">
        <f>IF($C55="","",'הגבלה לסכום מבוקש (1)'!D55)</f>
        <v/>
      </c>
      <c r="J55" s="68" t="str">
        <f>'הגבלה לסכום מבוקש (2)'!W55</f>
        <v/>
      </c>
      <c r="K55" s="444" t="str">
        <f t="shared" si="0"/>
        <v/>
      </c>
      <c r="L55" s="410"/>
      <c r="M55" s="410"/>
      <c r="N55" s="410"/>
      <c r="O55" s="410"/>
      <c r="P55" s="410"/>
      <c r="Q55" s="410"/>
      <c r="R55" s="410"/>
      <c r="S55" s="410"/>
      <c r="T55" s="410"/>
      <c r="U55" s="410"/>
      <c r="V55" s="410"/>
      <c r="W55" s="410"/>
      <c r="X55" s="410"/>
      <c r="Y55" s="410"/>
      <c r="Z55" s="72" t="str">
        <f t="shared" si="1"/>
        <v/>
      </c>
    </row>
    <row r="56" spans="2:26" ht="15.75" hidden="1" x14ac:dyDescent="0.25">
      <c r="B56" s="70" t="str">
        <f t="shared" si="2"/>
        <v/>
      </c>
      <c r="C56" s="259" t="str">
        <f>IF('תנאי סף'!AO56&lt;&gt;1,"",'תנאי סף'!F56)</f>
        <v/>
      </c>
      <c r="D56" s="62" t="str">
        <f>IF(C56="","",IF(ייצוב!G56="",$AH$1,ייצוב!G56))</f>
        <v/>
      </c>
      <c r="E56" s="65" t="str">
        <f>IF(C56="","",IF(ייצוב!E56="",$AH$1,ייצוב!E56))</f>
        <v/>
      </c>
      <c r="F56" s="65" t="str">
        <f>IF(B56="","",'התחשיב הבסיסי'!AF56)</f>
        <v/>
      </c>
      <c r="G56" s="62" t="str">
        <f>IF(C56="","",'הרכב חברי הוועדה'!Y56)</f>
        <v/>
      </c>
      <c r="H56" s="410" t="str">
        <f>IF(C56="","",'הרכב חברי הוועדה'!Z56)</f>
        <v/>
      </c>
      <c r="I56" s="71" t="str">
        <f>IF($C56="","",'הגבלה לסכום מבוקש (1)'!D56)</f>
        <v/>
      </c>
      <c r="J56" s="68" t="str">
        <f>'הגבלה לסכום מבוקש (2)'!W56</f>
        <v/>
      </c>
      <c r="K56" s="444" t="str">
        <f t="shared" si="0"/>
        <v/>
      </c>
      <c r="L56" s="410"/>
      <c r="M56" s="410"/>
      <c r="N56" s="410"/>
      <c r="O56" s="410"/>
      <c r="P56" s="410"/>
      <c r="Q56" s="410"/>
      <c r="R56" s="410"/>
      <c r="S56" s="410"/>
      <c r="T56" s="410"/>
      <c r="U56" s="410"/>
      <c r="V56" s="410"/>
      <c r="W56" s="410"/>
      <c r="X56" s="410"/>
      <c r="Y56" s="410"/>
      <c r="Z56" s="72" t="str">
        <f t="shared" si="1"/>
        <v/>
      </c>
    </row>
    <row r="57" spans="2:26" ht="15.75" hidden="1" x14ac:dyDescent="0.25">
      <c r="B57" s="70" t="str">
        <f t="shared" si="2"/>
        <v/>
      </c>
      <c r="C57" s="259" t="str">
        <f>IF('תנאי סף'!AO57&lt;&gt;1,"",'תנאי סף'!F57)</f>
        <v/>
      </c>
      <c r="D57" s="62" t="str">
        <f>IF(C57="","",IF(ייצוב!G57="",$AH$1,ייצוב!G57))</f>
        <v/>
      </c>
      <c r="E57" s="65" t="str">
        <f>IF(C57="","",IF(ייצוב!E57="",$AH$1,ייצוב!E57))</f>
        <v/>
      </c>
      <c r="F57" s="65" t="str">
        <f>IF(B57="","",'התחשיב הבסיסי'!AF57)</f>
        <v/>
      </c>
      <c r="G57" s="62" t="str">
        <f>IF(C57="","",'הרכב חברי הוועדה'!Y57)</f>
        <v/>
      </c>
      <c r="H57" s="410" t="str">
        <f>IF(C57="","",'הרכב חברי הוועדה'!Z57)</f>
        <v/>
      </c>
      <c r="I57" s="71" t="str">
        <f>IF($C57="","",'הגבלה לסכום מבוקש (1)'!D57)</f>
        <v/>
      </c>
      <c r="J57" s="68" t="str">
        <f>'הגבלה לסכום מבוקש (2)'!W57</f>
        <v/>
      </c>
      <c r="K57" s="444" t="str">
        <f t="shared" si="0"/>
        <v/>
      </c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72" t="str">
        <f t="shared" si="1"/>
        <v/>
      </c>
    </row>
    <row r="58" spans="2:26" ht="15.75" hidden="1" x14ac:dyDescent="0.25">
      <c r="B58" s="70" t="str">
        <f t="shared" si="2"/>
        <v/>
      </c>
      <c r="C58" s="259" t="str">
        <f>IF('תנאי סף'!AO58&lt;&gt;1,"",'תנאי סף'!F58)</f>
        <v/>
      </c>
      <c r="D58" s="62" t="str">
        <f>IF(C58="","",IF(ייצוב!G58="",$AH$1,ייצוב!G58))</f>
        <v/>
      </c>
      <c r="E58" s="65" t="str">
        <f>IF(C58="","",IF(ייצוב!E58="",$AH$1,ייצוב!E58))</f>
        <v/>
      </c>
      <c r="F58" s="65" t="str">
        <f>IF(B58="","",'התחשיב הבסיסי'!AF58)</f>
        <v/>
      </c>
      <c r="G58" s="62" t="str">
        <f>IF(C58="","",'הרכב חברי הוועדה'!Y58)</f>
        <v/>
      </c>
      <c r="H58" s="410" t="str">
        <f>IF(C58="","",'הרכב חברי הוועדה'!Z58)</f>
        <v/>
      </c>
      <c r="I58" s="71" t="str">
        <f>IF($C58="","",'הגבלה לסכום מבוקש (1)'!D58)</f>
        <v/>
      </c>
      <c r="J58" s="68" t="str">
        <f>'הגבלה לסכום מבוקש (2)'!W58</f>
        <v/>
      </c>
      <c r="K58" s="444" t="str">
        <f t="shared" si="0"/>
        <v/>
      </c>
      <c r="L58" s="410"/>
      <c r="M58" s="410"/>
      <c r="N58" s="410"/>
      <c r="O58" s="410"/>
      <c r="P58" s="410"/>
      <c r="Q58" s="410"/>
      <c r="R58" s="410"/>
      <c r="S58" s="410"/>
      <c r="T58" s="410"/>
      <c r="U58" s="410"/>
      <c r="V58" s="410"/>
      <c r="W58" s="410"/>
      <c r="X58" s="410"/>
      <c r="Y58" s="410"/>
      <c r="Z58" s="72" t="str">
        <f t="shared" si="1"/>
        <v/>
      </c>
    </row>
    <row r="59" spans="2:26" ht="15.75" hidden="1" x14ac:dyDescent="0.25">
      <c r="B59" s="70" t="str">
        <f t="shared" si="2"/>
        <v/>
      </c>
      <c r="C59" s="259" t="str">
        <f>IF('תנאי סף'!AO59&lt;&gt;1,"",'תנאי סף'!F59)</f>
        <v/>
      </c>
      <c r="D59" s="62" t="str">
        <f>IF(C59="","",IF(ייצוב!G59="",$AH$1,ייצוב!G59))</f>
        <v/>
      </c>
      <c r="E59" s="65" t="str">
        <f>IF(C59="","",IF(ייצוב!E59="",$AH$1,ייצוב!E59))</f>
        <v/>
      </c>
      <c r="F59" s="65" t="str">
        <f>IF(B59="","",'התחשיב הבסיסי'!AF59)</f>
        <v/>
      </c>
      <c r="G59" s="62" t="str">
        <f>IF(C59="","",'הרכב חברי הוועדה'!Y59)</f>
        <v/>
      </c>
      <c r="H59" s="410" t="str">
        <f>IF(C59="","",'הרכב חברי הוועדה'!Z59)</f>
        <v/>
      </c>
      <c r="I59" s="71" t="str">
        <f>IF($C59="","",'הגבלה לסכום מבוקש (1)'!D59)</f>
        <v/>
      </c>
      <c r="J59" s="68" t="str">
        <f>'הגבלה לסכום מבוקש (2)'!W59</f>
        <v/>
      </c>
      <c r="K59" s="444" t="str">
        <f t="shared" si="0"/>
        <v/>
      </c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72" t="str">
        <f t="shared" si="1"/>
        <v/>
      </c>
    </row>
    <row r="60" spans="2:26" ht="15.75" hidden="1" x14ac:dyDescent="0.25">
      <c r="B60" s="70" t="str">
        <f t="shared" si="2"/>
        <v/>
      </c>
      <c r="C60" s="259" t="str">
        <f>IF('תנאי סף'!AO60&lt;&gt;1,"",'תנאי סף'!F60)</f>
        <v/>
      </c>
      <c r="D60" s="62" t="str">
        <f>IF(C60="","",IF(ייצוב!G60="",$AH$1,ייצוב!G60))</f>
        <v/>
      </c>
      <c r="E60" s="65" t="str">
        <f>IF(C60="","",IF(ייצוב!E60="",$AH$1,ייצוב!E60))</f>
        <v/>
      </c>
      <c r="F60" s="65" t="str">
        <f>IF(B60="","",'התחשיב הבסיסי'!AF60)</f>
        <v/>
      </c>
      <c r="G60" s="62" t="str">
        <f>IF(C60="","",'הרכב חברי הוועדה'!Y60)</f>
        <v/>
      </c>
      <c r="H60" s="410" t="str">
        <f>IF(C60="","",'הרכב חברי הוועדה'!Z60)</f>
        <v/>
      </c>
      <c r="I60" s="71" t="str">
        <f>IF($C60="","",'הגבלה לסכום מבוקש (1)'!D60)</f>
        <v/>
      </c>
      <c r="J60" s="68" t="str">
        <f>'הגבלה לסכום מבוקש (2)'!W60</f>
        <v/>
      </c>
      <c r="K60" s="444" t="str">
        <f t="shared" si="0"/>
        <v/>
      </c>
      <c r="L60" s="410"/>
      <c r="M60" s="410"/>
      <c r="N60" s="410"/>
      <c r="O60" s="410"/>
      <c r="P60" s="410"/>
      <c r="Q60" s="410"/>
      <c r="R60" s="410"/>
      <c r="S60" s="410"/>
      <c r="T60" s="410"/>
      <c r="U60" s="410"/>
      <c r="V60" s="410"/>
      <c r="W60" s="410"/>
      <c r="X60" s="410"/>
      <c r="Y60" s="410"/>
      <c r="Z60" s="72" t="str">
        <f t="shared" si="1"/>
        <v/>
      </c>
    </row>
    <row r="61" spans="2:26" ht="15.75" hidden="1" x14ac:dyDescent="0.25">
      <c r="B61" s="70" t="str">
        <f t="shared" si="2"/>
        <v/>
      </c>
      <c r="C61" s="259" t="str">
        <f>IF('תנאי סף'!AO61&lt;&gt;1,"",'תנאי סף'!F61)</f>
        <v/>
      </c>
      <c r="D61" s="62" t="str">
        <f>IF(C61="","",IF(ייצוב!G61="",$AH$1,ייצוב!G61))</f>
        <v/>
      </c>
      <c r="E61" s="65" t="str">
        <f>IF(C61="","",IF(ייצוב!E61="",$AH$1,ייצוב!E61))</f>
        <v/>
      </c>
      <c r="F61" s="65" t="str">
        <f>IF(B61="","",'התחשיב הבסיסי'!AF61)</f>
        <v/>
      </c>
      <c r="G61" s="62" t="str">
        <f>IF(C61="","",'הרכב חברי הוועדה'!Y61)</f>
        <v/>
      </c>
      <c r="H61" s="410" t="str">
        <f>IF(C61="","",'הרכב חברי הוועדה'!Z61)</f>
        <v/>
      </c>
      <c r="I61" s="71" t="str">
        <f>IF($C61="","",'הגבלה לסכום מבוקש (1)'!D61)</f>
        <v/>
      </c>
      <c r="J61" s="68" t="str">
        <f>'הגבלה לסכום מבוקש (2)'!W61</f>
        <v/>
      </c>
      <c r="K61" s="444" t="str">
        <f t="shared" si="0"/>
        <v/>
      </c>
      <c r="L61" s="410"/>
      <c r="M61" s="410"/>
      <c r="N61" s="410"/>
      <c r="O61" s="410"/>
      <c r="P61" s="410"/>
      <c r="Q61" s="410"/>
      <c r="R61" s="410"/>
      <c r="S61" s="410"/>
      <c r="T61" s="410"/>
      <c r="U61" s="410"/>
      <c r="V61" s="410"/>
      <c r="W61" s="410"/>
      <c r="X61" s="410"/>
      <c r="Y61" s="410"/>
      <c r="Z61" s="72" t="str">
        <f t="shared" si="1"/>
        <v/>
      </c>
    </row>
    <row r="62" spans="2:26" ht="15.75" hidden="1" x14ac:dyDescent="0.25">
      <c r="B62" s="70" t="str">
        <f t="shared" si="2"/>
        <v/>
      </c>
      <c r="C62" s="259" t="str">
        <f>IF('תנאי סף'!AO62&lt;&gt;1,"",'תנאי סף'!F62)</f>
        <v/>
      </c>
      <c r="D62" s="62" t="str">
        <f>IF(C62="","",IF(ייצוב!G62="",$AH$1,ייצוב!G62))</f>
        <v/>
      </c>
      <c r="E62" s="65" t="str">
        <f>IF(C62="","",IF(ייצוב!E62="",$AH$1,ייצוב!E62))</f>
        <v/>
      </c>
      <c r="F62" s="65" t="str">
        <f>IF(B62="","",'התחשיב הבסיסי'!AF62)</f>
        <v/>
      </c>
      <c r="G62" s="62" t="str">
        <f>IF(C62="","",'הרכב חברי הוועדה'!Y62)</f>
        <v/>
      </c>
      <c r="H62" s="410" t="str">
        <f>IF(C62="","",'הרכב חברי הוועדה'!Z62)</f>
        <v/>
      </c>
      <c r="I62" s="71" t="str">
        <f>IF($C62="","",'הגבלה לסכום מבוקש (1)'!D62)</f>
        <v/>
      </c>
      <c r="J62" s="68" t="str">
        <f>'הגבלה לסכום מבוקש (2)'!W62</f>
        <v/>
      </c>
      <c r="K62" s="444" t="str">
        <f t="shared" si="0"/>
        <v/>
      </c>
      <c r="L62" s="410"/>
      <c r="M62" s="410"/>
      <c r="N62" s="410"/>
      <c r="O62" s="410"/>
      <c r="P62" s="410"/>
      <c r="Q62" s="410"/>
      <c r="R62" s="410"/>
      <c r="S62" s="410"/>
      <c r="T62" s="410"/>
      <c r="U62" s="410"/>
      <c r="V62" s="410"/>
      <c r="W62" s="410"/>
      <c r="X62" s="410"/>
      <c r="Y62" s="410"/>
      <c r="Z62" s="72" t="str">
        <f t="shared" si="1"/>
        <v/>
      </c>
    </row>
    <row r="63" spans="2:26" ht="15.75" hidden="1" x14ac:dyDescent="0.25">
      <c r="B63" s="70" t="str">
        <f t="shared" si="2"/>
        <v/>
      </c>
      <c r="C63" s="259" t="str">
        <f>IF('תנאי סף'!AO63&lt;&gt;1,"",'תנאי סף'!F63)</f>
        <v/>
      </c>
      <c r="D63" s="62" t="str">
        <f>IF(C63="","",IF(ייצוב!G63="",$AH$1,ייצוב!G63))</f>
        <v/>
      </c>
      <c r="E63" s="65" t="str">
        <f>IF(C63="","",IF(ייצוב!E63="",$AH$1,ייצוב!E63))</f>
        <v/>
      </c>
      <c r="F63" s="65" t="str">
        <f>IF(B63="","",'התחשיב הבסיסי'!AF63)</f>
        <v/>
      </c>
      <c r="G63" s="62" t="str">
        <f>IF(C63="","",'הרכב חברי הוועדה'!Y63)</f>
        <v/>
      </c>
      <c r="H63" s="410" t="str">
        <f>IF(C63="","",'הרכב חברי הוועדה'!Z63)</f>
        <v/>
      </c>
      <c r="I63" s="71" t="str">
        <f>IF($C63="","",'הגבלה לסכום מבוקש (1)'!D63)</f>
        <v/>
      </c>
      <c r="J63" s="68" t="str">
        <f>'הגבלה לסכום מבוקש (2)'!W63</f>
        <v/>
      </c>
      <c r="K63" s="444" t="str">
        <f t="shared" ref="K63:K94" si="3">IFERROR(IF(C63="","",J63-E63),$AH$1)</f>
        <v/>
      </c>
      <c r="L63" s="410"/>
      <c r="M63" s="410"/>
      <c r="N63" s="410"/>
      <c r="O63" s="410"/>
      <c r="P63" s="410"/>
      <c r="Q63" s="410"/>
      <c r="R63" s="410"/>
      <c r="S63" s="410"/>
      <c r="T63" s="410"/>
      <c r="U63" s="410"/>
      <c r="V63" s="410"/>
      <c r="W63" s="410"/>
      <c r="X63" s="410"/>
      <c r="Y63" s="410"/>
      <c r="Z63" s="72" t="str">
        <f t="shared" ref="Z63:Z94" si="4">IFERROR(IF(C63="","",K63/E63),$AH$1)</f>
        <v/>
      </c>
    </row>
    <row r="64" spans="2:26" ht="15.75" hidden="1" x14ac:dyDescent="0.25">
      <c r="B64" s="70" t="str">
        <f t="shared" si="2"/>
        <v/>
      </c>
      <c r="C64" s="259" t="str">
        <f>IF('תנאי סף'!AO64&lt;&gt;1,"",'תנאי סף'!F64)</f>
        <v/>
      </c>
      <c r="D64" s="62" t="str">
        <f>IF(C64="","",IF(ייצוב!G64="",$AH$1,ייצוב!G64))</f>
        <v/>
      </c>
      <c r="E64" s="65" t="str">
        <f>IF(C64="","",IF(ייצוב!E64="",$AH$1,ייצוב!E64))</f>
        <v/>
      </c>
      <c r="F64" s="65" t="str">
        <f>IF(B64="","",'התחשיב הבסיסי'!AF64)</f>
        <v/>
      </c>
      <c r="G64" s="62" t="str">
        <f>IF(C64="","",'הרכב חברי הוועדה'!Y64)</f>
        <v/>
      </c>
      <c r="H64" s="410" t="str">
        <f>IF(C64="","",'הרכב חברי הוועדה'!Z64)</f>
        <v/>
      </c>
      <c r="I64" s="71" t="str">
        <f>IF($C64="","",'הגבלה לסכום מבוקש (1)'!D64)</f>
        <v/>
      </c>
      <c r="J64" s="68" t="str">
        <f>'הגבלה לסכום מבוקש (2)'!W64</f>
        <v/>
      </c>
      <c r="K64" s="444" t="str">
        <f t="shared" si="3"/>
        <v/>
      </c>
      <c r="L64" s="410"/>
      <c r="M64" s="410"/>
      <c r="N64" s="410"/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72" t="str">
        <f t="shared" si="4"/>
        <v/>
      </c>
    </row>
    <row r="65" spans="2:26" ht="15.75" hidden="1" x14ac:dyDescent="0.25">
      <c r="B65" s="70" t="str">
        <f t="shared" si="2"/>
        <v/>
      </c>
      <c r="C65" s="259" t="str">
        <f>IF('תנאי סף'!AO65&lt;&gt;1,"",'תנאי סף'!F65)</f>
        <v/>
      </c>
      <c r="D65" s="62" t="str">
        <f>IF(C65="","",IF(ייצוב!G65="",$AH$1,ייצוב!G65))</f>
        <v/>
      </c>
      <c r="E65" s="65" t="str">
        <f>IF(C65="","",IF(ייצוב!E65="",$AH$1,ייצוב!E65))</f>
        <v/>
      </c>
      <c r="F65" s="65" t="str">
        <f>IF(B65="","",'התחשיב הבסיסי'!AF65)</f>
        <v/>
      </c>
      <c r="G65" s="62" t="str">
        <f>IF(C65="","",'הרכב חברי הוועדה'!Y65)</f>
        <v/>
      </c>
      <c r="H65" s="410" t="str">
        <f>IF(C65="","",'הרכב חברי הוועדה'!Z65)</f>
        <v/>
      </c>
      <c r="I65" s="71" t="str">
        <f>IF($C65="","",'הגבלה לסכום מבוקש (1)'!D65)</f>
        <v/>
      </c>
      <c r="J65" s="68" t="str">
        <f>'הגבלה לסכום מבוקש (2)'!W65</f>
        <v/>
      </c>
      <c r="K65" s="444" t="str">
        <f t="shared" si="3"/>
        <v/>
      </c>
      <c r="L65" s="410"/>
      <c r="M65" s="410"/>
      <c r="N65" s="410"/>
      <c r="O65" s="410"/>
      <c r="P65" s="410"/>
      <c r="Q65" s="410"/>
      <c r="R65" s="410"/>
      <c r="S65" s="410"/>
      <c r="T65" s="410"/>
      <c r="U65" s="410"/>
      <c r="V65" s="410"/>
      <c r="W65" s="410"/>
      <c r="X65" s="410"/>
      <c r="Y65" s="410"/>
      <c r="Z65" s="72" t="str">
        <f t="shared" si="4"/>
        <v/>
      </c>
    </row>
    <row r="66" spans="2:26" ht="15.75" hidden="1" x14ac:dyDescent="0.25">
      <c r="B66" s="70" t="str">
        <f t="shared" si="2"/>
        <v/>
      </c>
      <c r="C66" s="259" t="str">
        <f>IF('תנאי סף'!AO66&lt;&gt;1,"",'תנאי סף'!F66)</f>
        <v/>
      </c>
      <c r="D66" s="62" t="str">
        <f>IF(C66="","",IF(ייצוב!G66="",$AH$1,ייצוב!G66))</f>
        <v/>
      </c>
      <c r="E66" s="65" t="str">
        <f>IF(C66="","",IF(ייצוב!E66="",$AH$1,ייצוב!E66))</f>
        <v/>
      </c>
      <c r="F66" s="65" t="str">
        <f>IF(B66="","",'התחשיב הבסיסי'!AF66)</f>
        <v/>
      </c>
      <c r="G66" s="62" t="str">
        <f>IF(C66="","",'הרכב חברי הוועדה'!Y66)</f>
        <v/>
      </c>
      <c r="H66" s="410" t="str">
        <f>IF(C66="","",'הרכב חברי הוועדה'!Z66)</f>
        <v/>
      </c>
      <c r="I66" s="71" t="str">
        <f>IF($C66="","",'הגבלה לסכום מבוקש (1)'!D66)</f>
        <v/>
      </c>
      <c r="J66" s="68" t="str">
        <f>'הגבלה לסכום מבוקש (2)'!W66</f>
        <v/>
      </c>
      <c r="K66" s="444" t="str">
        <f t="shared" si="3"/>
        <v/>
      </c>
      <c r="L66" s="410"/>
      <c r="M66" s="410"/>
      <c r="N66" s="410"/>
      <c r="O66" s="410"/>
      <c r="P66" s="410"/>
      <c r="Q66" s="410"/>
      <c r="R66" s="410"/>
      <c r="S66" s="410"/>
      <c r="T66" s="410"/>
      <c r="U66" s="410"/>
      <c r="V66" s="410"/>
      <c r="W66" s="410"/>
      <c r="X66" s="410"/>
      <c r="Y66" s="410"/>
      <c r="Z66" s="72" t="str">
        <f t="shared" si="4"/>
        <v/>
      </c>
    </row>
    <row r="67" spans="2:26" ht="15.75" hidden="1" x14ac:dyDescent="0.25">
      <c r="B67" s="70" t="str">
        <f t="shared" si="2"/>
        <v/>
      </c>
      <c r="C67" s="259" t="str">
        <f>IF('תנאי סף'!AO67&lt;&gt;1,"",'תנאי סף'!F67)</f>
        <v/>
      </c>
      <c r="D67" s="62" t="str">
        <f>IF(C67="","",IF(ייצוב!G67="",$AH$1,ייצוב!G67))</f>
        <v/>
      </c>
      <c r="E67" s="65" t="str">
        <f>IF(C67="","",IF(ייצוב!E67="",$AH$1,ייצוב!E67))</f>
        <v/>
      </c>
      <c r="F67" s="65" t="str">
        <f>IF(B67="","",'התחשיב הבסיסי'!AF67)</f>
        <v/>
      </c>
      <c r="G67" s="62" t="str">
        <f>IF(C67="","",'הרכב חברי הוועדה'!Y67)</f>
        <v/>
      </c>
      <c r="H67" s="410" t="str">
        <f>IF(C67="","",'הרכב חברי הוועדה'!Z67)</f>
        <v/>
      </c>
      <c r="I67" s="71" t="str">
        <f>IF($C67="","",'הגבלה לסכום מבוקש (1)'!D67)</f>
        <v/>
      </c>
      <c r="J67" s="68" t="str">
        <f>'הגבלה לסכום מבוקש (2)'!W67</f>
        <v/>
      </c>
      <c r="K67" s="444" t="str">
        <f t="shared" si="3"/>
        <v/>
      </c>
      <c r="L67" s="410"/>
      <c r="M67" s="410"/>
      <c r="N67" s="410"/>
      <c r="O67" s="410"/>
      <c r="P67" s="410"/>
      <c r="Q67" s="410"/>
      <c r="R67" s="410"/>
      <c r="S67" s="410"/>
      <c r="T67" s="410"/>
      <c r="U67" s="410"/>
      <c r="V67" s="410"/>
      <c r="W67" s="410"/>
      <c r="X67" s="410"/>
      <c r="Y67" s="410"/>
      <c r="Z67" s="72" t="str">
        <f t="shared" si="4"/>
        <v/>
      </c>
    </row>
    <row r="68" spans="2:26" ht="15.75" hidden="1" x14ac:dyDescent="0.25">
      <c r="B68" s="70" t="str">
        <f t="shared" si="2"/>
        <v/>
      </c>
      <c r="C68" s="259" t="str">
        <f>IF('תנאי סף'!AO68&lt;&gt;1,"",'תנאי סף'!F68)</f>
        <v/>
      </c>
      <c r="D68" s="62" t="str">
        <f>IF(C68="","",IF(ייצוב!G68="",$AH$1,ייצוב!G68))</f>
        <v/>
      </c>
      <c r="E68" s="65" t="str">
        <f>IF(C68="","",IF(ייצוב!E68="",$AH$1,ייצוב!E68))</f>
        <v/>
      </c>
      <c r="F68" s="65" t="str">
        <f>IF(B68="","",'התחשיב הבסיסי'!AF68)</f>
        <v/>
      </c>
      <c r="G68" s="62" t="str">
        <f>IF(C68="","",'הרכב חברי הוועדה'!Y68)</f>
        <v/>
      </c>
      <c r="H68" s="410" t="str">
        <f>IF(C68="","",'הרכב חברי הוועדה'!Z68)</f>
        <v/>
      </c>
      <c r="I68" s="71" t="str">
        <f>IF($C68="","",'הגבלה לסכום מבוקש (1)'!D68)</f>
        <v/>
      </c>
      <c r="J68" s="68" t="str">
        <f>'הגבלה לסכום מבוקש (2)'!W68</f>
        <v/>
      </c>
      <c r="K68" s="444" t="str">
        <f t="shared" si="3"/>
        <v/>
      </c>
      <c r="L68" s="410"/>
      <c r="M68" s="410"/>
      <c r="N68" s="410"/>
      <c r="O68" s="410"/>
      <c r="P68" s="410"/>
      <c r="Q68" s="410"/>
      <c r="R68" s="410"/>
      <c r="S68" s="410"/>
      <c r="T68" s="410"/>
      <c r="U68" s="410"/>
      <c r="V68" s="410"/>
      <c r="W68" s="410"/>
      <c r="X68" s="410"/>
      <c r="Y68" s="410"/>
      <c r="Z68" s="72" t="str">
        <f t="shared" si="4"/>
        <v/>
      </c>
    </row>
    <row r="69" spans="2:26" ht="15.75" hidden="1" x14ac:dyDescent="0.25">
      <c r="B69" s="70" t="str">
        <f t="shared" si="2"/>
        <v/>
      </c>
      <c r="C69" s="259" t="str">
        <f>IF('תנאי סף'!AO69&lt;&gt;1,"",'תנאי סף'!F69)</f>
        <v/>
      </c>
      <c r="D69" s="62" t="str">
        <f>IF(C69="","",IF(ייצוב!G69="",$AH$1,ייצוב!G69))</f>
        <v/>
      </c>
      <c r="E69" s="65" t="str">
        <f>IF(C69="","",IF(ייצוב!E69="",$AH$1,ייצוב!E69))</f>
        <v/>
      </c>
      <c r="F69" s="65" t="str">
        <f>IF(B69="","",'התחשיב הבסיסי'!AF69)</f>
        <v/>
      </c>
      <c r="G69" s="62" t="str">
        <f>IF(C69="","",'הרכב חברי הוועדה'!Y69)</f>
        <v/>
      </c>
      <c r="H69" s="410" t="str">
        <f>IF(C69="","",'הרכב חברי הוועדה'!Z69)</f>
        <v/>
      </c>
      <c r="I69" s="71" t="str">
        <f>IF($C69="","",'הגבלה לסכום מבוקש (1)'!D69)</f>
        <v/>
      </c>
      <c r="J69" s="68" t="str">
        <f>'הגבלה לסכום מבוקש (2)'!W69</f>
        <v/>
      </c>
      <c r="K69" s="444" t="str">
        <f t="shared" si="3"/>
        <v/>
      </c>
      <c r="L69" s="410"/>
      <c r="M69" s="410"/>
      <c r="N69" s="410"/>
      <c r="O69" s="410"/>
      <c r="P69" s="410"/>
      <c r="Q69" s="410"/>
      <c r="R69" s="410"/>
      <c r="S69" s="410"/>
      <c r="T69" s="410"/>
      <c r="U69" s="410"/>
      <c r="V69" s="410"/>
      <c r="W69" s="410"/>
      <c r="X69" s="410"/>
      <c r="Y69" s="410"/>
      <c r="Z69" s="72" t="str">
        <f t="shared" si="4"/>
        <v/>
      </c>
    </row>
    <row r="70" spans="2:26" ht="15.75" hidden="1" x14ac:dyDescent="0.25">
      <c r="B70" s="70" t="str">
        <f t="shared" si="2"/>
        <v/>
      </c>
      <c r="C70" s="259" t="str">
        <f>IF('תנאי סף'!AO70&lt;&gt;1,"",'תנאי סף'!F70)</f>
        <v/>
      </c>
      <c r="D70" s="62" t="str">
        <f>IF(C70="","",IF(ייצוב!G70="",$AH$1,ייצוב!G70))</f>
        <v/>
      </c>
      <c r="E70" s="65" t="str">
        <f>IF(C70="","",IF(ייצוב!E70="",$AH$1,ייצוב!E70))</f>
        <v/>
      </c>
      <c r="F70" s="65" t="str">
        <f>IF(B70="","",'התחשיב הבסיסי'!AF70)</f>
        <v/>
      </c>
      <c r="G70" s="62" t="str">
        <f>IF(C70="","",'הרכב חברי הוועדה'!Y70)</f>
        <v/>
      </c>
      <c r="H70" s="410" t="str">
        <f>IF(C70="","",'הרכב חברי הוועדה'!Z70)</f>
        <v/>
      </c>
      <c r="I70" s="71" t="str">
        <f>IF($C70="","",'הגבלה לסכום מבוקש (1)'!D70)</f>
        <v/>
      </c>
      <c r="J70" s="68" t="str">
        <f>'הגבלה לסכום מבוקש (2)'!W70</f>
        <v/>
      </c>
      <c r="K70" s="444" t="str">
        <f t="shared" si="3"/>
        <v/>
      </c>
      <c r="L70" s="410"/>
      <c r="M70" s="410"/>
      <c r="N70" s="410"/>
      <c r="O70" s="410"/>
      <c r="P70" s="410"/>
      <c r="Q70" s="410"/>
      <c r="R70" s="410"/>
      <c r="S70" s="410"/>
      <c r="T70" s="410"/>
      <c r="U70" s="410"/>
      <c r="V70" s="410"/>
      <c r="W70" s="410"/>
      <c r="X70" s="410"/>
      <c r="Y70" s="410"/>
      <c r="Z70" s="72" t="str">
        <f t="shared" si="4"/>
        <v/>
      </c>
    </row>
    <row r="71" spans="2:26" ht="15.75" hidden="1" x14ac:dyDescent="0.25">
      <c r="B71" s="70" t="str">
        <f t="shared" si="2"/>
        <v/>
      </c>
      <c r="C71" s="259" t="str">
        <f>IF('תנאי סף'!AO71&lt;&gt;1,"",'תנאי סף'!F71)</f>
        <v/>
      </c>
      <c r="D71" s="62" t="str">
        <f>IF(C71="","",IF(ייצוב!G71="",$AH$1,ייצוב!G71))</f>
        <v/>
      </c>
      <c r="E71" s="65" t="str">
        <f>IF(C71="","",IF(ייצוב!E71="",$AH$1,ייצוב!E71))</f>
        <v/>
      </c>
      <c r="F71" s="65" t="str">
        <f>IF(B71="","",'התחשיב הבסיסי'!AF71)</f>
        <v/>
      </c>
      <c r="G71" s="62" t="str">
        <f>IF(C71="","",'הרכב חברי הוועדה'!Y71)</f>
        <v/>
      </c>
      <c r="H71" s="410" t="str">
        <f>IF(C71="","",'הרכב חברי הוועדה'!Z71)</f>
        <v/>
      </c>
      <c r="I71" s="71" t="str">
        <f>IF($C71="","",'הגבלה לסכום מבוקש (1)'!D71)</f>
        <v/>
      </c>
      <c r="J71" s="68" t="str">
        <f>'הגבלה לסכום מבוקש (2)'!W71</f>
        <v/>
      </c>
      <c r="K71" s="444" t="str">
        <f t="shared" si="3"/>
        <v/>
      </c>
      <c r="L71" s="410"/>
      <c r="M71" s="410"/>
      <c r="N71" s="410"/>
      <c r="O71" s="410"/>
      <c r="P71" s="410"/>
      <c r="Q71" s="410"/>
      <c r="R71" s="410"/>
      <c r="S71" s="410"/>
      <c r="T71" s="410"/>
      <c r="U71" s="410"/>
      <c r="V71" s="410"/>
      <c r="W71" s="410"/>
      <c r="X71" s="410"/>
      <c r="Y71" s="410"/>
      <c r="Z71" s="72" t="str">
        <f t="shared" si="4"/>
        <v/>
      </c>
    </row>
    <row r="72" spans="2:26" ht="15.75" hidden="1" x14ac:dyDescent="0.25">
      <c r="B72" s="70" t="str">
        <f t="shared" si="2"/>
        <v/>
      </c>
      <c r="C72" s="259" t="str">
        <f>IF('תנאי סף'!AO72&lt;&gt;1,"",'תנאי סף'!F72)</f>
        <v/>
      </c>
      <c r="D72" s="62" t="str">
        <f>IF(C72="","",IF(ייצוב!G72="",$AH$1,ייצוב!G72))</f>
        <v/>
      </c>
      <c r="E72" s="65" t="str">
        <f>IF(C72="","",IF(ייצוב!E72="",$AH$1,ייצוב!E72))</f>
        <v/>
      </c>
      <c r="F72" s="65" t="str">
        <f>IF(B72="","",'התחשיב הבסיסי'!AF72)</f>
        <v/>
      </c>
      <c r="G72" s="62" t="str">
        <f>IF(C72="","",'הרכב חברי הוועדה'!Y72)</f>
        <v/>
      </c>
      <c r="H72" s="410" t="str">
        <f>IF(C72="","",'הרכב חברי הוועדה'!Z72)</f>
        <v/>
      </c>
      <c r="I72" s="71" t="str">
        <f>IF($C72="","",'הגבלה לסכום מבוקש (1)'!D72)</f>
        <v/>
      </c>
      <c r="J72" s="68" t="str">
        <f>'הגבלה לסכום מבוקש (2)'!W72</f>
        <v/>
      </c>
      <c r="K72" s="444" t="str">
        <f t="shared" si="3"/>
        <v/>
      </c>
      <c r="L72" s="410"/>
      <c r="M72" s="410"/>
      <c r="N72" s="410"/>
      <c r="O72" s="410"/>
      <c r="P72" s="410"/>
      <c r="Q72" s="410"/>
      <c r="R72" s="410"/>
      <c r="S72" s="410"/>
      <c r="T72" s="410"/>
      <c r="U72" s="410"/>
      <c r="V72" s="410"/>
      <c r="W72" s="410"/>
      <c r="X72" s="410"/>
      <c r="Y72" s="410"/>
      <c r="Z72" s="72" t="str">
        <f t="shared" si="4"/>
        <v/>
      </c>
    </row>
    <row r="73" spans="2:26" ht="15.75" hidden="1" x14ac:dyDescent="0.25">
      <c r="B73" s="70" t="str">
        <f t="shared" si="2"/>
        <v/>
      </c>
      <c r="C73" s="259" t="str">
        <f>IF('תנאי סף'!AO73&lt;&gt;1,"",'תנאי סף'!F73)</f>
        <v/>
      </c>
      <c r="D73" s="62" t="str">
        <f>IF(C73="","",IF(ייצוב!G73="",$AH$1,ייצוב!G73))</f>
        <v/>
      </c>
      <c r="E73" s="65" t="str">
        <f>IF(C73="","",IF(ייצוב!E73="",$AH$1,ייצוב!E73))</f>
        <v/>
      </c>
      <c r="F73" s="65" t="str">
        <f>IF(B73="","",'התחשיב הבסיסי'!AF73)</f>
        <v/>
      </c>
      <c r="G73" s="62" t="str">
        <f>IF(C73="","",'הרכב חברי הוועדה'!Y73)</f>
        <v/>
      </c>
      <c r="H73" s="410" t="str">
        <f>IF(C73="","",'הרכב חברי הוועדה'!Z73)</f>
        <v/>
      </c>
      <c r="I73" s="71" t="str">
        <f>IF($C73="","",'הגבלה לסכום מבוקש (1)'!D73)</f>
        <v/>
      </c>
      <c r="J73" s="68" t="str">
        <f>'הגבלה לסכום מבוקש (2)'!W73</f>
        <v/>
      </c>
      <c r="K73" s="444" t="str">
        <f t="shared" si="3"/>
        <v/>
      </c>
      <c r="L73" s="410"/>
      <c r="M73" s="410"/>
      <c r="N73" s="410"/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410"/>
      <c r="Z73" s="72" t="str">
        <f t="shared" si="4"/>
        <v/>
      </c>
    </row>
    <row r="74" spans="2:26" ht="15.75" hidden="1" x14ac:dyDescent="0.25">
      <c r="B74" s="70" t="str">
        <f t="shared" si="2"/>
        <v/>
      </c>
      <c r="C74" s="259" t="str">
        <f>IF('תנאי סף'!AO74&lt;&gt;1,"",'תנאי סף'!F74)</f>
        <v/>
      </c>
      <c r="D74" s="62" t="str">
        <f>IF(C74="","",IF(ייצוב!G74="",$AH$1,ייצוב!G74))</f>
        <v/>
      </c>
      <c r="E74" s="65" t="str">
        <f>IF(C74="","",IF(ייצוב!E74="",$AH$1,ייצוב!E74))</f>
        <v/>
      </c>
      <c r="F74" s="65" t="str">
        <f>IF(B74="","",'התחשיב הבסיסי'!AF74)</f>
        <v/>
      </c>
      <c r="G74" s="62" t="str">
        <f>IF(C74="","",'הרכב חברי הוועדה'!Y74)</f>
        <v/>
      </c>
      <c r="H74" s="410" t="str">
        <f>IF(C74="","",'הרכב חברי הוועדה'!Z74)</f>
        <v/>
      </c>
      <c r="I74" s="71" t="str">
        <f>IF($C74="","",'הגבלה לסכום מבוקש (1)'!D74)</f>
        <v/>
      </c>
      <c r="J74" s="68" t="str">
        <f>'הגבלה לסכום מבוקש (2)'!W74</f>
        <v/>
      </c>
      <c r="K74" s="444" t="str">
        <f t="shared" si="3"/>
        <v/>
      </c>
      <c r="L74" s="410"/>
      <c r="M74" s="410"/>
      <c r="N74" s="410"/>
      <c r="O74" s="410"/>
      <c r="P74" s="410"/>
      <c r="Q74" s="410"/>
      <c r="R74" s="410"/>
      <c r="S74" s="410"/>
      <c r="T74" s="410"/>
      <c r="U74" s="410"/>
      <c r="V74" s="410"/>
      <c r="W74" s="410"/>
      <c r="X74" s="410"/>
      <c r="Y74" s="410"/>
      <c r="Z74" s="72" t="str">
        <f t="shared" si="4"/>
        <v/>
      </c>
    </row>
    <row r="75" spans="2:26" ht="15.75" hidden="1" x14ac:dyDescent="0.25">
      <c r="B75" s="70" t="str">
        <f t="shared" si="2"/>
        <v/>
      </c>
      <c r="C75" s="259" t="str">
        <f>IF('תנאי סף'!AO75&lt;&gt;1,"",'תנאי סף'!F75)</f>
        <v/>
      </c>
      <c r="D75" s="62" t="str">
        <f>IF(C75="","",IF(ייצוב!G75="",$AH$1,ייצוב!G75))</f>
        <v/>
      </c>
      <c r="E75" s="65" t="str">
        <f>IF(C75="","",IF(ייצוב!E75="",$AH$1,ייצוב!E75))</f>
        <v/>
      </c>
      <c r="F75" s="65" t="str">
        <f>IF(B75="","",'התחשיב הבסיסי'!AF75)</f>
        <v/>
      </c>
      <c r="G75" s="62" t="str">
        <f>IF(C75="","",'הרכב חברי הוועדה'!Y75)</f>
        <v/>
      </c>
      <c r="H75" s="410" t="str">
        <f>IF(C75="","",'הרכב חברי הוועדה'!Z75)</f>
        <v/>
      </c>
      <c r="I75" s="71" t="str">
        <f>IF($C75="","",'הגבלה לסכום מבוקש (1)'!D75)</f>
        <v/>
      </c>
      <c r="J75" s="68" t="str">
        <f>'הגבלה לסכום מבוקש (2)'!W75</f>
        <v/>
      </c>
      <c r="K75" s="444" t="str">
        <f t="shared" si="3"/>
        <v/>
      </c>
      <c r="L75" s="410"/>
      <c r="M75" s="410"/>
      <c r="N75" s="410"/>
      <c r="O75" s="410"/>
      <c r="P75" s="410"/>
      <c r="Q75" s="410"/>
      <c r="R75" s="410"/>
      <c r="S75" s="410"/>
      <c r="T75" s="410"/>
      <c r="U75" s="410"/>
      <c r="V75" s="410"/>
      <c r="W75" s="410"/>
      <c r="X75" s="410"/>
      <c r="Y75" s="410"/>
      <c r="Z75" s="72" t="str">
        <f t="shared" si="4"/>
        <v/>
      </c>
    </row>
    <row r="76" spans="2:26" ht="15.75" hidden="1" x14ac:dyDescent="0.25">
      <c r="B76" s="70" t="str">
        <f t="shared" si="2"/>
        <v/>
      </c>
      <c r="C76" s="259" t="str">
        <f>IF('תנאי סף'!AO76&lt;&gt;1,"",'תנאי סף'!F76)</f>
        <v/>
      </c>
      <c r="D76" s="62" t="str">
        <f>IF(C76="","",IF(ייצוב!G76="",$AH$1,ייצוב!G76))</f>
        <v/>
      </c>
      <c r="E76" s="65" t="str">
        <f>IF(C76="","",IF(ייצוב!E76="",$AH$1,ייצוב!E76))</f>
        <v/>
      </c>
      <c r="F76" s="65" t="str">
        <f>IF(B76="","",'התחשיב הבסיסי'!AF76)</f>
        <v/>
      </c>
      <c r="G76" s="62" t="str">
        <f>IF(C76="","",'הרכב חברי הוועדה'!Y76)</f>
        <v/>
      </c>
      <c r="H76" s="410" t="str">
        <f>IF(C76="","",'הרכב חברי הוועדה'!Z76)</f>
        <v/>
      </c>
      <c r="I76" s="71" t="str">
        <f>IF($C76="","",'הגבלה לסכום מבוקש (1)'!D76)</f>
        <v/>
      </c>
      <c r="J76" s="68" t="str">
        <f>'הגבלה לסכום מבוקש (2)'!W76</f>
        <v/>
      </c>
      <c r="K76" s="444" t="str">
        <f t="shared" si="3"/>
        <v/>
      </c>
      <c r="L76" s="410"/>
      <c r="M76" s="410"/>
      <c r="N76" s="410"/>
      <c r="O76" s="410"/>
      <c r="P76" s="410"/>
      <c r="Q76" s="410"/>
      <c r="R76" s="410"/>
      <c r="S76" s="410"/>
      <c r="T76" s="410"/>
      <c r="U76" s="410"/>
      <c r="V76" s="410"/>
      <c r="W76" s="410"/>
      <c r="X76" s="410"/>
      <c r="Y76" s="410"/>
      <c r="Z76" s="72" t="str">
        <f t="shared" si="4"/>
        <v/>
      </c>
    </row>
    <row r="77" spans="2:26" ht="15.75" hidden="1" x14ac:dyDescent="0.25">
      <c r="B77" s="70" t="str">
        <f t="shared" si="2"/>
        <v/>
      </c>
      <c r="C77" s="259" t="str">
        <f>IF('תנאי סף'!AO77&lt;&gt;1,"",'תנאי סף'!F77)</f>
        <v/>
      </c>
      <c r="D77" s="62" t="str">
        <f>IF(C77="","",IF(ייצוב!G77="",$AH$1,ייצוב!G77))</f>
        <v/>
      </c>
      <c r="E77" s="65" t="str">
        <f>IF(C77="","",IF(ייצוב!E77="",$AH$1,ייצוב!E77))</f>
        <v/>
      </c>
      <c r="F77" s="65" t="str">
        <f>IF(B77="","",'התחשיב הבסיסי'!AF77)</f>
        <v/>
      </c>
      <c r="G77" s="62" t="str">
        <f>IF(C77="","",'הרכב חברי הוועדה'!Y77)</f>
        <v/>
      </c>
      <c r="H77" s="410" t="str">
        <f>IF(C77="","",'הרכב חברי הוועדה'!Z77)</f>
        <v/>
      </c>
      <c r="I77" s="71" t="str">
        <f>IF($C77="","",'הגבלה לסכום מבוקש (1)'!D77)</f>
        <v/>
      </c>
      <c r="J77" s="68" t="str">
        <f>'הגבלה לסכום מבוקש (2)'!W77</f>
        <v/>
      </c>
      <c r="K77" s="444" t="str">
        <f t="shared" si="3"/>
        <v/>
      </c>
      <c r="L77" s="410"/>
      <c r="M77" s="410"/>
      <c r="N77" s="410"/>
      <c r="O77" s="410"/>
      <c r="P77" s="410"/>
      <c r="Q77" s="410"/>
      <c r="R77" s="410"/>
      <c r="S77" s="410"/>
      <c r="T77" s="410"/>
      <c r="U77" s="410"/>
      <c r="V77" s="410"/>
      <c r="W77" s="410"/>
      <c r="X77" s="410"/>
      <c r="Y77" s="410"/>
      <c r="Z77" s="72" t="str">
        <f t="shared" si="4"/>
        <v/>
      </c>
    </row>
    <row r="78" spans="2:26" ht="15.75" hidden="1" x14ac:dyDescent="0.25">
      <c r="B78" s="70" t="str">
        <f t="shared" si="2"/>
        <v/>
      </c>
      <c r="C78" s="259" t="str">
        <f>IF('תנאי סף'!AO78&lt;&gt;1,"",'תנאי סף'!F78)</f>
        <v/>
      </c>
      <c r="D78" s="62" t="str">
        <f>IF(C78="","",IF(ייצוב!G78="",$AH$1,ייצוב!G78))</f>
        <v/>
      </c>
      <c r="E78" s="65" t="str">
        <f>IF(C78="","",IF(ייצוב!E78="",$AH$1,ייצוב!E78))</f>
        <v/>
      </c>
      <c r="F78" s="65" t="str">
        <f>IF(B78="","",'התחשיב הבסיסי'!AF78)</f>
        <v/>
      </c>
      <c r="G78" s="62" t="str">
        <f>IF(C78="","",'הרכב חברי הוועדה'!Y78)</f>
        <v/>
      </c>
      <c r="H78" s="410" t="str">
        <f>IF(C78="","",'הרכב חברי הוועדה'!Z78)</f>
        <v/>
      </c>
      <c r="I78" s="71" t="str">
        <f>IF($C78="","",'הגבלה לסכום מבוקש (1)'!D78)</f>
        <v/>
      </c>
      <c r="J78" s="68" t="str">
        <f>'הגבלה לסכום מבוקש (2)'!W78</f>
        <v/>
      </c>
      <c r="K78" s="444" t="str">
        <f t="shared" si="3"/>
        <v/>
      </c>
      <c r="L78" s="410"/>
      <c r="M78" s="410"/>
      <c r="N78" s="410"/>
      <c r="O78" s="410"/>
      <c r="P78" s="410"/>
      <c r="Q78" s="410"/>
      <c r="R78" s="410"/>
      <c r="S78" s="410"/>
      <c r="T78" s="410"/>
      <c r="U78" s="410"/>
      <c r="V78" s="410"/>
      <c r="W78" s="410"/>
      <c r="X78" s="410"/>
      <c r="Y78" s="410"/>
      <c r="Z78" s="72" t="str">
        <f t="shared" si="4"/>
        <v/>
      </c>
    </row>
    <row r="79" spans="2:26" ht="15.75" hidden="1" x14ac:dyDescent="0.25">
      <c r="B79" s="70" t="str">
        <f t="shared" si="2"/>
        <v/>
      </c>
      <c r="C79" s="259" t="str">
        <f>IF('תנאי סף'!AO79&lt;&gt;1,"",'תנאי סף'!F79)</f>
        <v/>
      </c>
      <c r="D79" s="62" t="str">
        <f>IF(C79="","",IF(ייצוב!G79="",$AH$1,ייצוב!G79))</f>
        <v/>
      </c>
      <c r="E79" s="65" t="str">
        <f>IF(C79="","",IF(ייצוב!E79="",$AH$1,ייצוב!E79))</f>
        <v/>
      </c>
      <c r="F79" s="65" t="str">
        <f>IF(B79="","",'התחשיב הבסיסי'!AF79)</f>
        <v/>
      </c>
      <c r="G79" s="62" t="str">
        <f>IF(C79="","",'הרכב חברי הוועדה'!Y79)</f>
        <v/>
      </c>
      <c r="H79" s="410" t="str">
        <f>IF(C79="","",'הרכב חברי הוועדה'!Z79)</f>
        <v/>
      </c>
      <c r="I79" s="71" t="str">
        <f>IF($C79="","",'הגבלה לסכום מבוקש (1)'!D79)</f>
        <v/>
      </c>
      <c r="J79" s="68" t="str">
        <f>'הגבלה לסכום מבוקש (2)'!W79</f>
        <v/>
      </c>
      <c r="K79" s="444" t="str">
        <f t="shared" si="3"/>
        <v/>
      </c>
      <c r="L79" s="410"/>
      <c r="M79" s="410"/>
      <c r="N79" s="410"/>
      <c r="O79" s="410"/>
      <c r="P79" s="410"/>
      <c r="Q79" s="410"/>
      <c r="R79" s="410"/>
      <c r="S79" s="410"/>
      <c r="T79" s="410"/>
      <c r="U79" s="410"/>
      <c r="V79" s="410"/>
      <c r="W79" s="410"/>
      <c r="X79" s="410"/>
      <c r="Y79" s="410"/>
      <c r="Z79" s="72" t="str">
        <f t="shared" si="4"/>
        <v/>
      </c>
    </row>
    <row r="80" spans="2:26" ht="15.75" hidden="1" x14ac:dyDescent="0.25">
      <c r="B80" s="70" t="str">
        <f t="shared" si="2"/>
        <v/>
      </c>
      <c r="C80" s="259" t="str">
        <f>IF('תנאי סף'!AO80&lt;&gt;1,"",'תנאי סף'!F80)</f>
        <v/>
      </c>
      <c r="D80" s="62" t="str">
        <f>IF(C80="","",IF(ייצוב!G80="",$AH$1,ייצוב!G80))</f>
        <v/>
      </c>
      <c r="E80" s="65" t="str">
        <f>IF(C80="","",IF(ייצוב!E80="",$AH$1,ייצוב!E80))</f>
        <v/>
      </c>
      <c r="F80" s="65" t="str">
        <f>IF(B80="","",'התחשיב הבסיסי'!AF80)</f>
        <v/>
      </c>
      <c r="G80" s="62" t="str">
        <f>IF(C80="","",'הרכב חברי הוועדה'!Y80)</f>
        <v/>
      </c>
      <c r="H80" s="410" t="str">
        <f>IF(C80="","",'הרכב חברי הוועדה'!Z80)</f>
        <v/>
      </c>
      <c r="I80" s="71" t="str">
        <f>IF($C80="","",'הגבלה לסכום מבוקש (1)'!D80)</f>
        <v/>
      </c>
      <c r="J80" s="68" t="str">
        <f>'הגבלה לסכום מבוקש (2)'!W80</f>
        <v/>
      </c>
      <c r="K80" s="444" t="str">
        <f t="shared" si="3"/>
        <v/>
      </c>
      <c r="L80" s="410"/>
      <c r="M80" s="410"/>
      <c r="N80" s="410"/>
      <c r="O80" s="410"/>
      <c r="P80" s="410"/>
      <c r="Q80" s="410"/>
      <c r="R80" s="410"/>
      <c r="S80" s="410"/>
      <c r="T80" s="410"/>
      <c r="U80" s="410"/>
      <c r="V80" s="410"/>
      <c r="W80" s="410"/>
      <c r="X80" s="410"/>
      <c r="Y80" s="410"/>
      <c r="Z80" s="72" t="str">
        <f t="shared" si="4"/>
        <v/>
      </c>
    </row>
    <row r="81" spans="2:26" ht="15.75" hidden="1" x14ac:dyDescent="0.25">
      <c r="B81" s="70" t="str">
        <f t="shared" si="2"/>
        <v/>
      </c>
      <c r="C81" s="259" t="str">
        <f>IF('תנאי סף'!AO81&lt;&gt;1,"",'תנאי סף'!F81)</f>
        <v/>
      </c>
      <c r="D81" s="62" t="str">
        <f>IF(C81="","",IF(ייצוב!G81="",$AH$1,ייצוב!G81))</f>
        <v/>
      </c>
      <c r="E81" s="65" t="str">
        <f>IF(C81="","",IF(ייצוב!E81="",$AH$1,ייצוב!E81))</f>
        <v/>
      </c>
      <c r="F81" s="65" t="str">
        <f>IF(B81="","",'התחשיב הבסיסי'!AF81)</f>
        <v/>
      </c>
      <c r="G81" s="62" t="str">
        <f>IF(C81="","",'הרכב חברי הוועדה'!Y81)</f>
        <v/>
      </c>
      <c r="H81" s="410" t="str">
        <f>IF(C81="","",'הרכב חברי הוועדה'!Z81)</f>
        <v/>
      </c>
      <c r="I81" s="71" t="str">
        <f>IF($C81="","",'הגבלה לסכום מבוקש (1)'!D81)</f>
        <v/>
      </c>
      <c r="J81" s="68" t="str">
        <f>'הגבלה לסכום מבוקש (2)'!W81</f>
        <v/>
      </c>
      <c r="K81" s="444" t="str">
        <f t="shared" si="3"/>
        <v/>
      </c>
      <c r="L81" s="410"/>
      <c r="M81" s="410"/>
      <c r="N81" s="410"/>
      <c r="O81" s="410"/>
      <c r="P81" s="410"/>
      <c r="Q81" s="410"/>
      <c r="R81" s="410"/>
      <c r="S81" s="410"/>
      <c r="T81" s="410"/>
      <c r="U81" s="410"/>
      <c r="V81" s="410"/>
      <c r="W81" s="410"/>
      <c r="X81" s="410"/>
      <c r="Y81" s="410"/>
      <c r="Z81" s="72" t="str">
        <f t="shared" si="4"/>
        <v/>
      </c>
    </row>
    <row r="82" spans="2:26" ht="15.75" hidden="1" x14ac:dyDescent="0.25">
      <c r="B82" s="70" t="str">
        <f t="shared" si="2"/>
        <v/>
      </c>
      <c r="C82" s="259" t="str">
        <f>IF('תנאי סף'!AO82&lt;&gt;1,"",'תנאי סף'!F82)</f>
        <v/>
      </c>
      <c r="D82" s="62" t="str">
        <f>IF(C82="","",IF(ייצוב!G82="",$AH$1,ייצוב!G82))</f>
        <v/>
      </c>
      <c r="E82" s="65" t="str">
        <f>IF(C82="","",IF(ייצוב!E82="",$AH$1,ייצוב!E82))</f>
        <v/>
      </c>
      <c r="F82" s="65" t="str">
        <f>IF(B82="","",'התחשיב הבסיסי'!AF82)</f>
        <v/>
      </c>
      <c r="G82" s="62" t="str">
        <f>IF(C82="","",'הרכב חברי הוועדה'!Y82)</f>
        <v/>
      </c>
      <c r="H82" s="410" t="str">
        <f>IF(C82="","",'הרכב חברי הוועדה'!Z82)</f>
        <v/>
      </c>
      <c r="I82" s="71" t="str">
        <f>IF($C82="","",'הגבלה לסכום מבוקש (1)'!D82)</f>
        <v/>
      </c>
      <c r="J82" s="68" t="str">
        <f>'הגבלה לסכום מבוקש (2)'!W82</f>
        <v/>
      </c>
      <c r="K82" s="444" t="str">
        <f t="shared" si="3"/>
        <v/>
      </c>
      <c r="L82" s="410"/>
      <c r="M82" s="410"/>
      <c r="N82" s="410"/>
      <c r="O82" s="410"/>
      <c r="P82" s="410"/>
      <c r="Q82" s="410"/>
      <c r="R82" s="410"/>
      <c r="S82" s="410"/>
      <c r="T82" s="410"/>
      <c r="U82" s="410"/>
      <c r="V82" s="410"/>
      <c r="W82" s="410"/>
      <c r="X82" s="410"/>
      <c r="Y82" s="410"/>
      <c r="Z82" s="72" t="str">
        <f t="shared" si="4"/>
        <v/>
      </c>
    </row>
    <row r="83" spans="2:26" ht="15.75" hidden="1" x14ac:dyDescent="0.25">
      <c r="B83" s="70" t="str">
        <f t="shared" si="2"/>
        <v/>
      </c>
      <c r="C83" s="259" t="str">
        <f>IF('תנאי סף'!AO83&lt;&gt;1,"",'תנאי סף'!F83)</f>
        <v/>
      </c>
      <c r="D83" s="62" t="str">
        <f>IF(C83="","",IF(ייצוב!G83="",$AH$1,ייצוב!G83))</f>
        <v/>
      </c>
      <c r="E83" s="65" t="str">
        <f>IF(C83="","",IF(ייצוב!E83="",$AH$1,ייצוב!E83))</f>
        <v/>
      </c>
      <c r="F83" s="65" t="str">
        <f>IF(B83="","",'התחשיב הבסיסי'!AF83)</f>
        <v/>
      </c>
      <c r="G83" s="62" t="str">
        <f>IF(C83="","",'הרכב חברי הוועדה'!Y83)</f>
        <v/>
      </c>
      <c r="H83" s="410" t="str">
        <f>IF(C83="","",'הרכב חברי הוועדה'!Z83)</f>
        <v/>
      </c>
      <c r="I83" s="71" t="str">
        <f>IF($C83="","",'הגבלה לסכום מבוקש (1)'!D83)</f>
        <v/>
      </c>
      <c r="J83" s="68" t="str">
        <f>'הגבלה לסכום מבוקש (2)'!W83</f>
        <v/>
      </c>
      <c r="K83" s="444" t="str">
        <f t="shared" si="3"/>
        <v/>
      </c>
      <c r="L83" s="410"/>
      <c r="M83" s="410"/>
      <c r="N83" s="410"/>
      <c r="O83" s="410"/>
      <c r="P83" s="410"/>
      <c r="Q83" s="410"/>
      <c r="R83" s="410"/>
      <c r="S83" s="410"/>
      <c r="T83" s="410"/>
      <c r="U83" s="410"/>
      <c r="V83" s="410"/>
      <c r="W83" s="410"/>
      <c r="X83" s="410"/>
      <c r="Y83" s="410"/>
      <c r="Z83" s="72" t="str">
        <f t="shared" si="4"/>
        <v/>
      </c>
    </row>
    <row r="84" spans="2:26" ht="15.75" hidden="1" x14ac:dyDescent="0.25">
      <c r="B84" s="70" t="str">
        <f t="shared" si="2"/>
        <v/>
      </c>
      <c r="C84" s="259" t="str">
        <f>IF('תנאי סף'!AO84&lt;&gt;1,"",'תנאי סף'!F84)</f>
        <v/>
      </c>
      <c r="D84" s="62" t="str">
        <f>IF(C84="","",IF(ייצוב!G84="",$AH$1,ייצוב!G84))</f>
        <v/>
      </c>
      <c r="E84" s="65" t="str">
        <f>IF(C84="","",IF(ייצוב!E84="",$AH$1,ייצוב!E84))</f>
        <v/>
      </c>
      <c r="F84" s="65" t="str">
        <f>IF(B84="","",'התחשיב הבסיסי'!AF84)</f>
        <v/>
      </c>
      <c r="G84" s="62" t="str">
        <f>IF(C84="","",'הרכב חברי הוועדה'!Y84)</f>
        <v/>
      </c>
      <c r="H84" s="410" t="str">
        <f>IF(C84="","",'הרכב חברי הוועדה'!Z84)</f>
        <v/>
      </c>
      <c r="I84" s="71" t="str">
        <f>IF($C84="","",'הגבלה לסכום מבוקש (1)'!D84)</f>
        <v/>
      </c>
      <c r="J84" s="68" t="str">
        <f>'הגבלה לסכום מבוקש (2)'!W84</f>
        <v/>
      </c>
      <c r="K84" s="444" t="str">
        <f t="shared" si="3"/>
        <v/>
      </c>
      <c r="L84" s="410"/>
      <c r="M84" s="410"/>
      <c r="N84" s="410"/>
      <c r="O84" s="410"/>
      <c r="P84" s="410"/>
      <c r="Q84" s="410"/>
      <c r="R84" s="410"/>
      <c r="S84" s="410"/>
      <c r="T84" s="410"/>
      <c r="U84" s="410"/>
      <c r="V84" s="410"/>
      <c r="W84" s="410"/>
      <c r="X84" s="410"/>
      <c r="Y84" s="410"/>
      <c r="Z84" s="72" t="str">
        <f t="shared" si="4"/>
        <v/>
      </c>
    </row>
    <row r="85" spans="2:26" ht="15.75" hidden="1" x14ac:dyDescent="0.25">
      <c r="B85" s="70" t="str">
        <f t="shared" si="2"/>
        <v/>
      </c>
      <c r="C85" s="259" t="str">
        <f>IF('תנאי סף'!AO85&lt;&gt;1,"",'תנאי סף'!F85)</f>
        <v/>
      </c>
      <c r="D85" s="62" t="str">
        <f>IF(C85="","",IF(ייצוב!G85="",$AH$1,ייצוב!G85))</f>
        <v/>
      </c>
      <c r="E85" s="65" t="str">
        <f>IF(C85="","",IF(ייצוב!E85="",$AH$1,ייצוב!E85))</f>
        <v/>
      </c>
      <c r="F85" s="65" t="str">
        <f>IF(B85="","",'התחשיב הבסיסי'!AF85)</f>
        <v/>
      </c>
      <c r="G85" s="62" t="str">
        <f>IF(C85="","",'הרכב חברי הוועדה'!Y85)</f>
        <v/>
      </c>
      <c r="H85" s="410" t="str">
        <f>IF(C85="","",'הרכב חברי הוועדה'!Z85)</f>
        <v/>
      </c>
      <c r="I85" s="71" t="str">
        <f>IF($C85="","",'הגבלה לסכום מבוקש (1)'!D85)</f>
        <v/>
      </c>
      <c r="J85" s="68" t="str">
        <f>'הגבלה לסכום מבוקש (2)'!W85</f>
        <v/>
      </c>
      <c r="K85" s="444" t="str">
        <f t="shared" si="3"/>
        <v/>
      </c>
      <c r="L85" s="410"/>
      <c r="M85" s="410"/>
      <c r="N85" s="410"/>
      <c r="O85" s="410"/>
      <c r="P85" s="410"/>
      <c r="Q85" s="410"/>
      <c r="R85" s="410"/>
      <c r="S85" s="410"/>
      <c r="T85" s="410"/>
      <c r="U85" s="410"/>
      <c r="V85" s="410"/>
      <c r="W85" s="410"/>
      <c r="X85" s="410"/>
      <c r="Y85" s="410"/>
      <c r="Z85" s="72" t="str">
        <f t="shared" si="4"/>
        <v/>
      </c>
    </row>
    <row r="86" spans="2:26" ht="15.75" hidden="1" x14ac:dyDescent="0.25">
      <c r="B86" s="70" t="str">
        <f t="shared" si="2"/>
        <v/>
      </c>
      <c r="C86" s="259" t="str">
        <f>IF('תנאי סף'!AO86&lt;&gt;1,"",'תנאי סף'!F86)</f>
        <v/>
      </c>
      <c r="D86" s="62" t="str">
        <f>IF(C86="","",IF(ייצוב!G86="",$AH$1,ייצוב!G86))</f>
        <v/>
      </c>
      <c r="E86" s="65" t="str">
        <f>IF(C86="","",IF(ייצוב!E86="",$AH$1,ייצוב!E86))</f>
        <v/>
      </c>
      <c r="F86" s="65" t="str">
        <f>IF(B86="","",'התחשיב הבסיסי'!AF86)</f>
        <v/>
      </c>
      <c r="G86" s="62" t="str">
        <f>IF(C86="","",'הרכב חברי הוועדה'!Y86)</f>
        <v/>
      </c>
      <c r="H86" s="410" t="str">
        <f>IF(C86="","",'הרכב חברי הוועדה'!Z86)</f>
        <v/>
      </c>
      <c r="I86" s="71" t="str">
        <f>IF($C86="","",'הגבלה לסכום מבוקש (1)'!D86)</f>
        <v/>
      </c>
      <c r="J86" s="68" t="str">
        <f>'הגבלה לסכום מבוקש (2)'!W86</f>
        <v/>
      </c>
      <c r="K86" s="444" t="str">
        <f t="shared" si="3"/>
        <v/>
      </c>
      <c r="L86" s="410"/>
      <c r="M86" s="410"/>
      <c r="N86" s="410"/>
      <c r="O86" s="410"/>
      <c r="P86" s="410"/>
      <c r="Q86" s="410"/>
      <c r="R86" s="410"/>
      <c r="S86" s="410"/>
      <c r="T86" s="410"/>
      <c r="U86" s="410"/>
      <c r="V86" s="410"/>
      <c r="W86" s="410"/>
      <c r="X86" s="410"/>
      <c r="Y86" s="410"/>
      <c r="Z86" s="72" t="str">
        <f t="shared" si="4"/>
        <v/>
      </c>
    </row>
    <row r="87" spans="2:26" ht="15.75" hidden="1" x14ac:dyDescent="0.25">
      <c r="B87" s="70" t="str">
        <f t="shared" si="2"/>
        <v/>
      </c>
      <c r="C87" s="259" t="str">
        <f>IF('תנאי סף'!AO87&lt;&gt;1,"",'תנאי סף'!F87)</f>
        <v/>
      </c>
      <c r="D87" s="62" t="str">
        <f>IF(C87="","",IF(ייצוב!G87="",$AH$1,ייצוב!G87))</f>
        <v/>
      </c>
      <c r="E87" s="65" t="str">
        <f>IF(C87="","",IF(ייצוב!E87="",$AH$1,ייצוב!E87))</f>
        <v/>
      </c>
      <c r="F87" s="65" t="str">
        <f>IF(B87="","",'התחשיב הבסיסי'!AF87)</f>
        <v/>
      </c>
      <c r="G87" s="62" t="str">
        <f>IF(C87="","",'הרכב חברי הוועדה'!Y87)</f>
        <v/>
      </c>
      <c r="H87" s="410" t="str">
        <f>IF(C87="","",'הרכב חברי הוועדה'!Z87)</f>
        <v/>
      </c>
      <c r="I87" s="71" t="str">
        <f>IF($C87="","",'הגבלה לסכום מבוקש (1)'!D87)</f>
        <v/>
      </c>
      <c r="J87" s="68" t="str">
        <f>'הגבלה לסכום מבוקש (2)'!W87</f>
        <v/>
      </c>
      <c r="K87" s="444" t="str">
        <f t="shared" si="3"/>
        <v/>
      </c>
      <c r="L87" s="410"/>
      <c r="M87" s="410"/>
      <c r="N87" s="410"/>
      <c r="O87" s="410"/>
      <c r="P87" s="410"/>
      <c r="Q87" s="410"/>
      <c r="R87" s="410"/>
      <c r="S87" s="410"/>
      <c r="T87" s="410"/>
      <c r="U87" s="410"/>
      <c r="V87" s="410"/>
      <c r="W87" s="410"/>
      <c r="X87" s="410"/>
      <c r="Y87" s="410"/>
      <c r="Z87" s="72" t="str">
        <f t="shared" si="4"/>
        <v/>
      </c>
    </row>
    <row r="88" spans="2:26" ht="15.75" hidden="1" x14ac:dyDescent="0.25">
      <c r="B88" s="70" t="str">
        <f t="shared" si="2"/>
        <v/>
      </c>
      <c r="C88" s="259" t="str">
        <f>IF('תנאי סף'!AO88&lt;&gt;1,"",'תנאי סף'!F88)</f>
        <v/>
      </c>
      <c r="D88" s="62" t="str">
        <f>IF(C88="","",IF(ייצוב!G88="",$AH$1,ייצוב!G88))</f>
        <v/>
      </c>
      <c r="E88" s="65" t="str">
        <f>IF(C88="","",IF(ייצוב!E88="",$AH$1,ייצוב!E88))</f>
        <v/>
      </c>
      <c r="F88" s="65" t="str">
        <f>IF(B88="","",'התחשיב הבסיסי'!AF88)</f>
        <v/>
      </c>
      <c r="G88" s="62" t="str">
        <f>IF(C88="","",'הרכב חברי הוועדה'!Y88)</f>
        <v/>
      </c>
      <c r="H88" s="410" t="str">
        <f>IF(C88="","",'הרכב חברי הוועדה'!Z88)</f>
        <v/>
      </c>
      <c r="I88" s="71" t="str">
        <f>IF($C88="","",'הגבלה לסכום מבוקש (1)'!D88)</f>
        <v/>
      </c>
      <c r="J88" s="68" t="str">
        <f>'הגבלה לסכום מבוקש (2)'!W88</f>
        <v/>
      </c>
      <c r="K88" s="444" t="str">
        <f t="shared" si="3"/>
        <v/>
      </c>
      <c r="L88" s="410"/>
      <c r="M88" s="410"/>
      <c r="N88" s="410"/>
      <c r="O88" s="410"/>
      <c r="P88" s="410"/>
      <c r="Q88" s="410"/>
      <c r="R88" s="410"/>
      <c r="S88" s="410"/>
      <c r="T88" s="410"/>
      <c r="U88" s="410"/>
      <c r="V88" s="410"/>
      <c r="W88" s="410"/>
      <c r="X88" s="410"/>
      <c r="Y88" s="410"/>
      <c r="Z88" s="72" t="str">
        <f t="shared" si="4"/>
        <v/>
      </c>
    </row>
    <row r="89" spans="2:26" ht="15.75" hidden="1" x14ac:dyDescent="0.25">
      <c r="B89" s="70" t="str">
        <f t="shared" si="2"/>
        <v/>
      </c>
      <c r="C89" s="259" t="str">
        <f>IF('תנאי סף'!AO89&lt;&gt;1,"",'תנאי סף'!F89)</f>
        <v/>
      </c>
      <c r="D89" s="62" t="str">
        <f>IF(C89="","",IF(ייצוב!G89="",$AH$1,ייצוב!G89))</f>
        <v/>
      </c>
      <c r="E89" s="65" t="str">
        <f>IF(C89="","",IF(ייצוב!E89="",$AH$1,ייצוב!E89))</f>
        <v/>
      </c>
      <c r="F89" s="65" t="str">
        <f>IF(B89="","",'התחשיב הבסיסי'!AF89)</f>
        <v/>
      </c>
      <c r="G89" s="62" t="str">
        <f>IF(C89="","",'הרכב חברי הוועדה'!Y89)</f>
        <v/>
      </c>
      <c r="H89" s="410" t="str">
        <f>IF(C89="","",'הרכב חברי הוועדה'!Z89)</f>
        <v/>
      </c>
      <c r="I89" s="71" t="str">
        <f>IF($C89="","",'הגבלה לסכום מבוקש (1)'!D89)</f>
        <v/>
      </c>
      <c r="J89" s="68" t="str">
        <f>'הגבלה לסכום מבוקש (2)'!W89</f>
        <v/>
      </c>
      <c r="K89" s="444" t="str">
        <f t="shared" si="3"/>
        <v/>
      </c>
      <c r="L89" s="410"/>
      <c r="M89" s="410"/>
      <c r="N89" s="410"/>
      <c r="O89" s="410"/>
      <c r="P89" s="410"/>
      <c r="Q89" s="410"/>
      <c r="R89" s="410"/>
      <c r="S89" s="410"/>
      <c r="T89" s="410"/>
      <c r="U89" s="410"/>
      <c r="V89" s="410"/>
      <c r="W89" s="410"/>
      <c r="X89" s="410"/>
      <c r="Y89" s="410"/>
      <c r="Z89" s="72" t="str">
        <f t="shared" si="4"/>
        <v/>
      </c>
    </row>
    <row r="90" spans="2:26" ht="15.75" hidden="1" x14ac:dyDescent="0.25">
      <c r="B90" s="70" t="str">
        <f t="shared" si="2"/>
        <v/>
      </c>
      <c r="C90" s="259" t="str">
        <f>IF('תנאי סף'!AO90&lt;&gt;1,"",'תנאי סף'!F90)</f>
        <v/>
      </c>
      <c r="D90" s="62" t="str">
        <f>IF(C90="","",IF(ייצוב!G90="",$AH$1,ייצוב!G90))</f>
        <v/>
      </c>
      <c r="E90" s="65" t="str">
        <f>IF(C90="","",IF(ייצוב!E90="",$AH$1,ייצוב!E90))</f>
        <v/>
      </c>
      <c r="F90" s="65" t="str">
        <f>IF(B90="","",'התחשיב הבסיסי'!AF90)</f>
        <v/>
      </c>
      <c r="G90" s="62" t="str">
        <f>IF(C90="","",'הרכב חברי הוועדה'!Y90)</f>
        <v/>
      </c>
      <c r="H90" s="410" t="str">
        <f>IF(C90="","",'הרכב חברי הוועדה'!Z90)</f>
        <v/>
      </c>
      <c r="I90" s="71" t="str">
        <f>IF($C90="","",'הגבלה לסכום מבוקש (1)'!D90)</f>
        <v/>
      </c>
      <c r="J90" s="68" t="str">
        <f>'הגבלה לסכום מבוקש (2)'!W90</f>
        <v/>
      </c>
      <c r="K90" s="444" t="str">
        <f t="shared" si="3"/>
        <v/>
      </c>
      <c r="L90" s="410"/>
      <c r="M90" s="410"/>
      <c r="N90" s="410"/>
      <c r="O90" s="410"/>
      <c r="P90" s="410"/>
      <c r="Q90" s="410"/>
      <c r="R90" s="410"/>
      <c r="S90" s="410"/>
      <c r="T90" s="410"/>
      <c r="U90" s="410"/>
      <c r="V90" s="410"/>
      <c r="W90" s="410"/>
      <c r="X90" s="410"/>
      <c r="Y90" s="410"/>
      <c r="Z90" s="72" t="str">
        <f t="shared" si="4"/>
        <v/>
      </c>
    </row>
    <row r="91" spans="2:26" ht="15.75" hidden="1" x14ac:dyDescent="0.25">
      <c r="B91" s="70" t="str">
        <f t="shared" si="2"/>
        <v/>
      </c>
      <c r="C91" s="259" t="str">
        <f>IF('תנאי סף'!AO91&lt;&gt;1,"",'תנאי סף'!F91)</f>
        <v/>
      </c>
      <c r="D91" s="62" t="str">
        <f>IF(C91="","",IF(ייצוב!G91="",$AH$1,ייצוב!G91))</f>
        <v/>
      </c>
      <c r="E91" s="65" t="str">
        <f>IF(C91="","",IF(ייצוב!E91="",$AH$1,ייצוב!E91))</f>
        <v/>
      </c>
      <c r="F91" s="65" t="str">
        <f>IF(B91="","",'התחשיב הבסיסי'!AF91)</f>
        <v/>
      </c>
      <c r="G91" s="62" t="str">
        <f>IF(C91="","",'הרכב חברי הוועדה'!Y91)</f>
        <v/>
      </c>
      <c r="H91" s="410" t="str">
        <f>IF(C91="","",'הרכב חברי הוועדה'!Z91)</f>
        <v/>
      </c>
      <c r="I91" s="71" t="str">
        <f>IF($C91="","",'הגבלה לסכום מבוקש (1)'!D91)</f>
        <v/>
      </c>
      <c r="J91" s="68" t="str">
        <f>'הגבלה לסכום מבוקש (2)'!W91</f>
        <v/>
      </c>
      <c r="K91" s="444" t="str">
        <f t="shared" si="3"/>
        <v/>
      </c>
      <c r="L91" s="410"/>
      <c r="M91" s="410"/>
      <c r="N91" s="410"/>
      <c r="O91" s="410"/>
      <c r="P91" s="410"/>
      <c r="Q91" s="410"/>
      <c r="R91" s="410"/>
      <c r="S91" s="410"/>
      <c r="T91" s="410"/>
      <c r="U91" s="410"/>
      <c r="V91" s="410"/>
      <c r="W91" s="410"/>
      <c r="X91" s="410"/>
      <c r="Y91" s="410"/>
      <c r="Z91" s="72" t="str">
        <f t="shared" si="4"/>
        <v/>
      </c>
    </row>
    <row r="92" spans="2:26" ht="15.75" hidden="1" x14ac:dyDescent="0.25">
      <c r="B92" s="70" t="str">
        <f t="shared" si="2"/>
        <v/>
      </c>
      <c r="C92" s="259" t="str">
        <f>IF('תנאי סף'!AO92&lt;&gt;1,"",'תנאי סף'!F92)</f>
        <v/>
      </c>
      <c r="D92" s="62" t="str">
        <f>IF(C92="","",IF(ייצוב!G92="",$AH$1,ייצוב!G92))</f>
        <v/>
      </c>
      <c r="E92" s="65" t="str">
        <f>IF(C92="","",IF(ייצוב!E92="",$AH$1,ייצוב!E92))</f>
        <v/>
      </c>
      <c r="F92" s="65" t="str">
        <f>IF(B92="","",'התחשיב הבסיסי'!AF92)</f>
        <v/>
      </c>
      <c r="G92" s="62" t="str">
        <f>IF(C92="","",'הרכב חברי הוועדה'!Y92)</f>
        <v/>
      </c>
      <c r="H92" s="410" t="str">
        <f>IF(C92="","",'הרכב חברי הוועדה'!Z92)</f>
        <v/>
      </c>
      <c r="I92" s="71" t="str">
        <f>IF($C92="","",'הגבלה לסכום מבוקש (1)'!D92)</f>
        <v/>
      </c>
      <c r="J92" s="68" t="str">
        <f>'הגבלה לסכום מבוקש (2)'!W92</f>
        <v/>
      </c>
      <c r="K92" s="444" t="str">
        <f t="shared" si="3"/>
        <v/>
      </c>
      <c r="L92" s="410"/>
      <c r="M92" s="410"/>
      <c r="N92" s="410"/>
      <c r="O92" s="410"/>
      <c r="P92" s="410"/>
      <c r="Q92" s="410"/>
      <c r="R92" s="410"/>
      <c r="S92" s="410"/>
      <c r="T92" s="410"/>
      <c r="U92" s="410"/>
      <c r="V92" s="410"/>
      <c r="W92" s="410"/>
      <c r="X92" s="410"/>
      <c r="Y92" s="410"/>
      <c r="Z92" s="72" t="str">
        <f t="shared" si="4"/>
        <v/>
      </c>
    </row>
    <row r="93" spans="2:26" ht="15.75" hidden="1" x14ac:dyDescent="0.25">
      <c r="B93" s="70" t="str">
        <f t="shared" si="2"/>
        <v/>
      </c>
      <c r="C93" s="259" t="str">
        <f>IF('תנאי סף'!AO93&lt;&gt;1,"",'תנאי סף'!F93)</f>
        <v/>
      </c>
      <c r="D93" s="62" t="str">
        <f>IF(C93="","",IF(ייצוב!G93="",$AH$1,ייצוב!G93))</f>
        <v/>
      </c>
      <c r="E93" s="65" t="str">
        <f>IF(C93="","",IF(ייצוב!E93="",$AH$1,ייצוב!E93))</f>
        <v/>
      </c>
      <c r="F93" s="65" t="str">
        <f>IF(B93="","",'התחשיב הבסיסי'!AF93)</f>
        <v/>
      </c>
      <c r="G93" s="62" t="str">
        <f>IF(C93="","",'הרכב חברי הוועדה'!Y93)</f>
        <v/>
      </c>
      <c r="H93" s="410" t="str">
        <f>IF(C93="","",'הרכב חברי הוועדה'!Z93)</f>
        <v/>
      </c>
      <c r="I93" s="71" t="str">
        <f>IF($C93="","",'הגבלה לסכום מבוקש (1)'!D93)</f>
        <v/>
      </c>
      <c r="J93" s="68" t="str">
        <f>'הגבלה לסכום מבוקש (2)'!W93</f>
        <v/>
      </c>
      <c r="K93" s="444" t="str">
        <f t="shared" si="3"/>
        <v/>
      </c>
      <c r="L93" s="410"/>
      <c r="M93" s="410"/>
      <c r="N93" s="410"/>
      <c r="O93" s="410"/>
      <c r="P93" s="410"/>
      <c r="Q93" s="410"/>
      <c r="R93" s="410"/>
      <c r="S93" s="410"/>
      <c r="T93" s="410"/>
      <c r="U93" s="410"/>
      <c r="V93" s="410"/>
      <c r="W93" s="410"/>
      <c r="X93" s="410"/>
      <c r="Y93" s="410"/>
      <c r="Z93" s="72" t="str">
        <f t="shared" si="4"/>
        <v/>
      </c>
    </row>
    <row r="94" spans="2:26" ht="15.75" hidden="1" x14ac:dyDescent="0.25">
      <c r="B94" s="70" t="str">
        <f t="shared" si="2"/>
        <v/>
      </c>
      <c r="C94" s="259" t="str">
        <f>IF('תנאי סף'!AO94&lt;&gt;1,"",'תנאי סף'!F94)</f>
        <v/>
      </c>
      <c r="D94" s="62" t="str">
        <f>IF(C94="","",IF(ייצוב!G94="",$AH$1,ייצוב!G94))</f>
        <v/>
      </c>
      <c r="E94" s="65" t="str">
        <f>IF(C94="","",IF(ייצוב!E94="",$AH$1,ייצוב!E94))</f>
        <v/>
      </c>
      <c r="F94" s="65" t="str">
        <f>IF(B94="","",'התחשיב הבסיסי'!AF94)</f>
        <v/>
      </c>
      <c r="G94" s="62" t="str">
        <f>IF(C94="","",'הרכב חברי הוועדה'!Y94)</f>
        <v/>
      </c>
      <c r="H94" s="410" t="str">
        <f>IF(C94="","",'הרכב חברי הוועדה'!Z94)</f>
        <v/>
      </c>
      <c r="I94" s="71" t="str">
        <f>IF($C94="","",'הגבלה לסכום מבוקש (1)'!D94)</f>
        <v/>
      </c>
      <c r="J94" s="68" t="str">
        <f>'הגבלה לסכום מבוקש (2)'!W94</f>
        <v/>
      </c>
      <c r="K94" s="444" t="str">
        <f t="shared" si="3"/>
        <v/>
      </c>
      <c r="L94" s="410"/>
      <c r="M94" s="410"/>
      <c r="N94" s="410"/>
      <c r="O94" s="410"/>
      <c r="P94" s="410"/>
      <c r="Q94" s="410"/>
      <c r="R94" s="410"/>
      <c r="S94" s="410"/>
      <c r="T94" s="410"/>
      <c r="U94" s="410"/>
      <c r="V94" s="410"/>
      <c r="W94" s="410"/>
      <c r="X94" s="410"/>
      <c r="Y94" s="410"/>
      <c r="Z94" s="72" t="str">
        <f t="shared" si="4"/>
        <v/>
      </c>
    </row>
    <row r="95" spans="2:26" ht="15.75" hidden="1" x14ac:dyDescent="0.25">
      <c r="B95" s="70" t="str">
        <f t="shared" si="2"/>
        <v/>
      </c>
      <c r="C95" s="259" t="str">
        <f>IF('תנאי סף'!AO95&lt;&gt;1,"",'תנאי סף'!F95)</f>
        <v/>
      </c>
      <c r="D95" s="62" t="str">
        <f>IF(C95="","",IF(ייצוב!G95="",$AH$1,ייצוב!G95))</f>
        <v/>
      </c>
      <c r="E95" s="65" t="str">
        <f>IF(C95="","",IF(ייצוב!E95="",$AH$1,ייצוב!E95))</f>
        <v/>
      </c>
      <c r="F95" s="65" t="str">
        <f>IF(B95="","",'התחשיב הבסיסי'!AF95)</f>
        <v/>
      </c>
      <c r="G95" s="62" t="str">
        <f>IF(C95="","",'הרכב חברי הוועדה'!Y95)</f>
        <v/>
      </c>
      <c r="H95" s="410" t="str">
        <f>IF(C95="","",'הרכב חברי הוועדה'!Z95)</f>
        <v/>
      </c>
      <c r="I95" s="71" t="str">
        <f>IF($C95="","",'הגבלה לסכום מבוקש (1)'!D95)</f>
        <v/>
      </c>
      <c r="J95" s="68" t="str">
        <f>'הגבלה לסכום מבוקש (2)'!W95</f>
        <v/>
      </c>
      <c r="K95" s="444" t="str">
        <f t="shared" ref="K95:K126" si="5">IFERROR(IF(C95="","",J95-E95),$AH$1)</f>
        <v/>
      </c>
      <c r="L95" s="410"/>
      <c r="M95" s="410"/>
      <c r="N95" s="410"/>
      <c r="O95" s="410"/>
      <c r="P95" s="410"/>
      <c r="Q95" s="410"/>
      <c r="R95" s="410"/>
      <c r="S95" s="410"/>
      <c r="T95" s="410"/>
      <c r="U95" s="410"/>
      <c r="V95" s="410"/>
      <c r="W95" s="410"/>
      <c r="X95" s="410"/>
      <c r="Y95" s="410"/>
      <c r="Z95" s="72" t="str">
        <f t="shared" ref="Z95:Z130" si="6">IFERROR(IF(C95="","",K95/E95),$AH$1)</f>
        <v/>
      </c>
    </row>
    <row r="96" spans="2:26" ht="15.75" hidden="1" x14ac:dyDescent="0.25">
      <c r="B96" s="70" t="str">
        <f t="shared" ref="B96:B130" si="7">IF(C96="","",ROW()-30)</f>
        <v/>
      </c>
      <c r="C96" s="259" t="str">
        <f>IF('תנאי סף'!AO96&lt;&gt;1,"",'תנאי סף'!F96)</f>
        <v/>
      </c>
      <c r="D96" s="62" t="str">
        <f>IF(C96="","",IF(ייצוב!G96="",$AH$1,ייצוב!G96))</f>
        <v/>
      </c>
      <c r="E96" s="65" t="str">
        <f>IF(C96="","",IF(ייצוב!E96="",$AH$1,ייצוב!E96))</f>
        <v/>
      </c>
      <c r="F96" s="65" t="str">
        <f>IF(B96="","",'התחשיב הבסיסי'!AF96)</f>
        <v/>
      </c>
      <c r="G96" s="62" t="str">
        <f>IF(C96="","",'הרכב חברי הוועדה'!Y96)</f>
        <v/>
      </c>
      <c r="H96" s="410" t="str">
        <f>IF(C96="","",'הרכב חברי הוועדה'!Z96)</f>
        <v/>
      </c>
      <c r="I96" s="71" t="str">
        <f>IF($C96="","",'הגבלה לסכום מבוקש (1)'!D96)</f>
        <v/>
      </c>
      <c r="J96" s="68" t="str">
        <f>'הגבלה לסכום מבוקש (2)'!W96</f>
        <v/>
      </c>
      <c r="K96" s="444" t="str">
        <f t="shared" si="5"/>
        <v/>
      </c>
      <c r="L96" s="410"/>
      <c r="M96" s="410"/>
      <c r="N96" s="410"/>
      <c r="O96" s="410"/>
      <c r="P96" s="410"/>
      <c r="Q96" s="410"/>
      <c r="R96" s="410"/>
      <c r="S96" s="410"/>
      <c r="T96" s="410"/>
      <c r="U96" s="410"/>
      <c r="V96" s="410"/>
      <c r="W96" s="410"/>
      <c r="X96" s="410"/>
      <c r="Y96" s="410"/>
      <c r="Z96" s="72" t="str">
        <f t="shared" si="6"/>
        <v/>
      </c>
    </row>
    <row r="97" spans="2:26" ht="15.75" hidden="1" x14ac:dyDescent="0.25">
      <c r="B97" s="70" t="str">
        <f t="shared" si="7"/>
        <v/>
      </c>
      <c r="C97" s="259" t="str">
        <f>IF('תנאי סף'!AO97&lt;&gt;1,"",'תנאי סף'!F97)</f>
        <v/>
      </c>
      <c r="D97" s="62" t="str">
        <f>IF(C97="","",IF(ייצוב!G97="",$AH$1,ייצוב!G97))</f>
        <v/>
      </c>
      <c r="E97" s="65" t="str">
        <f>IF(C97="","",IF(ייצוב!E97="",$AH$1,ייצוב!E97))</f>
        <v/>
      </c>
      <c r="F97" s="65" t="str">
        <f>IF(B97="","",'התחשיב הבסיסי'!AF97)</f>
        <v/>
      </c>
      <c r="G97" s="62" t="str">
        <f>IF(C97="","",'הרכב חברי הוועדה'!Y97)</f>
        <v/>
      </c>
      <c r="H97" s="410" t="str">
        <f>IF(C97="","",'הרכב חברי הוועדה'!Z97)</f>
        <v/>
      </c>
      <c r="I97" s="71" t="str">
        <f>IF($C97="","",'הגבלה לסכום מבוקש (1)'!D97)</f>
        <v/>
      </c>
      <c r="J97" s="68" t="str">
        <f>'הגבלה לסכום מבוקש (2)'!W97</f>
        <v/>
      </c>
      <c r="K97" s="444" t="str">
        <f t="shared" si="5"/>
        <v/>
      </c>
      <c r="L97" s="410"/>
      <c r="M97" s="410"/>
      <c r="N97" s="410"/>
      <c r="O97" s="410"/>
      <c r="P97" s="410"/>
      <c r="Q97" s="410"/>
      <c r="R97" s="410"/>
      <c r="S97" s="410"/>
      <c r="T97" s="410"/>
      <c r="U97" s="410"/>
      <c r="V97" s="410"/>
      <c r="W97" s="410"/>
      <c r="X97" s="410"/>
      <c r="Y97" s="410"/>
      <c r="Z97" s="72" t="str">
        <f t="shared" si="6"/>
        <v/>
      </c>
    </row>
    <row r="98" spans="2:26" ht="15.75" hidden="1" x14ac:dyDescent="0.25">
      <c r="B98" s="70" t="str">
        <f t="shared" si="7"/>
        <v/>
      </c>
      <c r="C98" s="259" t="str">
        <f>IF('תנאי סף'!AO98&lt;&gt;1,"",'תנאי סף'!F98)</f>
        <v/>
      </c>
      <c r="D98" s="62" t="str">
        <f>IF(C98="","",IF(ייצוב!G98="",$AH$1,ייצוב!G98))</f>
        <v/>
      </c>
      <c r="E98" s="65" t="str">
        <f>IF(C98="","",IF(ייצוב!E98="",$AH$1,ייצוב!E98))</f>
        <v/>
      </c>
      <c r="F98" s="65" t="str">
        <f>IF(B98="","",'התחשיב הבסיסי'!AF98)</f>
        <v/>
      </c>
      <c r="G98" s="62" t="str">
        <f>IF(C98="","",'הרכב חברי הוועדה'!Y98)</f>
        <v/>
      </c>
      <c r="H98" s="410" t="str">
        <f>IF(C98="","",'הרכב חברי הוועדה'!Z98)</f>
        <v/>
      </c>
      <c r="I98" s="71" t="str">
        <f>IF($C98="","",'הגבלה לסכום מבוקש (1)'!D98)</f>
        <v/>
      </c>
      <c r="J98" s="68" t="str">
        <f>'הגבלה לסכום מבוקש (2)'!W98</f>
        <v/>
      </c>
      <c r="K98" s="444" t="str">
        <f t="shared" si="5"/>
        <v/>
      </c>
      <c r="L98" s="410"/>
      <c r="M98" s="410"/>
      <c r="N98" s="410"/>
      <c r="O98" s="410"/>
      <c r="P98" s="410"/>
      <c r="Q98" s="410"/>
      <c r="R98" s="410"/>
      <c r="S98" s="410"/>
      <c r="T98" s="410"/>
      <c r="U98" s="410"/>
      <c r="V98" s="410"/>
      <c r="W98" s="410"/>
      <c r="X98" s="410"/>
      <c r="Y98" s="410"/>
      <c r="Z98" s="72" t="str">
        <f t="shared" si="6"/>
        <v/>
      </c>
    </row>
    <row r="99" spans="2:26" ht="15.75" hidden="1" x14ac:dyDescent="0.25">
      <c r="B99" s="70" t="str">
        <f t="shared" si="7"/>
        <v/>
      </c>
      <c r="C99" s="259" t="str">
        <f>IF('תנאי סף'!AO99&lt;&gt;1,"",'תנאי סף'!F99)</f>
        <v/>
      </c>
      <c r="D99" s="62" t="str">
        <f>IF(C99="","",IF(ייצוב!G99="",$AH$1,ייצוב!G99))</f>
        <v/>
      </c>
      <c r="E99" s="65" t="str">
        <f>IF(C99="","",IF(ייצוב!E99="",$AH$1,ייצוב!E99))</f>
        <v/>
      </c>
      <c r="F99" s="65" t="str">
        <f>IF(B99="","",'התחשיב הבסיסי'!AF99)</f>
        <v/>
      </c>
      <c r="G99" s="62" t="str">
        <f>IF(C99="","",'הרכב חברי הוועדה'!Y99)</f>
        <v/>
      </c>
      <c r="H99" s="410" t="str">
        <f>IF(C99="","",'הרכב חברי הוועדה'!Z99)</f>
        <v/>
      </c>
      <c r="I99" s="71" t="str">
        <f>IF($C99="","",'הגבלה לסכום מבוקש (1)'!D99)</f>
        <v/>
      </c>
      <c r="J99" s="68" t="str">
        <f>'הגבלה לסכום מבוקש (2)'!W99</f>
        <v/>
      </c>
      <c r="K99" s="444" t="str">
        <f t="shared" si="5"/>
        <v/>
      </c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72" t="str">
        <f t="shared" si="6"/>
        <v/>
      </c>
    </row>
    <row r="100" spans="2:26" ht="15.75" hidden="1" x14ac:dyDescent="0.25">
      <c r="B100" s="70" t="str">
        <f t="shared" si="7"/>
        <v/>
      </c>
      <c r="C100" s="259" t="str">
        <f>IF('תנאי סף'!AO100&lt;&gt;1,"",'תנאי סף'!F100)</f>
        <v/>
      </c>
      <c r="D100" s="62" t="str">
        <f>IF(C100="","",IF(ייצוב!G100="",$AH$1,ייצוב!G100))</f>
        <v/>
      </c>
      <c r="E100" s="65" t="str">
        <f>IF(C100="","",IF(ייצוב!E100="",$AH$1,ייצוב!E100))</f>
        <v/>
      </c>
      <c r="F100" s="65" t="str">
        <f>IF(B100="","",'התחשיב הבסיסי'!AF100)</f>
        <v/>
      </c>
      <c r="G100" s="62" t="str">
        <f>IF(C100="","",'הרכב חברי הוועדה'!Y100)</f>
        <v/>
      </c>
      <c r="H100" s="410" t="str">
        <f>IF(C100="","",'הרכב חברי הוועדה'!Z100)</f>
        <v/>
      </c>
      <c r="I100" s="71" t="str">
        <f>IF($C100="","",'הגבלה לסכום מבוקש (1)'!D100)</f>
        <v/>
      </c>
      <c r="J100" s="68" t="str">
        <f>'הגבלה לסכום מבוקש (2)'!W100</f>
        <v/>
      </c>
      <c r="K100" s="444" t="str">
        <f t="shared" si="5"/>
        <v/>
      </c>
      <c r="L100" s="410"/>
      <c r="M100" s="410"/>
      <c r="N100" s="410"/>
      <c r="O100" s="410"/>
      <c r="P100" s="410"/>
      <c r="Q100" s="410"/>
      <c r="R100" s="410"/>
      <c r="S100" s="410"/>
      <c r="T100" s="410"/>
      <c r="U100" s="410"/>
      <c r="V100" s="410"/>
      <c r="W100" s="410"/>
      <c r="X100" s="410"/>
      <c r="Y100" s="410"/>
      <c r="Z100" s="72" t="str">
        <f t="shared" si="6"/>
        <v/>
      </c>
    </row>
    <row r="101" spans="2:26" ht="15.75" hidden="1" x14ac:dyDescent="0.25">
      <c r="B101" s="70" t="str">
        <f t="shared" si="7"/>
        <v/>
      </c>
      <c r="C101" s="259" t="str">
        <f>IF('תנאי סף'!AO101&lt;&gt;1,"",'תנאי סף'!F101)</f>
        <v/>
      </c>
      <c r="D101" s="62" t="str">
        <f>IF(C101="","",IF(ייצוב!G101="",$AH$1,ייצוב!G101))</f>
        <v/>
      </c>
      <c r="E101" s="65" t="str">
        <f>IF(C101="","",IF(ייצוב!E101="",$AH$1,ייצוב!E101))</f>
        <v/>
      </c>
      <c r="F101" s="65" t="str">
        <f>IF(B101="","",'התחשיב הבסיסי'!AF101)</f>
        <v/>
      </c>
      <c r="G101" s="62" t="str">
        <f>IF(C101="","",'הרכב חברי הוועדה'!Y101)</f>
        <v/>
      </c>
      <c r="H101" s="410" t="str">
        <f>IF(C101="","",'הרכב חברי הוועדה'!Z101)</f>
        <v/>
      </c>
      <c r="I101" s="71" t="str">
        <f>IF($C101="","",'הגבלה לסכום מבוקש (1)'!D101)</f>
        <v/>
      </c>
      <c r="J101" s="68" t="str">
        <f>'הגבלה לסכום מבוקש (2)'!W101</f>
        <v/>
      </c>
      <c r="K101" s="444" t="str">
        <f t="shared" si="5"/>
        <v/>
      </c>
      <c r="L101" s="410"/>
      <c r="M101" s="410"/>
      <c r="N101" s="410"/>
      <c r="O101" s="410"/>
      <c r="P101" s="410"/>
      <c r="Q101" s="410"/>
      <c r="R101" s="410"/>
      <c r="S101" s="410"/>
      <c r="T101" s="410"/>
      <c r="U101" s="410"/>
      <c r="V101" s="410"/>
      <c r="W101" s="410"/>
      <c r="X101" s="410"/>
      <c r="Y101" s="410"/>
      <c r="Z101" s="72" t="str">
        <f t="shared" si="6"/>
        <v/>
      </c>
    </row>
    <row r="102" spans="2:26" ht="15.75" hidden="1" x14ac:dyDescent="0.25">
      <c r="B102" s="70" t="str">
        <f t="shared" si="7"/>
        <v/>
      </c>
      <c r="C102" s="259" t="str">
        <f>IF('תנאי סף'!AO102&lt;&gt;1,"",'תנאי סף'!F102)</f>
        <v/>
      </c>
      <c r="D102" s="62" t="str">
        <f>IF(C102="","",IF(ייצוב!G102="",$AH$1,ייצוב!G102))</f>
        <v/>
      </c>
      <c r="E102" s="65" t="str">
        <f>IF(C102="","",IF(ייצוב!E102="",$AH$1,ייצוב!E102))</f>
        <v/>
      </c>
      <c r="F102" s="65" t="str">
        <f>IF(B102="","",'התחשיב הבסיסי'!AF102)</f>
        <v/>
      </c>
      <c r="G102" s="62" t="str">
        <f>IF(C102="","",'הרכב חברי הוועדה'!Y102)</f>
        <v/>
      </c>
      <c r="H102" s="410" t="str">
        <f>IF(C102="","",'הרכב חברי הוועדה'!Z102)</f>
        <v/>
      </c>
      <c r="I102" s="71" t="str">
        <f>IF($C102="","",'הגבלה לסכום מבוקש (1)'!D102)</f>
        <v/>
      </c>
      <c r="J102" s="68" t="str">
        <f>'הגבלה לסכום מבוקש (2)'!W102</f>
        <v/>
      </c>
      <c r="K102" s="444" t="str">
        <f t="shared" si="5"/>
        <v/>
      </c>
      <c r="L102" s="410"/>
      <c r="M102" s="410"/>
      <c r="N102" s="410"/>
      <c r="O102" s="410"/>
      <c r="P102" s="410"/>
      <c r="Q102" s="410"/>
      <c r="R102" s="410"/>
      <c r="S102" s="410"/>
      <c r="T102" s="410"/>
      <c r="U102" s="410"/>
      <c r="V102" s="410"/>
      <c r="W102" s="410"/>
      <c r="X102" s="410"/>
      <c r="Y102" s="410"/>
      <c r="Z102" s="72" t="str">
        <f t="shared" si="6"/>
        <v/>
      </c>
    </row>
    <row r="103" spans="2:26" ht="15.75" hidden="1" x14ac:dyDescent="0.25">
      <c r="B103" s="70" t="str">
        <f t="shared" si="7"/>
        <v/>
      </c>
      <c r="C103" s="259" t="str">
        <f>IF('תנאי סף'!AO103&lt;&gt;1,"",'תנאי סף'!F103)</f>
        <v/>
      </c>
      <c r="D103" s="62" t="str">
        <f>IF(C103="","",IF(ייצוב!G103="",$AH$1,ייצוב!G103))</f>
        <v/>
      </c>
      <c r="E103" s="65" t="str">
        <f>IF(C103="","",IF(ייצוב!E103="",$AH$1,ייצוב!E103))</f>
        <v/>
      </c>
      <c r="F103" s="65" t="str">
        <f>IF(B103="","",'התחשיב הבסיסי'!AF103)</f>
        <v/>
      </c>
      <c r="G103" s="62" t="str">
        <f>IF(C103="","",'הרכב חברי הוועדה'!Y103)</f>
        <v/>
      </c>
      <c r="H103" s="410" t="str">
        <f>IF(C103="","",'הרכב חברי הוועדה'!Z103)</f>
        <v/>
      </c>
      <c r="I103" s="71" t="str">
        <f>IF($C103="","",'הגבלה לסכום מבוקש (1)'!D103)</f>
        <v/>
      </c>
      <c r="J103" s="68" t="str">
        <f>'הגבלה לסכום מבוקש (2)'!W103</f>
        <v/>
      </c>
      <c r="K103" s="444" t="str">
        <f t="shared" si="5"/>
        <v/>
      </c>
      <c r="L103" s="410"/>
      <c r="M103" s="410"/>
      <c r="N103" s="410"/>
      <c r="O103" s="410"/>
      <c r="P103" s="410"/>
      <c r="Q103" s="410"/>
      <c r="R103" s="410"/>
      <c r="S103" s="410"/>
      <c r="T103" s="410"/>
      <c r="U103" s="410"/>
      <c r="V103" s="410"/>
      <c r="W103" s="410"/>
      <c r="X103" s="410"/>
      <c r="Y103" s="410"/>
      <c r="Z103" s="72" t="str">
        <f t="shared" si="6"/>
        <v/>
      </c>
    </row>
    <row r="104" spans="2:26" ht="15.75" hidden="1" x14ac:dyDescent="0.25">
      <c r="B104" s="70" t="str">
        <f t="shared" si="7"/>
        <v/>
      </c>
      <c r="C104" s="259" t="str">
        <f>IF('תנאי סף'!AO104&lt;&gt;1,"",'תנאי סף'!F104)</f>
        <v/>
      </c>
      <c r="D104" s="62" t="str">
        <f>IF(C104="","",IF(ייצוב!G104="",$AH$1,ייצוב!G104))</f>
        <v/>
      </c>
      <c r="E104" s="65" t="str">
        <f>IF(C104="","",IF(ייצוב!E104="",$AH$1,ייצוב!E104))</f>
        <v/>
      </c>
      <c r="F104" s="65" t="str">
        <f>IF(B104="","",'התחשיב הבסיסי'!AF104)</f>
        <v/>
      </c>
      <c r="G104" s="62" t="str">
        <f>IF(C104="","",'הרכב חברי הוועדה'!Y104)</f>
        <v/>
      </c>
      <c r="H104" s="410" t="str">
        <f>IF(C104="","",'הרכב חברי הוועדה'!Z104)</f>
        <v/>
      </c>
      <c r="I104" s="71" t="str">
        <f>IF($C104="","",'הגבלה לסכום מבוקש (1)'!D104)</f>
        <v/>
      </c>
      <c r="J104" s="68" t="str">
        <f>'הגבלה לסכום מבוקש (2)'!W104</f>
        <v/>
      </c>
      <c r="K104" s="444" t="str">
        <f t="shared" si="5"/>
        <v/>
      </c>
      <c r="L104" s="410"/>
      <c r="M104" s="410"/>
      <c r="N104" s="410"/>
      <c r="O104" s="410"/>
      <c r="P104" s="410"/>
      <c r="Q104" s="410"/>
      <c r="R104" s="410"/>
      <c r="S104" s="410"/>
      <c r="T104" s="410"/>
      <c r="U104" s="410"/>
      <c r="V104" s="410"/>
      <c r="W104" s="410"/>
      <c r="X104" s="410"/>
      <c r="Y104" s="410"/>
      <c r="Z104" s="72" t="str">
        <f t="shared" si="6"/>
        <v/>
      </c>
    </row>
    <row r="105" spans="2:26" ht="15.75" hidden="1" x14ac:dyDescent="0.25">
      <c r="B105" s="70" t="str">
        <f t="shared" si="7"/>
        <v/>
      </c>
      <c r="C105" s="259" t="str">
        <f>IF('תנאי סף'!AO105&lt;&gt;1,"",'תנאי סף'!F105)</f>
        <v/>
      </c>
      <c r="D105" s="62" t="str">
        <f>IF(C105="","",IF(ייצוב!G105="",$AH$1,ייצוב!G105))</f>
        <v/>
      </c>
      <c r="E105" s="65" t="str">
        <f>IF(C105="","",IF(ייצוב!E105="",$AH$1,ייצוב!E105))</f>
        <v/>
      </c>
      <c r="F105" s="65" t="str">
        <f>IF(B105="","",'התחשיב הבסיסי'!AF105)</f>
        <v/>
      </c>
      <c r="G105" s="62" t="str">
        <f>IF(C105="","",'הרכב חברי הוועדה'!Y105)</f>
        <v/>
      </c>
      <c r="H105" s="410" t="str">
        <f>IF(C105="","",'הרכב חברי הוועדה'!Z105)</f>
        <v/>
      </c>
      <c r="I105" s="71" t="str">
        <f>IF($C105="","",'הגבלה לסכום מבוקש (1)'!D105)</f>
        <v/>
      </c>
      <c r="J105" s="68" t="str">
        <f>'הגבלה לסכום מבוקש (2)'!W105</f>
        <v/>
      </c>
      <c r="K105" s="444" t="str">
        <f t="shared" si="5"/>
        <v/>
      </c>
      <c r="L105" s="410"/>
      <c r="M105" s="410"/>
      <c r="N105" s="410"/>
      <c r="O105" s="410"/>
      <c r="P105" s="410"/>
      <c r="Q105" s="410"/>
      <c r="R105" s="410"/>
      <c r="S105" s="410"/>
      <c r="T105" s="410"/>
      <c r="U105" s="410"/>
      <c r="V105" s="410"/>
      <c r="W105" s="410"/>
      <c r="X105" s="410"/>
      <c r="Y105" s="410"/>
      <c r="Z105" s="72" t="str">
        <f t="shared" si="6"/>
        <v/>
      </c>
    </row>
    <row r="106" spans="2:26" ht="15.75" hidden="1" x14ac:dyDescent="0.25">
      <c r="B106" s="70" t="str">
        <f t="shared" si="7"/>
        <v/>
      </c>
      <c r="C106" s="259" t="str">
        <f>IF('תנאי סף'!AO106&lt;&gt;1,"",'תנאי סף'!F106)</f>
        <v/>
      </c>
      <c r="D106" s="62" t="str">
        <f>IF(C106="","",IF(ייצוב!G106="",$AH$1,ייצוב!G106))</f>
        <v/>
      </c>
      <c r="E106" s="65" t="str">
        <f>IF(C106="","",IF(ייצוב!E106="",$AH$1,ייצוב!E106))</f>
        <v/>
      </c>
      <c r="F106" s="65" t="str">
        <f>IF(B106="","",'התחשיב הבסיסי'!AF106)</f>
        <v/>
      </c>
      <c r="G106" s="62" t="str">
        <f>IF(C106="","",'הרכב חברי הוועדה'!Y106)</f>
        <v/>
      </c>
      <c r="H106" s="410" t="str">
        <f>IF(C106="","",'הרכב חברי הוועדה'!Z106)</f>
        <v/>
      </c>
      <c r="I106" s="71" t="str">
        <f>IF($C106="","",'הגבלה לסכום מבוקש (1)'!D106)</f>
        <v/>
      </c>
      <c r="J106" s="68" t="str">
        <f>'הגבלה לסכום מבוקש (2)'!W106</f>
        <v/>
      </c>
      <c r="K106" s="444" t="str">
        <f t="shared" si="5"/>
        <v/>
      </c>
      <c r="L106" s="410"/>
      <c r="M106" s="410"/>
      <c r="N106" s="410"/>
      <c r="O106" s="410"/>
      <c r="P106" s="410"/>
      <c r="Q106" s="410"/>
      <c r="R106" s="410"/>
      <c r="S106" s="410"/>
      <c r="T106" s="410"/>
      <c r="U106" s="410"/>
      <c r="V106" s="410"/>
      <c r="W106" s="410"/>
      <c r="X106" s="410"/>
      <c r="Y106" s="410"/>
      <c r="Z106" s="72" t="str">
        <f t="shared" si="6"/>
        <v/>
      </c>
    </row>
    <row r="107" spans="2:26" ht="15.75" hidden="1" x14ac:dyDescent="0.25">
      <c r="B107" s="70" t="str">
        <f t="shared" si="7"/>
        <v/>
      </c>
      <c r="C107" s="259" t="str">
        <f>IF('תנאי סף'!AO107&lt;&gt;1,"",'תנאי סף'!F107)</f>
        <v/>
      </c>
      <c r="D107" s="62" t="str">
        <f>IF(C107="","",IF(ייצוב!G107="",$AH$1,ייצוב!G107))</f>
        <v/>
      </c>
      <c r="E107" s="65" t="str">
        <f>IF(C107="","",IF(ייצוב!E107="",$AH$1,ייצוב!E107))</f>
        <v/>
      </c>
      <c r="F107" s="65" t="str">
        <f>IF(B107="","",'התחשיב הבסיסי'!AF107)</f>
        <v/>
      </c>
      <c r="G107" s="62" t="str">
        <f>IF(C107="","",'הרכב חברי הוועדה'!Y107)</f>
        <v/>
      </c>
      <c r="H107" s="410" t="str">
        <f>IF(C107="","",'הרכב חברי הוועדה'!Z107)</f>
        <v/>
      </c>
      <c r="I107" s="71" t="str">
        <f>IF($C107="","",'הגבלה לסכום מבוקש (1)'!D107)</f>
        <v/>
      </c>
      <c r="J107" s="68" t="str">
        <f>'הגבלה לסכום מבוקש (2)'!W107</f>
        <v/>
      </c>
      <c r="K107" s="444" t="str">
        <f t="shared" si="5"/>
        <v/>
      </c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72" t="str">
        <f t="shared" si="6"/>
        <v/>
      </c>
    </row>
    <row r="108" spans="2:26" ht="15.75" hidden="1" x14ac:dyDescent="0.25">
      <c r="B108" s="70" t="str">
        <f t="shared" si="7"/>
        <v/>
      </c>
      <c r="C108" s="259" t="str">
        <f>IF('תנאי סף'!AO108&lt;&gt;1,"",'תנאי סף'!F108)</f>
        <v/>
      </c>
      <c r="D108" s="62" t="str">
        <f>IF(C108="","",IF(ייצוב!G108="",$AH$1,ייצוב!G108))</f>
        <v/>
      </c>
      <c r="E108" s="65" t="str">
        <f>IF(C108="","",IF(ייצוב!E108="",$AH$1,ייצוב!E108))</f>
        <v/>
      </c>
      <c r="F108" s="65" t="str">
        <f>IF(B108="","",'התחשיב הבסיסי'!AF108)</f>
        <v/>
      </c>
      <c r="G108" s="62" t="str">
        <f>IF(C108="","",'הרכב חברי הוועדה'!Y108)</f>
        <v/>
      </c>
      <c r="H108" s="410" t="str">
        <f>IF(C108="","",'הרכב חברי הוועדה'!Z108)</f>
        <v/>
      </c>
      <c r="I108" s="71" t="str">
        <f>IF($C108="","",'הגבלה לסכום מבוקש (1)'!D108)</f>
        <v/>
      </c>
      <c r="J108" s="68" t="str">
        <f>'הגבלה לסכום מבוקש (2)'!W108</f>
        <v/>
      </c>
      <c r="K108" s="444" t="str">
        <f t="shared" si="5"/>
        <v/>
      </c>
      <c r="L108" s="410"/>
      <c r="M108" s="410"/>
      <c r="N108" s="410"/>
      <c r="O108" s="410"/>
      <c r="P108" s="410"/>
      <c r="Q108" s="410"/>
      <c r="R108" s="410"/>
      <c r="S108" s="410"/>
      <c r="T108" s="410"/>
      <c r="U108" s="410"/>
      <c r="V108" s="410"/>
      <c r="W108" s="410"/>
      <c r="X108" s="410"/>
      <c r="Y108" s="410"/>
      <c r="Z108" s="72" t="str">
        <f t="shared" si="6"/>
        <v/>
      </c>
    </row>
    <row r="109" spans="2:26" ht="15.75" hidden="1" x14ac:dyDescent="0.25">
      <c r="B109" s="70" t="str">
        <f t="shared" si="7"/>
        <v/>
      </c>
      <c r="C109" s="259" t="str">
        <f>IF('תנאי סף'!AO109&lt;&gt;1,"",'תנאי סף'!F109)</f>
        <v/>
      </c>
      <c r="D109" s="62" t="str">
        <f>IF(C109="","",IF(ייצוב!G109="",$AH$1,ייצוב!G109))</f>
        <v/>
      </c>
      <c r="E109" s="65" t="str">
        <f>IF(C109="","",IF(ייצוב!E109="",$AH$1,ייצוב!E109))</f>
        <v/>
      </c>
      <c r="F109" s="65" t="str">
        <f>IF(B109="","",'התחשיב הבסיסי'!AF109)</f>
        <v/>
      </c>
      <c r="G109" s="62" t="str">
        <f>IF(C109="","",'הרכב חברי הוועדה'!Y109)</f>
        <v/>
      </c>
      <c r="H109" s="410" t="str">
        <f>IF(C109="","",'הרכב חברי הוועדה'!Z109)</f>
        <v/>
      </c>
      <c r="I109" s="71" t="str">
        <f>IF($C109="","",'הגבלה לסכום מבוקש (1)'!D109)</f>
        <v/>
      </c>
      <c r="J109" s="68" t="str">
        <f>'הגבלה לסכום מבוקש (2)'!W109</f>
        <v/>
      </c>
      <c r="K109" s="444" t="str">
        <f t="shared" si="5"/>
        <v/>
      </c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72" t="str">
        <f t="shared" si="6"/>
        <v/>
      </c>
    </row>
    <row r="110" spans="2:26" ht="15.75" hidden="1" x14ac:dyDescent="0.25">
      <c r="B110" s="70" t="str">
        <f t="shared" si="7"/>
        <v/>
      </c>
      <c r="C110" s="259" t="str">
        <f>IF('תנאי סף'!AO110&lt;&gt;1,"",'תנאי סף'!F110)</f>
        <v/>
      </c>
      <c r="D110" s="62" t="str">
        <f>IF(C110="","",IF(ייצוב!G110="",$AH$1,ייצוב!G110))</f>
        <v/>
      </c>
      <c r="E110" s="65" t="str">
        <f>IF(C110="","",IF(ייצוב!E110="",$AH$1,ייצוב!E110))</f>
        <v/>
      </c>
      <c r="F110" s="65" t="str">
        <f>IF(B110="","",'התחשיב הבסיסי'!AF110)</f>
        <v/>
      </c>
      <c r="G110" s="62" t="str">
        <f>IF(C110="","",'הרכב חברי הוועדה'!Y110)</f>
        <v/>
      </c>
      <c r="H110" s="410" t="str">
        <f>IF(C110="","",'הרכב חברי הוועדה'!Z110)</f>
        <v/>
      </c>
      <c r="I110" s="71" t="str">
        <f>IF($C110="","",'הגבלה לסכום מבוקש (1)'!D110)</f>
        <v/>
      </c>
      <c r="J110" s="68" t="str">
        <f>'הגבלה לסכום מבוקש (2)'!W110</f>
        <v/>
      </c>
      <c r="K110" s="444" t="str">
        <f t="shared" si="5"/>
        <v/>
      </c>
      <c r="L110" s="410"/>
      <c r="M110" s="410"/>
      <c r="N110" s="410"/>
      <c r="O110" s="410"/>
      <c r="P110" s="410"/>
      <c r="Q110" s="410"/>
      <c r="R110" s="410"/>
      <c r="S110" s="410"/>
      <c r="T110" s="410"/>
      <c r="U110" s="410"/>
      <c r="V110" s="410"/>
      <c r="W110" s="410"/>
      <c r="X110" s="410"/>
      <c r="Y110" s="410"/>
      <c r="Z110" s="72" t="str">
        <f t="shared" si="6"/>
        <v/>
      </c>
    </row>
    <row r="111" spans="2:26" ht="15.75" hidden="1" x14ac:dyDescent="0.25">
      <c r="B111" s="70" t="str">
        <f t="shared" si="7"/>
        <v/>
      </c>
      <c r="C111" s="259" t="str">
        <f>IF('תנאי סף'!AO111&lt;&gt;1,"",'תנאי סף'!F111)</f>
        <v/>
      </c>
      <c r="D111" s="62" t="str">
        <f>IF(C111="","",IF(ייצוב!G111="",$AH$1,ייצוב!G111))</f>
        <v/>
      </c>
      <c r="E111" s="65" t="str">
        <f>IF(C111="","",IF(ייצוב!E111="",$AH$1,ייצוב!E111))</f>
        <v/>
      </c>
      <c r="F111" s="65" t="str">
        <f>IF(B111="","",'התחשיב הבסיסי'!AF111)</f>
        <v/>
      </c>
      <c r="G111" s="62" t="str">
        <f>IF(C111="","",'הרכב חברי הוועדה'!Y111)</f>
        <v/>
      </c>
      <c r="H111" s="410" t="str">
        <f>IF(C111="","",'הרכב חברי הוועדה'!Z111)</f>
        <v/>
      </c>
      <c r="I111" s="71" t="str">
        <f>IF($C111="","",'הגבלה לסכום מבוקש (1)'!D111)</f>
        <v/>
      </c>
      <c r="J111" s="68" t="str">
        <f>'הגבלה לסכום מבוקש (2)'!W111</f>
        <v/>
      </c>
      <c r="K111" s="444" t="str">
        <f t="shared" si="5"/>
        <v/>
      </c>
      <c r="L111" s="410"/>
      <c r="M111" s="410"/>
      <c r="N111" s="410"/>
      <c r="O111" s="410"/>
      <c r="P111" s="410"/>
      <c r="Q111" s="410"/>
      <c r="R111" s="410"/>
      <c r="S111" s="410"/>
      <c r="T111" s="410"/>
      <c r="U111" s="410"/>
      <c r="V111" s="410"/>
      <c r="W111" s="410"/>
      <c r="X111" s="410"/>
      <c r="Y111" s="410"/>
      <c r="Z111" s="72" t="str">
        <f t="shared" si="6"/>
        <v/>
      </c>
    </row>
    <row r="112" spans="2:26" ht="15.75" hidden="1" x14ac:dyDescent="0.25">
      <c r="B112" s="70" t="str">
        <f t="shared" si="7"/>
        <v/>
      </c>
      <c r="C112" s="259" t="str">
        <f>IF('תנאי סף'!AO112&lt;&gt;1,"",'תנאי סף'!F112)</f>
        <v/>
      </c>
      <c r="D112" s="62" t="str">
        <f>IF(C112="","",IF(ייצוב!G112="",$AH$1,ייצוב!G112))</f>
        <v/>
      </c>
      <c r="E112" s="65" t="str">
        <f>IF(C112="","",IF(ייצוב!E112="",$AH$1,ייצוב!E112))</f>
        <v/>
      </c>
      <c r="F112" s="65" t="str">
        <f>IF(B112="","",'התחשיב הבסיסי'!AF112)</f>
        <v/>
      </c>
      <c r="G112" s="62" t="str">
        <f>IF(C112="","",'הרכב חברי הוועדה'!Y112)</f>
        <v/>
      </c>
      <c r="H112" s="410" t="str">
        <f>IF(C112="","",'הרכב חברי הוועדה'!Z112)</f>
        <v/>
      </c>
      <c r="I112" s="71" t="str">
        <f>IF($C112="","",'הגבלה לסכום מבוקש (1)'!D112)</f>
        <v/>
      </c>
      <c r="J112" s="68" t="str">
        <f>'הגבלה לסכום מבוקש (2)'!W112</f>
        <v/>
      </c>
      <c r="K112" s="444" t="str">
        <f t="shared" si="5"/>
        <v/>
      </c>
      <c r="L112" s="410"/>
      <c r="M112" s="410"/>
      <c r="N112" s="410"/>
      <c r="O112" s="410"/>
      <c r="P112" s="410"/>
      <c r="Q112" s="410"/>
      <c r="R112" s="410"/>
      <c r="S112" s="410"/>
      <c r="T112" s="410"/>
      <c r="U112" s="410"/>
      <c r="V112" s="410"/>
      <c r="W112" s="410"/>
      <c r="X112" s="410"/>
      <c r="Y112" s="410"/>
      <c r="Z112" s="72" t="str">
        <f t="shared" si="6"/>
        <v/>
      </c>
    </row>
    <row r="113" spans="2:26" ht="15.75" hidden="1" x14ac:dyDescent="0.25">
      <c r="B113" s="70" t="str">
        <f t="shared" si="7"/>
        <v/>
      </c>
      <c r="C113" s="259" t="str">
        <f>IF('תנאי סף'!AO113&lt;&gt;1,"",'תנאי סף'!F113)</f>
        <v/>
      </c>
      <c r="D113" s="62" t="str">
        <f>IF(C113="","",IF(ייצוב!G113="",$AH$1,ייצוב!G113))</f>
        <v/>
      </c>
      <c r="E113" s="65" t="str">
        <f>IF(C113="","",IF(ייצוב!E113="",$AH$1,ייצוב!E113))</f>
        <v/>
      </c>
      <c r="F113" s="65" t="str">
        <f>IF(B113="","",'התחשיב הבסיסי'!AF113)</f>
        <v/>
      </c>
      <c r="G113" s="62" t="str">
        <f>IF(C113="","",'הרכב חברי הוועדה'!Y113)</f>
        <v/>
      </c>
      <c r="H113" s="410" t="str">
        <f>IF(C113="","",'הרכב חברי הוועדה'!Z113)</f>
        <v/>
      </c>
      <c r="I113" s="71" t="str">
        <f>IF($C113="","",'הגבלה לסכום מבוקש (1)'!D113)</f>
        <v/>
      </c>
      <c r="J113" s="68" t="str">
        <f>'הגבלה לסכום מבוקש (2)'!W113</f>
        <v/>
      </c>
      <c r="K113" s="444" t="str">
        <f t="shared" si="5"/>
        <v/>
      </c>
      <c r="L113" s="410"/>
      <c r="M113" s="410"/>
      <c r="N113" s="410"/>
      <c r="O113" s="410"/>
      <c r="P113" s="410"/>
      <c r="Q113" s="410"/>
      <c r="R113" s="410"/>
      <c r="S113" s="410"/>
      <c r="T113" s="410"/>
      <c r="U113" s="410"/>
      <c r="V113" s="410"/>
      <c r="W113" s="410"/>
      <c r="X113" s="410"/>
      <c r="Y113" s="410"/>
      <c r="Z113" s="72" t="str">
        <f t="shared" si="6"/>
        <v/>
      </c>
    </row>
    <row r="114" spans="2:26" ht="15.75" hidden="1" x14ac:dyDescent="0.25">
      <c r="B114" s="70" t="str">
        <f t="shared" si="7"/>
        <v/>
      </c>
      <c r="C114" s="259" t="str">
        <f>IF('תנאי סף'!AO114&lt;&gt;1,"",'תנאי סף'!F114)</f>
        <v/>
      </c>
      <c r="D114" s="62" t="str">
        <f>IF(C114="","",IF(ייצוב!G114="",$AH$1,ייצוב!G114))</f>
        <v/>
      </c>
      <c r="E114" s="65" t="str">
        <f>IF(C114="","",IF(ייצוב!E114="",$AH$1,ייצוב!E114))</f>
        <v/>
      </c>
      <c r="F114" s="65" t="str">
        <f>IF(B114="","",'התחשיב הבסיסי'!AF114)</f>
        <v/>
      </c>
      <c r="G114" s="62" t="str">
        <f>IF(C114="","",'הרכב חברי הוועדה'!Y114)</f>
        <v/>
      </c>
      <c r="H114" s="410" t="str">
        <f>IF(C114="","",'הרכב חברי הוועדה'!Z114)</f>
        <v/>
      </c>
      <c r="I114" s="71" t="str">
        <f>IF($C114="","",'הגבלה לסכום מבוקש (1)'!D114)</f>
        <v/>
      </c>
      <c r="J114" s="68" t="str">
        <f>'הגבלה לסכום מבוקש (2)'!W114</f>
        <v/>
      </c>
      <c r="K114" s="444" t="str">
        <f t="shared" si="5"/>
        <v/>
      </c>
      <c r="L114" s="410"/>
      <c r="M114" s="410"/>
      <c r="N114" s="410"/>
      <c r="O114" s="410"/>
      <c r="P114" s="410"/>
      <c r="Q114" s="410"/>
      <c r="R114" s="410"/>
      <c r="S114" s="410"/>
      <c r="T114" s="410"/>
      <c r="U114" s="410"/>
      <c r="V114" s="410"/>
      <c r="W114" s="410"/>
      <c r="X114" s="410"/>
      <c r="Y114" s="410"/>
      <c r="Z114" s="72" t="str">
        <f t="shared" si="6"/>
        <v/>
      </c>
    </row>
    <row r="115" spans="2:26" ht="15.75" hidden="1" x14ac:dyDescent="0.25">
      <c r="B115" s="70" t="str">
        <f t="shared" si="7"/>
        <v/>
      </c>
      <c r="C115" s="259" t="str">
        <f>IF('תנאי סף'!AO115&lt;&gt;1,"",'תנאי סף'!F115)</f>
        <v/>
      </c>
      <c r="D115" s="62" t="str">
        <f>IF(C115="","",IF(ייצוב!G115="",$AH$1,ייצוב!G115))</f>
        <v/>
      </c>
      <c r="E115" s="65" t="str">
        <f>IF(C115="","",IF(ייצוב!E115="",$AH$1,ייצוב!E115))</f>
        <v/>
      </c>
      <c r="F115" s="65" t="str">
        <f>IF(B115="","",'התחשיב הבסיסי'!AF115)</f>
        <v/>
      </c>
      <c r="G115" s="62" t="str">
        <f>IF(C115="","",'הרכב חברי הוועדה'!Y115)</f>
        <v/>
      </c>
      <c r="H115" s="410" t="str">
        <f>IF(C115="","",'הרכב חברי הוועדה'!Z115)</f>
        <v/>
      </c>
      <c r="I115" s="71" t="str">
        <f>IF($C115="","",'הגבלה לסכום מבוקש (1)'!D115)</f>
        <v/>
      </c>
      <c r="J115" s="68" t="str">
        <f>'הגבלה לסכום מבוקש (2)'!W115</f>
        <v/>
      </c>
      <c r="K115" s="444" t="str">
        <f t="shared" si="5"/>
        <v/>
      </c>
      <c r="L115" s="410"/>
      <c r="M115" s="410"/>
      <c r="N115" s="410"/>
      <c r="O115" s="410"/>
      <c r="P115" s="410"/>
      <c r="Q115" s="410"/>
      <c r="R115" s="410"/>
      <c r="S115" s="410"/>
      <c r="T115" s="410"/>
      <c r="U115" s="410"/>
      <c r="V115" s="410"/>
      <c r="W115" s="410"/>
      <c r="X115" s="410"/>
      <c r="Y115" s="410"/>
      <c r="Z115" s="72" t="str">
        <f t="shared" si="6"/>
        <v/>
      </c>
    </row>
    <row r="116" spans="2:26" ht="15.75" hidden="1" x14ac:dyDescent="0.25">
      <c r="B116" s="70" t="str">
        <f t="shared" si="7"/>
        <v/>
      </c>
      <c r="C116" s="259" t="str">
        <f>IF('תנאי סף'!AO116&lt;&gt;1,"",'תנאי סף'!F116)</f>
        <v/>
      </c>
      <c r="D116" s="62" t="str">
        <f>IF(C116="","",IF(ייצוב!G116="",$AH$1,ייצוב!G116))</f>
        <v/>
      </c>
      <c r="E116" s="65" t="str">
        <f>IF(C116="","",IF(ייצוב!E116="",$AH$1,ייצוב!E116))</f>
        <v/>
      </c>
      <c r="F116" s="65" t="str">
        <f>IF(B116="","",'התחשיב הבסיסי'!AF116)</f>
        <v/>
      </c>
      <c r="G116" s="62" t="str">
        <f>IF(C116="","",'הרכב חברי הוועדה'!Y116)</f>
        <v/>
      </c>
      <c r="H116" s="410" t="str">
        <f>IF(C116="","",'הרכב חברי הוועדה'!Z116)</f>
        <v/>
      </c>
      <c r="I116" s="71" t="str">
        <f>IF($C116="","",'הגבלה לסכום מבוקש (1)'!D116)</f>
        <v/>
      </c>
      <c r="J116" s="68" t="str">
        <f>'הגבלה לסכום מבוקש (2)'!W116</f>
        <v/>
      </c>
      <c r="K116" s="444" t="str">
        <f t="shared" si="5"/>
        <v/>
      </c>
      <c r="L116" s="410"/>
      <c r="M116" s="410"/>
      <c r="N116" s="410"/>
      <c r="O116" s="410"/>
      <c r="P116" s="410"/>
      <c r="Q116" s="410"/>
      <c r="R116" s="410"/>
      <c r="S116" s="410"/>
      <c r="T116" s="410"/>
      <c r="U116" s="410"/>
      <c r="V116" s="410"/>
      <c r="W116" s="410"/>
      <c r="X116" s="410"/>
      <c r="Y116" s="410"/>
      <c r="Z116" s="72" t="str">
        <f t="shared" si="6"/>
        <v/>
      </c>
    </row>
    <row r="117" spans="2:26" ht="15.75" hidden="1" x14ac:dyDescent="0.25">
      <c r="B117" s="70" t="str">
        <f t="shared" si="7"/>
        <v/>
      </c>
      <c r="C117" s="259" t="str">
        <f>IF('תנאי סף'!AO117&lt;&gt;1,"",'תנאי סף'!F117)</f>
        <v/>
      </c>
      <c r="D117" s="62" t="str">
        <f>IF(C117="","",IF(ייצוב!G117="",$AH$1,ייצוב!G117))</f>
        <v/>
      </c>
      <c r="E117" s="65" t="str">
        <f>IF(C117="","",IF(ייצוב!E117="",$AH$1,ייצוב!E117))</f>
        <v/>
      </c>
      <c r="F117" s="65" t="str">
        <f>IF(B117="","",'התחשיב הבסיסי'!AF117)</f>
        <v/>
      </c>
      <c r="G117" s="62" t="str">
        <f>IF(C117="","",'הרכב חברי הוועדה'!Y117)</f>
        <v/>
      </c>
      <c r="H117" s="410" t="str">
        <f>IF(C117="","",'הרכב חברי הוועדה'!Z117)</f>
        <v/>
      </c>
      <c r="I117" s="71" t="str">
        <f>IF($C117="","",'הגבלה לסכום מבוקש (1)'!D117)</f>
        <v/>
      </c>
      <c r="J117" s="68" t="str">
        <f>'הגבלה לסכום מבוקש (2)'!W117</f>
        <v/>
      </c>
      <c r="K117" s="444" t="str">
        <f t="shared" si="5"/>
        <v/>
      </c>
      <c r="L117" s="410"/>
      <c r="M117" s="410"/>
      <c r="N117" s="410"/>
      <c r="O117" s="410"/>
      <c r="P117" s="410"/>
      <c r="Q117" s="410"/>
      <c r="R117" s="410"/>
      <c r="S117" s="410"/>
      <c r="T117" s="410"/>
      <c r="U117" s="410"/>
      <c r="V117" s="410"/>
      <c r="W117" s="410"/>
      <c r="X117" s="410"/>
      <c r="Y117" s="410"/>
      <c r="Z117" s="72" t="str">
        <f t="shared" si="6"/>
        <v/>
      </c>
    </row>
    <row r="118" spans="2:26" ht="15.75" hidden="1" x14ac:dyDescent="0.25">
      <c r="B118" s="70" t="str">
        <f t="shared" si="7"/>
        <v/>
      </c>
      <c r="C118" s="259" t="str">
        <f>IF('תנאי סף'!AO118&lt;&gt;1,"",'תנאי סף'!F118)</f>
        <v/>
      </c>
      <c r="D118" s="62" t="str">
        <f>IF(C118="","",IF(ייצוב!G118="",$AH$1,ייצוב!G118))</f>
        <v/>
      </c>
      <c r="E118" s="65" t="str">
        <f>IF(C118="","",IF(ייצוב!E118="",$AH$1,ייצוב!E118))</f>
        <v/>
      </c>
      <c r="F118" s="65" t="str">
        <f>IF(B118="","",'התחשיב הבסיסי'!AF118)</f>
        <v/>
      </c>
      <c r="G118" s="62" t="str">
        <f>IF(C118="","",'הרכב חברי הוועדה'!Y118)</f>
        <v/>
      </c>
      <c r="H118" s="410" t="str">
        <f>IF(C118="","",'הרכב חברי הוועדה'!Z118)</f>
        <v/>
      </c>
      <c r="I118" s="71" t="str">
        <f>IF($C118="","",'הגבלה לסכום מבוקש (1)'!D118)</f>
        <v/>
      </c>
      <c r="J118" s="68" t="str">
        <f>'הגבלה לסכום מבוקש (2)'!W118</f>
        <v/>
      </c>
      <c r="K118" s="444" t="str">
        <f t="shared" si="5"/>
        <v/>
      </c>
      <c r="L118" s="410"/>
      <c r="M118" s="410"/>
      <c r="N118" s="410"/>
      <c r="O118" s="410"/>
      <c r="P118" s="410"/>
      <c r="Q118" s="410"/>
      <c r="R118" s="410"/>
      <c r="S118" s="410"/>
      <c r="T118" s="410"/>
      <c r="U118" s="410"/>
      <c r="V118" s="410"/>
      <c r="W118" s="410"/>
      <c r="X118" s="410"/>
      <c r="Y118" s="410"/>
      <c r="Z118" s="72" t="str">
        <f t="shared" si="6"/>
        <v/>
      </c>
    </row>
    <row r="119" spans="2:26" ht="15.75" hidden="1" x14ac:dyDescent="0.25">
      <c r="B119" s="70" t="str">
        <f t="shared" si="7"/>
        <v/>
      </c>
      <c r="C119" s="259" t="str">
        <f>IF('תנאי סף'!AO119&lt;&gt;1,"",'תנאי סף'!F119)</f>
        <v/>
      </c>
      <c r="D119" s="62" t="str">
        <f>IF(C119="","",IF(ייצוב!G119="",$AH$1,ייצוב!G119))</f>
        <v/>
      </c>
      <c r="E119" s="65" t="str">
        <f>IF(C119="","",IF(ייצוב!E119="",$AH$1,ייצוב!E119))</f>
        <v/>
      </c>
      <c r="F119" s="65" t="str">
        <f>IF(B119="","",'התחשיב הבסיסי'!AF119)</f>
        <v/>
      </c>
      <c r="G119" s="62" t="str">
        <f>IF(C119="","",'הרכב חברי הוועדה'!Y119)</f>
        <v/>
      </c>
      <c r="H119" s="410" t="str">
        <f>IF(C119="","",'הרכב חברי הוועדה'!Z119)</f>
        <v/>
      </c>
      <c r="I119" s="71" t="str">
        <f>IF($C119="","",'הגבלה לסכום מבוקש (1)'!D119)</f>
        <v/>
      </c>
      <c r="J119" s="68" t="str">
        <f>'הגבלה לסכום מבוקש (2)'!W119</f>
        <v/>
      </c>
      <c r="K119" s="444" t="str">
        <f t="shared" si="5"/>
        <v/>
      </c>
      <c r="L119" s="410"/>
      <c r="M119" s="410"/>
      <c r="N119" s="410"/>
      <c r="O119" s="410"/>
      <c r="P119" s="410"/>
      <c r="Q119" s="410"/>
      <c r="R119" s="410"/>
      <c r="S119" s="410"/>
      <c r="T119" s="410"/>
      <c r="U119" s="410"/>
      <c r="V119" s="410"/>
      <c r="W119" s="410"/>
      <c r="X119" s="410"/>
      <c r="Y119" s="410"/>
      <c r="Z119" s="72" t="str">
        <f t="shared" si="6"/>
        <v/>
      </c>
    </row>
    <row r="120" spans="2:26" ht="15.75" hidden="1" x14ac:dyDescent="0.25">
      <c r="B120" s="70" t="str">
        <f t="shared" si="7"/>
        <v/>
      </c>
      <c r="C120" s="259" t="str">
        <f>IF('תנאי סף'!AO120&lt;&gt;1,"",'תנאי סף'!F120)</f>
        <v/>
      </c>
      <c r="D120" s="62" t="str">
        <f>IF(C120="","",IF(ייצוב!G120="",$AH$1,ייצוב!G120))</f>
        <v/>
      </c>
      <c r="E120" s="65" t="str">
        <f>IF(C120="","",IF(ייצוב!E120="",$AH$1,ייצוב!E120))</f>
        <v/>
      </c>
      <c r="F120" s="65" t="str">
        <f>IF(B120="","",'התחשיב הבסיסי'!AF120)</f>
        <v/>
      </c>
      <c r="G120" s="62" t="str">
        <f>IF(C120="","",'הרכב חברי הוועדה'!Y120)</f>
        <v/>
      </c>
      <c r="H120" s="410" t="str">
        <f>IF(C120="","",'הרכב חברי הוועדה'!Z120)</f>
        <v/>
      </c>
      <c r="I120" s="71" t="str">
        <f>IF($C120="","",'הגבלה לסכום מבוקש (1)'!D120)</f>
        <v/>
      </c>
      <c r="J120" s="68" t="str">
        <f>'הגבלה לסכום מבוקש (2)'!W120</f>
        <v/>
      </c>
      <c r="K120" s="444" t="str">
        <f t="shared" si="5"/>
        <v/>
      </c>
      <c r="L120" s="410"/>
      <c r="M120" s="410"/>
      <c r="N120" s="410"/>
      <c r="O120" s="410"/>
      <c r="P120" s="410"/>
      <c r="Q120" s="410"/>
      <c r="R120" s="410"/>
      <c r="S120" s="410"/>
      <c r="T120" s="410"/>
      <c r="U120" s="410"/>
      <c r="V120" s="410"/>
      <c r="W120" s="410"/>
      <c r="X120" s="410"/>
      <c r="Y120" s="410"/>
      <c r="Z120" s="72" t="str">
        <f t="shared" si="6"/>
        <v/>
      </c>
    </row>
    <row r="121" spans="2:26" ht="15.75" hidden="1" x14ac:dyDescent="0.25">
      <c r="B121" s="70" t="str">
        <f t="shared" si="7"/>
        <v/>
      </c>
      <c r="C121" s="259" t="str">
        <f>IF('תנאי סף'!AO121&lt;&gt;1,"",'תנאי סף'!F121)</f>
        <v/>
      </c>
      <c r="D121" s="62" t="str">
        <f>IF(C121="","",IF(ייצוב!G121="",$AH$1,ייצוב!G121))</f>
        <v/>
      </c>
      <c r="E121" s="65" t="str">
        <f>IF(C121="","",IF(ייצוב!E121="",$AH$1,ייצוב!E121))</f>
        <v/>
      </c>
      <c r="F121" s="65" t="str">
        <f>IF(B121="","",'התחשיב הבסיסי'!AF121)</f>
        <v/>
      </c>
      <c r="G121" s="62" t="str">
        <f>IF(C121="","",'הרכב חברי הוועדה'!Y121)</f>
        <v/>
      </c>
      <c r="H121" s="410" t="str">
        <f>IF(C121="","",'הרכב חברי הוועדה'!Z121)</f>
        <v/>
      </c>
      <c r="I121" s="71" t="str">
        <f>IF($C121="","",'הגבלה לסכום מבוקש (1)'!D121)</f>
        <v/>
      </c>
      <c r="J121" s="68" t="str">
        <f>'הגבלה לסכום מבוקש (2)'!W121</f>
        <v/>
      </c>
      <c r="K121" s="444" t="str">
        <f t="shared" si="5"/>
        <v/>
      </c>
      <c r="L121" s="410"/>
      <c r="M121" s="410"/>
      <c r="N121" s="410"/>
      <c r="O121" s="410"/>
      <c r="P121" s="410"/>
      <c r="Q121" s="410"/>
      <c r="R121" s="410"/>
      <c r="S121" s="410"/>
      <c r="T121" s="410"/>
      <c r="U121" s="410"/>
      <c r="V121" s="410"/>
      <c r="W121" s="410"/>
      <c r="X121" s="410"/>
      <c r="Y121" s="410"/>
      <c r="Z121" s="72" t="str">
        <f t="shared" si="6"/>
        <v/>
      </c>
    </row>
    <row r="122" spans="2:26" ht="15.75" hidden="1" x14ac:dyDescent="0.25">
      <c r="B122" s="70" t="str">
        <f t="shared" si="7"/>
        <v/>
      </c>
      <c r="C122" s="259" t="str">
        <f>IF('תנאי סף'!AO122&lt;&gt;1,"",'תנאי סף'!F122)</f>
        <v/>
      </c>
      <c r="D122" s="62" t="str">
        <f>IF(C122="","",IF(ייצוב!G122="",$AH$1,ייצוב!G122))</f>
        <v/>
      </c>
      <c r="E122" s="65" t="str">
        <f>IF(C122="","",IF(ייצוב!E122="",$AH$1,ייצוב!E122))</f>
        <v/>
      </c>
      <c r="F122" s="65" t="str">
        <f>IF(B122="","",'התחשיב הבסיסי'!AF122)</f>
        <v/>
      </c>
      <c r="G122" s="62" t="str">
        <f>IF(C122="","",'הרכב חברי הוועדה'!Y122)</f>
        <v/>
      </c>
      <c r="H122" s="410" t="str">
        <f>IF(C122="","",'הרכב חברי הוועדה'!Z122)</f>
        <v/>
      </c>
      <c r="I122" s="71" t="str">
        <f>IF($C122="","",'הגבלה לסכום מבוקש (1)'!D122)</f>
        <v/>
      </c>
      <c r="J122" s="68" t="str">
        <f>'הגבלה לסכום מבוקש (2)'!W122</f>
        <v/>
      </c>
      <c r="K122" s="444" t="str">
        <f t="shared" si="5"/>
        <v/>
      </c>
      <c r="L122" s="410"/>
      <c r="M122" s="410"/>
      <c r="N122" s="410"/>
      <c r="O122" s="410"/>
      <c r="P122" s="410"/>
      <c r="Q122" s="410"/>
      <c r="R122" s="410"/>
      <c r="S122" s="410"/>
      <c r="T122" s="410"/>
      <c r="U122" s="410"/>
      <c r="V122" s="410"/>
      <c r="W122" s="410"/>
      <c r="X122" s="410"/>
      <c r="Y122" s="410"/>
      <c r="Z122" s="72" t="str">
        <f t="shared" si="6"/>
        <v/>
      </c>
    </row>
    <row r="123" spans="2:26" ht="15.75" hidden="1" x14ac:dyDescent="0.25">
      <c r="B123" s="70" t="str">
        <f t="shared" si="7"/>
        <v/>
      </c>
      <c r="C123" s="259" t="str">
        <f>IF('תנאי סף'!AO123&lt;&gt;1,"",'תנאי סף'!F123)</f>
        <v/>
      </c>
      <c r="D123" s="62" t="str">
        <f>IF(C123="","",IF(ייצוב!G123="",$AH$1,ייצוב!G123))</f>
        <v/>
      </c>
      <c r="E123" s="65" t="str">
        <f>IF(C123="","",IF(ייצוב!E123="",$AH$1,ייצוב!E123))</f>
        <v/>
      </c>
      <c r="F123" s="65" t="str">
        <f>IF(B123="","",'התחשיב הבסיסי'!AF123)</f>
        <v/>
      </c>
      <c r="G123" s="62" t="str">
        <f>IF(C123="","",'הרכב חברי הוועדה'!Y123)</f>
        <v/>
      </c>
      <c r="H123" s="410" t="str">
        <f>IF(C123="","",'הרכב חברי הוועדה'!Z123)</f>
        <v/>
      </c>
      <c r="I123" s="71" t="str">
        <f>IF($C123="","",'הגבלה לסכום מבוקש (1)'!D123)</f>
        <v/>
      </c>
      <c r="J123" s="68" t="str">
        <f>'הגבלה לסכום מבוקש (2)'!W123</f>
        <v/>
      </c>
      <c r="K123" s="444" t="str">
        <f t="shared" si="5"/>
        <v/>
      </c>
      <c r="L123" s="410"/>
      <c r="M123" s="410"/>
      <c r="N123" s="410"/>
      <c r="O123" s="410"/>
      <c r="P123" s="410"/>
      <c r="Q123" s="410"/>
      <c r="R123" s="410"/>
      <c r="S123" s="410"/>
      <c r="T123" s="410"/>
      <c r="U123" s="410"/>
      <c r="V123" s="410"/>
      <c r="W123" s="410"/>
      <c r="X123" s="410"/>
      <c r="Y123" s="410"/>
      <c r="Z123" s="72" t="str">
        <f t="shared" si="6"/>
        <v/>
      </c>
    </row>
    <row r="124" spans="2:26" ht="15.75" hidden="1" x14ac:dyDescent="0.25">
      <c r="B124" s="70" t="str">
        <f t="shared" si="7"/>
        <v/>
      </c>
      <c r="C124" s="259" t="str">
        <f>IF('תנאי סף'!AO124&lt;&gt;1,"",'תנאי סף'!F124)</f>
        <v/>
      </c>
      <c r="D124" s="62" t="str">
        <f>IF(C124="","",IF(ייצוב!G124="",$AH$1,ייצוב!G124))</f>
        <v/>
      </c>
      <c r="E124" s="65" t="str">
        <f>IF(C124="","",IF(ייצוב!E124="",$AH$1,ייצוב!E124))</f>
        <v/>
      </c>
      <c r="F124" s="65" t="str">
        <f>IF(B124="","",'התחשיב הבסיסי'!AF124)</f>
        <v/>
      </c>
      <c r="G124" s="62" t="str">
        <f>IF(C124="","",'הרכב חברי הוועדה'!Y124)</f>
        <v/>
      </c>
      <c r="H124" s="410" t="str">
        <f>IF(C124="","",'הרכב חברי הוועדה'!Z124)</f>
        <v/>
      </c>
      <c r="I124" s="71" t="str">
        <f>IF($C124="","",'הגבלה לסכום מבוקש (1)'!D124)</f>
        <v/>
      </c>
      <c r="J124" s="68" t="str">
        <f>'הגבלה לסכום מבוקש (2)'!W124</f>
        <v/>
      </c>
      <c r="K124" s="444" t="str">
        <f t="shared" si="5"/>
        <v/>
      </c>
      <c r="L124" s="410"/>
      <c r="M124" s="410"/>
      <c r="N124" s="410"/>
      <c r="O124" s="410"/>
      <c r="P124" s="410"/>
      <c r="Q124" s="410"/>
      <c r="R124" s="410"/>
      <c r="S124" s="410"/>
      <c r="T124" s="410"/>
      <c r="U124" s="410"/>
      <c r="V124" s="410"/>
      <c r="W124" s="410"/>
      <c r="X124" s="410"/>
      <c r="Y124" s="410"/>
      <c r="Z124" s="72" t="str">
        <f t="shared" si="6"/>
        <v/>
      </c>
    </row>
    <row r="125" spans="2:26" ht="15.75" hidden="1" x14ac:dyDescent="0.25">
      <c r="B125" s="70" t="str">
        <f t="shared" si="7"/>
        <v/>
      </c>
      <c r="C125" s="259" t="str">
        <f>IF('תנאי סף'!AO125&lt;&gt;1,"",'תנאי סף'!F125)</f>
        <v/>
      </c>
      <c r="D125" s="62" t="str">
        <f>IF(C125="","",IF(ייצוב!G125="",$AH$1,ייצוב!G125))</f>
        <v/>
      </c>
      <c r="E125" s="65" t="str">
        <f>IF(C125="","",IF(ייצוב!E125="",$AH$1,ייצוב!E125))</f>
        <v/>
      </c>
      <c r="F125" s="65" t="str">
        <f>IF(B125="","",'התחשיב הבסיסי'!AF125)</f>
        <v/>
      </c>
      <c r="G125" s="62" t="str">
        <f>IF(C125="","",'הרכב חברי הוועדה'!Y125)</f>
        <v/>
      </c>
      <c r="H125" s="410" t="str">
        <f>IF(C125="","",'הרכב חברי הוועדה'!Z125)</f>
        <v/>
      </c>
      <c r="I125" s="71" t="str">
        <f>IF($C125="","",'הגבלה לסכום מבוקש (1)'!D125)</f>
        <v/>
      </c>
      <c r="J125" s="68" t="str">
        <f>'הגבלה לסכום מבוקש (2)'!W125</f>
        <v/>
      </c>
      <c r="K125" s="444" t="str">
        <f t="shared" si="5"/>
        <v/>
      </c>
      <c r="L125" s="410"/>
      <c r="M125" s="410"/>
      <c r="N125" s="410"/>
      <c r="O125" s="410"/>
      <c r="P125" s="410"/>
      <c r="Q125" s="410"/>
      <c r="R125" s="410"/>
      <c r="S125" s="410"/>
      <c r="T125" s="410"/>
      <c r="U125" s="410"/>
      <c r="V125" s="410"/>
      <c r="W125" s="410"/>
      <c r="X125" s="410"/>
      <c r="Y125" s="410"/>
      <c r="Z125" s="72" t="str">
        <f t="shared" si="6"/>
        <v/>
      </c>
    </row>
    <row r="126" spans="2:26" ht="15.75" hidden="1" x14ac:dyDescent="0.25">
      <c r="B126" s="70" t="str">
        <f t="shared" si="7"/>
        <v/>
      </c>
      <c r="C126" s="259" t="str">
        <f>IF('תנאי סף'!AO126&lt;&gt;1,"",'תנאי סף'!F126)</f>
        <v/>
      </c>
      <c r="D126" s="62" t="str">
        <f>IF(C126="","",IF(ייצוב!G126="",$AH$1,ייצוב!G126))</f>
        <v/>
      </c>
      <c r="E126" s="65" t="str">
        <f>IF(C126="","",IF(ייצוב!E126="",$AH$1,ייצוב!E126))</f>
        <v/>
      </c>
      <c r="F126" s="65" t="str">
        <f>IF(B126="","",'התחשיב הבסיסי'!AF126)</f>
        <v/>
      </c>
      <c r="G126" s="62" t="str">
        <f>IF(C126="","",'הרכב חברי הוועדה'!Y126)</f>
        <v/>
      </c>
      <c r="H126" s="410" t="str">
        <f>IF(C126="","",'הרכב חברי הוועדה'!Z126)</f>
        <v/>
      </c>
      <c r="I126" s="71" t="str">
        <f>IF($C126="","",'הגבלה לסכום מבוקש (1)'!D126)</f>
        <v/>
      </c>
      <c r="J126" s="68" t="str">
        <f>'הגבלה לסכום מבוקש (2)'!W126</f>
        <v/>
      </c>
      <c r="K126" s="444" t="str">
        <f t="shared" si="5"/>
        <v/>
      </c>
      <c r="L126" s="410"/>
      <c r="M126" s="410"/>
      <c r="N126" s="410"/>
      <c r="O126" s="410"/>
      <c r="P126" s="410"/>
      <c r="Q126" s="410"/>
      <c r="R126" s="410"/>
      <c r="S126" s="410"/>
      <c r="T126" s="410"/>
      <c r="U126" s="410"/>
      <c r="V126" s="410"/>
      <c r="W126" s="410"/>
      <c r="X126" s="410"/>
      <c r="Y126" s="410"/>
      <c r="Z126" s="72" t="str">
        <f t="shared" si="6"/>
        <v/>
      </c>
    </row>
    <row r="127" spans="2:26" ht="15.75" hidden="1" x14ac:dyDescent="0.25">
      <c r="B127" s="70" t="str">
        <f t="shared" si="7"/>
        <v/>
      </c>
      <c r="C127" s="259" t="str">
        <f>IF('תנאי סף'!AO127&lt;&gt;1,"",'תנאי סף'!F127)</f>
        <v/>
      </c>
      <c r="D127" s="62" t="str">
        <f>IF(C127="","",IF(ייצוב!G127="",$AH$1,ייצוב!G127))</f>
        <v/>
      </c>
      <c r="E127" s="65" t="str">
        <f>IF(C127="","",IF(ייצוב!E127="",$AH$1,ייצוב!E127))</f>
        <v/>
      </c>
      <c r="F127" s="65" t="str">
        <f>IF(B127="","",'התחשיב הבסיסי'!AF127)</f>
        <v/>
      </c>
      <c r="G127" s="62" t="str">
        <f>IF(C127="","",'הרכב חברי הוועדה'!Y127)</f>
        <v/>
      </c>
      <c r="H127" s="410" t="str">
        <f>IF(C127="","",'הרכב חברי הוועדה'!Z127)</f>
        <v/>
      </c>
      <c r="I127" s="71" t="str">
        <f>IF($C127="","",'הגבלה לסכום מבוקש (1)'!D127)</f>
        <v/>
      </c>
      <c r="J127" s="68" t="str">
        <f>'הגבלה לסכום מבוקש (2)'!W127</f>
        <v/>
      </c>
      <c r="K127" s="444" t="str">
        <f t="shared" ref="K127:K130" si="8">IFERROR(IF(C127="","",J127-E127),$AH$1)</f>
        <v/>
      </c>
      <c r="L127" s="410"/>
      <c r="M127" s="410"/>
      <c r="N127" s="410"/>
      <c r="O127" s="410"/>
      <c r="P127" s="410"/>
      <c r="Q127" s="410"/>
      <c r="R127" s="410"/>
      <c r="S127" s="410"/>
      <c r="T127" s="410"/>
      <c r="U127" s="410"/>
      <c r="V127" s="410"/>
      <c r="W127" s="410"/>
      <c r="X127" s="410"/>
      <c r="Y127" s="410"/>
      <c r="Z127" s="72" t="str">
        <f t="shared" si="6"/>
        <v/>
      </c>
    </row>
    <row r="128" spans="2:26" ht="15.75" hidden="1" x14ac:dyDescent="0.25">
      <c r="B128" s="70" t="str">
        <f t="shared" si="7"/>
        <v/>
      </c>
      <c r="C128" s="259" t="str">
        <f>IF('תנאי סף'!AO128&lt;&gt;1,"",'תנאי סף'!F128)</f>
        <v/>
      </c>
      <c r="D128" s="62" t="str">
        <f>IF(C128="","",IF(ייצוב!G128="",$AH$1,ייצוב!G128))</f>
        <v/>
      </c>
      <c r="E128" s="65" t="str">
        <f>IF(C128="","",IF(ייצוב!E128="",$AH$1,ייצוב!E128))</f>
        <v/>
      </c>
      <c r="F128" s="65" t="str">
        <f>IF(B128="","",'התחשיב הבסיסי'!AF128)</f>
        <v/>
      </c>
      <c r="G128" s="62" t="str">
        <f>IF(C128="","",'הרכב חברי הוועדה'!Y128)</f>
        <v/>
      </c>
      <c r="H128" s="410" t="str">
        <f>IF(C128="","",'הרכב חברי הוועדה'!Z128)</f>
        <v/>
      </c>
      <c r="I128" s="71" t="str">
        <f>IF($C128="","",'הגבלה לסכום מבוקש (1)'!D128)</f>
        <v/>
      </c>
      <c r="J128" s="68" t="str">
        <f>'הגבלה לסכום מבוקש (2)'!W128</f>
        <v/>
      </c>
      <c r="K128" s="444" t="str">
        <f t="shared" si="8"/>
        <v/>
      </c>
      <c r="L128" s="410"/>
      <c r="M128" s="410"/>
      <c r="N128" s="410"/>
      <c r="O128" s="410"/>
      <c r="P128" s="410"/>
      <c r="Q128" s="410"/>
      <c r="R128" s="410"/>
      <c r="S128" s="410"/>
      <c r="T128" s="410"/>
      <c r="U128" s="410"/>
      <c r="V128" s="410"/>
      <c r="W128" s="410"/>
      <c r="X128" s="410"/>
      <c r="Y128" s="410"/>
      <c r="Z128" s="72" t="str">
        <f t="shared" si="6"/>
        <v/>
      </c>
    </row>
    <row r="129" spans="2:26" ht="15.75" hidden="1" x14ac:dyDescent="0.25">
      <c r="B129" s="70" t="str">
        <f t="shared" si="7"/>
        <v/>
      </c>
      <c r="C129" s="259" t="str">
        <f>IF('תנאי סף'!AO129&lt;&gt;1,"",'תנאי סף'!F129)</f>
        <v/>
      </c>
      <c r="D129" s="62" t="str">
        <f>IF(C129="","",IF(ייצוב!G129="",$AH$1,ייצוב!G129))</f>
        <v/>
      </c>
      <c r="E129" s="65" t="str">
        <f>IF(C129="","",IF(ייצוב!E129="",$AH$1,ייצוב!E129))</f>
        <v/>
      </c>
      <c r="F129" s="65" t="str">
        <f>IF(B129="","",'התחשיב הבסיסי'!AF129)</f>
        <v/>
      </c>
      <c r="G129" s="62" t="str">
        <f>IF(C129="","",'הרכב חברי הוועדה'!Y129)</f>
        <v/>
      </c>
      <c r="H129" s="410" t="str">
        <f>IF(C129="","",'הרכב חברי הוועדה'!Z129)</f>
        <v/>
      </c>
      <c r="I129" s="71" t="str">
        <f>IF($C129="","",'הגבלה לסכום מבוקש (1)'!D129)</f>
        <v/>
      </c>
      <c r="J129" s="68" t="str">
        <f>'הגבלה לסכום מבוקש (2)'!W129</f>
        <v/>
      </c>
      <c r="K129" s="444" t="str">
        <f t="shared" si="8"/>
        <v/>
      </c>
      <c r="L129" s="410"/>
      <c r="M129" s="410"/>
      <c r="N129" s="410"/>
      <c r="O129" s="410"/>
      <c r="P129" s="410"/>
      <c r="Q129" s="410"/>
      <c r="R129" s="410"/>
      <c r="S129" s="410"/>
      <c r="T129" s="410"/>
      <c r="U129" s="410"/>
      <c r="V129" s="410"/>
      <c r="W129" s="410"/>
      <c r="X129" s="410"/>
      <c r="Y129" s="410"/>
      <c r="Z129" s="72" t="str">
        <f t="shared" si="6"/>
        <v/>
      </c>
    </row>
    <row r="130" spans="2:26" ht="16.5" hidden="1" thickBot="1" x14ac:dyDescent="0.3">
      <c r="B130" s="73" t="str">
        <f t="shared" si="7"/>
        <v/>
      </c>
      <c r="C130" s="259" t="str">
        <f>IF('תנאי סף'!AO130&lt;&gt;1,"",'תנאי סף'!F130)</f>
        <v/>
      </c>
      <c r="D130" s="74" t="str">
        <f>IF(C130="","",IF(ייצוב!G130="",$AH$1,ייצוב!G130))</f>
        <v/>
      </c>
      <c r="E130" s="74" t="str">
        <f>IF(C130="","",IF(ייצוב!E130="",$AH$1,ייצוב!E130))</f>
        <v/>
      </c>
      <c r="F130" s="74" t="str">
        <f>IF(B130="","",'התחשיב הבסיסי'!AF130)</f>
        <v/>
      </c>
      <c r="G130" s="74" t="str">
        <f>IF(C130="","",'הרכב חברי הוועדה'!Y130)</f>
        <v/>
      </c>
      <c r="H130" s="74" t="str">
        <f>IF(C130="","",'הרכב חברי הוועדה'!Z130)</f>
        <v/>
      </c>
      <c r="I130" s="75" t="str">
        <f>IF($C130="","",'הגבלה לסכום מבוקש (1)'!D130)</f>
        <v/>
      </c>
      <c r="J130" s="75" t="str">
        <f>'הגבלה לסכום מבוקש (2)'!W130</f>
        <v/>
      </c>
      <c r="K130" s="76" t="str">
        <f t="shared" si="8"/>
        <v/>
      </c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7" t="str">
        <f t="shared" si="6"/>
        <v/>
      </c>
    </row>
    <row r="131" spans="2:26" ht="19.5" thickBot="1" x14ac:dyDescent="0.35">
      <c r="B131" s="573" t="s">
        <v>47</v>
      </c>
      <c r="C131" s="574"/>
      <c r="D131" s="78"/>
      <c r="E131" s="79">
        <f t="shared" ref="E131:K131" ca="1" si="9">SUM(E31:E130)</f>
        <v>1518888</v>
      </c>
      <c r="F131" s="79">
        <f t="shared" ca="1" si="9"/>
        <v>1538184</v>
      </c>
      <c r="G131" s="78">
        <f t="shared" ca="1" si="9"/>
        <v>0.99999999999999989</v>
      </c>
      <c r="H131" s="80">
        <f t="shared" ca="1" si="9"/>
        <v>1538183.9999999998</v>
      </c>
      <c r="I131" s="80">
        <f t="shared" ca="1" si="9"/>
        <v>2010000</v>
      </c>
      <c r="J131" s="80">
        <f t="shared" ca="1" si="9"/>
        <v>1538184</v>
      </c>
      <c r="K131" s="80">
        <f t="shared" ca="1" si="9"/>
        <v>19295.999999999884</v>
      </c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2"/>
    </row>
  </sheetData>
  <sheetProtection algorithmName="SHA-512" hashValue="kRWFHVtmMrlPQcJsT/39q7Xo1stSEVwt3BFZbfZ3tFTgl+Or/Mc9BNSWoFRNkjOV7oaFNPL1crUPJpIQw4DZtw==" saltValue="CKitFp9+hHotCrlJ2GjYag==" spinCount="100000" sheet="1" scenarios="1" formatColumns="0" formatRows="0"/>
  <mergeCells count="13">
    <mergeCell ref="K29:K30"/>
    <mergeCell ref="Z29:Z30"/>
    <mergeCell ref="B131:C131"/>
    <mergeCell ref="B28:Z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</mergeCells>
  <conditionalFormatting sqref="B31:B130 C1:C2 E1:E2">
    <cfRule type="containsBlanks" dxfId="227" priority="25">
      <formula>LEN(TRIM(B1))=0</formula>
    </cfRule>
  </conditionalFormatting>
  <conditionalFormatting sqref="B31:Z130">
    <cfRule type="expression" dxfId="226" priority="1" stopIfTrue="1">
      <formula>AND($C31="",B31&lt;&gt;"")</formula>
    </cfRule>
    <cfRule type="expression" dxfId="225" priority="2">
      <formula>$C31=""</formula>
    </cfRule>
    <cfRule type="expression" dxfId="224" priority="3">
      <formula>B$30&lt;&gt;""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606CBD42-29FC-4790-8BD4-3F3FE092C472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8" tint="-0.249977111117893"/>
    <pageSetUpPr fitToPage="1"/>
  </sheetPr>
  <dimension ref="A1:GR131"/>
  <sheetViews>
    <sheetView rightToLeft="1" view="pageBreakPreview" topLeftCell="B1" zoomScale="80" zoomScaleNormal="100" zoomScaleSheetLayoutView="80" workbookViewId="0">
      <pane ySplit="30" topLeftCell="A31" activePane="bottomLeft" state="frozen"/>
      <selection activeCell="B1" sqref="A1:XFD1048576"/>
      <selection pane="bottomLeft" activeCell="E35" sqref="E35"/>
    </sheetView>
  </sheetViews>
  <sheetFormatPr defaultColWidth="8" defaultRowHeight="15.75" x14ac:dyDescent="0.25"/>
  <cols>
    <col min="1" max="1" width="8" style="209" hidden="1" customWidth="1"/>
    <col min="2" max="2" width="8.85546875" style="209" customWidth="1"/>
    <col min="3" max="3" width="22" style="209" customWidth="1"/>
    <col min="4" max="4" width="18.85546875" style="209" customWidth="1"/>
    <col min="5" max="5" width="15.42578125" style="209" customWidth="1"/>
    <col min="6" max="6" width="10.140625" style="209" customWidth="1"/>
    <col min="7" max="7" width="14" style="209" customWidth="1"/>
    <col min="8" max="8" width="24" style="209" customWidth="1"/>
    <col min="9" max="20" width="24" style="209" hidden="1" customWidth="1"/>
    <col min="21" max="21" width="14.85546875" style="209" customWidth="1"/>
    <col min="22" max="25" width="9.140625" style="209" hidden="1" customWidth="1"/>
    <col min="26" max="26" width="31.42578125" style="209" customWidth="1"/>
    <col min="27" max="200" width="8" style="209" hidden="1" customWidth="1"/>
    <col min="201" max="16384" width="8" style="209"/>
  </cols>
  <sheetData>
    <row r="1" spans="2:34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AH1" s="209" t="s">
        <v>70</v>
      </c>
    </row>
    <row r="2" spans="2:34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F2" s="577" t="str">
        <f ca="1">IF(AND(U131&lt;&gt;0,C2&gt;U131),"נא לשים לב כי לא חולק סך התקציב בשל הגבולת לסכום מבוקש","")</f>
        <v/>
      </c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</row>
    <row r="4" spans="2:34" ht="16.5" thickBot="1" x14ac:dyDescent="0.3"/>
    <row r="5" spans="2:34" ht="13.5" hidden="1" customHeight="1" x14ac:dyDescent="0.25"/>
    <row r="6" spans="2:34" hidden="1" x14ac:dyDescent="0.25"/>
    <row r="7" spans="2:34" hidden="1" x14ac:dyDescent="0.25"/>
    <row r="8" spans="2:34" hidden="1" x14ac:dyDescent="0.25"/>
    <row r="9" spans="2:34" hidden="1" x14ac:dyDescent="0.25"/>
    <row r="10" spans="2:34" hidden="1" x14ac:dyDescent="0.25"/>
    <row r="11" spans="2:34" hidden="1" x14ac:dyDescent="0.25"/>
    <row r="12" spans="2:34" hidden="1" x14ac:dyDescent="0.25"/>
    <row r="13" spans="2:34" hidden="1" x14ac:dyDescent="0.25"/>
    <row r="14" spans="2:34" hidden="1" x14ac:dyDescent="0.25"/>
    <row r="15" spans="2:34" hidden="1" x14ac:dyDescent="0.25"/>
    <row r="16" spans="2:34" hidden="1" x14ac:dyDescent="0.25"/>
    <row r="17" spans="2:29" hidden="1" x14ac:dyDescent="0.25"/>
    <row r="18" spans="2:29" hidden="1" x14ac:dyDescent="0.25"/>
    <row r="19" spans="2:29" hidden="1" x14ac:dyDescent="0.25"/>
    <row r="20" spans="2:29" hidden="1" x14ac:dyDescent="0.25"/>
    <row r="21" spans="2:29" hidden="1" x14ac:dyDescent="0.25"/>
    <row r="22" spans="2:29" hidden="1" x14ac:dyDescent="0.25"/>
    <row r="23" spans="2:29" hidden="1" x14ac:dyDescent="0.25"/>
    <row r="24" spans="2:29" hidden="1" x14ac:dyDescent="0.25"/>
    <row r="25" spans="2:29" hidden="1" x14ac:dyDescent="0.25"/>
    <row r="26" spans="2:29" hidden="1" x14ac:dyDescent="0.25"/>
    <row r="27" spans="2:29" ht="16.5" hidden="1" thickBot="1" x14ac:dyDescent="0.3"/>
    <row r="28" spans="2:29" ht="18.75" customHeight="1" thickBot="1" x14ac:dyDescent="0.3">
      <c r="B28" s="580" t="str">
        <f ca="1">MID(CELL("filename",B29),FIND("]",CELL("filename",C29),1)+1,99)</f>
        <v>הגבלה לסכום מבוקש (1)</v>
      </c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  <c r="O28" s="581"/>
      <c r="P28" s="581"/>
      <c r="Q28" s="581"/>
      <c r="R28" s="581"/>
      <c r="S28" s="581"/>
      <c r="T28" s="581"/>
      <c r="U28" s="581"/>
      <c r="V28" s="581"/>
      <c r="W28" s="581"/>
      <c r="X28" s="581"/>
      <c r="Y28" s="581"/>
      <c r="Z28" s="582"/>
    </row>
    <row r="29" spans="2:29" s="305" customFormat="1" ht="45" customHeight="1" x14ac:dyDescent="0.25">
      <c r="B29" s="583" t="s">
        <v>149</v>
      </c>
      <c r="C29" s="536" t="s">
        <v>89</v>
      </c>
      <c r="D29" s="313" t="s">
        <v>271</v>
      </c>
      <c r="E29" s="585" t="s">
        <v>272</v>
      </c>
      <c r="F29" s="585" t="s">
        <v>273</v>
      </c>
      <c r="G29" s="585" t="s">
        <v>274</v>
      </c>
      <c r="H29" s="585" t="s">
        <v>275</v>
      </c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585" t="s">
        <v>276</v>
      </c>
      <c r="V29" s="304"/>
      <c r="W29" s="304"/>
      <c r="X29" s="304"/>
      <c r="Y29" s="304"/>
      <c r="Z29" s="587" t="s">
        <v>277</v>
      </c>
      <c r="AC29" s="527" t="s">
        <v>278</v>
      </c>
    </row>
    <row r="30" spans="2:29" s="305" customFormat="1" ht="30.75" customHeight="1" thickBot="1" x14ac:dyDescent="0.3">
      <c r="B30" s="584"/>
      <c r="C30" s="537"/>
      <c r="D30" s="315" t="s">
        <v>75</v>
      </c>
      <c r="E30" s="586"/>
      <c r="F30" s="586"/>
      <c r="G30" s="586"/>
      <c r="H30" s="586"/>
      <c r="I30" s="306" t="s">
        <v>279</v>
      </c>
      <c r="J30" s="306" t="s">
        <v>280</v>
      </c>
      <c r="K30" s="306" t="s">
        <v>281</v>
      </c>
      <c r="L30" s="306" t="s">
        <v>282</v>
      </c>
      <c r="M30" s="306" t="s">
        <v>283</v>
      </c>
      <c r="N30" s="306" t="s">
        <v>284</v>
      </c>
      <c r="O30" s="306" t="s">
        <v>285</v>
      </c>
      <c r="P30" s="306" t="s">
        <v>286</v>
      </c>
      <c r="Q30" s="306" t="s">
        <v>287</v>
      </c>
      <c r="R30" s="306" t="s">
        <v>288</v>
      </c>
      <c r="S30" s="306" t="s">
        <v>289</v>
      </c>
      <c r="T30" s="306" t="s">
        <v>290</v>
      </c>
      <c r="U30" s="586"/>
      <c r="V30" s="307"/>
      <c r="W30" s="307"/>
      <c r="X30" s="307"/>
      <c r="Y30" s="307"/>
      <c r="Z30" s="588"/>
      <c r="AC30" s="527"/>
    </row>
    <row r="31" spans="2:29" s="305" customFormat="1" ht="26.25" customHeight="1" x14ac:dyDescent="0.25">
      <c r="B31" s="49">
        <f ca="1">IF(C31="","",ROW()-30)</f>
        <v>1</v>
      </c>
      <c r="C31" s="259" t="str">
        <f ca="1">סיכום!C31</f>
        <v>איגוד הקומפוזיטורים</v>
      </c>
      <c r="D31" s="59">
        <v>610000</v>
      </c>
      <c r="E31" s="50">
        <f ca="1">סיכום!H31</f>
        <v>302896.87061368674</v>
      </c>
      <c r="F31" s="308">
        <f ca="1">IF(C31="","",IF(E31&gt;$D31,1,0))</f>
        <v>0</v>
      </c>
      <c r="G31" s="50">
        <f ca="1">IF($C31="","",MIN(D31:E31))</f>
        <v>302896.87061368674</v>
      </c>
      <c r="H31" s="50">
        <f ca="1">IF($C31="","",IF(F31=1,G31,G31/SUMIF(F$31:F$130,0,G$31:G$130)*($C$2-SUMIF(F$31:F$130,1,G$31:G$130))))</f>
        <v>302896.8706136868</v>
      </c>
      <c r="I31" s="309">
        <f ca="1">IF(OR(H31&gt;$D31,$F31=1),1,0)</f>
        <v>0</v>
      </c>
      <c r="J31" s="60">
        <f ca="1">IF($C31="","",MIN(H31,$D31))</f>
        <v>302896.8706136868</v>
      </c>
      <c r="K31" s="60">
        <f ca="1">IFERROR(IF($C31="","",IF(I31=1,J31,J31/SUMIF(I$31:I$130,0,J$31:J$130)*($C$2-SUMIF(I$31:I$130,1,J$31:J$130)))),0)</f>
        <v>302896.87061368686</v>
      </c>
      <c r="L31" s="309">
        <f ca="1">IF(OR(K31&gt;$D31,$F31=1,$I31=1),1,0)</f>
        <v>0</v>
      </c>
      <c r="M31" s="60">
        <f ca="1">IF($C31="","",MIN(K31,$D31))</f>
        <v>302896.87061368686</v>
      </c>
      <c r="N31" s="60">
        <f ca="1">IFERROR(IF($C31="","",IF(L31=1,M31,M31/SUMIF(L$31:L$130,0,M$31:M$130)*($C$2-SUMIF(L$31:L$130,1,M$31:M$130)))),0)</f>
        <v>302896.87061368686</v>
      </c>
      <c r="O31" s="309">
        <f ca="1">IF(OR(N31&gt;$D31,$F31=1,$I31=1,$L31=1),1,0)</f>
        <v>0</v>
      </c>
      <c r="P31" s="60">
        <f ca="1">IF($C31="","",MIN(N31,$D31))</f>
        <v>302896.87061368686</v>
      </c>
      <c r="Q31" s="60">
        <f ca="1">IFERROR(IF($C31="","",IF(O31=2,P31,IF(O31=1,P31,P31/SUMIF(O$31:O$130,0,P$31:P$130)*($C$2-SUMIF(O$31:O$130,1,P$31:P$130)-SUMIF(O$31:O$130,2,P$31:P$130))))),0)</f>
        <v>302896.87061368686</v>
      </c>
      <c r="R31" s="309">
        <f ca="1">IF(OR(Q31&gt;$D31,$F31=1,$I31=1,$L31=1,$O31=1),1,0)</f>
        <v>0</v>
      </c>
      <c r="S31" s="60">
        <f ca="1">IF($C31="","",MIN(Q31,$D31))</f>
        <v>302896.87061368686</v>
      </c>
      <c r="T31" s="60">
        <f ca="1">IFERROR(IF($C31="","",IF(R31=2,S31,IF(R31=1,S31,S31/SUMIF(R$31:R$130,0,S$31:S$130)*($C$2-SUMIF(R$31:R$130,1,S$31:S$130)-SUMIF(R$31:R$130,2,S$31:S$130))))),0)</f>
        <v>302896.87061368686</v>
      </c>
      <c r="U31" s="61">
        <f t="shared" ref="U31:U62" ca="1" si="0">IF($C31="","",IF(AC31=0,$AH$1,IFERROR(T31,$AH$1)))</f>
        <v>302896.87061368686</v>
      </c>
      <c r="V31" s="61"/>
      <c r="W31" s="61"/>
      <c r="X31" s="61"/>
      <c r="Y31" s="61"/>
      <c r="Z31" s="62">
        <f t="shared" ref="Z31:Z62" ca="1" si="1">IF(C31="","",IFERROR(U31/SUMIF($U$31:$U$130,"&lt;&gt;#DIV/0!"),$AH$1))</f>
        <v>0.19691848999449146</v>
      </c>
      <c r="AC31" s="205">
        <f ca="1">IF(C31="",0,IFERROR(IF(D31*1&gt;=0,1,0),0))</f>
        <v>1</v>
      </c>
    </row>
    <row r="32" spans="2:29" s="305" customFormat="1" ht="26.25" customHeight="1" x14ac:dyDescent="0.25">
      <c r="B32" s="49">
        <f t="shared" ref="B32:B95" ca="1" si="2">IF(C32="","",ROW()-30)</f>
        <v>2</v>
      </c>
      <c r="C32" s="259" t="str">
        <f ca="1">סיכום!C32</f>
        <v>המכון למוסיקה ישראלית</v>
      </c>
      <c r="D32" s="59">
        <v>1400000</v>
      </c>
      <c r="E32" s="50">
        <f ca="1">סיכום!H32</f>
        <v>1235287.129386313</v>
      </c>
      <c r="F32" s="308">
        <f ca="1">IF(C32="","",IF(E32&gt;$D32,1,0))</f>
        <v>0</v>
      </c>
      <c r="G32" s="50">
        <f ca="1">IF($C32="","",MIN(D32:E32))</f>
        <v>1235287.129386313</v>
      </c>
      <c r="H32" s="50">
        <f ca="1">IF($C32="","",IF(F32=1,G32,G32/SUMIF(F$31:F$130,0,G$31:G$130)*($C$2-SUMIF(F$31:F$130,1,G$31:G$130))))</f>
        <v>1235287.129386313</v>
      </c>
      <c r="I32" s="309">
        <f t="shared" ref="I32:I95" ca="1" si="3">IF(OR(H32&gt;$D32,$F32=1),1,0)</f>
        <v>0</v>
      </c>
      <c r="J32" s="60">
        <f t="shared" ref="J32:J95" ca="1" si="4">IF($C32="","",MIN(H32,$D32))</f>
        <v>1235287.129386313</v>
      </c>
      <c r="K32" s="60">
        <f t="shared" ref="K32:K95" ca="1" si="5">IFERROR(IF($C32="","",IF(I32=1,J32,J32/SUMIF(I$31:I$130,0,J$31:J$130)*($C$2-SUMIF(I$31:I$130,1,J$31:J$130)))),0)</f>
        <v>1235287.129386313</v>
      </c>
      <c r="L32" s="309">
        <f t="shared" ref="L32:L95" ca="1" si="6">IF(OR(K32&gt;$D32,$F32=1,$I32=1),1,0)</f>
        <v>0</v>
      </c>
      <c r="M32" s="60">
        <f t="shared" ref="M32:M95" ca="1" si="7">IF($C32="","",MIN(K32,$D32))</f>
        <v>1235287.129386313</v>
      </c>
      <c r="N32" s="60">
        <f t="shared" ref="N32:N95" ca="1" si="8">IFERROR(IF($C32="","",IF(L32=1,M32,M32/SUMIF(L$31:L$130,0,M$31:M$130)*($C$2-SUMIF(L$31:L$130,1,M$31:M$130)))),0)</f>
        <v>1235287.129386313</v>
      </c>
      <c r="O32" s="309">
        <f t="shared" ref="O32:O95" ca="1" si="9">IF(OR(N32&gt;$D32,$F32=1,$I32=1,$L32=1),1,0)</f>
        <v>0</v>
      </c>
      <c r="P32" s="60">
        <f t="shared" ref="P32:P95" ca="1" si="10">IF($C32="","",MIN(N32,$D32))</f>
        <v>1235287.129386313</v>
      </c>
      <c r="Q32" s="60">
        <f t="shared" ref="Q32:Q95" ca="1" si="11">IFERROR(IF($C32="","",IF(O32=2,P32,IF(O32=1,P32,P32/SUMIF(O$31:O$130,0,P$31:P$130)*($C$2-SUMIF(O$31:O$130,1,P$31:P$130)-SUMIF(O$31:O$130,2,P$31:P$130))))),0)</f>
        <v>1235287.129386313</v>
      </c>
      <c r="R32" s="309">
        <f t="shared" ref="R32:R95" ca="1" si="12">IF(OR(Q32&gt;$D32,$F32=1,$I32=1,$L32=1,$O32=1),1,0)</f>
        <v>0</v>
      </c>
      <c r="S32" s="60">
        <f t="shared" ref="S32:S95" ca="1" si="13">IF($C32="","",MIN(Q32,$D32))</f>
        <v>1235287.129386313</v>
      </c>
      <c r="T32" s="60">
        <f t="shared" ref="T32:T95" ca="1" si="14">IFERROR(IF($C32="","",IF(R32=2,S32,IF(R32=1,S32,S32/SUMIF(R$31:R$130,0,S$31:S$130)*($C$2-SUMIF(R$31:R$130,1,S$31:S$130)-SUMIF(R$31:R$130,2,S$31:S$130))))),0)</f>
        <v>1235287.129386313</v>
      </c>
      <c r="U32" s="61">
        <f t="shared" ca="1" si="0"/>
        <v>1235287.129386313</v>
      </c>
      <c r="V32" s="61"/>
      <c r="W32" s="61"/>
      <c r="X32" s="61"/>
      <c r="Y32" s="61"/>
      <c r="Z32" s="62">
        <f t="shared" ca="1" si="1"/>
        <v>0.80308151000550843</v>
      </c>
      <c r="AC32" s="205">
        <f t="shared" ref="AC32:AC95" ca="1" si="15">IF(C32="",0,IFERROR(IF(D32*1&gt;=0,1,0),0))</f>
        <v>1</v>
      </c>
    </row>
    <row r="33" spans="2:29" s="305" customFormat="1" x14ac:dyDescent="0.25">
      <c r="B33" s="49" t="str">
        <f t="shared" ca="1" si="2"/>
        <v/>
      </c>
      <c r="C33" s="259" t="str">
        <f ca="1">סיכום!C33</f>
        <v/>
      </c>
      <c r="D33" s="59"/>
      <c r="E33" s="50" t="str">
        <f ca="1">סיכום!H33</f>
        <v/>
      </c>
      <c r="F33" s="308" t="str">
        <f ca="1">IF(C33="","",IF(E33&gt;$D33,1,0))</f>
        <v/>
      </c>
      <c r="G33" s="50" t="str">
        <f ca="1">IF($C33="","",MIN(D33:E33))</f>
        <v/>
      </c>
      <c r="H33" s="50" t="str">
        <f ca="1">IF($C33="","",IF(F33=1,G33,G33/SUMIF(F$31:F$130,0,G$31:G$130)*($C$2-SUMIF(F$31:F$130,1,G$31:G$130))))</f>
        <v/>
      </c>
      <c r="I33" s="309">
        <f t="shared" ca="1" si="3"/>
        <v>0</v>
      </c>
      <c r="J33" s="60" t="str">
        <f t="shared" ca="1" si="4"/>
        <v/>
      </c>
      <c r="K33" s="60" t="str">
        <f t="shared" ca="1" si="5"/>
        <v/>
      </c>
      <c r="L33" s="309">
        <f t="shared" ca="1" si="6"/>
        <v>0</v>
      </c>
      <c r="M33" s="60" t="str">
        <f t="shared" ca="1" si="7"/>
        <v/>
      </c>
      <c r="N33" s="60" t="str">
        <f t="shared" ca="1" si="8"/>
        <v/>
      </c>
      <c r="O33" s="309">
        <f t="shared" ca="1" si="9"/>
        <v>0</v>
      </c>
      <c r="P33" s="60" t="str">
        <f t="shared" ca="1" si="10"/>
        <v/>
      </c>
      <c r="Q33" s="60" t="str">
        <f t="shared" ca="1" si="11"/>
        <v/>
      </c>
      <c r="R33" s="309">
        <f t="shared" ca="1" si="12"/>
        <v>0</v>
      </c>
      <c r="S33" s="60" t="str">
        <f t="shared" ca="1" si="13"/>
        <v/>
      </c>
      <c r="T33" s="60" t="str">
        <f t="shared" ca="1" si="14"/>
        <v/>
      </c>
      <c r="U33" s="61" t="str">
        <f t="shared" ca="1" si="0"/>
        <v/>
      </c>
      <c r="V33" s="61"/>
      <c r="W33" s="61"/>
      <c r="X33" s="61"/>
      <c r="Y33" s="61"/>
      <c r="Z33" s="62" t="str">
        <f t="shared" ca="1" si="1"/>
        <v/>
      </c>
      <c r="AC33" s="205">
        <f t="shared" ca="1" si="15"/>
        <v>0</v>
      </c>
    </row>
    <row r="34" spans="2:29" s="305" customFormat="1" x14ac:dyDescent="0.25">
      <c r="B34" s="49" t="str">
        <f t="shared" ca="1" si="2"/>
        <v/>
      </c>
      <c r="C34" s="259" t="str">
        <f ca="1">סיכום!C34</f>
        <v/>
      </c>
      <c r="D34" s="59"/>
      <c r="E34" s="50" t="str">
        <f ca="1">סיכום!H34</f>
        <v/>
      </c>
      <c r="F34" s="308" t="str">
        <f ca="1">IF(C34="","",IF(E34&gt;$D34,1,0))</f>
        <v/>
      </c>
      <c r="G34" s="50" t="str">
        <f ca="1">IF($C34="","",MIN(D34:E34))</f>
        <v/>
      </c>
      <c r="H34" s="50" t="str">
        <f ca="1">IF($C34="","",IF(F34=1,G34,G34/SUMIF(F$31:F$130,0,G$31:G$130)*($C$2-SUMIF(F$31:F$130,1,G$31:G$130))))</f>
        <v/>
      </c>
      <c r="I34" s="309">
        <f t="shared" ca="1" si="3"/>
        <v>0</v>
      </c>
      <c r="J34" s="60" t="str">
        <f t="shared" ca="1" si="4"/>
        <v/>
      </c>
      <c r="K34" s="60" t="str">
        <f t="shared" ca="1" si="5"/>
        <v/>
      </c>
      <c r="L34" s="309">
        <f t="shared" ca="1" si="6"/>
        <v>0</v>
      </c>
      <c r="M34" s="60" t="str">
        <f t="shared" ca="1" si="7"/>
        <v/>
      </c>
      <c r="N34" s="60" t="str">
        <f t="shared" ca="1" si="8"/>
        <v/>
      </c>
      <c r="O34" s="309">
        <f t="shared" ca="1" si="9"/>
        <v>0</v>
      </c>
      <c r="P34" s="60" t="str">
        <f t="shared" ca="1" si="10"/>
        <v/>
      </c>
      <c r="Q34" s="60" t="str">
        <f t="shared" ca="1" si="11"/>
        <v/>
      </c>
      <c r="R34" s="309">
        <f t="shared" ca="1" si="12"/>
        <v>0</v>
      </c>
      <c r="S34" s="60" t="str">
        <f t="shared" ca="1" si="13"/>
        <v/>
      </c>
      <c r="T34" s="60" t="str">
        <f t="shared" ca="1" si="14"/>
        <v/>
      </c>
      <c r="U34" s="61" t="str">
        <f t="shared" ca="1" si="0"/>
        <v/>
      </c>
      <c r="V34" s="61"/>
      <c r="W34" s="61"/>
      <c r="X34" s="61"/>
      <c r="Y34" s="61"/>
      <c r="Z34" s="62" t="str">
        <f t="shared" ca="1" si="1"/>
        <v/>
      </c>
      <c r="AC34" s="205">
        <f t="shared" ca="1" si="15"/>
        <v>0</v>
      </c>
    </row>
    <row r="35" spans="2:29" s="305" customFormat="1" x14ac:dyDescent="0.25">
      <c r="B35" s="49" t="str">
        <f t="shared" ca="1" si="2"/>
        <v/>
      </c>
      <c r="C35" s="259" t="str">
        <f ca="1">סיכום!C35</f>
        <v/>
      </c>
      <c r="D35" s="59"/>
      <c r="E35" s="50" t="str">
        <f ca="1">סיכום!H35</f>
        <v/>
      </c>
      <c r="F35" s="308" t="str">
        <f ca="1">IF(C35="","",IF(E35&gt;$D35,1,0))</f>
        <v/>
      </c>
      <c r="G35" s="50" t="str">
        <f ca="1">IF($C35="","",MIN(D35:E35))</f>
        <v/>
      </c>
      <c r="H35" s="50" t="str">
        <f ca="1">IF($C35="","",IF(F35=1,G35,G35/SUMIF(F$31:F$130,0,G$31:G$130)*($C$2-SUMIF(F$31:F$130,1,G$31:G$130))))</f>
        <v/>
      </c>
      <c r="I35" s="309">
        <f t="shared" ca="1" si="3"/>
        <v>0</v>
      </c>
      <c r="J35" s="60" t="str">
        <f t="shared" ca="1" si="4"/>
        <v/>
      </c>
      <c r="K35" s="60" t="str">
        <f t="shared" ca="1" si="5"/>
        <v/>
      </c>
      <c r="L35" s="309">
        <f t="shared" ca="1" si="6"/>
        <v>0</v>
      </c>
      <c r="M35" s="60" t="str">
        <f t="shared" ca="1" si="7"/>
        <v/>
      </c>
      <c r="N35" s="60" t="str">
        <f t="shared" ca="1" si="8"/>
        <v/>
      </c>
      <c r="O35" s="309">
        <f t="shared" ca="1" si="9"/>
        <v>0</v>
      </c>
      <c r="P35" s="60" t="str">
        <f t="shared" ca="1" si="10"/>
        <v/>
      </c>
      <c r="Q35" s="60" t="str">
        <f t="shared" ca="1" si="11"/>
        <v/>
      </c>
      <c r="R35" s="309">
        <f t="shared" ca="1" si="12"/>
        <v>0</v>
      </c>
      <c r="S35" s="60" t="str">
        <f t="shared" ca="1" si="13"/>
        <v/>
      </c>
      <c r="T35" s="60" t="str">
        <f t="shared" ca="1" si="14"/>
        <v/>
      </c>
      <c r="U35" s="61" t="str">
        <f t="shared" ca="1" si="0"/>
        <v/>
      </c>
      <c r="V35" s="61"/>
      <c r="W35" s="61"/>
      <c r="X35" s="61"/>
      <c r="Y35" s="61"/>
      <c r="Z35" s="62" t="str">
        <f t="shared" ca="1" si="1"/>
        <v/>
      </c>
      <c r="AC35" s="205">
        <f t="shared" ca="1" si="15"/>
        <v>0</v>
      </c>
    </row>
    <row r="36" spans="2:29" x14ac:dyDescent="0.25">
      <c r="B36" s="49" t="str">
        <f t="shared" ca="1" si="2"/>
        <v/>
      </c>
      <c r="C36" s="259" t="str">
        <f ca="1">סיכום!C36</f>
        <v/>
      </c>
      <c r="D36" s="59"/>
      <c r="E36" s="50" t="str">
        <f ca="1">סיכום!H36</f>
        <v/>
      </c>
      <c r="F36" s="308" t="str">
        <f t="shared" ref="F36:F99" ca="1" si="16">IF(C36="","",IF(E36&gt;$D36,1,0))</f>
        <v/>
      </c>
      <c r="G36" s="50" t="str">
        <f t="shared" ref="G36:G99" ca="1" si="17">IF($C36="","",MIN(D36:E36))</f>
        <v/>
      </c>
      <c r="H36" s="50" t="str">
        <f t="shared" ref="H36:H99" ca="1" si="18">IF($C36="","",IF(F36=1,G36,G36/SUMIF(F$31:F$130,0,G$31:G$130)*($C$2-SUMIF(F$31:F$130,1,G$31:G$130))))</f>
        <v/>
      </c>
      <c r="I36" s="309">
        <f t="shared" ca="1" si="3"/>
        <v>0</v>
      </c>
      <c r="J36" s="60" t="str">
        <f t="shared" ca="1" si="4"/>
        <v/>
      </c>
      <c r="K36" s="60" t="str">
        <f t="shared" ca="1" si="5"/>
        <v/>
      </c>
      <c r="L36" s="309">
        <f t="shared" ca="1" si="6"/>
        <v>0</v>
      </c>
      <c r="M36" s="60" t="str">
        <f t="shared" ca="1" si="7"/>
        <v/>
      </c>
      <c r="N36" s="60" t="str">
        <f t="shared" ca="1" si="8"/>
        <v/>
      </c>
      <c r="O36" s="309">
        <f t="shared" ca="1" si="9"/>
        <v>0</v>
      </c>
      <c r="P36" s="60" t="str">
        <f t="shared" ca="1" si="10"/>
        <v/>
      </c>
      <c r="Q36" s="60" t="str">
        <f t="shared" ca="1" si="11"/>
        <v/>
      </c>
      <c r="R36" s="309">
        <f t="shared" ca="1" si="12"/>
        <v>0</v>
      </c>
      <c r="S36" s="60" t="str">
        <f t="shared" ca="1" si="13"/>
        <v/>
      </c>
      <c r="T36" s="60" t="str">
        <f t="shared" ca="1" si="14"/>
        <v/>
      </c>
      <c r="U36" s="61" t="str">
        <f t="shared" ca="1" si="0"/>
        <v/>
      </c>
      <c r="V36" s="61"/>
      <c r="W36" s="61"/>
      <c r="X36" s="61"/>
      <c r="Y36" s="61"/>
      <c r="Z36" s="62" t="str">
        <f t="shared" ca="1" si="1"/>
        <v/>
      </c>
      <c r="AC36" s="205">
        <f t="shared" ca="1" si="15"/>
        <v>0</v>
      </c>
    </row>
    <row r="37" spans="2:29" x14ac:dyDescent="0.25">
      <c r="B37" s="49" t="str">
        <f t="shared" ca="1" si="2"/>
        <v/>
      </c>
      <c r="C37" s="259" t="str">
        <f ca="1">סיכום!C37</f>
        <v/>
      </c>
      <c r="D37" s="59"/>
      <c r="E37" s="50" t="str">
        <f ca="1">סיכום!H37</f>
        <v/>
      </c>
      <c r="F37" s="308" t="str">
        <f t="shared" ca="1" si="16"/>
        <v/>
      </c>
      <c r="G37" s="50" t="str">
        <f t="shared" ca="1" si="17"/>
        <v/>
      </c>
      <c r="H37" s="50" t="str">
        <f t="shared" ca="1" si="18"/>
        <v/>
      </c>
      <c r="I37" s="309">
        <f t="shared" ca="1" si="3"/>
        <v>0</v>
      </c>
      <c r="J37" s="60" t="str">
        <f t="shared" ca="1" si="4"/>
        <v/>
      </c>
      <c r="K37" s="60" t="str">
        <f t="shared" ca="1" si="5"/>
        <v/>
      </c>
      <c r="L37" s="309">
        <f t="shared" ca="1" si="6"/>
        <v>0</v>
      </c>
      <c r="M37" s="60" t="str">
        <f t="shared" ca="1" si="7"/>
        <v/>
      </c>
      <c r="N37" s="60" t="str">
        <f t="shared" ca="1" si="8"/>
        <v/>
      </c>
      <c r="O37" s="309">
        <f t="shared" ca="1" si="9"/>
        <v>0</v>
      </c>
      <c r="P37" s="60" t="str">
        <f t="shared" ca="1" si="10"/>
        <v/>
      </c>
      <c r="Q37" s="60" t="str">
        <f t="shared" ca="1" si="11"/>
        <v/>
      </c>
      <c r="R37" s="309">
        <f t="shared" ca="1" si="12"/>
        <v>0</v>
      </c>
      <c r="S37" s="60" t="str">
        <f t="shared" ca="1" si="13"/>
        <v/>
      </c>
      <c r="T37" s="60" t="str">
        <f t="shared" ca="1" si="14"/>
        <v/>
      </c>
      <c r="U37" s="61" t="str">
        <f t="shared" ca="1" si="0"/>
        <v/>
      </c>
      <c r="V37" s="61"/>
      <c r="W37" s="61"/>
      <c r="X37" s="61"/>
      <c r="Y37" s="61"/>
      <c r="Z37" s="62" t="str">
        <f t="shared" ca="1" si="1"/>
        <v/>
      </c>
      <c r="AC37" s="205">
        <f t="shared" ca="1" si="15"/>
        <v>0</v>
      </c>
    </row>
    <row r="38" spans="2:29" x14ac:dyDescent="0.25">
      <c r="B38" s="49" t="str">
        <f t="shared" ca="1" si="2"/>
        <v/>
      </c>
      <c r="C38" s="259" t="str">
        <f ca="1">סיכום!C38</f>
        <v/>
      </c>
      <c r="D38" s="59"/>
      <c r="E38" s="50" t="str">
        <f ca="1">סיכום!H38</f>
        <v/>
      </c>
      <c r="F38" s="308" t="str">
        <f t="shared" ca="1" si="16"/>
        <v/>
      </c>
      <c r="G38" s="50" t="str">
        <f t="shared" ca="1" si="17"/>
        <v/>
      </c>
      <c r="H38" s="50" t="str">
        <f t="shared" ca="1" si="18"/>
        <v/>
      </c>
      <c r="I38" s="309">
        <f t="shared" ca="1" si="3"/>
        <v>0</v>
      </c>
      <c r="J38" s="60" t="str">
        <f t="shared" ca="1" si="4"/>
        <v/>
      </c>
      <c r="K38" s="60" t="str">
        <f t="shared" ca="1" si="5"/>
        <v/>
      </c>
      <c r="L38" s="309">
        <f t="shared" ca="1" si="6"/>
        <v>0</v>
      </c>
      <c r="M38" s="60" t="str">
        <f t="shared" ca="1" si="7"/>
        <v/>
      </c>
      <c r="N38" s="60" t="str">
        <f t="shared" ca="1" si="8"/>
        <v/>
      </c>
      <c r="O38" s="309">
        <f t="shared" ca="1" si="9"/>
        <v>0</v>
      </c>
      <c r="P38" s="60" t="str">
        <f t="shared" ca="1" si="10"/>
        <v/>
      </c>
      <c r="Q38" s="60" t="str">
        <f t="shared" ca="1" si="11"/>
        <v/>
      </c>
      <c r="R38" s="309">
        <f t="shared" ca="1" si="12"/>
        <v>0</v>
      </c>
      <c r="S38" s="60" t="str">
        <f t="shared" ca="1" si="13"/>
        <v/>
      </c>
      <c r="T38" s="60" t="str">
        <f t="shared" ca="1" si="14"/>
        <v/>
      </c>
      <c r="U38" s="61" t="str">
        <f t="shared" ca="1" si="0"/>
        <v/>
      </c>
      <c r="V38" s="61"/>
      <c r="W38" s="61"/>
      <c r="X38" s="61"/>
      <c r="Y38" s="61"/>
      <c r="Z38" s="62" t="str">
        <f t="shared" ca="1" si="1"/>
        <v/>
      </c>
      <c r="AC38" s="205">
        <f t="shared" ca="1" si="15"/>
        <v>0</v>
      </c>
    </row>
    <row r="39" spans="2:29" x14ac:dyDescent="0.25">
      <c r="B39" s="49" t="str">
        <f t="shared" ca="1" si="2"/>
        <v/>
      </c>
      <c r="C39" s="259" t="str">
        <f ca="1">סיכום!C39</f>
        <v/>
      </c>
      <c r="D39" s="59"/>
      <c r="E39" s="50" t="str">
        <f ca="1">סיכום!H39</f>
        <v/>
      </c>
      <c r="F39" s="308" t="str">
        <f t="shared" ca="1" si="16"/>
        <v/>
      </c>
      <c r="G39" s="50" t="str">
        <f t="shared" ca="1" si="17"/>
        <v/>
      </c>
      <c r="H39" s="50" t="str">
        <f t="shared" ca="1" si="18"/>
        <v/>
      </c>
      <c r="I39" s="309">
        <f t="shared" ca="1" si="3"/>
        <v>0</v>
      </c>
      <c r="J39" s="60" t="str">
        <f t="shared" ca="1" si="4"/>
        <v/>
      </c>
      <c r="K39" s="60" t="str">
        <f t="shared" ca="1" si="5"/>
        <v/>
      </c>
      <c r="L39" s="309">
        <f t="shared" ca="1" si="6"/>
        <v>0</v>
      </c>
      <c r="M39" s="60" t="str">
        <f t="shared" ca="1" si="7"/>
        <v/>
      </c>
      <c r="N39" s="60" t="str">
        <f t="shared" ca="1" si="8"/>
        <v/>
      </c>
      <c r="O39" s="309">
        <f t="shared" ca="1" si="9"/>
        <v>0</v>
      </c>
      <c r="P39" s="60" t="str">
        <f t="shared" ca="1" si="10"/>
        <v/>
      </c>
      <c r="Q39" s="60" t="str">
        <f t="shared" ca="1" si="11"/>
        <v/>
      </c>
      <c r="R39" s="309">
        <f t="shared" ca="1" si="12"/>
        <v>0</v>
      </c>
      <c r="S39" s="60" t="str">
        <f t="shared" ca="1" si="13"/>
        <v/>
      </c>
      <c r="T39" s="60" t="str">
        <f t="shared" ca="1" si="14"/>
        <v/>
      </c>
      <c r="U39" s="61" t="str">
        <f t="shared" ca="1" si="0"/>
        <v/>
      </c>
      <c r="V39" s="61"/>
      <c r="W39" s="61"/>
      <c r="X39" s="61"/>
      <c r="Y39" s="61"/>
      <c r="Z39" s="62" t="str">
        <f t="shared" ca="1" si="1"/>
        <v/>
      </c>
      <c r="AC39" s="205">
        <f t="shared" ca="1" si="15"/>
        <v>0</v>
      </c>
    </row>
    <row r="40" spans="2:29" ht="16.5" thickBot="1" x14ac:dyDescent="0.3">
      <c r="B40" s="49" t="str">
        <f t="shared" ca="1" si="2"/>
        <v/>
      </c>
      <c r="C40" s="259" t="str">
        <f ca="1">סיכום!C40</f>
        <v/>
      </c>
      <c r="D40" s="59"/>
      <c r="E40" s="50" t="str">
        <f ca="1">סיכום!H40</f>
        <v/>
      </c>
      <c r="F40" s="308" t="str">
        <f t="shared" ca="1" si="16"/>
        <v/>
      </c>
      <c r="G40" s="50" t="str">
        <f t="shared" ca="1" si="17"/>
        <v/>
      </c>
      <c r="H40" s="50" t="str">
        <f t="shared" ca="1" si="18"/>
        <v/>
      </c>
      <c r="I40" s="309">
        <f t="shared" ca="1" si="3"/>
        <v>0</v>
      </c>
      <c r="J40" s="60" t="str">
        <f t="shared" ca="1" si="4"/>
        <v/>
      </c>
      <c r="K40" s="60" t="str">
        <f t="shared" ca="1" si="5"/>
        <v/>
      </c>
      <c r="L40" s="309">
        <f t="shared" ca="1" si="6"/>
        <v>0</v>
      </c>
      <c r="M40" s="60" t="str">
        <f t="shared" ca="1" si="7"/>
        <v/>
      </c>
      <c r="N40" s="60" t="str">
        <f t="shared" ca="1" si="8"/>
        <v/>
      </c>
      <c r="O40" s="309">
        <f t="shared" ca="1" si="9"/>
        <v>0</v>
      </c>
      <c r="P40" s="60" t="str">
        <f t="shared" ca="1" si="10"/>
        <v/>
      </c>
      <c r="Q40" s="60" t="str">
        <f t="shared" ca="1" si="11"/>
        <v/>
      </c>
      <c r="R40" s="309">
        <f t="shared" ca="1" si="12"/>
        <v>0</v>
      </c>
      <c r="S40" s="60" t="str">
        <f t="shared" ca="1" si="13"/>
        <v/>
      </c>
      <c r="T40" s="60" t="str">
        <f t="shared" ca="1" si="14"/>
        <v/>
      </c>
      <c r="U40" s="61" t="str">
        <f t="shared" ca="1" si="0"/>
        <v/>
      </c>
      <c r="V40" s="61"/>
      <c r="W40" s="61"/>
      <c r="X40" s="61"/>
      <c r="Y40" s="61"/>
      <c r="Z40" s="62" t="str">
        <f t="shared" ca="1" si="1"/>
        <v/>
      </c>
      <c r="AC40" s="205">
        <f t="shared" ca="1" si="15"/>
        <v>0</v>
      </c>
    </row>
    <row r="41" spans="2:29" hidden="1" x14ac:dyDescent="0.25">
      <c r="B41" s="49" t="str">
        <f t="shared" si="2"/>
        <v/>
      </c>
      <c r="C41" s="259" t="str">
        <f>סיכום!C41</f>
        <v/>
      </c>
      <c r="D41" s="59"/>
      <c r="E41" s="50" t="str">
        <f>סיכום!H41</f>
        <v/>
      </c>
      <c r="F41" s="308" t="str">
        <f t="shared" si="16"/>
        <v/>
      </c>
      <c r="G41" s="50" t="str">
        <f t="shared" si="17"/>
        <v/>
      </c>
      <c r="H41" s="50" t="str">
        <f t="shared" si="18"/>
        <v/>
      </c>
      <c r="I41" s="309">
        <f t="shared" si="3"/>
        <v>0</v>
      </c>
      <c r="J41" s="60" t="str">
        <f t="shared" si="4"/>
        <v/>
      </c>
      <c r="K41" s="60" t="str">
        <f t="shared" si="5"/>
        <v/>
      </c>
      <c r="L41" s="309">
        <f t="shared" si="6"/>
        <v>0</v>
      </c>
      <c r="M41" s="60" t="str">
        <f t="shared" si="7"/>
        <v/>
      </c>
      <c r="N41" s="60" t="str">
        <f t="shared" si="8"/>
        <v/>
      </c>
      <c r="O41" s="309">
        <f t="shared" si="9"/>
        <v>0</v>
      </c>
      <c r="P41" s="60" t="str">
        <f t="shared" si="10"/>
        <v/>
      </c>
      <c r="Q41" s="60" t="str">
        <f t="shared" si="11"/>
        <v/>
      </c>
      <c r="R41" s="309">
        <f t="shared" si="12"/>
        <v>0</v>
      </c>
      <c r="S41" s="60" t="str">
        <f t="shared" si="13"/>
        <v/>
      </c>
      <c r="T41" s="60" t="str">
        <f t="shared" si="14"/>
        <v/>
      </c>
      <c r="U41" s="61" t="str">
        <f t="shared" si="0"/>
        <v/>
      </c>
      <c r="V41" s="61"/>
      <c r="W41" s="61"/>
      <c r="X41" s="61"/>
      <c r="Y41" s="61"/>
      <c r="Z41" s="62" t="str">
        <f t="shared" si="1"/>
        <v/>
      </c>
      <c r="AC41" s="205">
        <f t="shared" si="15"/>
        <v>0</v>
      </c>
    </row>
    <row r="42" spans="2:29" hidden="1" x14ac:dyDescent="0.25">
      <c r="B42" s="49" t="str">
        <f t="shared" si="2"/>
        <v/>
      </c>
      <c r="C42" s="259" t="str">
        <f>סיכום!C42</f>
        <v/>
      </c>
      <c r="D42" s="59"/>
      <c r="E42" s="50" t="str">
        <f>סיכום!H42</f>
        <v/>
      </c>
      <c r="F42" s="308" t="str">
        <f t="shared" si="16"/>
        <v/>
      </c>
      <c r="G42" s="50" t="str">
        <f t="shared" si="17"/>
        <v/>
      </c>
      <c r="H42" s="50" t="str">
        <f t="shared" si="18"/>
        <v/>
      </c>
      <c r="I42" s="309">
        <f t="shared" si="3"/>
        <v>0</v>
      </c>
      <c r="J42" s="60" t="str">
        <f t="shared" si="4"/>
        <v/>
      </c>
      <c r="K42" s="60" t="str">
        <f t="shared" si="5"/>
        <v/>
      </c>
      <c r="L42" s="309">
        <f t="shared" si="6"/>
        <v>0</v>
      </c>
      <c r="M42" s="60" t="str">
        <f t="shared" si="7"/>
        <v/>
      </c>
      <c r="N42" s="60" t="str">
        <f t="shared" si="8"/>
        <v/>
      </c>
      <c r="O42" s="309">
        <f t="shared" si="9"/>
        <v>0</v>
      </c>
      <c r="P42" s="60" t="str">
        <f t="shared" si="10"/>
        <v/>
      </c>
      <c r="Q42" s="60" t="str">
        <f t="shared" si="11"/>
        <v/>
      </c>
      <c r="R42" s="309">
        <f t="shared" si="12"/>
        <v>0</v>
      </c>
      <c r="S42" s="60" t="str">
        <f t="shared" si="13"/>
        <v/>
      </c>
      <c r="T42" s="60" t="str">
        <f t="shared" si="14"/>
        <v/>
      </c>
      <c r="U42" s="61" t="str">
        <f t="shared" si="0"/>
        <v/>
      </c>
      <c r="V42" s="61"/>
      <c r="W42" s="61"/>
      <c r="X42" s="61"/>
      <c r="Y42" s="61"/>
      <c r="Z42" s="62" t="str">
        <f t="shared" si="1"/>
        <v/>
      </c>
      <c r="AC42" s="205">
        <f t="shared" si="15"/>
        <v>0</v>
      </c>
    </row>
    <row r="43" spans="2:29" hidden="1" x14ac:dyDescent="0.25">
      <c r="B43" s="49" t="str">
        <f t="shared" si="2"/>
        <v/>
      </c>
      <c r="C43" s="259" t="str">
        <f>סיכום!C43</f>
        <v/>
      </c>
      <c r="D43" s="59"/>
      <c r="E43" s="50" t="str">
        <f>סיכום!H43</f>
        <v/>
      </c>
      <c r="F43" s="308" t="str">
        <f t="shared" si="16"/>
        <v/>
      </c>
      <c r="G43" s="50" t="str">
        <f t="shared" si="17"/>
        <v/>
      </c>
      <c r="H43" s="50" t="str">
        <f t="shared" si="18"/>
        <v/>
      </c>
      <c r="I43" s="309">
        <f t="shared" si="3"/>
        <v>0</v>
      </c>
      <c r="J43" s="60" t="str">
        <f t="shared" si="4"/>
        <v/>
      </c>
      <c r="K43" s="60" t="str">
        <f t="shared" si="5"/>
        <v/>
      </c>
      <c r="L43" s="309">
        <f t="shared" si="6"/>
        <v>0</v>
      </c>
      <c r="M43" s="60" t="str">
        <f t="shared" si="7"/>
        <v/>
      </c>
      <c r="N43" s="60" t="str">
        <f t="shared" si="8"/>
        <v/>
      </c>
      <c r="O43" s="309">
        <f t="shared" si="9"/>
        <v>0</v>
      </c>
      <c r="P43" s="60" t="str">
        <f t="shared" si="10"/>
        <v/>
      </c>
      <c r="Q43" s="60" t="str">
        <f t="shared" si="11"/>
        <v/>
      </c>
      <c r="R43" s="309">
        <f t="shared" si="12"/>
        <v>0</v>
      </c>
      <c r="S43" s="60" t="str">
        <f t="shared" si="13"/>
        <v/>
      </c>
      <c r="T43" s="60" t="str">
        <f t="shared" si="14"/>
        <v/>
      </c>
      <c r="U43" s="61" t="str">
        <f t="shared" si="0"/>
        <v/>
      </c>
      <c r="V43" s="61"/>
      <c r="W43" s="61"/>
      <c r="X43" s="61"/>
      <c r="Y43" s="61"/>
      <c r="Z43" s="62" t="str">
        <f t="shared" si="1"/>
        <v/>
      </c>
      <c r="AC43" s="205">
        <f t="shared" si="15"/>
        <v>0</v>
      </c>
    </row>
    <row r="44" spans="2:29" hidden="1" x14ac:dyDescent="0.25">
      <c r="B44" s="49" t="str">
        <f t="shared" si="2"/>
        <v/>
      </c>
      <c r="C44" s="259" t="str">
        <f>סיכום!C44</f>
        <v/>
      </c>
      <c r="D44" s="59"/>
      <c r="E44" s="50" t="str">
        <f>סיכום!H44</f>
        <v/>
      </c>
      <c r="F44" s="308" t="str">
        <f t="shared" si="16"/>
        <v/>
      </c>
      <c r="G44" s="50" t="str">
        <f t="shared" si="17"/>
        <v/>
      </c>
      <c r="H44" s="50" t="str">
        <f t="shared" si="18"/>
        <v/>
      </c>
      <c r="I44" s="309">
        <f t="shared" si="3"/>
        <v>0</v>
      </c>
      <c r="J44" s="60" t="str">
        <f t="shared" si="4"/>
        <v/>
      </c>
      <c r="K44" s="60" t="str">
        <f t="shared" si="5"/>
        <v/>
      </c>
      <c r="L44" s="309">
        <f t="shared" si="6"/>
        <v>0</v>
      </c>
      <c r="M44" s="60" t="str">
        <f t="shared" si="7"/>
        <v/>
      </c>
      <c r="N44" s="60" t="str">
        <f t="shared" si="8"/>
        <v/>
      </c>
      <c r="O44" s="309">
        <f t="shared" si="9"/>
        <v>0</v>
      </c>
      <c r="P44" s="60" t="str">
        <f t="shared" si="10"/>
        <v/>
      </c>
      <c r="Q44" s="60" t="str">
        <f t="shared" si="11"/>
        <v/>
      </c>
      <c r="R44" s="309">
        <f t="shared" si="12"/>
        <v>0</v>
      </c>
      <c r="S44" s="60" t="str">
        <f t="shared" si="13"/>
        <v/>
      </c>
      <c r="T44" s="60" t="str">
        <f t="shared" si="14"/>
        <v/>
      </c>
      <c r="U44" s="61" t="str">
        <f t="shared" si="0"/>
        <v/>
      </c>
      <c r="V44" s="61"/>
      <c r="W44" s="61"/>
      <c r="X44" s="61"/>
      <c r="Y44" s="61"/>
      <c r="Z44" s="62" t="str">
        <f t="shared" si="1"/>
        <v/>
      </c>
      <c r="AC44" s="205">
        <f t="shared" si="15"/>
        <v>0</v>
      </c>
    </row>
    <row r="45" spans="2:29" hidden="1" x14ac:dyDescent="0.25">
      <c r="B45" s="49" t="str">
        <f t="shared" si="2"/>
        <v/>
      </c>
      <c r="C45" s="259" t="str">
        <f>סיכום!C45</f>
        <v/>
      </c>
      <c r="D45" s="59"/>
      <c r="E45" s="50" t="str">
        <f>סיכום!H45</f>
        <v/>
      </c>
      <c r="F45" s="308" t="str">
        <f t="shared" si="16"/>
        <v/>
      </c>
      <c r="G45" s="50" t="str">
        <f t="shared" si="17"/>
        <v/>
      </c>
      <c r="H45" s="50" t="str">
        <f t="shared" si="18"/>
        <v/>
      </c>
      <c r="I45" s="309">
        <f t="shared" si="3"/>
        <v>0</v>
      </c>
      <c r="J45" s="60" t="str">
        <f t="shared" si="4"/>
        <v/>
      </c>
      <c r="K45" s="60" t="str">
        <f t="shared" si="5"/>
        <v/>
      </c>
      <c r="L45" s="309">
        <f t="shared" si="6"/>
        <v>0</v>
      </c>
      <c r="M45" s="60" t="str">
        <f t="shared" si="7"/>
        <v/>
      </c>
      <c r="N45" s="60" t="str">
        <f t="shared" si="8"/>
        <v/>
      </c>
      <c r="O45" s="309">
        <f t="shared" si="9"/>
        <v>0</v>
      </c>
      <c r="P45" s="60" t="str">
        <f t="shared" si="10"/>
        <v/>
      </c>
      <c r="Q45" s="60" t="str">
        <f t="shared" si="11"/>
        <v/>
      </c>
      <c r="R45" s="309">
        <f t="shared" si="12"/>
        <v>0</v>
      </c>
      <c r="S45" s="60" t="str">
        <f t="shared" si="13"/>
        <v/>
      </c>
      <c r="T45" s="60" t="str">
        <f t="shared" si="14"/>
        <v/>
      </c>
      <c r="U45" s="61" t="str">
        <f t="shared" si="0"/>
        <v/>
      </c>
      <c r="V45" s="61"/>
      <c r="W45" s="61"/>
      <c r="X45" s="61"/>
      <c r="Y45" s="61"/>
      <c r="Z45" s="62" t="str">
        <f t="shared" si="1"/>
        <v/>
      </c>
      <c r="AC45" s="205">
        <f t="shared" si="15"/>
        <v>0</v>
      </c>
    </row>
    <row r="46" spans="2:29" hidden="1" x14ac:dyDescent="0.25">
      <c r="B46" s="49" t="str">
        <f t="shared" si="2"/>
        <v/>
      </c>
      <c r="C46" s="259" t="str">
        <f>סיכום!C46</f>
        <v/>
      </c>
      <c r="D46" s="59"/>
      <c r="E46" s="50" t="str">
        <f>סיכום!H46</f>
        <v/>
      </c>
      <c r="F46" s="308" t="str">
        <f t="shared" si="16"/>
        <v/>
      </c>
      <c r="G46" s="50" t="str">
        <f t="shared" si="17"/>
        <v/>
      </c>
      <c r="H46" s="50" t="str">
        <f t="shared" si="18"/>
        <v/>
      </c>
      <c r="I46" s="309">
        <f t="shared" si="3"/>
        <v>0</v>
      </c>
      <c r="J46" s="60" t="str">
        <f t="shared" si="4"/>
        <v/>
      </c>
      <c r="K46" s="60" t="str">
        <f t="shared" si="5"/>
        <v/>
      </c>
      <c r="L46" s="309">
        <f t="shared" si="6"/>
        <v>0</v>
      </c>
      <c r="M46" s="60" t="str">
        <f t="shared" si="7"/>
        <v/>
      </c>
      <c r="N46" s="60" t="str">
        <f t="shared" si="8"/>
        <v/>
      </c>
      <c r="O46" s="309">
        <f t="shared" si="9"/>
        <v>0</v>
      </c>
      <c r="P46" s="60" t="str">
        <f t="shared" si="10"/>
        <v/>
      </c>
      <c r="Q46" s="60" t="str">
        <f t="shared" si="11"/>
        <v/>
      </c>
      <c r="R46" s="309">
        <f t="shared" si="12"/>
        <v>0</v>
      </c>
      <c r="S46" s="60" t="str">
        <f t="shared" si="13"/>
        <v/>
      </c>
      <c r="T46" s="60" t="str">
        <f t="shared" si="14"/>
        <v/>
      </c>
      <c r="U46" s="61" t="str">
        <f t="shared" si="0"/>
        <v/>
      </c>
      <c r="V46" s="61"/>
      <c r="W46" s="61"/>
      <c r="X46" s="61"/>
      <c r="Y46" s="61"/>
      <c r="Z46" s="62" t="str">
        <f t="shared" si="1"/>
        <v/>
      </c>
      <c r="AC46" s="205">
        <f t="shared" si="15"/>
        <v>0</v>
      </c>
    </row>
    <row r="47" spans="2:29" hidden="1" x14ac:dyDescent="0.25">
      <c r="B47" s="49" t="str">
        <f t="shared" si="2"/>
        <v/>
      </c>
      <c r="C47" s="259" t="str">
        <f>סיכום!C47</f>
        <v/>
      </c>
      <c r="D47" s="59"/>
      <c r="E47" s="50" t="str">
        <f>סיכום!H47</f>
        <v/>
      </c>
      <c r="F47" s="308" t="str">
        <f t="shared" si="16"/>
        <v/>
      </c>
      <c r="G47" s="50" t="str">
        <f t="shared" si="17"/>
        <v/>
      </c>
      <c r="H47" s="50" t="str">
        <f t="shared" si="18"/>
        <v/>
      </c>
      <c r="I47" s="309">
        <f t="shared" si="3"/>
        <v>0</v>
      </c>
      <c r="J47" s="60" t="str">
        <f t="shared" si="4"/>
        <v/>
      </c>
      <c r="K47" s="60" t="str">
        <f t="shared" si="5"/>
        <v/>
      </c>
      <c r="L47" s="309">
        <f t="shared" si="6"/>
        <v>0</v>
      </c>
      <c r="M47" s="60" t="str">
        <f t="shared" si="7"/>
        <v/>
      </c>
      <c r="N47" s="60" t="str">
        <f t="shared" si="8"/>
        <v/>
      </c>
      <c r="O47" s="309">
        <f t="shared" si="9"/>
        <v>0</v>
      </c>
      <c r="P47" s="60" t="str">
        <f t="shared" si="10"/>
        <v/>
      </c>
      <c r="Q47" s="60" t="str">
        <f t="shared" si="11"/>
        <v/>
      </c>
      <c r="R47" s="309">
        <f t="shared" si="12"/>
        <v>0</v>
      </c>
      <c r="S47" s="60" t="str">
        <f t="shared" si="13"/>
        <v/>
      </c>
      <c r="T47" s="60" t="str">
        <f t="shared" si="14"/>
        <v/>
      </c>
      <c r="U47" s="61" t="str">
        <f t="shared" si="0"/>
        <v/>
      </c>
      <c r="V47" s="61"/>
      <c r="W47" s="61"/>
      <c r="X47" s="61"/>
      <c r="Y47" s="61"/>
      <c r="Z47" s="62" t="str">
        <f t="shared" si="1"/>
        <v/>
      </c>
      <c r="AC47" s="205">
        <f t="shared" si="15"/>
        <v>0</v>
      </c>
    </row>
    <row r="48" spans="2:29" hidden="1" x14ac:dyDescent="0.25">
      <c r="B48" s="49" t="str">
        <f t="shared" si="2"/>
        <v/>
      </c>
      <c r="C48" s="259" t="str">
        <f>סיכום!C48</f>
        <v/>
      </c>
      <c r="D48" s="59"/>
      <c r="E48" s="50" t="str">
        <f>סיכום!H48</f>
        <v/>
      </c>
      <c r="F48" s="308" t="str">
        <f t="shared" si="16"/>
        <v/>
      </c>
      <c r="G48" s="50" t="str">
        <f t="shared" si="17"/>
        <v/>
      </c>
      <c r="H48" s="50" t="str">
        <f t="shared" si="18"/>
        <v/>
      </c>
      <c r="I48" s="309">
        <f t="shared" si="3"/>
        <v>0</v>
      </c>
      <c r="J48" s="60" t="str">
        <f t="shared" si="4"/>
        <v/>
      </c>
      <c r="K48" s="60" t="str">
        <f t="shared" si="5"/>
        <v/>
      </c>
      <c r="L48" s="309">
        <f t="shared" si="6"/>
        <v>0</v>
      </c>
      <c r="M48" s="60" t="str">
        <f t="shared" si="7"/>
        <v/>
      </c>
      <c r="N48" s="60" t="str">
        <f t="shared" si="8"/>
        <v/>
      </c>
      <c r="O48" s="309">
        <f t="shared" si="9"/>
        <v>0</v>
      </c>
      <c r="P48" s="60" t="str">
        <f t="shared" si="10"/>
        <v/>
      </c>
      <c r="Q48" s="60" t="str">
        <f t="shared" si="11"/>
        <v/>
      </c>
      <c r="R48" s="309">
        <f t="shared" si="12"/>
        <v>0</v>
      </c>
      <c r="S48" s="60" t="str">
        <f t="shared" si="13"/>
        <v/>
      </c>
      <c r="T48" s="60" t="str">
        <f t="shared" si="14"/>
        <v/>
      </c>
      <c r="U48" s="61" t="str">
        <f t="shared" si="0"/>
        <v/>
      </c>
      <c r="V48" s="61"/>
      <c r="W48" s="61"/>
      <c r="X48" s="61"/>
      <c r="Y48" s="61"/>
      <c r="Z48" s="62" t="str">
        <f t="shared" si="1"/>
        <v/>
      </c>
      <c r="AC48" s="205">
        <f t="shared" si="15"/>
        <v>0</v>
      </c>
    </row>
    <row r="49" spans="2:29" hidden="1" x14ac:dyDescent="0.25">
      <c r="B49" s="49" t="str">
        <f t="shared" si="2"/>
        <v/>
      </c>
      <c r="C49" s="259" t="str">
        <f>סיכום!C49</f>
        <v/>
      </c>
      <c r="D49" s="59"/>
      <c r="E49" s="50" t="str">
        <f>סיכום!H49</f>
        <v/>
      </c>
      <c r="F49" s="308" t="str">
        <f>IF(C49="","",IF(E49&gt;$D49,1,0))</f>
        <v/>
      </c>
      <c r="G49" s="50" t="str">
        <f t="shared" si="17"/>
        <v/>
      </c>
      <c r="H49" s="50" t="str">
        <f t="shared" si="18"/>
        <v/>
      </c>
      <c r="I49" s="309">
        <f t="shared" si="3"/>
        <v>0</v>
      </c>
      <c r="J49" s="60" t="str">
        <f t="shared" si="4"/>
        <v/>
      </c>
      <c r="K49" s="60" t="str">
        <f t="shared" si="5"/>
        <v/>
      </c>
      <c r="L49" s="309">
        <f t="shared" si="6"/>
        <v>0</v>
      </c>
      <c r="M49" s="60" t="str">
        <f t="shared" si="7"/>
        <v/>
      </c>
      <c r="N49" s="60" t="str">
        <f t="shared" si="8"/>
        <v/>
      </c>
      <c r="O49" s="309">
        <f t="shared" si="9"/>
        <v>0</v>
      </c>
      <c r="P49" s="60" t="str">
        <f t="shared" si="10"/>
        <v/>
      </c>
      <c r="Q49" s="60" t="str">
        <f t="shared" si="11"/>
        <v/>
      </c>
      <c r="R49" s="309">
        <f t="shared" si="12"/>
        <v>0</v>
      </c>
      <c r="S49" s="60" t="str">
        <f t="shared" si="13"/>
        <v/>
      </c>
      <c r="T49" s="60" t="str">
        <f t="shared" si="14"/>
        <v/>
      </c>
      <c r="U49" s="61" t="str">
        <f t="shared" si="0"/>
        <v/>
      </c>
      <c r="V49" s="61"/>
      <c r="W49" s="61"/>
      <c r="X49" s="61"/>
      <c r="Y49" s="61"/>
      <c r="Z49" s="62" t="str">
        <f t="shared" si="1"/>
        <v/>
      </c>
      <c r="AC49" s="205">
        <f t="shared" si="15"/>
        <v>0</v>
      </c>
    </row>
    <row r="50" spans="2:29" hidden="1" x14ac:dyDescent="0.25">
      <c r="B50" s="49" t="str">
        <f t="shared" si="2"/>
        <v/>
      </c>
      <c r="C50" s="259" t="str">
        <f>סיכום!C50</f>
        <v/>
      </c>
      <c r="D50" s="59"/>
      <c r="E50" s="50" t="str">
        <f>סיכום!H50</f>
        <v/>
      </c>
      <c r="F50" s="308" t="str">
        <f t="shared" si="16"/>
        <v/>
      </c>
      <c r="G50" s="50" t="str">
        <f t="shared" si="17"/>
        <v/>
      </c>
      <c r="H50" s="50" t="str">
        <f t="shared" si="18"/>
        <v/>
      </c>
      <c r="I50" s="309">
        <f t="shared" si="3"/>
        <v>0</v>
      </c>
      <c r="J50" s="60" t="str">
        <f t="shared" si="4"/>
        <v/>
      </c>
      <c r="K50" s="60" t="str">
        <f t="shared" si="5"/>
        <v/>
      </c>
      <c r="L50" s="309">
        <f t="shared" si="6"/>
        <v>0</v>
      </c>
      <c r="M50" s="60" t="str">
        <f t="shared" si="7"/>
        <v/>
      </c>
      <c r="N50" s="60" t="str">
        <f t="shared" si="8"/>
        <v/>
      </c>
      <c r="O50" s="309">
        <f t="shared" si="9"/>
        <v>0</v>
      </c>
      <c r="P50" s="60" t="str">
        <f t="shared" si="10"/>
        <v/>
      </c>
      <c r="Q50" s="60" t="str">
        <f t="shared" si="11"/>
        <v/>
      </c>
      <c r="R50" s="309">
        <f t="shared" si="12"/>
        <v>0</v>
      </c>
      <c r="S50" s="60" t="str">
        <f t="shared" si="13"/>
        <v/>
      </c>
      <c r="T50" s="60" t="str">
        <f t="shared" si="14"/>
        <v/>
      </c>
      <c r="U50" s="61" t="str">
        <f t="shared" si="0"/>
        <v/>
      </c>
      <c r="V50" s="61"/>
      <c r="W50" s="61"/>
      <c r="X50" s="61"/>
      <c r="Y50" s="61"/>
      <c r="Z50" s="62" t="str">
        <f t="shared" si="1"/>
        <v/>
      </c>
      <c r="AC50" s="205">
        <f t="shared" si="15"/>
        <v>0</v>
      </c>
    </row>
    <row r="51" spans="2:29" hidden="1" x14ac:dyDescent="0.25">
      <c r="B51" s="49" t="str">
        <f t="shared" si="2"/>
        <v/>
      </c>
      <c r="C51" s="259" t="str">
        <f>סיכום!C51</f>
        <v/>
      </c>
      <c r="D51" s="59"/>
      <c r="E51" s="50" t="str">
        <f>סיכום!H51</f>
        <v/>
      </c>
      <c r="F51" s="308" t="str">
        <f t="shared" si="16"/>
        <v/>
      </c>
      <c r="G51" s="50" t="str">
        <f t="shared" si="17"/>
        <v/>
      </c>
      <c r="H51" s="50" t="str">
        <f t="shared" si="18"/>
        <v/>
      </c>
      <c r="I51" s="309">
        <f t="shared" si="3"/>
        <v>0</v>
      </c>
      <c r="J51" s="60" t="str">
        <f t="shared" si="4"/>
        <v/>
      </c>
      <c r="K51" s="60" t="str">
        <f t="shared" si="5"/>
        <v/>
      </c>
      <c r="L51" s="309">
        <f t="shared" si="6"/>
        <v>0</v>
      </c>
      <c r="M51" s="60" t="str">
        <f t="shared" si="7"/>
        <v/>
      </c>
      <c r="N51" s="60" t="str">
        <f t="shared" si="8"/>
        <v/>
      </c>
      <c r="O51" s="309">
        <f t="shared" si="9"/>
        <v>0</v>
      </c>
      <c r="P51" s="60" t="str">
        <f t="shared" si="10"/>
        <v/>
      </c>
      <c r="Q51" s="60" t="str">
        <f t="shared" si="11"/>
        <v/>
      </c>
      <c r="R51" s="309">
        <f t="shared" si="12"/>
        <v>0</v>
      </c>
      <c r="S51" s="60" t="str">
        <f t="shared" si="13"/>
        <v/>
      </c>
      <c r="T51" s="60" t="str">
        <f t="shared" si="14"/>
        <v/>
      </c>
      <c r="U51" s="61" t="str">
        <f t="shared" si="0"/>
        <v/>
      </c>
      <c r="V51" s="61"/>
      <c r="W51" s="61"/>
      <c r="X51" s="61"/>
      <c r="Y51" s="61"/>
      <c r="Z51" s="62" t="str">
        <f t="shared" si="1"/>
        <v/>
      </c>
      <c r="AC51" s="205">
        <f t="shared" si="15"/>
        <v>0</v>
      </c>
    </row>
    <row r="52" spans="2:29" hidden="1" x14ac:dyDescent="0.25">
      <c r="B52" s="49" t="str">
        <f t="shared" si="2"/>
        <v/>
      </c>
      <c r="C52" s="259" t="str">
        <f>סיכום!C52</f>
        <v/>
      </c>
      <c r="D52" s="59"/>
      <c r="E52" s="50" t="str">
        <f>סיכום!H52</f>
        <v/>
      </c>
      <c r="F52" s="308" t="str">
        <f t="shared" si="16"/>
        <v/>
      </c>
      <c r="G52" s="50" t="str">
        <f t="shared" si="17"/>
        <v/>
      </c>
      <c r="H52" s="50" t="str">
        <f t="shared" si="18"/>
        <v/>
      </c>
      <c r="I52" s="309">
        <f t="shared" si="3"/>
        <v>0</v>
      </c>
      <c r="J52" s="60" t="str">
        <f t="shared" si="4"/>
        <v/>
      </c>
      <c r="K52" s="60" t="str">
        <f t="shared" si="5"/>
        <v/>
      </c>
      <c r="L52" s="309">
        <f t="shared" si="6"/>
        <v>0</v>
      </c>
      <c r="M52" s="60" t="str">
        <f t="shared" si="7"/>
        <v/>
      </c>
      <c r="N52" s="60" t="str">
        <f t="shared" si="8"/>
        <v/>
      </c>
      <c r="O52" s="309">
        <f t="shared" si="9"/>
        <v>0</v>
      </c>
      <c r="P52" s="60" t="str">
        <f t="shared" si="10"/>
        <v/>
      </c>
      <c r="Q52" s="60" t="str">
        <f t="shared" si="11"/>
        <v/>
      </c>
      <c r="R52" s="309">
        <f t="shared" si="12"/>
        <v>0</v>
      </c>
      <c r="S52" s="60" t="str">
        <f t="shared" si="13"/>
        <v/>
      </c>
      <c r="T52" s="60" t="str">
        <f t="shared" si="14"/>
        <v/>
      </c>
      <c r="U52" s="61" t="str">
        <f t="shared" si="0"/>
        <v/>
      </c>
      <c r="V52" s="61"/>
      <c r="W52" s="61"/>
      <c r="X52" s="61"/>
      <c r="Y52" s="61"/>
      <c r="Z52" s="62" t="str">
        <f t="shared" si="1"/>
        <v/>
      </c>
      <c r="AC52" s="205">
        <f t="shared" si="15"/>
        <v>0</v>
      </c>
    </row>
    <row r="53" spans="2:29" hidden="1" x14ac:dyDescent="0.25">
      <c r="B53" s="49" t="str">
        <f t="shared" si="2"/>
        <v/>
      </c>
      <c r="C53" s="259" t="str">
        <f>סיכום!C53</f>
        <v/>
      </c>
      <c r="D53" s="59"/>
      <c r="E53" s="50" t="str">
        <f>סיכום!H53</f>
        <v/>
      </c>
      <c r="F53" s="308" t="str">
        <f t="shared" si="16"/>
        <v/>
      </c>
      <c r="G53" s="50" t="str">
        <f t="shared" si="17"/>
        <v/>
      </c>
      <c r="H53" s="50" t="str">
        <f t="shared" si="18"/>
        <v/>
      </c>
      <c r="I53" s="309">
        <f t="shared" si="3"/>
        <v>0</v>
      </c>
      <c r="J53" s="60" t="str">
        <f t="shared" si="4"/>
        <v/>
      </c>
      <c r="K53" s="60" t="str">
        <f t="shared" si="5"/>
        <v/>
      </c>
      <c r="L53" s="309">
        <f t="shared" si="6"/>
        <v>0</v>
      </c>
      <c r="M53" s="60" t="str">
        <f t="shared" si="7"/>
        <v/>
      </c>
      <c r="N53" s="60" t="str">
        <f t="shared" si="8"/>
        <v/>
      </c>
      <c r="O53" s="309">
        <f t="shared" si="9"/>
        <v>0</v>
      </c>
      <c r="P53" s="60" t="str">
        <f t="shared" si="10"/>
        <v/>
      </c>
      <c r="Q53" s="60" t="str">
        <f t="shared" si="11"/>
        <v/>
      </c>
      <c r="R53" s="309">
        <f t="shared" si="12"/>
        <v>0</v>
      </c>
      <c r="S53" s="60" t="str">
        <f t="shared" si="13"/>
        <v/>
      </c>
      <c r="T53" s="60" t="str">
        <f t="shared" si="14"/>
        <v/>
      </c>
      <c r="U53" s="61" t="str">
        <f t="shared" si="0"/>
        <v/>
      </c>
      <c r="V53" s="61"/>
      <c r="W53" s="61"/>
      <c r="X53" s="61"/>
      <c r="Y53" s="61"/>
      <c r="Z53" s="62" t="str">
        <f t="shared" si="1"/>
        <v/>
      </c>
      <c r="AC53" s="205">
        <f t="shared" si="15"/>
        <v>0</v>
      </c>
    </row>
    <row r="54" spans="2:29" hidden="1" x14ac:dyDescent="0.25">
      <c r="B54" s="49" t="str">
        <f t="shared" si="2"/>
        <v/>
      </c>
      <c r="C54" s="259" t="str">
        <f>סיכום!C54</f>
        <v/>
      </c>
      <c r="D54" s="59"/>
      <c r="E54" s="50" t="str">
        <f>סיכום!H54</f>
        <v/>
      </c>
      <c r="F54" s="308" t="str">
        <f t="shared" si="16"/>
        <v/>
      </c>
      <c r="G54" s="50" t="str">
        <f t="shared" si="17"/>
        <v/>
      </c>
      <c r="H54" s="50" t="str">
        <f t="shared" si="18"/>
        <v/>
      </c>
      <c r="I54" s="309">
        <f t="shared" si="3"/>
        <v>0</v>
      </c>
      <c r="J54" s="60" t="str">
        <f t="shared" si="4"/>
        <v/>
      </c>
      <c r="K54" s="60" t="str">
        <f t="shared" si="5"/>
        <v/>
      </c>
      <c r="L54" s="309">
        <f t="shared" si="6"/>
        <v>0</v>
      </c>
      <c r="M54" s="60" t="str">
        <f t="shared" si="7"/>
        <v/>
      </c>
      <c r="N54" s="60" t="str">
        <f t="shared" si="8"/>
        <v/>
      </c>
      <c r="O54" s="309">
        <f t="shared" si="9"/>
        <v>0</v>
      </c>
      <c r="P54" s="60" t="str">
        <f t="shared" si="10"/>
        <v/>
      </c>
      <c r="Q54" s="60" t="str">
        <f t="shared" si="11"/>
        <v/>
      </c>
      <c r="R54" s="309">
        <f t="shared" si="12"/>
        <v>0</v>
      </c>
      <c r="S54" s="60" t="str">
        <f t="shared" si="13"/>
        <v/>
      </c>
      <c r="T54" s="60" t="str">
        <f t="shared" si="14"/>
        <v/>
      </c>
      <c r="U54" s="61" t="str">
        <f t="shared" si="0"/>
        <v/>
      </c>
      <c r="V54" s="61"/>
      <c r="W54" s="61"/>
      <c r="X54" s="61"/>
      <c r="Y54" s="61"/>
      <c r="Z54" s="62" t="str">
        <f t="shared" si="1"/>
        <v/>
      </c>
      <c r="AC54" s="205">
        <f t="shared" si="15"/>
        <v>0</v>
      </c>
    </row>
    <row r="55" spans="2:29" hidden="1" x14ac:dyDescent="0.25">
      <c r="B55" s="49" t="str">
        <f t="shared" si="2"/>
        <v/>
      </c>
      <c r="C55" s="259" t="str">
        <f>סיכום!C55</f>
        <v/>
      </c>
      <c r="D55" s="59"/>
      <c r="E55" s="50" t="str">
        <f>סיכום!H55</f>
        <v/>
      </c>
      <c r="F55" s="308" t="str">
        <f t="shared" si="16"/>
        <v/>
      </c>
      <c r="G55" s="50" t="str">
        <f t="shared" si="17"/>
        <v/>
      </c>
      <c r="H55" s="50" t="str">
        <f t="shared" si="18"/>
        <v/>
      </c>
      <c r="I55" s="309">
        <f t="shared" si="3"/>
        <v>0</v>
      </c>
      <c r="J55" s="60" t="str">
        <f t="shared" si="4"/>
        <v/>
      </c>
      <c r="K55" s="60" t="str">
        <f t="shared" si="5"/>
        <v/>
      </c>
      <c r="L55" s="309">
        <f t="shared" si="6"/>
        <v>0</v>
      </c>
      <c r="M55" s="60" t="str">
        <f t="shared" si="7"/>
        <v/>
      </c>
      <c r="N55" s="60" t="str">
        <f t="shared" si="8"/>
        <v/>
      </c>
      <c r="O55" s="309">
        <f t="shared" si="9"/>
        <v>0</v>
      </c>
      <c r="P55" s="60" t="str">
        <f t="shared" si="10"/>
        <v/>
      </c>
      <c r="Q55" s="60" t="str">
        <f t="shared" si="11"/>
        <v/>
      </c>
      <c r="R55" s="309">
        <f t="shared" si="12"/>
        <v>0</v>
      </c>
      <c r="S55" s="60" t="str">
        <f t="shared" si="13"/>
        <v/>
      </c>
      <c r="T55" s="60" t="str">
        <f t="shared" si="14"/>
        <v/>
      </c>
      <c r="U55" s="61" t="str">
        <f t="shared" si="0"/>
        <v/>
      </c>
      <c r="V55" s="61"/>
      <c r="W55" s="61"/>
      <c r="X55" s="61"/>
      <c r="Y55" s="61"/>
      <c r="Z55" s="62" t="str">
        <f t="shared" si="1"/>
        <v/>
      </c>
      <c r="AC55" s="205">
        <f t="shared" si="15"/>
        <v>0</v>
      </c>
    </row>
    <row r="56" spans="2:29" hidden="1" x14ac:dyDescent="0.25">
      <c r="B56" s="49" t="str">
        <f t="shared" si="2"/>
        <v/>
      </c>
      <c r="C56" s="259" t="str">
        <f>סיכום!C56</f>
        <v/>
      </c>
      <c r="D56" s="59"/>
      <c r="E56" s="50" t="str">
        <f>סיכום!H56</f>
        <v/>
      </c>
      <c r="F56" s="308" t="str">
        <f t="shared" si="16"/>
        <v/>
      </c>
      <c r="G56" s="50" t="str">
        <f t="shared" si="17"/>
        <v/>
      </c>
      <c r="H56" s="50" t="str">
        <f t="shared" si="18"/>
        <v/>
      </c>
      <c r="I56" s="309">
        <f t="shared" si="3"/>
        <v>0</v>
      </c>
      <c r="J56" s="60" t="str">
        <f t="shared" si="4"/>
        <v/>
      </c>
      <c r="K56" s="60" t="str">
        <f t="shared" si="5"/>
        <v/>
      </c>
      <c r="L56" s="309">
        <f t="shared" si="6"/>
        <v>0</v>
      </c>
      <c r="M56" s="60" t="str">
        <f t="shared" si="7"/>
        <v/>
      </c>
      <c r="N56" s="60" t="str">
        <f t="shared" si="8"/>
        <v/>
      </c>
      <c r="O56" s="309">
        <f t="shared" si="9"/>
        <v>0</v>
      </c>
      <c r="P56" s="60" t="str">
        <f t="shared" si="10"/>
        <v/>
      </c>
      <c r="Q56" s="60" t="str">
        <f t="shared" si="11"/>
        <v/>
      </c>
      <c r="R56" s="309">
        <f t="shared" si="12"/>
        <v>0</v>
      </c>
      <c r="S56" s="60" t="str">
        <f t="shared" si="13"/>
        <v/>
      </c>
      <c r="T56" s="60" t="str">
        <f t="shared" si="14"/>
        <v/>
      </c>
      <c r="U56" s="61" t="str">
        <f t="shared" si="0"/>
        <v/>
      </c>
      <c r="V56" s="61"/>
      <c r="W56" s="61"/>
      <c r="X56" s="61"/>
      <c r="Y56" s="61"/>
      <c r="Z56" s="62" t="str">
        <f t="shared" si="1"/>
        <v/>
      </c>
      <c r="AC56" s="205">
        <f t="shared" si="15"/>
        <v>0</v>
      </c>
    </row>
    <row r="57" spans="2:29" hidden="1" x14ac:dyDescent="0.25">
      <c r="B57" s="49" t="str">
        <f t="shared" si="2"/>
        <v/>
      </c>
      <c r="C57" s="259" t="str">
        <f>סיכום!C57</f>
        <v/>
      </c>
      <c r="D57" s="59"/>
      <c r="E57" s="50" t="str">
        <f>סיכום!H57</f>
        <v/>
      </c>
      <c r="F57" s="308" t="str">
        <f t="shared" si="16"/>
        <v/>
      </c>
      <c r="G57" s="50" t="str">
        <f t="shared" si="17"/>
        <v/>
      </c>
      <c r="H57" s="50" t="str">
        <f t="shared" si="18"/>
        <v/>
      </c>
      <c r="I57" s="309">
        <f t="shared" si="3"/>
        <v>0</v>
      </c>
      <c r="J57" s="60" t="str">
        <f t="shared" si="4"/>
        <v/>
      </c>
      <c r="K57" s="60" t="str">
        <f t="shared" si="5"/>
        <v/>
      </c>
      <c r="L57" s="309">
        <f t="shared" si="6"/>
        <v>0</v>
      </c>
      <c r="M57" s="60" t="str">
        <f t="shared" si="7"/>
        <v/>
      </c>
      <c r="N57" s="60" t="str">
        <f t="shared" si="8"/>
        <v/>
      </c>
      <c r="O57" s="309">
        <f t="shared" si="9"/>
        <v>0</v>
      </c>
      <c r="P57" s="60" t="str">
        <f t="shared" si="10"/>
        <v/>
      </c>
      <c r="Q57" s="60" t="str">
        <f t="shared" si="11"/>
        <v/>
      </c>
      <c r="R57" s="309">
        <f t="shared" si="12"/>
        <v>0</v>
      </c>
      <c r="S57" s="60" t="str">
        <f t="shared" si="13"/>
        <v/>
      </c>
      <c r="T57" s="60" t="str">
        <f t="shared" si="14"/>
        <v/>
      </c>
      <c r="U57" s="61" t="str">
        <f t="shared" si="0"/>
        <v/>
      </c>
      <c r="V57" s="61"/>
      <c r="W57" s="61"/>
      <c r="X57" s="61"/>
      <c r="Y57" s="61"/>
      <c r="Z57" s="62" t="str">
        <f t="shared" si="1"/>
        <v/>
      </c>
      <c r="AC57" s="205">
        <f t="shared" si="15"/>
        <v>0</v>
      </c>
    </row>
    <row r="58" spans="2:29" hidden="1" x14ac:dyDescent="0.25">
      <c r="B58" s="49" t="str">
        <f t="shared" si="2"/>
        <v/>
      </c>
      <c r="C58" s="259" t="str">
        <f>סיכום!C58</f>
        <v/>
      </c>
      <c r="D58" s="59"/>
      <c r="E58" s="50" t="str">
        <f>סיכום!H58</f>
        <v/>
      </c>
      <c r="F58" s="308" t="str">
        <f t="shared" si="16"/>
        <v/>
      </c>
      <c r="G58" s="50" t="str">
        <f t="shared" si="17"/>
        <v/>
      </c>
      <c r="H58" s="50" t="str">
        <f t="shared" si="18"/>
        <v/>
      </c>
      <c r="I58" s="309">
        <f t="shared" si="3"/>
        <v>0</v>
      </c>
      <c r="J58" s="60" t="str">
        <f t="shared" si="4"/>
        <v/>
      </c>
      <c r="K58" s="60" t="str">
        <f t="shared" si="5"/>
        <v/>
      </c>
      <c r="L58" s="309">
        <f t="shared" si="6"/>
        <v>0</v>
      </c>
      <c r="M58" s="60" t="str">
        <f t="shared" si="7"/>
        <v/>
      </c>
      <c r="N58" s="60" t="str">
        <f t="shared" si="8"/>
        <v/>
      </c>
      <c r="O58" s="309">
        <f t="shared" si="9"/>
        <v>0</v>
      </c>
      <c r="P58" s="60" t="str">
        <f t="shared" si="10"/>
        <v/>
      </c>
      <c r="Q58" s="60" t="str">
        <f t="shared" si="11"/>
        <v/>
      </c>
      <c r="R58" s="309">
        <f t="shared" si="12"/>
        <v>0</v>
      </c>
      <c r="S58" s="60" t="str">
        <f t="shared" si="13"/>
        <v/>
      </c>
      <c r="T58" s="60" t="str">
        <f t="shared" si="14"/>
        <v/>
      </c>
      <c r="U58" s="61" t="str">
        <f t="shared" si="0"/>
        <v/>
      </c>
      <c r="V58" s="61"/>
      <c r="W58" s="61"/>
      <c r="X58" s="61"/>
      <c r="Y58" s="61"/>
      <c r="Z58" s="62" t="str">
        <f t="shared" si="1"/>
        <v/>
      </c>
      <c r="AC58" s="205">
        <f t="shared" si="15"/>
        <v>0</v>
      </c>
    </row>
    <row r="59" spans="2:29" hidden="1" x14ac:dyDescent="0.25">
      <c r="B59" s="49" t="str">
        <f t="shared" si="2"/>
        <v/>
      </c>
      <c r="C59" s="259" t="str">
        <f>סיכום!C59</f>
        <v/>
      </c>
      <c r="D59" s="59"/>
      <c r="E59" s="50" t="str">
        <f>סיכום!H59</f>
        <v/>
      </c>
      <c r="F59" s="308" t="str">
        <f t="shared" si="16"/>
        <v/>
      </c>
      <c r="G59" s="50" t="str">
        <f t="shared" si="17"/>
        <v/>
      </c>
      <c r="H59" s="50" t="str">
        <f t="shared" si="18"/>
        <v/>
      </c>
      <c r="I59" s="309">
        <f t="shared" si="3"/>
        <v>0</v>
      </c>
      <c r="J59" s="60" t="str">
        <f t="shared" si="4"/>
        <v/>
      </c>
      <c r="K59" s="60" t="str">
        <f t="shared" si="5"/>
        <v/>
      </c>
      <c r="L59" s="309">
        <f t="shared" si="6"/>
        <v>0</v>
      </c>
      <c r="M59" s="60" t="str">
        <f t="shared" si="7"/>
        <v/>
      </c>
      <c r="N59" s="60" t="str">
        <f t="shared" si="8"/>
        <v/>
      </c>
      <c r="O59" s="309">
        <f t="shared" si="9"/>
        <v>0</v>
      </c>
      <c r="P59" s="60" t="str">
        <f t="shared" si="10"/>
        <v/>
      </c>
      <c r="Q59" s="60" t="str">
        <f t="shared" si="11"/>
        <v/>
      </c>
      <c r="R59" s="309">
        <f t="shared" si="12"/>
        <v>0</v>
      </c>
      <c r="S59" s="60" t="str">
        <f t="shared" si="13"/>
        <v/>
      </c>
      <c r="T59" s="60" t="str">
        <f t="shared" si="14"/>
        <v/>
      </c>
      <c r="U59" s="61" t="str">
        <f t="shared" si="0"/>
        <v/>
      </c>
      <c r="V59" s="61"/>
      <c r="W59" s="61"/>
      <c r="X59" s="61"/>
      <c r="Y59" s="61"/>
      <c r="Z59" s="62" t="str">
        <f t="shared" si="1"/>
        <v/>
      </c>
      <c r="AC59" s="205">
        <f t="shared" si="15"/>
        <v>0</v>
      </c>
    </row>
    <row r="60" spans="2:29" hidden="1" x14ac:dyDescent="0.25">
      <c r="B60" s="49" t="str">
        <f t="shared" si="2"/>
        <v/>
      </c>
      <c r="C60" s="259" t="str">
        <f>סיכום!C60</f>
        <v/>
      </c>
      <c r="D60" s="59"/>
      <c r="E60" s="50" t="str">
        <f>סיכום!H60</f>
        <v/>
      </c>
      <c r="F60" s="308" t="str">
        <f t="shared" si="16"/>
        <v/>
      </c>
      <c r="G60" s="50" t="str">
        <f t="shared" si="17"/>
        <v/>
      </c>
      <c r="H60" s="50" t="str">
        <f t="shared" si="18"/>
        <v/>
      </c>
      <c r="I60" s="309">
        <f t="shared" si="3"/>
        <v>0</v>
      </c>
      <c r="J60" s="60" t="str">
        <f t="shared" si="4"/>
        <v/>
      </c>
      <c r="K60" s="60" t="str">
        <f t="shared" si="5"/>
        <v/>
      </c>
      <c r="L60" s="309">
        <f t="shared" si="6"/>
        <v>0</v>
      </c>
      <c r="M60" s="60" t="str">
        <f t="shared" si="7"/>
        <v/>
      </c>
      <c r="N60" s="60" t="str">
        <f t="shared" si="8"/>
        <v/>
      </c>
      <c r="O60" s="309">
        <f t="shared" si="9"/>
        <v>0</v>
      </c>
      <c r="P60" s="60" t="str">
        <f t="shared" si="10"/>
        <v/>
      </c>
      <c r="Q60" s="60" t="str">
        <f t="shared" si="11"/>
        <v/>
      </c>
      <c r="R60" s="309">
        <f t="shared" si="12"/>
        <v>0</v>
      </c>
      <c r="S60" s="60" t="str">
        <f t="shared" si="13"/>
        <v/>
      </c>
      <c r="T60" s="60" t="str">
        <f t="shared" si="14"/>
        <v/>
      </c>
      <c r="U60" s="61" t="str">
        <f t="shared" si="0"/>
        <v/>
      </c>
      <c r="V60" s="61"/>
      <c r="W60" s="61"/>
      <c r="X60" s="61"/>
      <c r="Y60" s="61"/>
      <c r="Z60" s="62" t="str">
        <f t="shared" si="1"/>
        <v/>
      </c>
      <c r="AC60" s="205">
        <f t="shared" si="15"/>
        <v>0</v>
      </c>
    </row>
    <row r="61" spans="2:29" hidden="1" x14ac:dyDescent="0.25">
      <c r="B61" s="49" t="str">
        <f t="shared" si="2"/>
        <v/>
      </c>
      <c r="C61" s="259" t="str">
        <f>סיכום!C61</f>
        <v/>
      </c>
      <c r="D61" s="59"/>
      <c r="E61" s="50" t="str">
        <f>סיכום!H61</f>
        <v/>
      </c>
      <c r="F61" s="308" t="str">
        <f t="shared" si="16"/>
        <v/>
      </c>
      <c r="G61" s="50" t="str">
        <f t="shared" si="17"/>
        <v/>
      </c>
      <c r="H61" s="50" t="str">
        <f t="shared" si="18"/>
        <v/>
      </c>
      <c r="I61" s="309">
        <f t="shared" si="3"/>
        <v>0</v>
      </c>
      <c r="J61" s="60" t="str">
        <f t="shared" si="4"/>
        <v/>
      </c>
      <c r="K61" s="60" t="str">
        <f t="shared" si="5"/>
        <v/>
      </c>
      <c r="L61" s="309">
        <f t="shared" si="6"/>
        <v>0</v>
      </c>
      <c r="M61" s="60" t="str">
        <f t="shared" si="7"/>
        <v/>
      </c>
      <c r="N61" s="60" t="str">
        <f t="shared" si="8"/>
        <v/>
      </c>
      <c r="O61" s="309">
        <f t="shared" si="9"/>
        <v>0</v>
      </c>
      <c r="P61" s="60" t="str">
        <f t="shared" si="10"/>
        <v/>
      </c>
      <c r="Q61" s="60" t="str">
        <f t="shared" si="11"/>
        <v/>
      </c>
      <c r="R61" s="309">
        <f t="shared" si="12"/>
        <v>0</v>
      </c>
      <c r="S61" s="60" t="str">
        <f t="shared" si="13"/>
        <v/>
      </c>
      <c r="T61" s="60" t="str">
        <f t="shared" si="14"/>
        <v/>
      </c>
      <c r="U61" s="61" t="str">
        <f t="shared" si="0"/>
        <v/>
      </c>
      <c r="V61" s="61"/>
      <c r="W61" s="61"/>
      <c r="X61" s="61"/>
      <c r="Y61" s="61"/>
      <c r="Z61" s="62" t="str">
        <f t="shared" si="1"/>
        <v/>
      </c>
      <c r="AC61" s="205">
        <f t="shared" si="15"/>
        <v>0</v>
      </c>
    </row>
    <row r="62" spans="2:29" hidden="1" x14ac:dyDescent="0.25">
      <c r="B62" s="49" t="str">
        <f t="shared" si="2"/>
        <v/>
      </c>
      <c r="C62" s="259" t="str">
        <f>סיכום!C62</f>
        <v/>
      </c>
      <c r="D62" s="59"/>
      <c r="E62" s="50" t="str">
        <f>סיכום!H62</f>
        <v/>
      </c>
      <c r="F62" s="308" t="str">
        <f t="shared" si="16"/>
        <v/>
      </c>
      <c r="G62" s="50" t="str">
        <f t="shared" si="17"/>
        <v/>
      </c>
      <c r="H62" s="50" t="str">
        <f t="shared" si="18"/>
        <v/>
      </c>
      <c r="I62" s="309">
        <f t="shared" si="3"/>
        <v>0</v>
      </c>
      <c r="J62" s="60" t="str">
        <f t="shared" si="4"/>
        <v/>
      </c>
      <c r="K62" s="60" t="str">
        <f t="shared" si="5"/>
        <v/>
      </c>
      <c r="L62" s="309">
        <f t="shared" si="6"/>
        <v>0</v>
      </c>
      <c r="M62" s="60" t="str">
        <f t="shared" si="7"/>
        <v/>
      </c>
      <c r="N62" s="60" t="str">
        <f t="shared" si="8"/>
        <v/>
      </c>
      <c r="O62" s="309">
        <f t="shared" si="9"/>
        <v>0</v>
      </c>
      <c r="P62" s="60" t="str">
        <f t="shared" si="10"/>
        <v/>
      </c>
      <c r="Q62" s="60" t="str">
        <f t="shared" si="11"/>
        <v/>
      </c>
      <c r="R62" s="309">
        <f t="shared" si="12"/>
        <v>0</v>
      </c>
      <c r="S62" s="60" t="str">
        <f t="shared" si="13"/>
        <v/>
      </c>
      <c r="T62" s="60" t="str">
        <f t="shared" si="14"/>
        <v/>
      </c>
      <c r="U62" s="61" t="str">
        <f t="shared" si="0"/>
        <v/>
      </c>
      <c r="V62" s="61"/>
      <c r="W62" s="61"/>
      <c r="X62" s="61"/>
      <c r="Y62" s="61"/>
      <c r="Z62" s="62" t="str">
        <f t="shared" si="1"/>
        <v/>
      </c>
      <c r="AC62" s="205">
        <f t="shared" si="15"/>
        <v>0</v>
      </c>
    </row>
    <row r="63" spans="2:29" hidden="1" x14ac:dyDescent="0.25">
      <c r="B63" s="49" t="str">
        <f t="shared" si="2"/>
        <v/>
      </c>
      <c r="C63" s="259" t="str">
        <f>סיכום!C63</f>
        <v/>
      </c>
      <c r="D63" s="59"/>
      <c r="E63" s="50" t="str">
        <f>סיכום!H63</f>
        <v/>
      </c>
      <c r="F63" s="308" t="str">
        <f t="shared" si="16"/>
        <v/>
      </c>
      <c r="G63" s="50" t="str">
        <f t="shared" si="17"/>
        <v/>
      </c>
      <c r="H63" s="50" t="str">
        <f t="shared" si="18"/>
        <v/>
      </c>
      <c r="I63" s="309">
        <f t="shared" si="3"/>
        <v>0</v>
      </c>
      <c r="J63" s="60" t="str">
        <f t="shared" si="4"/>
        <v/>
      </c>
      <c r="K63" s="60" t="str">
        <f t="shared" si="5"/>
        <v/>
      </c>
      <c r="L63" s="309">
        <f t="shared" si="6"/>
        <v>0</v>
      </c>
      <c r="M63" s="60" t="str">
        <f t="shared" si="7"/>
        <v/>
      </c>
      <c r="N63" s="60" t="str">
        <f t="shared" si="8"/>
        <v/>
      </c>
      <c r="O63" s="309">
        <f t="shared" si="9"/>
        <v>0</v>
      </c>
      <c r="P63" s="60" t="str">
        <f t="shared" si="10"/>
        <v/>
      </c>
      <c r="Q63" s="60" t="str">
        <f t="shared" si="11"/>
        <v/>
      </c>
      <c r="R63" s="309">
        <f t="shared" si="12"/>
        <v>0</v>
      </c>
      <c r="S63" s="60" t="str">
        <f t="shared" si="13"/>
        <v/>
      </c>
      <c r="T63" s="60" t="str">
        <f t="shared" si="14"/>
        <v/>
      </c>
      <c r="U63" s="61" t="str">
        <f t="shared" ref="U63:U94" si="19">IF($C63="","",IF(AC63=0,$AH$1,IFERROR(T63,$AH$1)))</f>
        <v/>
      </c>
      <c r="V63" s="61"/>
      <c r="W63" s="61"/>
      <c r="X63" s="61"/>
      <c r="Y63" s="61"/>
      <c r="Z63" s="62" t="str">
        <f t="shared" ref="Z63:Z94" si="20">IF(C63="","",IFERROR(U63/SUMIF($U$31:$U$130,"&lt;&gt;#DIV/0!"),$AH$1))</f>
        <v/>
      </c>
      <c r="AC63" s="205">
        <f t="shared" si="15"/>
        <v>0</v>
      </c>
    </row>
    <row r="64" spans="2:29" hidden="1" x14ac:dyDescent="0.25">
      <c r="B64" s="49" t="str">
        <f t="shared" si="2"/>
        <v/>
      </c>
      <c r="C64" s="259" t="str">
        <f>סיכום!C64</f>
        <v/>
      </c>
      <c r="D64" s="59"/>
      <c r="E64" s="50" t="str">
        <f>סיכום!H64</f>
        <v/>
      </c>
      <c r="F64" s="308" t="str">
        <f t="shared" si="16"/>
        <v/>
      </c>
      <c r="G64" s="50" t="str">
        <f t="shared" si="17"/>
        <v/>
      </c>
      <c r="H64" s="50" t="str">
        <f t="shared" si="18"/>
        <v/>
      </c>
      <c r="I64" s="309">
        <f t="shared" si="3"/>
        <v>0</v>
      </c>
      <c r="J64" s="60" t="str">
        <f t="shared" si="4"/>
        <v/>
      </c>
      <c r="K64" s="60" t="str">
        <f t="shared" si="5"/>
        <v/>
      </c>
      <c r="L64" s="309">
        <f t="shared" si="6"/>
        <v>0</v>
      </c>
      <c r="M64" s="60" t="str">
        <f t="shared" si="7"/>
        <v/>
      </c>
      <c r="N64" s="60" t="str">
        <f t="shared" si="8"/>
        <v/>
      </c>
      <c r="O64" s="309">
        <f t="shared" si="9"/>
        <v>0</v>
      </c>
      <c r="P64" s="60" t="str">
        <f t="shared" si="10"/>
        <v/>
      </c>
      <c r="Q64" s="60" t="str">
        <f t="shared" si="11"/>
        <v/>
      </c>
      <c r="R64" s="309">
        <f t="shared" si="12"/>
        <v>0</v>
      </c>
      <c r="S64" s="60" t="str">
        <f t="shared" si="13"/>
        <v/>
      </c>
      <c r="T64" s="60" t="str">
        <f t="shared" si="14"/>
        <v/>
      </c>
      <c r="U64" s="61" t="str">
        <f t="shared" si="19"/>
        <v/>
      </c>
      <c r="V64" s="61"/>
      <c r="W64" s="61"/>
      <c r="X64" s="61"/>
      <c r="Y64" s="61"/>
      <c r="Z64" s="62" t="str">
        <f t="shared" si="20"/>
        <v/>
      </c>
      <c r="AC64" s="205">
        <f t="shared" si="15"/>
        <v>0</v>
      </c>
    </row>
    <row r="65" spans="2:29" hidden="1" x14ac:dyDescent="0.25">
      <c r="B65" s="49" t="str">
        <f t="shared" si="2"/>
        <v/>
      </c>
      <c r="C65" s="259" t="str">
        <f>סיכום!C65</f>
        <v/>
      </c>
      <c r="D65" s="59"/>
      <c r="E65" s="50" t="str">
        <f>סיכום!H65</f>
        <v/>
      </c>
      <c r="F65" s="308" t="str">
        <f t="shared" si="16"/>
        <v/>
      </c>
      <c r="G65" s="50" t="str">
        <f t="shared" si="17"/>
        <v/>
      </c>
      <c r="H65" s="50" t="str">
        <f t="shared" si="18"/>
        <v/>
      </c>
      <c r="I65" s="309">
        <f t="shared" si="3"/>
        <v>0</v>
      </c>
      <c r="J65" s="60" t="str">
        <f t="shared" si="4"/>
        <v/>
      </c>
      <c r="K65" s="60" t="str">
        <f t="shared" si="5"/>
        <v/>
      </c>
      <c r="L65" s="309">
        <f t="shared" si="6"/>
        <v>0</v>
      </c>
      <c r="M65" s="60" t="str">
        <f t="shared" si="7"/>
        <v/>
      </c>
      <c r="N65" s="60" t="str">
        <f t="shared" si="8"/>
        <v/>
      </c>
      <c r="O65" s="309">
        <f t="shared" si="9"/>
        <v>0</v>
      </c>
      <c r="P65" s="60" t="str">
        <f t="shared" si="10"/>
        <v/>
      </c>
      <c r="Q65" s="60" t="str">
        <f t="shared" si="11"/>
        <v/>
      </c>
      <c r="R65" s="309">
        <f t="shared" si="12"/>
        <v>0</v>
      </c>
      <c r="S65" s="60" t="str">
        <f t="shared" si="13"/>
        <v/>
      </c>
      <c r="T65" s="60" t="str">
        <f t="shared" si="14"/>
        <v/>
      </c>
      <c r="U65" s="61" t="str">
        <f t="shared" si="19"/>
        <v/>
      </c>
      <c r="V65" s="61"/>
      <c r="W65" s="61"/>
      <c r="X65" s="61"/>
      <c r="Y65" s="61"/>
      <c r="Z65" s="62" t="str">
        <f t="shared" si="20"/>
        <v/>
      </c>
      <c r="AC65" s="205">
        <f t="shared" si="15"/>
        <v>0</v>
      </c>
    </row>
    <row r="66" spans="2:29" hidden="1" x14ac:dyDescent="0.25">
      <c r="B66" s="49" t="str">
        <f t="shared" si="2"/>
        <v/>
      </c>
      <c r="C66" s="259" t="str">
        <f>סיכום!C66</f>
        <v/>
      </c>
      <c r="D66" s="59"/>
      <c r="E66" s="50" t="str">
        <f>סיכום!H66</f>
        <v/>
      </c>
      <c r="F66" s="308" t="str">
        <f t="shared" si="16"/>
        <v/>
      </c>
      <c r="G66" s="50" t="str">
        <f t="shared" si="17"/>
        <v/>
      </c>
      <c r="H66" s="50" t="str">
        <f t="shared" si="18"/>
        <v/>
      </c>
      <c r="I66" s="309">
        <f t="shared" si="3"/>
        <v>0</v>
      </c>
      <c r="J66" s="60" t="str">
        <f t="shared" si="4"/>
        <v/>
      </c>
      <c r="K66" s="60" t="str">
        <f t="shared" si="5"/>
        <v/>
      </c>
      <c r="L66" s="309">
        <f t="shared" si="6"/>
        <v>0</v>
      </c>
      <c r="M66" s="60" t="str">
        <f t="shared" si="7"/>
        <v/>
      </c>
      <c r="N66" s="60" t="str">
        <f t="shared" si="8"/>
        <v/>
      </c>
      <c r="O66" s="309">
        <f t="shared" si="9"/>
        <v>0</v>
      </c>
      <c r="P66" s="60" t="str">
        <f t="shared" si="10"/>
        <v/>
      </c>
      <c r="Q66" s="60" t="str">
        <f t="shared" si="11"/>
        <v/>
      </c>
      <c r="R66" s="309">
        <f t="shared" si="12"/>
        <v>0</v>
      </c>
      <c r="S66" s="60" t="str">
        <f t="shared" si="13"/>
        <v/>
      </c>
      <c r="T66" s="60" t="str">
        <f t="shared" si="14"/>
        <v/>
      </c>
      <c r="U66" s="61" t="str">
        <f t="shared" si="19"/>
        <v/>
      </c>
      <c r="V66" s="61"/>
      <c r="W66" s="61"/>
      <c r="X66" s="61"/>
      <c r="Y66" s="61"/>
      <c r="Z66" s="62" t="str">
        <f t="shared" si="20"/>
        <v/>
      </c>
      <c r="AC66" s="205">
        <f t="shared" si="15"/>
        <v>0</v>
      </c>
    </row>
    <row r="67" spans="2:29" hidden="1" x14ac:dyDescent="0.25">
      <c r="B67" s="49" t="str">
        <f t="shared" si="2"/>
        <v/>
      </c>
      <c r="C67" s="259" t="str">
        <f>סיכום!C67</f>
        <v/>
      </c>
      <c r="D67" s="59"/>
      <c r="E67" s="50" t="str">
        <f>סיכום!H67</f>
        <v/>
      </c>
      <c r="F67" s="308" t="str">
        <f t="shared" si="16"/>
        <v/>
      </c>
      <c r="G67" s="50" t="str">
        <f t="shared" si="17"/>
        <v/>
      </c>
      <c r="H67" s="50" t="str">
        <f t="shared" si="18"/>
        <v/>
      </c>
      <c r="I67" s="309">
        <f t="shared" si="3"/>
        <v>0</v>
      </c>
      <c r="J67" s="60" t="str">
        <f t="shared" si="4"/>
        <v/>
      </c>
      <c r="K67" s="60" t="str">
        <f t="shared" si="5"/>
        <v/>
      </c>
      <c r="L67" s="309">
        <f t="shared" si="6"/>
        <v>0</v>
      </c>
      <c r="M67" s="60" t="str">
        <f t="shared" si="7"/>
        <v/>
      </c>
      <c r="N67" s="60" t="str">
        <f t="shared" si="8"/>
        <v/>
      </c>
      <c r="O67" s="309">
        <f t="shared" si="9"/>
        <v>0</v>
      </c>
      <c r="P67" s="60" t="str">
        <f t="shared" si="10"/>
        <v/>
      </c>
      <c r="Q67" s="60" t="str">
        <f t="shared" si="11"/>
        <v/>
      </c>
      <c r="R67" s="309">
        <f t="shared" si="12"/>
        <v>0</v>
      </c>
      <c r="S67" s="60" t="str">
        <f t="shared" si="13"/>
        <v/>
      </c>
      <c r="T67" s="60" t="str">
        <f t="shared" si="14"/>
        <v/>
      </c>
      <c r="U67" s="61" t="str">
        <f t="shared" si="19"/>
        <v/>
      </c>
      <c r="V67" s="61"/>
      <c r="W67" s="61"/>
      <c r="X67" s="61"/>
      <c r="Y67" s="61"/>
      <c r="Z67" s="62" t="str">
        <f t="shared" si="20"/>
        <v/>
      </c>
      <c r="AC67" s="205">
        <f t="shared" si="15"/>
        <v>0</v>
      </c>
    </row>
    <row r="68" spans="2:29" hidden="1" x14ac:dyDescent="0.25">
      <c r="B68" s="49" t="str">
        <f t="shared" si="2"/>
        <v/>
      </c>
      <c r="C68" s="259" t="str">
        <f>סיכום!C68</f>
        <v/>
      </c>
      <c r="D68" s="59"/>
      <c r="E68" s="50" t="str">
        <f>סיכום!H68</f>
        <v/>
      </c>
      <c r="F68" s="308" t="str">
        <f t="shared" si="16"/>
        <v/>
      </c>
      <c r="G68" s="50" t="str">
        <f t="shared" si="17"/>
        <v/>
      </c>
      <c r="H68" s="50" t="str">
        <f t="shared" si="18"/>
        <v/>
      </c>
      <c r="I68" s="309">
        <f t="shared" si="3"/>
        <v>0</v>
      </c>
      <c r="J68" s="60" t="str">
        <f t="shared" si="4"/>
        <v/>
      </c>
      <c r="K68" s="60" t="str">
        <f t="shared" si="5"/>
        <v/>
      </c>
      <c r="L68" s="309">
        <f t="shared" si="6"/>
        <v>0</v>
      </c>
      <c r="M68" s="60" t="str">
        <f t="shared" si="7"/>
        <v/>
      </c>
      <c r="N68" s="60" t="str">
        <f t="shared" si="8"/>
        <v/>
      </c>
      <c r="O68" s="309">
        <f t="shared" si="9"/>
        <v>0</v>
      </c>
      <c r="P68" s="60" t="str">
        <f t="shared" si="10"/>
        <v/>
      </c>
      <c r="Q68" s="60" t="str">
        <f t="shared" si="11"/>
        <v/>
      </c>
      <c r="R68" s="309">
        <f t="shared" si="12"/>
        <v>0</v>
      </c>
      <c r="S68" s="60" t="str">
        <f t="shared" si="13"/>
        <v/>
      </c>
      <c r="T68" s="60" t="str">
        <f t="shared" si="14"/>
        <v/>
      </c>
      <c r="U68" s="61" t="str">
        <f t="shared" si="19"/>
        <v/>
      </c>
      <c r="V68" s="61"/>
      <c r="W68" s="61"/>
      <c r="X68" s="61"/>
      <c r="Y68" s="61"/>
      <c r="Z68" s="62" t="str">
        <f t="shared" si="20"/>
        <v/>
      </c>
      <c r="AC68" s="205">
        <f t="shared" si="15"/>
        <v>0</v>
      </c>
    </row>
    <row r="69" spans="2:29" hidden="1" x14ac:dyDescent="0.25">
      <c r="B69" s="49" t="str">
        <f t="shared" si="2"/>
        <v/>
      </c>
      <c r="C69" s="259" t="str">
        <f>סיכום!C69</f>
        <v/>
      </c>
      <c r="D69" s="59"/>
      <c r="E69" s="50" t="str">
        <f>סיכום!H69</f>
        <v/>
      </c>
      <c r="F69" s="308" t="str">
        <f t="shared" si="16"/>
        <v/>
      </c>
      <c r="G69" s="50" t="str">
        <f t="shared" si="17"/>
        <v/>
      </c>
      <c r="H69" s="50" t="str">
        <f t="shared" si="18"/>
        <v/>
      </c>
      <c r="I69" s="309">
        <f t="shared" si="3"/>
        <v>0</v>
      </c>
      <c r="J69" s="60" t="str">
        <f t="shared" si="4"/>
        <v/>
      </c>
      <c r="K69" s="60" t="str">
        <f t="shared" si="5"/>
        <v/>
      </c>
      <c r="L69" s="309">
        <f t="shared" si="6"/>
        <v>0</v>
      </c>
      <c r="M69" s="60" t="str">
        <f t="shared" si="7"/>
        <v/>
      </c>
      <c r="N69" s="60" t="str">
        <f t="shared" si="8"/>
        <v/>
      </c>
      <c r="O69" s="309">
        <f t="shared" si="9"/>
        <v>0</v>
      </c>
      <c r="P69" s="60" t="str">
        <f t="shared" si="10"/>
        <v/>
      </c>
      <c r="Q69" s="60" t="str">
        <f t="shared" si="11"/>
        <v/>
      </c>
      <c r="R69" s="309">
        <f t="shared" si="12"/>
        <v>0</v>
      </c>
      <c r="S69" s="60" t="str">
        <f t="shared" si="13"/>
        <v/>
      </c>
      <c r="T69" s="60" t="str">
        <f t="shared" si="14"/>
        <v/>
      </c>
      <c r="U69" s="61" t="str">
        <f t="shared" si="19"/>
        <v/>
      </c>
      <c r="V69" s="61"/>
      <c r="W69" s="61"/>
      <c r="X69" s="61"/>
      <c r="Y69" s="61"/>
      <c r="Z69" s="62" t="str">
        <f t="shared" si="20"/>
        <v/>
      </c>
      <c r="AC69" s="205">
        <f t="shared" si="15"/>
        <v>0</v>
      </c>
    </row>
    <row r="70" spans="2:29" hidden="1" x14ac:dyDescent="0.25">
      <c r="B70" s="49" t="str">
        <f t="shared" si="2"/>
        <v/>
      </c>
      <c r="C70" s="259" t="str">
        <f>סיכום!C70</f>
        <v/>
      </c>
      <c r="D70" s="59"/>
      <c r="E70" s="50" t="str">
        <f>סיכום!H70</f>
        <v/>
      </c>
      <c r="F70" s="308" t="str">
        <f t="shared" si="16"/>
        <v/>
      </c>
      <c r="G70" s="50" t="str">
        <f t="shared" si="17"/>
        <v/>
      </c>
      <c r="H70" s="50" t="str">
        <f t="shared" si="18"/>
        <v/>
      </c>
      <c r="I70" s="309">
        <f t="shared" si="3"/>
        <v>0</v>
      </c>
      <c r="J70" s="60" t="str">
        <f t="shared" si="4"/>
        <v/>
      </c>
      <c r="K70" s="60" t="str">
        <f t="shared" si="5"/>
        <v/>
      </c>
      <c r="L70" s="309">
        <f t="shared" si="6"/>
        <v>0</v>
      </c>
      <c r="M70" s="60" t="str">
        <f t="shared" si="7"/>
        <v/>
      </c>
      <c r="N70" s="60" t="str">
        <f t="shared" si="8"/>
        <v/>
      </c>
      <c r="O70" s="309">
        <f t="shared" si="9"/>
        <v>0</v>
      </c>
      <c r="P70" s="60" t="str">
        <f t="shared" si="10"/>
        <v/>
      </c>
      <c r="Q70" s="60" t="str">
        <f t="shared" si="11"/>
        <v/>
      </c>
      <c r="R70" s="309">
        <f t="shared" si="12"/>
        <v>0</v>
      </c>
      <c r="S70" s="60" t="str">
        <f t="shared" si="13"/>
        <v/>
      </c>
      <c r="T70" s="60" t="str">
        <f t="shared" si="14"/>
        <v/>
      </c>
      <c r="U70" s="61" t="str">
        <f t="shared" si="19"/>
        <v/>
      </c>
      <c r="V70" s="61"/>
      <c r="W70" s="61"/>
      <c r="X70" s="61"/>
      <c r="Y70" s="61"/>
      <c r="Z70" s="62" t="str">
        <f t="shared" si="20"/>
        <v/>
      </c>
      <c r="AC70" s="205">
        <f t="shared" si="15"/>
        <v>0</v>
      </c>
    </row>
    <row r="71" spans="2:29" hidden="1" x14ac:dyDescent="0.25">
      <c r="B71" s="49" t="str">
        <f t="shared" si="2"/>
        <v/>
      </c>
      <c r="C71" s="259" t="str">
        <f>סיכום!C71</f>
        <v/>
      </c>
      <c r="D71" s="59"/>
      <c r="E71" s="50" t="str">
        <f>סיכום!H71</f>
        <v/>
      </c>
      <c r="F71" s="308" t="str">
        <f t="shared" si="16"/>
        <v/>
      </c>
      <c r="G71" s="50" t="str">
        <f t="shared" si="17"/>
        <v/>
      </c>
      <c r="H71" s="50" t="str">
        <f t="shared" si="18"/>
        <v/>
      </c>
      <c r="I71" s="309">
        <f t="shared" si="3"/>
        <v>0</v>
      </c>
      <c r="J71" s="60" t="str">
        <f t="shared" si="4"/>
        <v/>
      </c>
      <c r="K71" s="60" t="str">
        <f t="shared" si="5"/>
        <v/>
      </c>
      <c r="L71" s="309">
        <f t="shared" si="6"/>
        <v>0</v>
      </c>
      <c r="M71" s="60" t="str">
        <f t="shared" si="7"/>
        <v/>
      </c>
      <c r="N71" s="60" t="str">
        <f t="shared" si="8"/>
        <v/>
      </c>
      <c r="O71" s="309">
        <f t="shared" si="9"/>
        <v>0</v>
      </c>
      <c r="P71" s="60" t="str">
        <f t="shared" si="10"/>
        <v/>
      </c>
      <c r="Q71" s="60" t="str">
        <f t="shared" si="11"/>
        <v/>
      </c>
      <c r="R71" s="309">
        <f t="shared" si="12"/>
        <v>0</v>
      </c>
      <c r="S71" s="60" t="str">
        <f t="shared" si="13"/>
        <v/>
      </c>
      <c r="T71" s="60" t="str">
        <f t="shared" si="14"/>
        <v/>
      </c>
      <c r="U71" s="61" t="str">
        <f t="shared" si="19"/>
        <v/>
      </c>
      <c r="V71" s="61"/>
      <c r="W71" s="61"/>
      <c r="X71" s="61"/>
      <c r="Y71" s="61"/>
      <c r="Z71" s="62" t="str">
        <f t="shared" si="20"/>
        <v/>
      </c>
      <c r="AC71" s="205">
        <f t="shared" si="15"/>
        <v>0</v>
      </c>
    </row>
    <row r="72" spans="2:29" hidden="1" x14ac:dyDescent="0.25">
      <c r="B72" s="49" t="str">
        <f t="shared" si="2"/>
        <v/>
      </c>
      <c r="C72" s="259" t="str">
        <f>סיכום!C72</f>
        <v/>
      </c>
      <c r="D72" s="59"/>
      <c r="E72" s="50" t="str">
        <f>סיכום!H72</f>
        <v/>
      </c>
      <c r="F72" s="308" t="str">
        <f t="shared" si="16"/>
        <v/>
      </c>
      <c r="G72" s="50" t="str">
        <f t="shared" si="17"/>
        <v/>
      </c>
      <c r="H72" s="50" t="str">
        <f t="shared" si="18"/>
        <v/>
      </c>
      <c r="I72" s="309">
        <f t="shared" si="3"/>
        <v>0</v>
      </c>
      <c r="J72" s="60" t="str">
        <f t="shared" si="4"/>
        <v/>
      </c>
      <c r="K72" s="60" t="str">
        <f t="shared" si="5"/>
        <v/>
      </c>
      <c r="L72" s="309">
        <f t="shared" si="6"/>
        <v>0</v>
      </c>
      <c r="M72" s="60" t="str">
        <f t="shared" si="7"/>
        <v/>
      </c>
      <c r="N72" s="60" t="str">
        <f t="shared" si="8"/>
        <v/>
      </c>
      <c r="O72" s="309">
        <f t="shared" si="9"/>
        <v>0</v>
      </c>
      <c r="P72" s="60" t="str">
        <f t="shared" si="10"/>
        <v/>
      </c>
      <c r="Q72" s="60" t="str">
        <f t="shared" si="11"/>
        <v/>
      </c>
      <c r="R72" s="309">
        <f t="shared" si="12"/>
        <v>0</v>
      </c>
      <c r="S72" s="60" t="str">
        <f t="shared" si="13"/>
        <v/>
      </c>
      <c r="T72" s="60" t="str">
        <f t="shared" si="14"/>
        <v/>
      </c>
      <c r="U72" s="61" t="str">
        <f t="shared" si="19"/>
        <v/>
      </c>
      <c r="V72" s="61"/>
      <c r="W72" s="61"/>
      <c r="X72" s="61"/>
      <c r="Y72" s="61"/>
      <c r="Z72" s="62" t="str">
        <f t="shared" si="20"/>
        <v/>
      </c>
      <c r="AC72" s="205">
        <f t="shared" si="15"/>
        <v>0</v>
      </c>
    </row>
    <row r="73" spans="2:29" hidden="1" x14ac:dyDescent="0.25">
      <c r="B73" s="49" t="str">
        <f t="shared" si="2"/>
        <v/>
      </c>
      <c r="C73" s="259" t="str">
        <f>סיכום!C73</f>
        <v/>
      </c>
      <c r="D73" s="59"/>
      <c r="E73" s="50" t="str">
        <f>סיכום!H73</f>
        <v/>
      </c>
      <c r="F73" s="308" t="str">
        <f t="shared" si="16"/>
        <v/>
      </c>
      <c r="G73" s="50" t="str">
        <f t="shared" si="17"/>
        <v/>
      </c>
      <c r="H73" s="50" t="str">
        <f t="shared" si="18"/>
        <v/>
      </c>
      <c r="I73" s="309">
        <f t="shared" si="3"/>
        <v>0</v>
      </c>
      <c r="J73" s="60" t="str">
        <f t="shared" si="4"/>
        <v/>
      </c>
      <c r="K73" s="60" t="str">
        <f t="shared" si="5"/>
        <v/>
      </c>
      <c r="L73" s="309">
        <f t="shared" si="6"/>
        <v>0</v>
      </c>
      <c r="M73" s="60" t="str">
        <f t="shared" si="7"/>
        <v/>
      </c>
      <c r="N73" s="60" t="str">
        <f t="shared" si="8"/>
        <v/>
      </c>
      <c r="O73" s="309">
        <f t="shared" si="9"/>
        <v>0</v>
      </c>
      <c r="P73" s="60" t="str">
        <f t="shared" si="10"/>
        <v/>
      </c>
      <c r="Q73" s="60" t="str">
        <f t="shared" si="11"/>
        <v/>
      </c>
      <c r="R73" s="309">
        <f t="shared" si="12"/>
        <v>0</v>
      </c>
      <c r="S73" s="60" t="str">
        <f t="shared" si="13"/>
        <v/>
      </c>
      <c r="T73" s="60" t="str">
        <f t="shared" si="14"/>
        <v/>
      </c>
      <c r="U73" s="61" t="str">
        <f t="shared" si="19"/>
        <v/>
      </c>
      <c r="V73" s="61"/>
      <c r="W73" s="61"/>
      <c r="X73" s="61"/>
      <c r="Y73" s="61"/>
      <c r="Z73" s="62" t="str">
        <f t="shared" si="20"/>
        <v/>
      </c>
      <c r="AC73" s="205">
        <f t="shared" si="15"/>
        <v>0</v>
      </c>
    </row>
    <row r="74" spans="2:29" hidden="1" x14ac:dyDescent="0.25">
      <c r="B74" s="49" t="str">
        <f t="shared" si="2"/>
        <v/>
      </c>
      <c r="C74" s="259" t="str">
        <f>סיכום!C74</f>
        <v/>
      </c>
      <c r="D74" s="59"/>
      <c r="E74" s="50" t="str">
        <f>סיכום!H74</f>
        <v/>
      </c>
      <c r="F74" s="308" t="str">
        <f t="shared" si="16"/>
        <v/>
      </c>
      <c r="G74" s="50" t="str">
        <f t="shared" si="17"/>
        <v/>
      </c>
      <c r="H74" s="50" t="str">
        <f t="shared" si="18"/>
        <v/>
      </c>
      <c r="I74" s="309">
        <f t="shared" si="3"/>
        <v>0</v>
      </c>
      <c r="J74" s="60" t="str">
        <f t="shared" si="4"/>
        <v/>
      </c>
      <c r="K74" s="60" t="str">
        <f t="shared" si="5"/>
        <v/>
      </c>
      <c r="L74" s="309">
        <f t="shared" si="6"/>
        <v>0</v>
      </c>
      <c r="M74" s="60" t="str">
        <f t="shared" si="7"/>
        <v/>
      </c>
      <c r="N74" s="60" t="str">
        <f t="shared" si="8"/>
        <v/>
      </c>
      <c r="O74" s="309">
        <f t="shared" si="9"/>
        <v>0</v>
      </c>
      <c r="P74" s="60" t="str">
        <f t="shared" si="10"/>
        <v/>
      </c>
      <c r="Q74" s="60" t="str">
        <f t="shared" si="11"/>
        <v/>
      </c>
      <c r="R74" s="309">
        <f t="shared" si="12"/>
        <v>0</v>
      </c>
      <c r="S74" s="60" t="str">
        <f t="shared" si="13"/>
        <v/>
      </c>
      <c r="T74" s="60" t="str">
        <f t="shared" si="14"/>
        <v/>
      </c>
      <c r="U74" s="61" t="str">
        <f t="shared" si="19"/>
        <v/>
      </c>
      <c r="V74" s="61"/>
      <c r="W74" s="61"/>
      <c r="X74" s="61"/>
      <c r="Y74" s="61"/>
      <c r="Z74" s="62" t="str">
        <f t="shared" si="20"/>
        <v/>
      </c>
      <c r="AC74" s="205">
        <f t="shared" si="15"/>
        <v>0</v>
      </c>
    </row>
    <row r="75" spans="2:29" hidden="1" x14ac:dyDescent="0.25">
      <c r="B75" s="49" t="str">
        <f t="shared" si="2"/>
        <v/>
      </c>
      <c r="C75" s="259" t="str">
        <f>סיכום!C75</f>
        <v/>
      </c>
      <c r="D75" s="59"/>
      <c r="E75" s="50" t="str">
        <f>סיכום!H75</f>
        <v/>
      </c>
      <c r="F75" s="308" t="str">
        <f t="shared" si="16"/>
        <v/>
      </c>
      <c r="G75" s="50" t="str">
        <f t="shared" si="17"/>
        <v/>
      </c>
      <c r="H75" s="50" t="str">
        <f t="shared" si="18"/>
        <v/>
      </c>
      <c r="I75" s="309">
        <f t="shared" si="3"/>
        <v>0</v>
      </c>
      <c r="J75" s="60" t="str">
        <f t="shared" si="4"/>
        <v/>
      </c>
      <c r="K75" s="60" t="str">
        <f t="shared" si="5"/>
        <v/>
      </c>
      <c r="L75" s="309">
        <f t="shared" si="6"/>
        <v>0</v>
      </c>
      <c r="M75" s="60" t="str">
        <f t="shared" si="7"/>
        <v/>
      </c>
      <c r="N75" s="60" t="str">
        <f t="shared" si="8"/>
        <v/>
      </c>
      <c r="O75" s="309">
        <f t="shared" si="9"/>
        <v>0</v>
      </c>
      <c r="P75" s="60" t="str">
        <f t="shared" si="10"/>
        <v/>
      </c>
      <c r="Q75" s="60" t="str">
        <f t="shared" si="11"/>
        <v/>
      </c>
      <c r="R75" s="309">
        <f t="shared" si="12"/>
        <v>0</v>
      </c>
      <c r="S75" s="60" t="str">
        <f t="shared" si="13"/>
        <v/>
      </c>
      <c r="T75" s="60" t="str">
        <f t="shared" si="14"/>
        <v/>
      </c>
      <c r="U75" s="61" t="str">
        <f t="shared" si="19"/>
        <v/>
      </c>
      <c r="V75" s="61"/>
      <c r="W75" s="61"/>
      <c r="X75" s="61"/>
      <c r="Y75" s="61"/>
      <c r="Z75" s="62" t="str">
        <f t="shared" si="20"/>
        <v/>
      </c>
      <c r="AC75" s="205">
        <f t="shared" si="15"/>
        <v>0</v>
      </c>
    </row>
    <row r="76" spans="2:29" hidden="1" x14ac:dyDescent="0.25">
      <c r="B76" s="49" t="str">
        <f t="shared" si="2"/>
        <v/>
      </c>
      <c r="C76" s="259" t="str">
        <f>סיכום!C76</f>
        <v/>
      </c>
      <c r="D76" s="59"/>
      <c r="E76" s="50" t="str">
        <f>סיכום!H76</f>
        <v/>
      </c>
      <c r="F76" s="308" t="str">
        <f t="shared" si="16"/>
        <v/>
      </c>
      <c r="G76" s="50" t="str">
        <f t="shared" si="17"/>
        <v/>
      </c>
      <c r="H76" s="50" t="str">
        <f t="shared" si="18"/>
        <v/>
      </c>
      <c r="I76" s="309">
        <f t="shared" si="3"/>
        <v>0</v>
      </c>
      <c r="J76" s="60" t="str">
        <f t="shared" si="4"/>
        <v/>
      </c>
      <c r="K76" s="60" t="str">
        <f t="shared" si="5"/>
        <v/>
      </c>
      <c r="L76" s="309">
        <f t="shared" si="6"/>
        <v>0</v>
      </c>
      <c r="M76" s="60" t="str">
        <f t="shared" si="7"/>
        <v/>
      </c>
      <c r="N76" s="60" t="str">
        <f t="shared" si="8"/>
        <v/>
      </c>
      <c r="O76" s="309">
        <f t="shared" si="9"/>
        <v>0</v>
      </c>
      <c r="P76" s="60" t="str">
        <f t="shared" si="10"/>
        <v/>
      </c>
      <c r="Q76" s="60" t="str">
        <f t="shared" si="11"/>
        <v/>
      </c>
      <c r="R76" s="309">
        <f t="shared" si="12"/>
        <v>0</v>
      </c>
      <c r="S76" s="60" t="str">
        <f t="shared" si="13"/>
        <v/>
      </c>
      <c r="T76" s="60" t="str">
        <f t="shared" si="14"/>
        <v/>
      </c>
      <c r="U76" s="61" t="str">
        <f t="shared" si="19"/>
        <v/>
      </c>
      <c r="V76" s="61"/>
      <c r="W76" s="61"/>
      <c r="X76" s="61"/>
      <c r="Y76" s="61"/>
      <c r="Z76" s="62" t="str">
        <f t="shared" si="20"/>
        <v/>
      </c>
      <c r="AC76" s="205">
        <f t="shared" si="15"/>
        <v>0</v>
      </c>
    </row>
    <row r="77" spans="2:29" hidden="1" x14ac:dyDescent="0.25">
      <c r="B77" s="49" t="str">
        <f t="shared" si="2"/>
        <v/>
      </c>
      <c r="C77" s="259" t="str">
        <f>סיכום!C77</f>
        <v/>
      </c>
      <c r="D77" s="59"/>
      <c r="E77" s="50" t="str">
        <f>סיכום!H77</f>
        <v/>
      </c>
      <c r="F77" s="308" t="str">
        <f t="shared" si="16"/>
        <v/>
      </c>
      <c r="G77" s="50" t="str">
        <f t="shared" si="17"/>
        <v/>
      </c>
      <c r="H77" s="50" t="str">
        <f t="shared" si="18"/>
        <v/>
      </c>
      <c r="I77" s="309">
        <f t="shared" si="3"/>
        <v>0</v>
      </c>
      <c r="J77" s="60" t="str">
        <f t="shared" si="4"/>
        <v/>
      </c>
      <c r="K77" s="60" t="str">
        <f t="shared" si="5"/>
        <v/>
      </c>
      <c r="L77" s="309">
        <f t="shared" si="6"/>
        <v>0</v>
      </c>
      <c r="M77" s="60" t="str">
        <f t="shared" si="7"/>
        <v/>
      </c>
      <c r="N77" s="60" t="str">
        <f t="shared" si="8"/>
        <v/>
      </c>
      <c r="O77" s="309">
        <f t="shared" si="9"/>
        <v>0</v>
      </c>
      <c r="P77" s="60" t="str">
        <f t="shared" si="10"/>
        <v/>
      </c>
      <c r="Q77" s="60" t="str">
        <f t="shared" si="11"/>
        <v/>
      </c>
      <c r="R77" s="309">
        <f t="shared" si="12"/>
        <v>0</v>
      </c>
      <c r="S77" s="60" t="str">
        <f t="shared" si="13"/>
        <v/>
      </c>
      <c r="T77" s="60" t="str">
        <f t="shared" si="14"/>
        <v/>
      </c>
      <c r="U77" s="61" t="str">
        <f t="shared" si="19"/>
        <v/>
      </c>
      <c r="V77" s="61"/>
      <c r="W77" s="61"/>
      <c r="X77" s="61"/>
      <c r="Y77" s="61"/>
      <c r="Z77" s="62" t="str">
        <f t="shared" si="20"/>
        <v/>
      </c>
      <c r="AC77" s="205">
        <f t="shared" si="15"/>
        <v>0</v>
      </c>
    </row>
    <row r="78" spans="2:29" hidden="1" x14ac:dyDescent="0.25">
      <c r="B78" s="49" t="str">
        <f t="shared" si="2"/>
        <v/>
      </c>
      <c r="C78" s="259" t="str">
        <f>סיכום!C78</f>
        <v/>
      </c>
      <c r="D78" s="59"/>
      <c r="E78" s="50" t="str">
        <f>סיכום!H78</f>
        <v/>
      </c>
      <c r="F78" s="308" t="str">
        <f t="shared" si="16"/>
        <v/>
      </c>
      <c r="G78" s="50" t="str">
        <f t="shared" si="17"/>
        <v/>
      </c>
      <c r="H78" s="50" t="str">
        <f t="shared" si="18"/>
        <v/>
      </c>
      <c r="I78" s="309">
        <f t="shared" si="3"/>
        <v>0</v>
      </c>
      <c r="J78" s="60" t="str">
        <f t="shared" si="4"/>
        <v/>
      </c>
      <c r="K78" s="60" t="str">
        <f t="shared" si="5"/>
        <v/>
      </c>
      <c r="L78" s="309">
        <f t="shared" si="6"/>
        <v>0</v>
      </c>
      <c r="M78" s="60" t="str">
        <f t="shared" si="7"/>
        <v/>
      </c>
      <c r="N78" s="60" t="str">
        <f t="shared" si="8"/>
        <v/>
      </c>
      <c r="O78" s="309">
        <f t="shared" si="9"/>
        <v>0</v>
      </c>
      <c r="P78" s="60" t="str">
        <f t="shared" si="10"/>
        <v/>
      </c>
      <c r="Q78" s="60" t="str">
        <f t="shared" si="11"/>
        <v/>
      </c>
      <c r="R78" s="309">
        <f t="shared" si="12"/>
        <v>0</v>
      </c>
      <c r="S78" s="60" t="str">
        <f t="shared" si="13"/>
        <v/>
      </c>
      <c r="T78" s="60" t="str">
        <f t="shared" si="14"/>
        <v/>
      </c>
      <c r="U78" s="61" t="str">
        <f t="shared" si="19"/>
        <v/>
      </c>
      <c r="V78" s="61"/>
      <c r="W78" s="61"/>
      <c r="X78" s="61"/>
      <c r="Y78" s="61"/>
      <c r="Z78" s="62" t="str">
        <f t="shared" si="20"/>
        <v/>
      </c>
      <c r="AC78" s="205">
        <f t="shared" si="15"/>
        <v>0</v>
      </c>
    </row>
    <row r="79" spans="2:29" hidden="1" x14ac:dyDescent="0.25">
      <c r="B79" s="49" t="str">
        <f t="shared" si="2"/>
        <v/>
      </c>
      <c r="C79" s="259" t="str">
        <f>סיכום!C79</f>
        <v/>
      </c>
      <c r="D79" s="59"/>
      <c r="E79" s="50" t="str">
        <f>סיכום!H79</f>
        <v/>
      </c>
      <c r="F79" s="308" t="str">
        <f t="shared" si="16"/>
        <v/>
      </c>
      <c r="G79" s="50" t="str">
        <f t="shared" si="17"/>
        <v/>
      </c>
      <c r="H79" s="50" t="str">
        <f t="shared" si="18"/>
        <v/>
      </c>
      <c r="I79" s="309">
        <f t="shared" si="3"/>
        <v>0</v>
      </c>
      <c r="J79" s="60" t="str">
        <f t="shared" si="4"/>
        <v/>
      </c>
      <c r="K79" s="60" t="str">
        <f t="shared" si="5"/>
        <v/>
      </c>
      <c r="L79" s="309">
        <f t="shared" si="6"/>
        <v>0</v>
      </c>
      <c r="M79" s="60" t="str">
        <f t="shared" si="7"/>
        <v/>
      </c>
      <c r="N79" s="60" t="str">
        <f t="shared" si="8"/>
        <v/>
      </c>
      <c r="O79" s="309">
        <f t="shared" si="9"/>
        <v>0</v>
      </c>
      <c r="P79" s="60" t="str">
        <f t="shared" si="10"/>
        <v/>
      </c>
      <c r="Q79" s="60" t="str">
        <f t="shared" si="11"/>
        <v/>
      </c>
      <c r="R79" s="309">
        <f t="shared" si="12"/>
        <v>0</v>
      </c>
      <c r="S79" s="60" t="str">
        <f t="shared" si="13"/>
        <v/>
      </c>
      <c r="T79" s="60" t="str">
        <f t="shared" si="14"/>
        <v/>
      </c>
      <c r="U79" s="61" t="str">
        <f t="shared" si="19"/>
        <v/>
      </c>
      <c r="V79" s="61"/>
      <c r="W79" s="61"/>
      <c r="X79" s="61"/>
      <c r="Y79" s="61"/>
      <c r="Z79" s="62" t="str">
        <f t="shared" si="20"/>
        <v/>
      </c>
      <c r="AC79" s="205">
        <f t="shared" si="15"/>
        <v>0</v>
      </c>
    </row>
    <row r="80" spans="2:29" hidden="1" x14ac:dyDescent="0.25">
      <c r="B80" s="49" t="str">
        <f t="shared" si="2"/>
        <v/>
      </c>
      <c r="C80" s="259" t="str">
        <f>סיכום!C80</f>
        <v/>
      </c>
      <c r="D80" s="59"/>
      <c r="E80" s="50" t="str">
        <f>סיכום!H80</f>
        <v/>
      </c>
      <c r="F80" s="308" t="str">
        <f t="shared" si="16"/>
        <v/>
      </c>
      <c r="G80" s="50" t="str">
        <f t="shared" si="17"/>
        <v/>
      </c>
      <c r="H80" s="50" t="str">
        <f t="shared" si="18"/>
        <v/>
      </c>
      <c r="I80" s="309">
        <f t="shared" si="3"/>
        <v>0</v>
      </c>
      <c r="J80" s="60" t="str">
        <f t="shared" si="4"/>
        <v/>
      </c>
      <c r="K80" s="60" t="str">
        <f t="shared" si="5"/>
        <v/>
      </c>
      <c r="L80" s="309">
        <f t="shared" si="6"/>
        <v>0</v>
      </c>
      <c r="M80" s="60" t="str">
        <f t="shared" si="7"/>
        <v/>
      </c>
      <c r="N80" s="60" t="str">
        <f t="shared" si="8"/>
        <v/>
      </c>
      <c r="O80" s="309">
        <f t="shared" si="9"/>
        <v>0</v>
      </c>
      <c r="P80" s="60" t="str">
        <f t="shared" si="10"/>
        <v/>
      </c>
      <c r="Q80" s="60" t="str">
        <f t="shared" si="11"/>
        <v/>
      </c>
      <c r="R80" s="309">
        <f t="shared" si="12"/>
        <v>0</v>
      </c>
      <c r="S80" s="60" t="str">
        <f t="shared" si="13"/>
        <v/>
      </c>
      <c r="T80" s="60" t="str">
        <f t="shared" si="14"/>
        <v/>
      </c>
      <c r="U80" s="61" t="str">
        <f t="shared" si="19"/>
        <v/>
      </c>
      <c r="V80" s="61"/>
      <c r="W80" s="61"/>
      <c r="X80" s="61"/>
      <c r="Y80" s="61"/>
      <c r="Z80" s="62" t="str">
        <f t="shared" si="20"/>
        <v/>
      </c>
      <c r="AC80" s="205">
        <f t="shared" si="15"/>
        <v>0</v>
      </c>
    </row>
    <row r="81" spans="2:29" hidden="1" x14ac:dyDescent="0.25">
      <c r="B81" s="49" t="str">
        <f t="shared" si="2"/>
        <v/>
      </c>
      <c r="C81" s="259" t="str">
        <f>סיכום!C81</f>
        <v/>
      </c>
      <c r="D81" s="59"/>
      <c r="E81" s="50" t="str">
        <f>סיכום!H81</f>
        <v/>
      </c>
      <c r="F81" s="308" t="str">
        <f t="shared" si="16"/>
        <v/>
      </c>
      <c r="G81" s="50" t="str">
        <f t="shared" si="17"/>
        <v/>
      </c>
      <c r="H81" s="50" t="str">
        <f t="shared" si="18"/>
        <v/>
      </c>
      <c r="I81" s="309">
        <f t="shared" si="3"/>
        <v>0</v>
      </c>
      <c r="J81" s="60" t="str">
        <f t="shared" si="4"/>
        <v/>
      </c>
      <c r="K81" s="60" t="str">
        <f t="shared" si="5"/>
        <v/>
      </c>
      <c r="L81" s="309">
        <f t="shared" si="6"/>
        <v>0</v>
      </c>
      <c r="M81" s="60" t="str">
        <f t="shared" si="7"/>
        <v/>
      </c>
      <c r="N81" s="60" t="str">
        <f t="shared" si="8"/>
        <v/>
      </c>
      <c r="O81" s="309">
        <f t="shared" si="9"/>
        <v>0</v>
      </c>
      <c r="P81" s="60" t="str">
        <f t="shared" si="10"/>
        <v/>
      </c>
      <c r="Q81" s="60" t="str">
        <f t="shared" si="11"/>
        <v/>
      </c>
      <c r="R81" s="309">
        <f t="shared" si="12"/>
        <v>0</v>
      </c>
      <c r="S81" s="60" t="str">
        <f t="shared" si="13"/>
        <v/>
      </c>
      <c r="T81" s="60" t="str">
        <f t="shared" si="14"/>
        <v/>
      </c>
      <c r="U81" s="61" t="str">
        <f t="shared" si="19"/>
        <v/>
      </c>
      <c r="V81" s="61"/>
      <c r="W81" s="61"/>
      <c r="X81" s="61"/>
      <c r="Y81" s="61"/>
      <c r="Z81" s="62" t="str">
        <f t="shared" si="20"/>
        <v/>
      </c>
      <c r="AC81" s="205">
        <f t="shared" si="15"/>
        <v>0</v>
      </c>
    </row>
    <row r="82" spans="2:29" hidden="1" x14ac:dyDescent="0.25">
      <c r="B82" s="49" t="str">
        <f t="shared" si="2"/>
        <v/>
      </c>
      <c r="C82" s="259" t="str">
        <f>סיכום!C82</f>
        <v/>
      </c>
      <c r="D82" s="59"/>
      <c r="E82" s="50" t="str">
        <f>סיכום!H82</f>
        <v/>
      </c>
      <c r="F82" s="308" t="str">
        <f t="shared" si="16"/>
        <v/>
      </c>
      <c r="G82" s="50" t="str">
        <f t="shared" si="17"/>
        <v/>
      </c>
      <c r="H82" s="50" t="str">
        <f t="shared" si="18"/>
        <v/>
      </c>
      <c r="I82" s="309">
        <f t="shared" si="3"/>
        <v>0</v>
      </c>
      <c r="J82" s="60" t="str">
        <f t="shared" si="4"/>
        <v/>
      </c>
      <c r="K82" s="60" t="str">
        <f t="shared" si="5"/>
        <v/>
      </c>
      <c r="L82" s="309">
        <f t="shared" si="6"/>
        <v>0</v>
      </c>
      <c r="M82" s="60" t="str">
        <f t="shared" si="7"/>
        <v/>
      </c>
      <c r="N82" s="60" t="str">
        <f t="shared" si="8"/>
        <v/>
      </c>
      <c r="O82" s="309">
        <f t="shared" si="9"/>
        <v>0</v>
      </c>
      <c r="P82" s="60" t="str">
        <f t="shared" si="10"/>
        <v/>
      </c>
      <c r="Q82" s="60" t="str">
        <f t="shared" si="11"/>
        <v/>
      </c>
      <c r="R82" s="309">
        <f t="shared" si="12"/>
        <v>0</v>
      </c>
      <c r="S82" s="60" t="str">
        <f t="shared" si="13"/>
        <v/>
      </c>
      <c r="T82" s="60" t="str">
        <f t="shared" si="14"/>
        <v/>
      </c>
      <c r="U82" s="61" t="str">
        <f t="shared" si="19"/>
        <v/>
      </c>
      <c r="V82" s="61"/>
      <c r="W82" s="61"/>
      <c r="X82" s="61"/>
      <c r="Y82" s="61"/>
      <c r="Z82" s="62" t="str">
        <f t="shared" si="20"/>
        <v/>
      </c>
      <c r="AC82" s="205">
        <f t="shared" si="15"/>
        <v>0</v>
      </c>
    </row>
    <row r="83" spans="2:29" hidden="1" x14ac:dyDescent="0.25">
      <c r="B83" s="49" t="str">
        <f t="shared" si="2"/>
        <v/>
      </c>
      <c r="C83" s="259" t="str">
        <f>סיכום!C83</f>
        <v/>
      </c>
      <c r="D83" s="59"/>
      <c r="E83" s="50" t="str">
        <f>סיכום!H83</f>
        <v/>
      </c>
      <c r="F83" s="308" t="str">
        <f t="shared" si="16"/>
        <v/>
      </c>
      <c r="G83" s="50" t="str">
        <f t="shared" si="17"/>
        <v/>
      </c>
      <c r="H83" s="50" t="str">
        <f t="shared" si="18"/>
        <v/>
      </c>
      <c r="I83" s="309">
        <f t="shared" si="3"/>
        <v>0</v>
      </c>
      <c r="J83" s="60" t="str">
        <f t="shared" si="4"/>
        <v/>
      </c>
      <c r="K83" s="60" t="str">
        <f t="shared" si="5"/>
        <v/>
      </c>
      <c r="L83" s="309">
        <f t="shared" si="6"/>
        <v>0</v>
      </c>
      <c r="M83" s="60" t="str">
        <f t="shared" si="7"/>
        <v/>
      </c>
      <c r="N83" s="60" t="str">
        <f t="shared" si="8"/>
        <v/>
      </c>
      <c r="O83" s="309">
        <f t="shared" si="9"/>
        <v>0</v>
      </c>
      <c r="P83" s="60" t="str">
        <f t="shared" si="10"/>
        <v/>
      </c>
      <c r="Q83" s="60" t="str">
        <f t="shared" si="11"/>
        <v/>
      </c>
      <c r="R83" s="309">
        <f t="shared" si="12"/>
        <v>0</v>
      </c>
      <c r="S83" s="60" t="str">
        <f t="shared" si="13"/>
        <v/>
      </c>
      <c r="T83" s="60" t="str">
        <f t="shared" si="14"/>
        <v/>
      </c>
      <c r="U83" s="61" t="str">
        <f t="shared" si="19"/>
        <v/>
      </c>
      <c r="V83" s="61"/>
      <c r="W83" s="61"/>
      <c r="X83" s="61"/>
      <c r="Y83" s="61"/>
      <c r="Z83" s="62" t="str">
        <f t="shared" si="20"/>
        <v/>
      </c>
      <c r="AC83" s="205">
        <f t="shared" si="15"/>
        <v>0</v>
      </c>
    </row>
    <row r="84" spans="2:29" hidden="1" x14ac:dyDescent="0.25">
      <c r="B84" s="49" t="str">
        <f t="shared" si="2"/>
        <v/>
      </c>
      <c r="C84" s="259" t="str">
        <f>סיכום!C84</f>
        <v/>
      </c>
      <c r="D84" s="59"/>
      <c r="E84" s="50" t="str">
        <f>סיכום!H84</f>
        <v/>
      </c>
      <c r="F84" s="308" t="str">
        <f t="shared" si="16"/>
        <v/>
      </c>
      <c r="G84" s="50" t="str">
        <f t="shared" si="17"/>
        <v/>
      </c>
      <c r="H84" s="50" t="str">
        <f t="shared" si="18"/>
        <v/>
      </c>
      <c r="I84" s="309">
        <f t="shared" si="3"/>
        <v>0</v>
      </c>
      <c r="J84" s="60" t="str">
        <f t="shared" si="4"/>
        <v/>
      </c>
      <c r="K84" s="60" t="str">
        <f t="shared" si="5"/>
        <v/>
      </c>
      <c r="L84" s="309">
        <f t="shared" si="6"/>
        <v>0</v>
      </c>
      <c r="M84" s="60" t="str">
        <f t="shared" si="7"/>
        <v/>
      </c>
      <c r="N84" s="60" t="str">
        <f t="shared" si="8"/>
        <v/>
      </c>
      <c r="O84" s="309">
        <f t="shared" si="9"/>
        <v>0</v>
      </c>
      <c r="P84" s="60" t="str">
        <f t="shared" si="10"/>
        <v/>
      </c>
      <c r="Q84" s="60" t="str">
        <f t="shared" si="11"/>
        <v/>
      </c>
      <c r="R84" s="309">
        <f t="shared" si="12"/>
        <v>0</v>
      </c>
      <c r="S84" s="60" t="str">
        <f t="shared" si="13"/>
        <v/>
      </c>
      <c r="T84" s="60" t="str">
        <f t="shared" si="14"/>
        <v/>
      </c>
      <c r="U84" s="61" t="str">
        <f t="shared" si="19"/>
        <v/>
      </c>
      <c r="V84" s="61"/>
      <c r="W84" s="61"/>
      <c r="X84" s="61"/>
      <c r="Y84" s="61"/>
      <c r="Z84" s="62" t="str">
        <f t="shared" si="20"/>
        <v/>
      </c>
      <c r="AC84" s="205">
        <f t="shared" si="15"/>
        <v>0</v>
      </c>
    </row>
    <row r="85" spans="2:29" hidden="1" x14ac:dyDescent="0.25">
      <c r="B85" s="49" t="str">
        <f t="shared" si="2"/>
        <v/>
      </c>
      <c r="C85" s="259" t="str">
        <f>סיכום!C85</f>
        <v/>
      </c>
      <c r="D85" s="59"/>
      <c r="E85" s="50" t="str">
        <f>סיכום!H85</f>
        <v/>
      </c>
      <c r="F85" s="308" t="str">
        <f t="shared" si="16"/>
        <v/>
      </c>
      <c r="G85" s="50" t="str">
        <f t="shared" si="17"/>
        <v/>
      </c>
      <c r="H85" s="50" t="str">
        <f t="shared" si="18"/>
        <v/>
      </c>
      <c r="I85" s="309">
        <f t="shared" si="3"/>
        <v>0</v>
      </c>
      <c r="J85" s="60" t="str">
        <f t="shared" si="4"/>
        <v/>
      </c>
      <c r="K85" s="60" t="str">
        <f t="shared" si="5"/>
        <v/>
      </c>
      <c r="L85" s="309">
        <f t="shared" si="6"/>
        <v>0</v>
      </c>
      <c r="M85" s="60" t="str">
        <f t="shared" si="7"/>
        <v/>
      </c>
      <c r="N85" s="60" t="str">
        <f t="shared" si="8"/>
        <v/>
      </c>
      <c r="O85" s="309">
        <f t="shared" si="9"/>
        <v>0</v>
      </c>
      <c r="P85" s="60" t="str">
        <f t="shared" si="10"/>
        <v/>
      </c>
      <c r="Q85" s="60" t="str">
        <f t="shared" si="11"/>
        <v/>
      </c>
      <c r="R85" s="309">
        <f t="shared" si="12"/>
        <v>0</v>
      </c>
      <c r="S85" s="60" t="str">
        <f t="shared" si="13"/>
        <v/>
      </c>
      <c r="T85" s="60" t="str">
        <f t="shared" si="14"/>
        <v/>
      </c>
      <c r="U85" s="61" t="str">
        <f t="shared" si="19"/>
        <v/>
      </c>
      <c r="V85" s="61"/>
      <c r="W85" s="61"/>
      <c r="X85" s="61"/>
      <c r="Y85" s="61"/>
      <c r="Z85" s="62" t="str">
        <f t="shared" si="20"/>
        <v/>
      </c>
      <c r="AC85" s="205">
        <f t="shared" si="15"/>
        <v>0</v>
      </c>
    </row>
    <row r="86" spans="2:29" hidden="1" x14ac:dyDescent="0.25">
      <c r="B86" s="49" t="str">
        <f t="shared" si="2"/>
        <v/>
      </c>
      <c r="C86" s="259" t="str">
        <f>סיכום!C86</f>
        <v/>
      </c>
      <c r="D86" s="59"/>
      <c r="E86" s="50" t="str">
        <f>סיכום!H86</f>
        <v/>
      </c>
      <c r="F86" s="308" t="str">
        <f t="shared" si="16"/>
        <v/>
      </c>
      <c r="G86" s="50" t="str">
        <f t="shared" si="17"/>
        <v/>
      </c>
      <c r="H86" s="50" t="str">
        <f t="shared" si="18"/>
        <v/>
      </c>
      <c r="I86" s="309">
        <f t="shared" si="3"/>
        <v>0</v>
      </c>
      <c r="J86" s="60" t="str">
        <f t="shared" si="4"/>
        <v/>
      </c>
      <c r="K86" s="60" t="str">
        <f t="shared" si="5"/>
        <v/>
      </c>
      <c r="L86" s="309">
        <f t="shared" si="6"/>
        <v>0</v>
      </c>
      <c r="M86" s="60" t="str">
        <f t="shared" si="7"/>
        <v/>
      </c>
      <c r="N86" s="60" t="str">
        <f t="shared" si="8"/>
        <v/>
      </c>
      <c r="O86" s="309">
        <f t="shared" si="9"/>
        <v>0</v>
      </c>
      <c r="P86" s="60" t="str">
        <f t="shared" si="10"/>
        <v/>
      </c>
      <c r="Q86" s="60" t="str">
        <f t="shared" si="11"/>
        <v/>
      </c>
      <c r="R86" s="309">
        <f t="shared" si="12"/>
        <v>0</v>
      </c>
      <c r="S86" s="60" t="str">
        <f t="shared" si="13"/>
        <v/>
      </c>
      <c r="T86" s="60" t="str">
        <f t="shared" si="14"/>
        <v/>
      </c>
      <c r="U86" s="61" t="str">
        <f t="shared" si="19"/>
        <v/>
      </c>
      <c r="V86" s="61"/>
      <c r="W86" s="61"/>
      <c r="X86" s="61"/>
      <c r="Y86" s="61"/>
      <c r="Z86" s="62" t="str">
        <f t="shared" si="20"/>
        <v/>
      </c>
      <c r="AC86" s="205">
        <f t="shared" si="15"/>
        <v>0</v>
      </c>
    </row>
    <row r="87" spans="2:29" hidden="1" x14ac:dyDescent="0.25">
      <c r="B87" s="49" t="str">
        <f t="shared" si="2"/>
        <v/>
      </c>
      <c r="C87" s="259" t="str">
        <f>סיכום!C87</f>
        <v/>
      </c>
      <c r="D87" s="59"/>
      <c r="E87" s="50" t="str">
        <f>סיכום!H87</f>
        <v/>
      </c>
      <c r="F87" s="308" t="str">
        <f t="shared" si="16"/>
        <v/>
      </c>
      <c r="G87" s="50" t="str">
        <f t="shared" si="17"/>
        <v/>
      </c>
      <c r="H87" s="50" t="str">
        <f t="shared" si="18"/>
        <v/>
      </c>
      <c r="I87" s="309">
        <f t="shared" si="3"/>
        <v>0</v>
      </c>
      <c r="J87" s="60" t="str">
        <f t="shared" si="4"/>
        <v/>
      </c>
      <c r="K87" s="60" t="str">
        <f t="shared" si="5"/>
        <v/>
      </c>
      <c r="L87" s="309">
        <f t="shared" si="6"/>
        <v>0</v>
      </c>
      <c r="M87" s="60" t="str">
        <f t="shared" si="7"/>
        <v/>
      </c>
      <c r="N87" s="60" t="str">
        <f t="shared" si="8"/>
        <v/>
      </c>
      <c r="O87" s="309">
        <f t="shared" si="9"/>
        <v>0</v>
      </c>
      <c r="P87" s="60" t="str">
        <f t="shared" si="10"/>
        <v/>
      </c>
      <c r="Q87" s="60" t="str">
        <f t="shared" si="11"/>
        <v/>
      </c>
      <c r="R87" s="309">
        <f t="shared" si="12"/>
        <v>0</v>
      </c>
      <c r="S87" s="60" t="str">
        <f t="shared" si="13"/>
        <v/>
      </c>
      <c r="T87" s="60" t="str">
        <f t="shared" si="14"/>
        <v/>
      </c>
      <c r="U87" s="61" t="str">
        <f t="shared" si="19"/>
        <v/>
      </c>
      <c r="V87" s="61"/>
      <c r="W87" s="61"/>
      <c r="X87" s="61"/>
      <c r="Y87" s="61"/>
      <c r="Z87" s="62" t="str">
        <f t="shared" si="20"/>
        <v/>
      </c>
      <c r="AC87" s="205">
        <f t="shared" si="15"/>
        <v>0</v>
      </c>
    </row>
    <row r="88" spans="2:29" hidden="1" x14ac:dyDescent="0.25">
      <c r="B88" s="49" t="str">
        <f t="shared" si="2"/>
        <v/>
      </c>
      <c r="C88" s="259" t="str">
        <f>סיכום!C88</f>
        <v/>
      </c>
      <c r="D88" s="59"/>
      <c r="E88" s="50" t="str">
        <f>סיכום!H88</f>
        <v/>
      </c>
      <c r="F88" s="308" t="str">
        <f t="shared" si="16"/>
        <v/>
      </c>
      <c r="G88" s="50" t="str">
        <f t="shared" si="17"/>
        <v/>
      </c>
      <c r="H88" s="50" t="str">
        <f t="shared" si="18"/>
        <v/>
      </c>
      <c r="I88" s="309">
        <f t="shared" si="3"/>
        <v>0</v>
      </c>
      <c r="J88" s="60" t="str">
        <f t="shared" si="4"/>
        <v/>
      </c>
      <c r="K88" s="60" t="str">
        <f t="shared" si="5"/>
        <v/>
      </c>
      <c r="L88" s="309">
        <f t="shared" si="6"/>
        <v>0</v>
      </c>
      <c r="M88" s="60" t="str">
        <f t="shared" si="7"/>
        <v/>
      </c>
      <c r="N88" s="60" t="str">
        <f t="shared" si="8"/>
        <v/>
      </c>
      <c r="O88" s="309">
        <f t="shared" si="9"/>
        <v>0</v>
      </c>
      <c r="P88" s="60" t="str">
        <f t="shared" si="10"/>
        <v/>
      </c>
      <c r="Q88" s="60" t="str">
        <f t="shared" si="11"/>
        <v/>
      </c>
      <c r="R88" s="309">
        <f t="shared" si="12"/>
        <v>0</v>
      </c>
      <c r="S88" s="60" t="str">
        <f t="shared" si="13"/>
        <v/>
      </c>
      <c r="T88" s="60" t="str">
        <f t="shared" si="14"/>
        <v/>
      </c>
      <c r="U88" s="61" t="str">
        <f t="shared" si="19"/>
        <v/>
      </c>
      <c r="V88" s="61"/>
      <c r="W88" s="61"/>
      <c r="X88" s="61"/>
      <c r="Y88" s="61"/>
      <c r="Z88" s="62" t="str">
        <f t="shared" si="20"/>
        <v/>
      </c>
      <c r="AC88" s="205">
        <f t="shared" si="15"/>
        <v>0</v>
      </c>
    </row>
    <row r="89" spans="2:29" hidden="1" x14ac:dyDescent="0.25">
      <c r="B89" s="49" t="str">
        <f t="shared" si="2"/>
        <v/>
      </c>
      <c r="C89" s="259" t="str">
        <f>סיכום!C89</f>
        <v/>
      </c>
      <c r="D89" s="59"/>
      <c r="E89" s="50" t="str">
        <f>סיכום!H89</f>
        <v/>
      </c>
      <c r="F89" s="308" t="str">
        <f t="shared" si="16"/>
        <v/>
      </c>
      <c r="G89" s="50" t="str">
        <f t="shared" si="17"/>
        <v/>
      </c>
      <c r="H89" s="50" t="str">
        <f t="shared" si="18"/>
        <v/>
      </c>
      <c r="I89" s="309">
        <f t="shared" si="3"/>
        <v>0</v>
      </c>
      <c r="J89" s="60" t="str">
        <f t="shared" si="4"/>
        <v/>
      </c>
      <c r="K89" s="60" t="str">
        <f t="shared" si="5"/>
        <v/>
      </c>
      <c r="L89" s="309">
        <f t="shared" si="6"/>
        <v>0</v>
      </c>
      <c r="M89" s="60" t="str">
        <f t="shared" si="7"/>
        <v/>
      </c>
      <c r="N89" s="60" t="str">
        <f t="shared" si="8"/>
        <v/>
      </c>
      <c r="O89" s="309">
        <f t="shared" si="9"/>
        <v>0</v>
      </c>
      <c r="P89" s="60" t="str">
        <f t="shared" si="10"/>
        <v/>
      </c>
      <c r="Q89" s="60" t="str">
        <f t="shared" si="11"/>
        <v/>
      </c>
      <c r="R89" s="309">
        <f t="shared" si="12"/>
        <v>0</v>
      </c>
      <c r="S89" s="60" t="str">
        <f t="shared" si="13"/>
        <v/>
      </c>
      <c r="T89" s="60" t="str">
        <f t="shared" si="14"/>
        <v/>
      </c>
      <c r="U89" s="61" t="str">
        <f t="shared" si="19"/>
        <v/>
      </c>
      <c r="V89" s="61"/>
      <c r="W89" s="61"/>
      <c r="X89" s="61"/>
      <c r="Y89" s="61"/>
      <c r="Z89" s="62" t="str">
        <f t="shared" si="20"/>
        <v/>
      </c>
      <c r="AC89" s="205">
        <f t="shared" si="15"/>
        <v>0</v>
      </c>
    </row>
    <row r="90" spans="2:29" hidden="1" x14ac:dyDescent="0.25">
      <c r="B90" s="49" t="str">
        <f t="shared" si="2"/>
        <v/>
      </c>
      <c r="C90" s="259" t="str">
        <f>סיכום!C90</f>
        <v/>
      </c>
      <c r="D90" s="59"/>
      <c r="E90" s="50" t="str">
        <f>סיכום!H90</f>
        <v/>
      </c>
      <c r="F90" s="308" t="str">
        <f t="shared" si="16"/>
        <v/>
      </c>
      <c r="G90" s="50" t="str">
        <f t="shared" si="17"/>
        <v/>
      </c>
      <c r="H90" s="50" t="str">
        <f t="shared" si="18"/>
        <v/>
      </c>
      <c r="I90" s="309">
        <f t="shared" si="3"/>
        <v>0</v>
      </c>
      <c r="J90" s="60" t="str">
        <f t="shared" si="4"/>
        <v/>
      </c>
      <c r="K90" s="60" t="str">
        <f t="shared" si="5"/>
        <v/>
      </c>
      <c r="L90" s="309">
        <f t="shared" si="6"/>
        <v>0</v>
      </c>
      <c r="M90" s="60" t="str">
        <f t="shared" si="7"/>
        <v/>
      </c>
      <c r="N90" s="60" t="str">
        <f t="shared" si="8"/>
        <v/>
      </c>
      <c r="O90" s="309">
        <f t="shared" si="9"/>
        <v>0</v>
      </c>
      <c r="P90" s="60" t="str">
        <f t="shared" si="10"/>
        <v/>
      </c>
      <c r="Q90" s="60" t="str">
        <f t="shared" si="11"/>
        <v/>
      </c>
      <c r="R90" s="309">
        <f t="shared" si="12"/>
        <v>0</v>
      </c>
      <c r="S90" s="60" t="str">
        <f t="shared" si="13"/>
        <v/>
      </c>
      <c r="T90" s="60" t="str">
        <f t="shared" si="14"/>
        <v/>
      </c>
      <c r="U90" s="61" t="str">
        <f t="shared" si="19"/>
        <v/>
      </c>
      <c r="V90" s="61"/>
      <c r="W90" s="61"/>
      <c r="X90" s="61"/>
      <c r="Y90" s="61"/>
      <c r="Z90" s="62" t="str">
        <f t="shared" si="20"/>
        <v/>
      </c>
      <c r="AC90" s="205">
        <f t="shared" si="15"/>
        <v>0</v>
      </c>
    </row>
    <row r="91" spans="2:29" hidden="1" x14ac:dyDescent="0.25">
      <c r="B91" s="49" t="str">
        <f t="shared" si="2"/>
        <v/>
      </c>
      <c r="C91" s="259" t="str">
        <f>סיכום!C91</f>
        <v/>
      </c>
      <c r="D91" s="59"/>
      <c r="E91" s="50" t="str">
        <f>סיכום!H91</f>
        <v/>
      </c>
      <c r="F91" s="308" t="str">
        <f t="shared" si="16"/>
        <v/>
      </c>
      <c r="G91" s="50" t="str">
        <f t="shared" si="17"/>
        <v/>
      </c>
      <c r="H91" s="50" t="str">
        <f t="shared" si="18"/>
        <v/>
      </c>
      <c r="I91" s="309">
        <f t="shared" si="3"/>
        <v>0</v>
      </c>
      <c r="J91" s="60" t="str">
        <f t="shared" si="4"/>
        <v/>
      </c>
      <c r="K91" s="60" t="str">
        <f t="shared" si="5"/>
        <v/>
      </c>
      <c r="L91" s="309">
        <f t="shared" si="6"/>
        <v>0</v>
      </c>
      <c r="M91" s="60" t="str">
        <f t="shared" si="7"/>
        <v/>
      </c>
      <c r="N91" s="60" t="str">
        <f t="shared" si="8"/>
        <v/>
      </c>
      <c r="O91" s="309">
        <f t="shared" si="9"/>
        <v>0</v>
      </c>
      <c r="P91" s="60" t="str">
        <f t="shared" si="10"/>
        <v/>
      </c>
      <c r="Q91" s="60" t="str">
        <f t="shared" si="11"/>
        <v/>
      </c>
      <c r="R91" s="309">
        <f t="shared" si="12"/>
        <v>0</v>
      </c>
      <c r="S91" s="60" t="str">
        <f t="shared" si="13"/>
        <v/>
      </c>
      <c r="T91" s="60" t="str">
        <f t="shared" si="14"/>
        <v/>
      </c>
      <c r="U91" s="61" t="str">
        <f t="shared" si="19"/>
        <v/>
      </c>
      <c r="V91" s="61"/>
      <c r="W91" s="61"/>
      <c r="X91" s="61"/>
      <c r="Y91" s="61"/>
      <c r="Z91" s="62" t="str">
        <f t="shared" si="20"/>
        <v/>
      </c>
      <c r="AC91" s="205">
        <f t="shared" si="15"/>
        <v>0</v>
      </c>
    </row>
    <row r="92" spans="2:29" hidden="1" x14ac:dyDescent="0.25">
      <c r="B92" s="49" t="str">
        <f t="shared" si="2"/>
        <v/>
      </c>
      <c r="C92" s="259" t="str">
        <f>סיכום!C92</f>
        <v/>
      </c>
      <c r="D92" s="59"/>
      <c r="E92" s="50" t="str">
        <f>סיכום!H92</f>
        <v/>
      </c>
      <c r="F92" s="308" t="str">
        <f t="shared" si="16"/>
        <v/>
      </c>
      <c r="G92" s="50" t="str">
        <f t="shared" si="17"/>
        <v/>
      </c>
      <c r="H92" s="50" t="str">
        <f t="shared" si="18"/>
        <v/>
      </c>
      <c r="I92" s="309">
        <f t="shared" si="3"/>
        <v>0</v>
      </c>
      <c r="J92" s="60" t="str">
        <f t="shared" si="4"/>
        <v/>
      </c>
      <c r="K92" s="60" t="str">
        <f t="shared" si="5"/>
        <v/>
      </c>
      <c r="L92" s="309">
        <f t="shared" si="6"/>
        <v>0</v>
      </c>
      <c r="M92" s="60" t="str">
        <f t="shared" si="7"/>
        <v/>
      </c>
      <c r="N92" s="60" t="str">
        <f t="shared" si="8"/>
        <v/>
      </c>
      <c r="O92" s="309">
        <f t="shared" si="9"/>
        <v>0</v>
      </c>
      <c r="P92" s="60" t="str">
        <f t="shared" si="10"/>
        <v/>
      </c>
      <c r="Q92" s="60" t="str">
        <f t="shared" si="11"/>
        <v/>
      </c>
      <c r="R92" s="309">
        <f t="shared" si="12"/>
        <v>0</v>
      </c>
      <c r="S92" s="60" t="str">
        <f t="shared" si="13"/>
        <v/>
      </c>
      <c r="T92" s="60" t="str">
        <f t="shared" si="14"/>
        <v/>
      </c>
      <c r="U92" s="61" t="str">
        <f t="shared" si="19"/>
        <v/>
      </c>
      <c r="V92" s="61"/>
      <c r="W92" s="61"/>
      <c r="X92" s="61"/>
      <c r="Y92" s="61"/>
      <c r="Z92" s="62" t="str">
        <f t="shared" si="20"/>
        <v/>
      </c>
      <c r="AC92" s="205">
        <f t="shared" si="15"/>
        <v>0</v>
      </c>
    </row>
    <row r="93" spans="2:29" hidden="1" x14ac:dyDescent="0.25">
      <c r="B93" s="49" t="str">
        <f t="shared" si="2"/>
        <v/>
      </c>
      <c r="C93" s="259" t="str">
        <f>סיכום!C93</f>
        <v/>
      </c>
      <c r="D93" s="59"/>
      <c r="E93" s="50" t="str">
        <f>סיכום!H93</f>
        <v/>
      </c>
      <c r="F93" s="308" t="str">
        <f t="shared" si="16"/>
        <v/>
      </c>
      <c r="G93" s="50" t="str">
        <f t="shared" si="17"/>
        <v/>
      </c>
      <c r="H93" s="50" t="str">
        <f t="shared" si="18"/>
        <v/>
      </c>
      <c r="I93" s="309">
        <f t="shared" si="3"/>
        <v>0</v>
      </c>
      <c r="J93" s="60" t="str">
        <f t="shared" si="4"/>
        <v/>
      </c>
      <c r="K93" s="60" t="str">
        <f t="shared" si="5"/>
        <v/>
      </c>
      <c r="L93" s="309">
        <f t="shared" si="6"/>
        <v>0</v>
      </c>
      <c r="M93" s="60" t="str">
        <f t="shared" si="7"/>
        <v/>
      </c>
      <c r="N93" s="60" t="str">
        <f t="shared" si="8"/>
        <v/>
      </c>
      <c r="O93" s="309">
        <f t="shared" si="9"/>
        <v>0</v>
      </c>
      <c r="P93" s="60" t="str">
        <f t="shared" si="10"/>
        <v/>
      </c>
      <c r="Q93" s="60" t="str">
        <f t="shared" si="11"/>
        <v/>
      </c>
      <c r="R93" s="309">
        <f t="shared" si="12"/>
        <v>0</v>
      </c>
      <c r="S93" s="60" t="str">
        <f t="shared" si="13"/>
        <v/>
      </c>
      <c r="T93" s="60" t="str">
        <f t="shared" si="14"/>
        <v/>
      </c>
      <c r="U93" s="61" t="str">
        <f t="shared" si="19"/>
        <v/>
      </c>
      <c r="V93" s="61"/>
      <c r="W93" s="61"/>
      <c r="X93" s="61"/>
      <c r="Y93" s="61"/>
      <c r="Z93" s="62" t="str">
        <f t="shared" si="20"/>
        <v/>
      </c>
      <c r="AC93" s="205">
        <f t="shared" si="15"/>
        <v>0</v>
      </c>
    </row>
    <row r="94" spans="2:29" hidden="1" x14ac:dyDescent="0.25">
      <c r="B94" s="49" t="str">
        <f t="shared" si="2"/>
        <v/>
      </c>
      <c r="C94" s="259" t="str">
        <f>סיכום!C94</f>
        <v/>
      </c>
      <c r="D94" s="59"/>
      <c r="E94" s="50" t="str">
        <f>סיכום!H94</f>
        <v/>
      </c>
      <c r="F94" s="308" t="str">
        <f t="shared" si="16"/>
        <v/>
      </c>
      <c r="G94" s="50" t="str">
        <f t="shared" si="17"/>
        <v/>
      </c>
      <c r="H94" s="50" t="str">
        <f t="shared" si="18"/>
        <v/>
      </c>
      <c r="I94" s="309">
        <f t="shared" si="3"/>
        <v>0</v>
      </c>
      <c r="J94" s="60" t="str">
        <f t="shared" si="4"/>
        <v/>
      </c>
      <c r="K94" s="60" t="str">
        <f t="shared" si="5"/>
        <v/>
      </c>
      <c r="L94" s="309">
        <f t="shared" si="6"/>
        <v>0</v>
      </c>
      <c r="M94" s="60" t="str">
        <f t="shared" si="7"/>
        <v/>
      </c>
      <c r="N94" s="60" t="str">
        <f t="shared" si="8"/>
        <v/>
      </c>
      <c r="O94" s="309">
        <f t="shared" si="9"/>
        <v>0</v>
      </c>
      <c r="P94" s="60" t="str">
        <f t="shared" si="10"/>
        <v/>
      </c>
      <c r="Q94" s="60" t="str">
        <f t="shared" si="11"/>
        <v/>
      </c>
      <c r="R94" s="309">
        <f t="shared" si="12"/>
        <v>0</v>
      </c>
      <c r="S94" s="60" t="str">
        <f t="shared" si="13"/>
        <v/>
      </c>
      <c r="T94" s="60" t="str">
        <f t="shared" si="14"/>
        <v/>
      </c>
      <c r="U94" s="61" t="str">
        <f t="shared" si="19"/>
        <v/>
      </c>
      <c r="V94" s="61"/>
      <c r="W94" s="61"/>
      <c r="X94" s="61"/>
      <c r="Y94" s="61"/>
      <c r="Z94" s="62" t="str">
        <f t="shared" si="20"/>
        <v/>
      </c>
      <c r="AC94" s="205">
        <f t="shared" si="15"/>
        <v>0</v>
      </c>
    </row>
    <row r="95" spans="2:29" hidden="1" x14ac:dyDescent="0.25">
      <c r="B95" s="49" t="str">
        <f t="shared" si="2"/>
        <v/>
      </c>
      <c r="C95" s="259" t="str">
        <f>סיכום!C95</f>
        <v/>
      </c>
      <c r="D95" s="59"/>
      <c r="E95" s="50" t="str">
        <f>סיכום!H95</f>
        <v/>
      </c>
      <c r="F95" s="308" t="str">
        <f t="shared" si="16"/>
        <v/>
      </c>
      <c r="G95" s="50" t="str">
        <f t="shared" si="17"/>
        <v/>
      </c>
      <c r="H95" s="50" t="str">
        <f t="shared" si="18"/>
        <v/>
      </c>
      <c r="I95" s="309">
        <f t="shared" si="3"/>
        <v>0</v>
      </c>
      <c r="J95" s="60" t="str">
        <f t="shared" si="4"/>
        <v/>
      </c>
      <c r="K95" s="60" t="str">
        <f t="shared" si="5"/>
        <v/>
      </c>
      <c r="L95" s="309">
        <f t="shared" si="6"/>
        <v>0</v>
      </c>
      <c r="M95" s="60" t="str">
        <f t="shared" si="7"/>
        <v/>
      </c>
      <c r="N95" s="60" t="str">
        <f t="shared" si="8"/>
        <v/>
      </c>
      <c r="O95" s="309">
        <f t="shared" si="9"/>
        <v>0</v>
      </c>
      <c r="P95" s="60" t="str">
        <f t="shared" si="10"/>
        <v/>
      </c>
      <c r="Q95" s="60" t="str">
        <f t="shared" si="11"/>
        <v/>
      </c>
      <c r="R95" s="309">
        <f t="shared" si="12"/>
        <v>0</v>
      </c>
      <c r="S95" s="60" t="str">
        <f t="shared" si="13"/>
        <v/>
      </c>
      <c r="T95" s="60" t="str">
        <f t="shared" si="14"/>
        <v/>
      </c>
      <c r="U95" s="61" t="str">
        <f t="shared" ref="U95:U126" si="21">IF($C95="","",IF(AC95=0,$AH$1,IFERROR(T95,$AH$1)))</f>
        <v/>
      </c>
      <c r="V95" s="61"/>
      <c r="W95" s="61"/>
      <c r="X95" s="61"/>
      <c r="Y95" s="61"/>
      <c r="Z95" s="62" t="str">
        <f t="shared" ref="Z95:Z130" si="22">IF(C95="","",IFERROR(U95/SUMIF($U$31:$U$130,"&lt;&gt;#DIV/0!"),$AH$1))</f>
        <v/>
      </c>
      <c r="AC95" s="205">
        <f t="shared" si="15"/>
        <v>0</v>
      </c>
    </row>
    <row r="96" spans="2:29" hidden="1" x14ac:dyDescent="0.25">
      <c r="B96" s="49" t="str">
        <f t="shared" ref="B96:B130" si="23">IF(C96="","",ROW()-30)</f>
        <v/>
      </c>
      <c r="C96" s="259" t="str">
        <f>סיכום!C96</f>
        <v/>
      </c>
      <c r="D96" s="59"/>
      <c r="E96" s="50" t="str">
        <f>סיכום!H96</f>
        <v/>
      </c>
      <c r="F96" s="308" t="str">
        <f t="shared" si="16"/>
        <v/>
      </c>
      <c r="G96" s="50" t="str">
        <f t="shared" si="17"/>
        <v/>
      </c>
      <c r="H96" s="50" t="str">
        <f t="shared" si="18"/>
        <v/>
      </c>
      <c r="I96" s="309">
        <f t="shared" ref="I96:I130" si="24">IF(OR(H96&gt;$D96,$F96=1),1,0)</f>
        <v>0</v>
      </c>
      <c r="J96" s="60" t="str">
        <f t="shared" ref="J96:J130" si="25">IF($C96="","",MIN(H96,$D96))</f>
        <v/>
      </c>
      <c r="K96" s="60" t="str">
        <f t="shared" ref="K96:K130" si="26">IFERROR(IF($C96="","",IF(I96=1,J96,J96/SUMIF(I$31:I$130,0,J$31:J$130)*($C$2-SUMIF(I$31:I$130,1,J$31:J$130)))),0)</f>
        <v/>
      </c>
      <c r="L96" s="309">
        <f t="shared" ref="L96:L130" si="27">IF(OR(K96&gt;$D96,$F96=1,$I96=1),1,0)</f>
        <v>0</v>
      </c>
      <c r="M96" s="60" t="str">
        <f t="shared" ref="M96:M130" si="28">IF($C96="","",MIN(K96,$D96))</f>
        <v/>
      </c>
      <c r="N96" s="60" t="str">
        <f t="shared" ref="N96:N130" si="29">IFERROR(IF($C96="","",IF(L96=1,M96,M96/SUMIF(L$31:L$130,0,M$31:M$130)*($C$2-SUMIF(L$31:L$130,1,M$31:M$130)))),0)</f>
        <v/>
      </c>
      <c r="O96" s="309">
        <f t="shared" ref="O96:O130" si="30">IF(OR(N96&gt;$D96,$F96=1,$I96=1,$L96=1),1,0)</f>
        <v>0</v>
      </c>
      <c r="P96" s="60" t="str">
        <f t="shared" ref="P96:P130" si="31">IF($C96="","",MIN(N96,$D96))</f>
        <v/>
      </c>
      <c r="Q96" s="60" t="str">
        <f t="shared" ref="Q96:Q130" si="32">IFERROR(IF($C96="","",IF(O96=2,P96,IF(O96=1,P96,P96/SUMIF(O$31:O$130,0,P$31:P$130)*($C$2-SUMIF(O$31:O$130,1,P$31:P$130)-SUMIF(O$31:O$130,2,P$31:P$130))))),0)</f>
        <v/>
      </c>
      <c r="R96" s="309">
        <f t="shared" ref="R96:R130" si="33">IF(OR(Q96&gt;$D96,$F96=1,$I96=1,$L96=1,$O96=1),1,0)</f>
        <v>0</v>
      </c>
      <c r="S96" s="60" t="str">
        <f t="shared" ref="S96:S130" si="34">IF($C96="","",MIN(Q96,$D96))</f>
        <v/>
      </c>
      <c r="T96" s="60" t="str">
        <f t="shared" ref="T96:T130" si="35">IFERROR(IF($C96="","",IF(R96=2,S96,IF(R96=1,S96,S96/SUMIF(R$31:R$130,0,S$31:S$130)*($C$2-SUMIF(R$31:R$130,1,S$31:S$130)-SUMIF(R$31:R$130,2,S$31:S$130))))),0)</f>
        <v/>
      </c>
      <c r="U96" s="61" t="str">
        <f t="shared" si="21"/>
        <v/>
      </c>
      <c r="V96" s="61"/>
      <c r="W96" s="61"/>
      <c r="X96" s="61"/>
      <c r="Y96" s="61"/>
      <c r="Z96" s="62" t="str">
        <f t="shared" si="22"/>
        <v/>
      </c>
      <c r="AC96" s="205">
        <f t="shared" ref="AC96:AC130" si="36">IF(C96="",0,IFERROR(IF(D96*1&gt;=0,1,0),0))</f>
        <v>0</v>
      </c>
    </row>
    <row r="97" spans="2:29" hidden="1" x14ac:dyDescent="0.25">
      <c r="B97" s="49" t="str">
        <f t="shared" si="23"/>
        <v/>
      </c>
      <c r="C97" s="259" t="str">
        <f>סיכום!C97</f>
        <v/>
      </c>
      <c r="D97" s="59"/>
      <c r="E97" s="50" t="str">
        <f>סיכום!H97</f>
        <v/>
      </c>
      <c r="F97" s="308" t="str">
        <f t="shared" si="16"/>
        <v/>
      </c>
      <c r="G97" s="50" t="str">
        <f t="shared" si="17"/>
        <v/>
      </c>
      <c r="H97" s="50" t="str">
        <f t="shared" si="18"/>
        <v/>
      </c>
      <c r="I97" s="309">
        <f t="shared" si="24"/>
        <v>0</v>
      </c>
      <c r="J97" s="60" t="str">
        <f t="shared" si="25"/>
        <v/>
      </c>
      <c r="K97" s="60" t="str">
        <f t="shared" si="26"/>
        <v/>
      </c>
      <c r="L97" s="309">
        <f t="shared" si="27"/>
        <v>0</v>
      </c>
      <c r="M97" s="60" t="str">
        <f t="shared" si="28"/>
        <v/>
      </c>
      <c r="N97" s="60" t="str">
        <f t="shared" si="29"/>
        <v/>
      </c>
      <c r="O97" s="309">
        <f t="shared" si="30"/>
        <v>0</v>
      </c>
      <c r="P97" s="60" t="str">
        <f t="shared" si="31"/>
        <v/>
      </c>
      <c r="Q97" s="60" t="str">
        <f t="shared" si="32"/>
        <v/>
      </c>
      <c r="R97" s="309">
        <f t="shared" si="33"/>
        <v>0</v>
      </c>
      <c r="S97" s="60" t="str">
        <f t="shared" si="34"/>
        <v/>
      </c>
      <c r="T97" s="60" t="str">
        <f t="shared" si="35"/>
        <v/>
      </c>
      <c r="U97" s="61" t="str">
        <f t="shared" si="21"/>
        <v/>
      </c>
      <c r="V97" s="61"/>
      <c r="W97" s="61"/>
      <c r="X97" s="61"/>
      <c r="Y97" s="61"/>
      <c r="Z97" s="62" t="str">
        <f t="shared" si="22"/>
        <v/>
      </c>
      <c r="AC97" s="205">
        <f t="shared" si="36"/>
        <v>0</v>
      </c>
    </row>
    <row r="98" spans="2:29" hidden="1" x14ac:dyDescent="0.25">
      <c r="B98" s="49" t="str">
        <f t="shared" si="23"/>
        <v/>
      </c>
      <c r="C98" s="259" t="str">
        <f>סיכום!C98</f>
        <v/>
      </c>
      <c r="D98" s="59"/>
      <c r="E98" s="50" t="str">
        <f>סיכום!H98</f>
        <v/>
      </c>
      <c r="F98" s="308" t="str">
        <f t="shared" si="16"/>
        <v/>
      </c>
      <c r="G98" s="50" t="str">
        <f t="shared" si="17"/>
        <v/>
      </c>
      <c r="H98" s="50" t="str">
        <f t="shared" si="18"/>
        <v/>
      </c>
      <c r="I98" s="309">
        <f t="shared" si="24"/>
        <v>0</v>
      </c>
      <c r="J98" s="60" t="str">
        <f t="shared" si="25"/>
        <v/>
      </c>
      <c r="K98" s="60" t="str">
        <f t="shared" si="26"/>
        <v/>
      </c>
      <c r="L98" s="309">
        <f t="shared" si="27"/>
        <v>0</v>
      </c>
      <c r="M98" s="60" t="str">
        <f t="shared" si="28"/>
        <v/>
      </c>
      <c r="N98" s="60" t="str">
        <f t="shared" si="29"/>
        <v/>
      </c>
      <c r="O98" s="309">
        <f t="shared" si="30"/>
        <v>0</v>
      </c>
      <c r="P98" s="60" t="str">
        <f t="shared" si="31"/>
        <v/>
      </c>
      <c r="Q98" s="60" t="str">
        <f t="shared" si="32"/>
        <v/>
      </c>
      <c r="R98" s="309">
        <f t="shared" si="33"/>
        <v>0</v>
      </c>
      <c r="S98" s="60" t="str">
        <f t="shared" si="34"/>
        <v/>
      </c>
      <c r="T98" s="60" t="str">
        <f t="shared" si="35"/>
        <v/>
      </c>
      <c r="U98" s="61" t="str">
        <f t="shared" si="21"/>
        <v/>
      </c>
      <c r="V98" s="61"/>
      <c r="W98" s="61"/>
      <c r="X98" s="61"/>
      <c r="Y98" s="61"/>
      <c r="Z98" s="62" t="str">
        <f t="shared" si="22"/>
        <v/>
      </c>
      <c r="AC98" s="205">
        <f t="shared" si="36"/>
        <v>0</v>
      </c>
    </row>
    <row r="99" spans="2:29" hidden="1" x14ac:dyDescent="0.25">
      <c r="B99" s="49" t="str">
        <f t="shared" si="23"/>
        <v/>
      </c>
      <c r="C99" s="259" t="str">
        <f>סיכום!C99</f>
        <v/>
      </c>
      <c r="D99" s="59"/>
      <c r="E99" s="50" t="str">
        <f>סיכום!H99</f>
        <v/>
      </c>
      <c r="F99" s="308" t="str">
        <f t="shared" si="16"/>
        <v/>
      </c>
      <c r="G99" s="50" t="str">
        <f t="shared" si="17"/>
        <v/>
      </c>
      <c r="H99" s="50" t="str">
        <f t="shared" si="18"/>
        <v/>
      </c>
      <c r="I99" s="309">
        <f t="shared" si="24"/>
        <v>0</v>
      </c>
      <c r="J99" s="60" t="str">
        <f t="shared" si="25"/>
        <v/>
      </c>
      <c r="K99" s="60" t="str">
        <f t="shared" si="26"/>
        <v/>
      </c>
      <c r="L99" s="309">
        <f t="shared" si="27"/>
        <v>0</v>
      </c>
      <c r="M99" s="60" t="str">
        <f t="shared" si="28"/>
        <v/>
      </c>
      <c r="N99" s="60" t="str">
        <f t="shared" si="29"/>
        <v/>
      </c>
      <c r="O99" s="309">
        <f t="shared" si="30"/>
        <v>0</v>
      </c>
      <c r="P99" s="60" t="str">
        <f t="shared" si="31"/>
        <v/>
      </c>
      <c r="Q99" s="60" t="str">
        <f t="shared" si="32"/>
        <v/>
      </c>
      <c r="R99" s="309">
        <f t="shared" si="33"/>
        <v>0</v>
      </c>
      <c r="S99" s="60" t="str">
        <f t="shared" si="34"/>
        <v/>
      </c>
      <c r="T99" s="60" t="str">
        <f t="shared" si="35"/>
        <v/>
      </c>
      <c r="U99" s="61" t="str">
        <f t="shared" si="21"/>
        <v/>
      </c>
      <c r="V99" s="61"/>
      <c r="W99" s="61"/>
      <c r="X99" s="61"/>
      <c r="Y99" s="61"/>
      <c r="Z99" s="62" t="str">
        <f t="shared" si="22"/>
        <v/>
      </c>
      <c r="AC99" s="205">
        <f t="shared" si="36"/>
        <v>0</v>
      </c>
    </row>
    <row r="100" spans="2:29" hidden="1" x14ac:dyDescent="0.25">
      <c r="B100" s="49" t="str">
        <f t="shared" si="23"/>
        <v/>
      </c>
      <c r="C100" s="259" t="str">
        <f>סיכום!C100</f>
        <v/>
      </c>
      <c r="D100" s="59"/>
      <c r="E100" s="50" t="str">
        <f>סיכום!H100</f>
        <v/>
      </c>
      <c r="F100" s="308" t="str">
        <f t="shared" ref="F100:F130" si="37">IF(C100="","",IF(E100&gt;$D100,1,0))</f>
        <v/>
      </c>
      <c r="G100" s="50" t="str">
        <f t="shared" ref="G100:G130" si="38">IF($C100="","",MIN(D100:E100))</f>
        <v/>
      </c>
      <c r="H100" s="50" t="str">
        <f t="shared" ref="H100:H130" si="39">IF($C100="","",IF(F100=1,G100,G100/SUMIF(F$31:F$130,0,G$31:G$130)*($C$2-SUMIF(F$31:F$130,1,G$31:G$130))))</f>
        <v/>
      </c>
      <c r="I100" s="309">
        <f t="shared" si="24"/>
        <v>0</v>
      </c>
      <c r="J100" s="60" t="str">
        <f t="shared" si="25"/>
        <v/>
      </c>
      <c r="K100" s="60" t="str">
        <f t="shared" si="26"/>
        <v/>
      </c>
      <c r="L100" s="309">
        <f t="shared" si="27"/>
        <v>0</v>
      </c>
      <c r="M100" s="60" t="str">
        <f t="shared" si="28"/>
        <v/>
      </c>
      <c r="N100" s="60" t="str">
        <f t="shared" si="29"/>
        <v/>
      </c>
      <c r="O100" s="309">
        <f t="shared" si="30"/>
        <v>0</v>
      </c>
      <c r="P100" s="60" t="str">
        <f t="shared" si="31"/>
        <v/>
      </c>
      <c r="Q100" s="60" t="str">
        <f t="shared" si="32"/>
        <v/>
      </c>
      <c r="R100" s="309">
        <f t="shared" si="33"/>
        <v>0</v>
      </c>
      <c r="S100" s="60" t="str">
        <f t="shared" si="34"/>
        <v/>
      </c>
      <c r="T100" s="60" t="str">
        <f t="shared" si="35"/>
        <v/>
      </c>
      <c r="U100" s="61" t="str">
        <f t="shared" si="21"/>
        <v/>
      </c>
      <c r="V100" s="61"/>
      <c r="W100" s="61"/>
      <c r="X100" s="61"/>
      <c r="Y100" s="61"/>
      <c r="Z100" s="62" t="str">
        <f t="shared" si="22"/>
        <v/>
      </c>
      <c r="AC100" s="205">
        <f t="shared" si="36"/>
        <v>0</v>
      </c>
    </row>
    <row r="101" spans="2:29" hidden="1" x14ac:dyDescent="0.25">
      <c r="B101" s="49" t="str">
        <f t="shared" si="23"/>
        <v/>
      </c>
      <c r="C101" s="259" t="str">
        <f>סיכום!C101</f>
        <v/>
      </c>
      <c r="D101" s="59"/>
      <c r="E101" s="50" t="str">
        <f>סיכום!H101</f>
        <v/>
      </c>
      <c r="F101" s="308" t="str">
        <f t="shared" si="37"/>
        <v/>
      </c>
      <c r="G101" s="50" t="str">
        <f t="shared" si="38"/>
        <v/>
      </c>
      <c r="H101" s="50" t="str">
        <f t="shared" si="39"/>
        <v/>
      </c>
      <c r="I101" s="309">
        <f t="shared" si="24"/>
        <v>0</v>
      </c>
      <c r="J101" s="60" t="str">
        <f t="shared" si="25"/>
        <v/>
      </c>
      <c r="K101" s="60" t="str">
        <f t="shared" si="26"/>
        <v/>
      </c>
      <c r="L101" s="309">
        <f t="shared" si="27"/>
        <v>0</v>
      </c>
      <c r="M101" s="60" t="str">
        <f t="shared" si="28"/>
        <v/>
      </c>
      <c r="N101" s="60" t="str">
        <f t="shared" si="29"/>
        <v/>
      </c>
      <c r="O101" s="309">
        <f t="shared" si="30"/>
        <v>0</v>
      </c>
      <c r="P101" s="60" t="str">
        <f t="shared" si="31"/>
        <v/>
      </c>
      <c r="Q101" s="60" t="str">
        <f t="shared" si="32"/>
        <v/>
      </c>
      <c r="R101" s="309">
        <f t="shared" si="33"/>
        <v>0</v>
      </c>
      <c r="S101" s="60" t="str">
        <f t="shared" si="34"/>
        <v/>
      </c>
      <c r="T101" s="60" t="str">
        <f t="shared" si="35"/>
        <v/>
      </c>
      <c r="U101" s="61" t="str">
        <f t="shared" si="21"/>
        <v/>
      </c>
      <c r="V101" s="61"/>
      <c r="W101" s="61"/>
      <c r="X101" s="61"/>
      <c r="Y101" s="61"/>
      <c r="Z101" s="62" t="str">
        <f t="shared" si="22"/>
        <v/>
      </c>
      <c r="AC101" s="205">
        <f t="shared" si="36"/>
        <v>0</v>
      </c>
    </row>
    <row r="102" spans="2:29" hidden="1" x14ac:dyDescent="0.25">
      <c r="B102" s="49" t="str">
        <f t="shared" si="23"/>
        <v/>
      </c>
      <c r="C102" s="259" t="str">
        <f>סיכום!C102</f>
        <v/>
      </c>
      <c r="D102" s="59"/>
      <c r="E102" s="50" t="str">
        <f>סיכום!H102</f>
        <v/>
      </c>
      <c r="F102" s="308" t="str">
        <f t="shared" si="37"/>
        <v/>
      </c>
      <c r="G102" s="50" t="str">
        <f t="shared" si="38"/>
        <v/>
      </c>
      <c r="H102" s="50" t="str">
        <f t="shared" si="39"/>
        <v/>
      </c>
      <c r="I102" s="309">
        <f t="shared" si="24"/>
        <v>0</v>
      </c>
      <c r="J102" s="60" t="str">
        <f t="shared" si="25"/>
        <v/>
      </c>
      <c r="K102" s="60" t="str">
        <f t="shared" si="26"/>
        <v/>
      </c>
      <c r="L102" s="309">
        <f t="shared" si="27"/>
        <v>0</v>
      </c>
      <c r="M102" s="60" t="str">
        <f t="shared" si="28"/>
        <v/>
      </c>
      <c r="N102" s="60" t="str">
        <f t="shared" si="29"/>
        <v/>
      </c>
      <c r="O102" s="309">
        <f t="shared" si="30"/>
        <v>0</v>
      </c>
      <c r="P102" s="60" t="str">
        <f t="shared" si="31"/>
        <v/>
      </c>
      <c r="Q102" s="60" t="str">
        <f t="shared" si="32"/>
        <v/>
      </c>
      <c r="R102" s="309">
        <f t="shared" si="33"/>
        <v>0</v>
      </c>
      <c r="S102" s="60" t="str">
        <f t="shared" si="34"/>
        <v/>
      </c>
      <c r="T102" s="60" t="str">
        <f t="shared" si="35"/>
        <v/>
      </c>
      <c r="U102" s="61" t="str">
        <f t="shared" si="21"/>
        <v/>
      </c>
      <c r="V102" s="61"/>
      <c r="W102" s="61"/>
      <c r="X102" s="61"/>
      <c r="Y102" s="61"/>
      <c r="Z102" s="62" t="str">
        <f t="shared" si="22"/>
        <v/>
      </c>
      <c r="AC102" s="205">
        <f t="shared" si="36"/>
        <v>0</v>
      </c>
    </row>
    <row r="103" spans="2:29" hidden="1" x14ac:dyDescent="0.25">
      <c r="B103" s="49" t="str">
        <f t="shared" si="23"/>
        <v/>
      </c>
      <c r="C103" s="259" t="str">
        <f>סיכום!C103</f>
        <v/>
      </c>
      <c r="D103" s="59"/>
      <c r="E103" s="50" t="str">
        <f>סיכום!H103</f>
        <v/>
      </c>
      <c r="F103" s="308" t="str">
        <f t="shared" si="37"/>
        <v/>
      </c>
      <c r="G103" s="50" t="str">
        <f t="shared" si="38"/>
        <v/>
      </c>
      <c r="H103" s="50" t="str">
        <f t="shared" si="39"/>
        <v/>
      </c>
      <c r="I103" s="309">
        <f t="shared" si="24"/>
        <v>0</v>
      </c>
      <c r="J103" s="60" t="str">
        <f t="shared" si="25"/>
        <v/>
      </c>
      <c r="K103" s="60" t="str">
        <f t="shared" si="26"/>
        <v/>
      </c>
      <c r="L103" s="309">
        <f t="shared" si="27"/>
        <v>0</v>
      </c>
      <c r="M103" s="60" t="str">
        <f t="shared" si="28"/>
        <v/>
      </c>
      <c r="N103" s="60" t="str">
        <f t="shared" si="29"/>
        <v/>
      </c>
      <c r="O103" s="309">
        <f t="shared" si="30"/>
        <v>0</v>
      </c>
      <c r="P103" s="60" t="str">
        <f t="shared" si="31"/>
        <v/>
      </c>
      <c r="Q103" s="60" t="str">
        <f t="shared" si="32"/>
        <v/>
      </c>
      <c r="R103" s="309">
        <f t="shared" si="33"/>
        <v>0</v>
      </c>
      <c r="S103" s="60" t="str">
        <f t="shared" si="34"/>
        <v/>
      </c>
      <c r="T103" s="60" t="str">
        <f t="shared" si="35"/>
        <v/>
      </c>
      <c r="U103" s="61" t="str">
        <f t="shared" si="21"/>
        <v/>
      </c>
      <c r="V103" s="61"/>
      <c r="W103" s="61"/>
      <c r="X103" s="61"/>
      <c r="Y103" s="61"/>
      <c r="Z103" s="62" t="str">
        <f t="shared" si="22"/>
        <v/>
      </c>
      <c r="AC103" s="205">
        <f t="shared" si="36"/>
        <v>0</v>
      </c>
    </row>
    <row r="104" spans="2:29" hidden="1" x14ac:dyDescent="0.25">
      <c r="B104" s="49" t="str">
        <f t="shared" si="23"/>
        <v/>
      </c>
      <c r="C104" s="259" t="str">
        <f>סיכום!C104</f>
        <v/>
      </c>
      <c r="D104" s="59"/>
      <c r="E104" s="50" t="str">
        <f>סיכום!H104</f>
        <v/>
      </c>
      <c r="F104" s="308" t="str">
        <f t="shared" si="37"/>
        <v/>
      </c>
      <c r="G104" s="50" t="str">
        <f t="shared" si="38"/>
        <v/>
      </c>
      <c r="H104" s="50" t="str">
        <f t="shared" si="39"/>
        <v/>
      </c>
      <c r="I104" s="309">
        <f t="shared" si="24"/>
        <v>0</v>
      </c>
      <c r="J104" s="60" t="str">
        <f t="shared" si="25"/>
        <v/>
      </c>
      <c r="K104" s="60" t="str">
        <f t="shared" si="26"/>
        <v/>
      </c>
      <c r="L104" s="309">
        <f t="shared" si="27"/>
        <v>0</v>
      </c>
      <c r="M104" s="60" t="str">
        <f t="shared" si="28"/>
        <v/>
      </c>
      <c r="N104" s="60" t="str">
        <f t="shared" si="29"/>
        <v/>
      </c>
      <c r="O104" s="309">
        <f t="shared" si="30"/>
        <v>0</v>
      </c>
      <c r="P104" s="60" t="str">
        <f t="shared" si="31"/>
        <v/>
      </c>
      <c r="Q104" s="60" t="str">
        <f t="shared" si="32"/>
        <v/>
      </c>
      <c r="R104" s="309">
        <f t="shared" si="33"/>
        <v>0</v>
      </c>
      <c r="S104" s="60" t="str">
        <f t="shared" si="34"/>
        <v/>
      </c>
      <c r="T104" s="60" t="str">
        <f t="shared" si="35"/>
        <v/>
      </c>
      <c r="U104" s="61" t="str">
        <f t="shared" si="21"/>
        <v/>
      </c>
      <c r="V104" s="61"/>
      <c r="W104" s="61"/>
      <c r="X104" s="61"/>
      <c r="Y104" s="61"/>
      <c r="Z104" s="62" t="str">
        <f t="shared" si="22"/>
        <v/>
      </c>
      <c r="AC104" s="205">
        <f t="shared" si="36"/>
        <v>0</v>
      </c>
    </row>
    <row r="105" spans="2:29" hidden="1" x14ac:dyDescent="0.25">
      <c r="B105" s="49" t="str">
        <f t="shared" si="23"/>
        <v/>
      </c>
      <c r="C105" s="259" t="str">
        <f>סיכום!C105</f>
        <v/>
      </c>
      <c r="D105" s="59"/>
      <c r="E105" s="50" t="str">
        <f>סיכום!H105</f>
        <v/>
      </c>
      <c r="F105" s="308" t="str">
        <f t="shared" si="37"/>
        <v/>
      </c>
      <c r="G105" s="50" t="str">
        <f t="shared" si="38"/>
        <v/>
      </c>
      <c r="H105" s="50" t="str">
        <f t="shared" si="39"/>
        <v/>
      </c>
      <c r="I105" s="309">
        <f t="shared" si="24"/>
        <v>0</v>
      </c>
      <c r="J105" s="60" t="str">
        <f t="shared" si="25"/>
        <v/>
      </c>
      <c r="K105" s="60" t="str">
        <f t="shared" si="26"/>
        <v/>
      </c>
      <c r="L105" s="309">
        <f t="shared" si="27"/>
        <v>0</v>
      </c>
      <c r="M105" s="60" t="str">
        <f t="shared" si="28"/>
        <v/>
      </c>
      <c r="N105" s="60" t="str">
        <f t="shared" si="29"/>
        <v/>
      </c>
      <c r="O105" s="309">
        <f t="shared" si="30"/>
        <v>0</v>
      </c>
      <c r="P105" s="60" t="str">
        <f t="shared" si="31"/>
        <v/>
      </c>
      <c r="Q105" s="60" t="str">
        <f t="shared" si="32"/>
        <v/>
      </c>
      <c r="R105" s="309">
        <f t="shared" si="33"/>
        <v>0</v>
      </c>
      <c r="S105" s="60" t="str">
        <f t="shared" si="34"/>
        <v/>
      </c>
      <c r="T105" s="60" t="str">
        <f t="shared" si="35"/>
        <v/>
      </c>
      <c r="U105" s="61" t="str">
        <f t="shared" si="21"/>
        <v/>
      </c>
      <c r="V105" s="61"/>
      <c r="W105" s="61"/>
      <c r="X105" s="61"/>
      <c r="Y105" s="61"/>
      <c r="Z105" s="62" t="str">
        <f t="shared" si="22"/>
        <v/>
      </c>
      <c r="AC105" s="205">
        <f t="shared" si="36"/>
        <v>0</v>
      </c>
    </row>
    <row r="106" spans="2:29" hidden="1" x14ac:dyDescent="0.25">
      <c r="B106" s="49" t="str">
        <f t="shared" si="23"/>
        <v/>
      </c>
      <c r="C106" s="259" t="str">
        <f>סיכום!C106</f>
        <v/>
      </c>
      <c r="D106" s="59"/>
      <c r="E106" s="50" t="str">
        <f>סיכום!H106</f>
        <v/>
      </c>
      <c r="F106" s="308" t="str">
        <f t="shared" si="37"/>
        <v/>
      </c>
      <c r="G106" s="50" t="str">
        <f t="shared" si="38"/>
        <v/>
      </c>
      <c r="H106" s="50" t="str">
        <f t="shared" si="39"/>
        <v/>
      </c>
      <c r="I106" s="309">
        <f t="shared" si="24"/>
        <v>0</v>
      </c>
      <c r="J106" s="60" t="str">
        <f t="shared" si="25"/>
        <v/>
      </c>
      <c r="K106" s="60" t="str">
        <f t="shared" si="26"/>
        <v/>
      </c>
      <c r="L106" s="309">
        <f t="shared" si="27"/>
        <v>0</v>
      </c>
      <c r="M106" s="60" t="str">
        <f t="shared" si="28"/>
        <v/>
      </c>
      <c r="N106" s="60" t="str">
        <f t="shared" si="29"/>
        <v/>
      </c>
      <c r="O106" s="309">
        <f t="shared" si="30"/>
        <v>0</v>
      </c>
      <c r="P106" s="60" t="str">
        <f t="shared" si="31"/>
        <v/>
      </c>
      <c r="Q106" s="60" t="str">
        <f t="shared" si="32"/>
        <v/>
      </c>
      <c r="R106" s="309">
        <f t="shared" si="33"/>
        <v>0</v>
      </c>
      <c r="S106" s="60" t="str">
        <f t="shared" si="34"/>
        <v/>
      </c>
      <c r="T106" s="60" t="str">
        <f t="shared" si="35"/>
        <v/>
      </c>
      <c r="U106" s="61" t="str">
        <f t="shared" si="21"/>
        <v/>
      </c>
      <c r="V106" s="61"/>
      <c r="W106" s="61"/>
      <c r="X106" s="61"/>
      <c r="Y106" s="61"/>
      <c r="Z106" s="62" t="str">
        <f t="shared" si="22"/>
        <v/>
      </c>
      <c r="AC106" s="205">
        <f t="shared" si="36"/>
        <v>0</v>
      </c>
    </row>
    <row r="107" spans="2:29" hidden="1" x14ac:dyDescent="0.25">
      <c r="B107" s="49" t="str">
        <f t="shared" si="23"/>
        <v/>
      </c>
      <c r="C107" s="259" t="str">
        <f>סיכום!C107</f>
        <v/>
      </c>
      <c r="D107" s="59"/>
      <c r="E107" s="50" t="str">
        <f>סיכום!H107</f>
        <v/>
      </c>
      <c r="F107" s="308" t="str">
        <f t="shared" si="37"/>
        <v/>
      </c>
      <c r="G107" s="50" t="str">
        <f t="shared" si="38"/>
        <v/>
      </c>
      <c r="H107" s="50" t="str">
        <f t="shared" si="39"/>
        <v/>
      </c>
      <c r="I107" s="309">
        <f t="shared" si="24"/>
        <v>0</v>
      </c>
      <c r="J107" s="60" t="str">
        <f t="shared" si="25"/>
        <v/>
      </c>
      <c r="K107" s="60" t="str">
        <f t="shared" si="26"/>
        <v/>
      </c>
      <c r="L107" s="309">
        <f t="shared" si="27"/>
        <v>0</v>
      </c>
      <c r="M107" s="60" t="str">
        <f t="shared" si="28"/>
        <v/>
      </c>
      <c r="N107" s="60" t="str">
        <f t="shared" si="29"/>
        <v/>
      </c>
      <c r="O107" s="309">
        <f t="shared" si="30"/>
        <v>0</v>
      </c>
      <c r="P107" s="60" t="str">
        <f t="shared" si="31"/>
        <v/>
      </c>
      <c r="Q107" s="60" t="str">
        <f t="shared" si="32"/>
        <v/>
      </c>
      <c r="R107" s="309">
        <f t="shared" si="33"/>
        <v>0</v>
      </c>
      <c r="S107" s="60" t="str">
        <f t="shared" si="34"/>
        <v/>
      </c>
      <c r="T107" s="60" t="str">
        <f t="shared" si="35"/>
        <v/>
      </c>
      <c r="U107" s="61" t="str">
        <f t="shared" si="21"/>
        <v/>
      </c>
      <c r="V107" s="61"/>
      <c r="W107" s="61"/>
      <c r="X107" s="61"/>
      <c r="Y107" s="61"/>
      <c r="Z107" s="62" t="str">
        <f t="shared" si="22"/>
        <v/>
      </c>
      <c r="AC107" s="205">
        <f t="shared" si="36"/>
        <v>0</v>
      </c>
    </row>
    <row r="108" spans="2:29" hidden="1" x14ac:dyDescent="0.25">
      <c r="B108" s="49" t="str">
        <f t="shared" si="23"/>
        <v/>
      </c>
      <c r="C108" s="259" t="str">
        <f>סיכום!C108</f>
        <v/>
      </c>
      <c r="D108" s="59"/>
      <c r="E108" s="50" t="str">
        <f>סיכום!H108</f>
        <v/>
      </c>
      <c r="F108" s="308" t="str">
        <f t="shared" si="37"/>
        <v/>
      </c>
      <c r="G108" s="50" t="str">
        <f t="shared" si="38"/>
        <v/>
      </c>
      <c r="H108" s="50" t="str">
        <f t="shared" si="39"/>
        <v/>
      </c>
      <c r="I108" s="309">
        <f t="shared" si="24"/>
        <v>0</v>
      </c>
      <c r="J108" s="60" t="str">
        <f t="shared" si="25"/>
        <v/>
      </c>
      <c r="K108" s="60" t="str">
        <f t="shared" si="26"/>
        <v/>
      </c>
      <c r="L108" s="309">
        <f t="shared" si="27"/>
        <v>0</v>
      </c>
      <c r="M108" s="60" t="str">
        <f t="shared" si="28"/>
        <v/>
      </c>
      <c r="N108" s="60" t="str">
        <f t="shared" si="29"/>
        <v/>
      </c>
      <c r="O108" s="309">
        <f t="shared" si="30"/>
        <v>0</v>
      </c>
      <c r="P108" s="60" t="str">
        <f t="shared" si="31"/>
        <v/>
      </c>
      <c r="Q108" s="60" t="str">
        <f t="shared" si="32"/>
        <v/>
      </c>
      <c r="R108" s="309">
        <f t="shared" si="33"/>
        <v>0</v>
      </c>
      <c r="S108" s="60" t="str">
        <f t="shared" si="34"/>
        <v/>
      </c>
      <c r="T108" s="60" t="str">
        <f t="shared" si="35"/>
        <v/>
      </c>
      <c r="U108" s="61" t="str">
        <f t="shared" si="21"/>
        <v/>
      </c>
      <c r="V108" s="61"/>
      <c r="W108" s="61"/>
      <c r="X108" s="61"/>
      <c r="Y108" s="61"/>
      <c r="Z108" s="62" t="str">
        <f t="shared" si="22"/>
        <v/>
      </c>
      <c r="AC108" s="205">
        <f t="shared" si="36"/>
        <v>0</v>
      </c>
    </row>
    <row r="109" spans="2:29" hidden="1" x14ac:dyDescent="0.25">
      <c r="B109" s="49" t="str">
        <f t="shared" si="23"/>
        <v/>
      </c>
      <c r="C109" s="259" t="str">
        <f>סיכום!C109</f>
        <v/>
      </c>
      <c r="D109" s="59"/>
      <c r="E109" s="50" t="str">
        <f>סיכום!H109</f>
        <v/>
      </c>
      <c r="F109" s="308" t="str">
        <f t="shared" si="37"/>
        <v/>
      </c>
      <c r="G109" s="50" t="str">
        <f t="shared" si="38"/>
        <v/>
      </c>
      <c r="H109" s="50" t="str">
        <f t="shared" si="39"/>
        <v/>
      </c>
      <c r="I109" s="309">
        <f t="shared" si="24"/>
        <v>0</v>
      </c>
      <c r="J109" s="60" t="str">
        <f t="shared" si="25"/>
        <v/>
      </c>
      <c r="K109" s="60" t="str">
        <f t="shared" si="26"/>
        <v/>
      </c>
      <c r="L109" s="309">
        <f t="shared" si="27"/>
        <v>0</v>
      </c>
      <c r="M109" s="60" t="str">
        <f t="shared" si="28"/>
        <v/>
      </c>
      <c r="N109" s="60" t="str">
        <f t="shared" si="29"/>
        <v/>
      </c>
      <c r="O109" s="309">
        <f t="shared" si="30"/>
        <v>0</v>
      </c>
      <c r="P109" s="60" t="str">
        <f t="shared" si="31"/>
        <v/>
      </c>
      <c r="Q109" s="60" t="str">
        <f t="shared" si="32"/>
        <v/>
      </c>
      <c r="R109" s="309">
        <f t="shared" si="33"/>
        <v>0</v>
      </c>
      <c r="S109" s="60" t="str">
        <f t="shared" si="34"/>
        <v/>
      </c>
      <c r="T109" s="60" t="str">
        <f t="shared" si="35"/>
        <v/>
      </c>
      <c r="U109" s="61" t="str">
        <f t="shared" si="21"/>
        <v/>
      </c>
      <c r="V109" s="61"/>
      <c r="W109" s="61"/>
      <c r="X109" s="61"/>
      <c r="Y109" s="61"/>
      <c r="Z109" s="62" t="str">
        <f t="shared" si="22"/>
        <v/>
      </c>
      <c r="AC109" s="205">
        <f t="shared" si="36"/>
        <v>0</v>
      </c>
    </row>
    <row r="110" spans="2:29" hidden="1" x14ac:dyDescent="0.25">
      <c r="B110" s="49" t="str">
        <f t="shared" si="23"/>
        <v/>
      </c>
      <c r="C110" s="259" t="str">
        <f>סיכום!C110</f>
        <v/>
      </c>
      <c r="D110" s="59"/>
      <c r="E110" s="50" t="str">
        <f>סיכום!H110</f>
        <v/>
      </c>
      <c r="F110" s="308" t="str">
        <f t="shared" si="37"/>
        <v/>
      </c>
      <c r="G110" s="50" t="str">
        <f t="shared" si="38"/>
        <v/>
      </c>
      <c r="H110" s="50" t="str">
        <f t="shared" si="39"/>
        <v/>
      </c>
      <c r="I110" s="309">
        <f t="shared" si="24"/>
        <v>0</v>
      </c>
      <c r="J110" s="60" t="str">
        <f t="shared" si="25"/>
        <v/>
      </c>
      <c r="K110" s="60" t="str">
        <f t="shared" si="26"/>
        <v/>
      </c>
      <c r="L110" s="309">
        <f t="shared" si="27"/>
        <v>0</v>
      </c>
      <c r="M110" s="60" t="str">
        <f t="shared" si="28"/>
        <v/>
      </c>
      <c r="N110" s="60" t="str">
        <f t="shared" si="29"/>
        <v/>
      </c>
      <c r="O110" s="309">
        <f t="shared" si="30"/>
        <v>0</v>
      </c>
      <c r="P110" s="60" t="str">
        <f t="shared" si="31"/>
        <v/>
      </c>
      <c r="Q110" s="60" t="str">
        <f t="shared" si="32"/>
        <v/>
      </c>
      <c r="R110" s="309">
        <f t="shared" si="33"/>
        <v>0</v>
      </c>
      <c r="S110" s="60" t="str">
        <f t="shared" si="34"/>
        <v/>
      </c>
      <c r="T110" s="60" t="str">
        <f t="shared" si="35"/>
        <v/>
      </c>
      <c r="U110" s="61" t="str">
        <f t="shared" si="21"/>
        <v/>
      </c>
      <c r="V110" s="61"/>
      <c r="W110" s="61"/>
      <c r="X110" s="61"/>
      <c r="Y110" s="61"/>
      <c r="Z110" s="62" t="str">
        <f t="shared" si="22"/>
        <v/>
      </c>
      <c r="AC110" s="205">
        <f t="shared" si="36"/>
        <v>0</v>
      </c>
    </row>
    <row r="111" spans="2:29" hidden="1" x14ac:dyDescent="0.25">
      <c r="B111" s="49" t="str">
        <f t="shared" si="23"/>
        <v/>
      </c>
      <c r="C111" s="259" t="str">
        <f>סיכום!C111</f>
        <v/>
      </c>
      <c r="D111" s="59"/>
      <c r="E111" s="50" t="str">
        <f>סיכום!H111</f>
        <v/>
      </c>
      <c r="F111" s="308" t="str">
        <f t="shared" si="37"/>
        <v/>
      </c>
      <c r="G111" s="50" t="str">
        <f t="shared" si="38"/>
        <v/>
      </c>
      <c r="H111" s="50" t="str">
        <f t="shared" si="39"/>
        <v/>
      </c>
      <c r="I111" s="309">
        <f t="shared" si="24"/>
        <v>0</v>
      </c>
      <c r="J111" s="60" t="str">
        <f t="shared" si="25"/>
        <v/>
      </c>
      <c r="K111" s="60" t="str">
        <f t="shared" si="26"/>
        <v/>
      </c>
      <c r="L111" s="309">
        <f t="shared" si="27"/>
        <v>0</v>
      </c>
      <c r="M111" s="60" t="str">
        <f t="shared" si="28"/>
        <v/>
      </c>
      <c r="N111" s="60" t="str">
        <f t="shared" si="29"/>
        <v/>
      </c>
      <c r="O111" s="309">
        <f t="shared" si="30"/>
        <v>0</v>
      </c>
      <c r="P111" s="60" t="str">
        <f t="shared" si="31"/>
        <v/>
      </c>
      <c r="Q111" s="60" t="str">
        <f t="shared" si="32"/>
        <v/>
      </c>
      <c r="R111" s="309">
        <f t="shared" si="33"/>
        <v>0</v>
      </c>
      <c r="S111" s="60" t="str">
        <f t="shared" si="34"/>
        <v/>
      </c>
      <c r="T111" s="60" t="str">
        <f t="shared" si="35"/>
        <v/>
      </c>
      <c r="U111" s="61" t="str">
        <f t="shared" si="21"/>
        <v/>
      </c>
      <c r="V111" s="61"/>
      <c r="W111" s="61"/>
      <c r="X111" s="61"/>
      <c r="Y111" s="61"/>
      <c r="Z111" s="62" t="str">
        <f t="shared" si="22"/>
        <v/>
      </c>
      <c r="AC111" s="205">
        <f t="shared" si="36"/>
        <v>0</v>
      </c>
    </row>
    <row r="112" spans="2:29" hidden="1" x14ac:dyDescent="0.25">
      <c r="B112" s="49" t="str">
        <f t="shared" si="23"/>
        <v/>
      </c>
      <c r="C112" s="259" t="str">
        <f>סיכום!C112</f>
        <v/>
      </c>
      <c r="D112" s="59"/>
      <c r="E112" s="50" t="str">
        <f>סיכום!H112</f>
        <v/>
      </c>
      <c r="F112" s="308" t="str">
        <f t="shared" si="37"/>
        <v/>
      </c>
      <c r="G112" s="50" t="str">
        <f t="shared" si="38"/>
        <v/>
      </c>
      <c r="H112" s="50" t="str">
        <f t="shared" si="39"/>
        <v/>
      </c>
      <c r="I112" s="309">
        <f t="shared" si="24"/>
        <v>0</v>
      </c>
      <c r="J112" s="60" t="str">
        <f t="shared" si="25"/>
        <v/>
      </c>
      <c r="K112" s="60" t="str">
        <f t="shared" si="26"/>
        <v/>
      </c>
      <c r="L112" s="309">
        <f t="shared" si="27"/>
        <v>0</v>
      </c>
      <c r="M112" s="60" t="str">
        <f t="shared" si="28"/>
        <v/>
      </c>
      <c r="N112" s="60" t="str">
        <f t="shared" si="29"/>
        <v/>
      </c>
      <c r="O112" s="309">
        <f t="shared" si="30"/>
        <v>0</v>
      </c>
      <c r="P112" s="60" t="str">
        <f t="shared" si="31"/>
        <v/>
      </c>
      <c r="Q112" s="60" t="str">
        <f t="shared" si="32"/>
        <v/>
      </c>
      <c r="R112" s="309">
        <f t="shared" si="33"/>
        <v>0</v>
      </c>
      <c r="S112" s="60" t="str">
        <f t="shared" si="34"/>
        <v/>
      </c>
      <c r="T112" s="60" t="str">
        <f t="shared" si="35"/>
        <v/>
      </c>
      <c r="U112" s="61" t="str">
        <f t="shared" si="21"/>
        <v/>
      </c>
      <c r="V112" s="61"/>
      <c r="W112" s="61"/>
      <c r="X112" s="61"/>
      <c r="Y112" s="61"/>
      <c r="Z112" s="62" t="str">
        <f t="shared" si="22"/>
        <v/>
      </c>
      <c r="AC112" s="205">
        <f t="shared" si="36"/>
        <v>0</v>
      </c>
    </row>
    <row r="113" spans="2:29" hidden="1" x14ac:dyDescent="0.25">
      <c r="B113" s="49" t="str">
        <f t="shared" si="23"/>
        <v/>
      </c>
      <c r="C113" s="259" t="str">
        <f>סיכום!C113</f>
        <v/>
      </c>
      <c r="D113" s="59"/>
      <c r="E113" s="50" t="str">
        <f>סיכום!H113</f>
        <v/>
      </c>
      <c r="F113" s="308" t="str">
        <f t="shared" si="37"/>
        <v/>
      </c>
      <c r="G113" s="50" t="str">
        <f t="shared" si="38"/>
        <v/>
      </c>
      <c r="H113" s="50" t="str">
        <f t="shared" si="39"/>
        <v/>
      </c>
      <c r="I113" s="309">
        <f t="shared" si="24"/>
        <v>0</v>
      </c>
      <c r="J113" s="60" t="str">
        <f t="shared" si="25"/>
        <v/>
      </c>
      <c r="K113" s="60" t="str">
        <f t="shared" si="26"/>
        <v/>
      </c>
      <c r="L113" s="309">
        <f t="shared" si="27"/>
        <v>0</v>
      </c>
      <c r="M113" s="60" t="str">
        <f t="shared" si="28"/>
        <v/>
      </c>
      <c r="N113" s="60" t="str">
        <f t="shared" si="29"/>
        <v/>
      </c>
      <c r="O113" s="309">
        <f t="shared" si="30"/>
        <v>0</v>
      </c>
      <c r="P113" s="60" t="str">
        <f t="shared" si="31"/>
        <v/>
      </c>
      <c r="Q113" s="60" t="str">
        <f t="shared" si="32"/>
        <v/>
      </c>
      <c r="R113" s="309">
        <f t="shared" si="33"/>
        <v>0</v>
      </c>
      <c r="S113" s="60" t="str">
        <f t="shared" si="34"/>
        <v/>
      </c>
      <c r="T113" s="60" t="str">
        <f t="shared" si="35"/>
        <v/>
      </c>
      <c r="U113" s="61" t="str">
        <f t="shared" si="21"/>
        <v/>
      </c>
      <c r="V113" s="61"/>
      <c r="W113" s="61"/>
      <c r="X113" s="61"/>
      <c r="Y113" s="61"/>
      <c r="Z113" s="62" t="str">
        <f t="shared" si="22"/>
        <v/>
      </c>
      <c r="AC113" s="205">
        <f t="shared" si="36"/>
        <v>0</v>
      </c>
    </row>
    <row r="114" spans="2:29" hidden="1" x14ac:dyDescent="0.25">
      <c r="B114" s="49" t="str">
        <f t="shared" si="23"/>
        <v/>
      </c>
      <c r="C114" s="259" t="str">
        <f>סיכום!C114</f>
        <v/>
      </c>
      <c r="D114" s="59"/>
      <c r="E114" s="50" t="str">
        <f>סיכום!H114</f>
        <v/>
      </c>
      <c r="F114" s="308" t="str">
        <f t="shared" si="37"/>
        <v/>
      </c>
      <c r="G114" s="50" t="str">
        <f t="shared" si="38"/>
        <v/>
      </c>
      <c r="H114" s="50" t="str">
        <f t="shared" si="39"/>
        <v/>
      </c>
      <c r="I114" s="309">
        <f t="shared" si="24"/>
        <v>0</v>
      </c>
      <c r="J114" s="60" t="str">
        <f t="shared" si="25"/>
        <v/>
      </c>
      <c r="K114" s="60" t="str">
        <f t="shared" si="26"/>
        <v/>
      </c>
      <c r="L114" s="309">
        <f t="shared" si="27"/>
        <v>0</v>
      </c>
      <c r="M114" s="60" t="str">
        <f t="shared" si="28"/>
        <v/>
      </c>
      <c r="N114" s="60" t="str">
        <f t="shared" si="29"/>
        <v/>
      </c>
      <c r="O114" s="309">
        <f t="shared" si="30"/>
        <v>0</v>
      </c>
      <c r="P114" s="60" t="str">
        <f t="shared" si="31"/>
        <v/>
      </c>
      <c r="Q114" s="60" t="str">
        <f t="shared" si="32"/>
        <v/>
      </c>
      <c r="R114" s="309">
        <f t="shared" si="33"/>
        <v>0</v>
      </c>
      <c r="S114" s="60" t="str">
        <f t="shared" si="34"/>
        <v/>
      </c>
      <c r="T114" s="60" t="str">
        <f t="shared" si="35"/>
        <v/>
      </c>
      <c r="U114" s="61" t="str">
        <f t="shared" si="21"/>
        <v/>
      </c>
      <c r="V114" s="61"/>
      <c r="W114" s="61"/>
      <c r="X114" s="61"/>
      <c r="Y114" s="61"/>
      <c r="Z114" s="62" t="str">
        <f t="shared" si="22"/>
        <v/>
      </c>
      <c r="AC114" s="205">
        <f t="shared" si="36"/>
        <v>0</v>
      </c>
    </row>
    <row r="115" spans="2:29" hidden="1" x14ac:dyDescent="0.25">
      <c r="B115" s="49" t="str">
        <f t="shared" si="23"/>
        <v/>
      </c>
      <c r="C115" s="259" t="str">
        <f>סיכום!C115</f>
        <v/>
      </c>
      <c r="D115" s="59"/>
      <c r="E115" s="50" t="str">
        <f>סיכום!H115</f>
        <v/>
      </c>
      <c r="F115" s="308" t="str">
        <f t="shared" si="37"/>
        <v/>
      </c>
      <c r="G115" s="50" t="str">
        <f t="shared" si="38"/>
        <v/>
      </c>
      <c r="H115" s="50" t="str">
        <f t="shared" si="39"/>
        <v/>
      </c>
      <c r="I115" s="309">
        <f t="shared" si="24"/>
        <v>0</v>
      </c>
      <c r="J115" s="60" t="str">
        <f t="shared" si="25"/>
        <v/>
      </c>
      <c r="K115" s="60" t="str">
        <f t="shared" si="26"/>
        <v/>
      </c>
      <c r="L115" s="309">
        <f t="shared" si="27"/>
        <v>0</v>
      </c>
      <c r="M115" s="60" t="str">
        <f t="shared" si="28"/>
        <v/>
      </c>
      <c r="N115" s="60" t="str">
        <f t="shared" si="29"/>
        <v/>
      </c>
      <c r="O115" s="309">
        <f t="shared" si="30"/>
        <v>0</v>
      </c>
      <c r="P115" s="60" t="str">
        <f t="shared" si="31"/>
        <v/>
      </c>
      <c r="Q115" s="60" t="str">
        <f t="shared" si="32"/>
        <v/>
      </c>
      <c r="R115" s="309">
        <f t="shared" si="33"/>
        <v>0</v>
      </c>
      <c r="S115" s="60" t="str">
        <f t="shared" si="34"/>
        <v/>
      </c>
      <c r="T115" s="60" t="str">
        <f t="shared" si="35"/>
        <v/>
      </c>
      <c r="U115" s="61" t="str">
        <f t="shared" si="21"/>
        <v/>
      </c>
      <c r="V115" s="61"/>
      <c r="W115" s="61"/>
      <c r="X115" s="61"/>
      <c r="Y115" s="61"/>
      <c r="Z115" s="62" t="str">
        <f t="shared" si="22"/>
        <v/>
      </c>
      <c r="AC115" s="205">
        <f t="shared" si="36"/>
        <v>0</v>
      </c>
    </row>
    <row r="116" spans="2:29" hidden="1" x14ac:dyDescent="0.25">
      <c r="B116" s="49" t="str">
        <f t="shared" si="23"/>
        <v/>
      </c>
      <c r="C116" s="259" t="str">
        <f>סיכום!C116</f>
        <v/>
      </c>
      <c r="D116" s="59"/>
      <c r="E116" s="50" t="str">
        <f>סיכום!H116</f>
        <v/>
      </c>
      <c r="F116" s="308" t="str">
        <f t="shared" si="37"/>
        <v/>
      </c>
      <c r="G116" s="50" t="str">
        <f t="shared" si="38"/>
        <v/>
      </c>
      <c r="H116" s="50" t="str">
        <f t="shared" si="39"/>
        <v/>
      </c>
      <c r="I116" s="309">
        <f t="shared" si="24"/>
        <v>0</v>
      </c>
      <c r="J116" s="60" t="str">
        <f t="shared" si="25"/>
        <v/>
      </c>
      <c r="K116" s="60" t="str">
        <f t="shared" si="26"/>
        <v/>
      </c>
      <c r="L116" s="309">
        <f t="shared" si="27"/>
        <v>0</v>
      </c>
      <c r="M116" s="60" t="str">
        <f t="shared" si="28"/>
        <v/>
      </c>
      <c r="N116" s="60" t="str">
        <f t="shared" si="29"/>
        <v/>
      </c>
      <c r="O116" s="309">
        <f t="shared" si="30"/>
        <v>0</v>
      </c>
      <c r="P116" s="60" t="str">
        <f t="shared" si="31"/>
        <v/>
      </c>
      <c r="Q116" s="60" t="str">
        <f t="shared" si="32"/>
        <v/>
      </c>
      <c r="R116" s="309">
        <f t="shared" si="33"/>
        <v>0</v>
      </c>
      <c r="S116" s="60" t="str">
        <f t="shared" si="34"/>
        <v/>
      </c>
      <c r="T116" s="60" t="str">
        <f t="shared" si="35"/>
        <v/>
      </c>
      <c r="U116" s="61" t="str">
        <f t="shared" si="21"/>
        <v/>
      </c>
      <c r="V116" s="61"/>
      <c r="W116" s="61"/>
      <c r="X116" s="61"/>
      <c r="Y116" s="61"/>
      <c r="Z116" s="62" t="str">
        <f t="shared" si="22"/>
        <v/>
      </c>
      <c r="AC116" s="205">
        <f t="shared" si="36"/>
        <v>0</v>
      </c>
    </row>
    <row r="117" spans="2:29" hidden="1" x14ac:dyDescent="0.25">
      <c r="B117" s="49" t="str">
        <f t="shared" si="23"/>
        <v/>
      </c>
      <c r="C117" s="259" t="str">
        <f>סיכום!C117</f>
        <v/>
      </c>
      <c r="D117" s="59"/>
      <c r="E117" s="50" t="str">
        <f>סיכום!H117</f>
        <v/>
      </c>
      <c r="F117" s="308" t="str">
        <f t="shared" si="37"/>
        <v/>
      </c>
      <c r="G117" s="50" t="str">
        <f t="shared" si="38"/>
        <v/>
      </c>
      <c r="H117" s="50" t="str">
        <f t="shared" si="39"/>
        <v/>
      </c>
      <c r="I117" s="309">
        <f t="shared" si="24"/>
        <v>0</v>
      </c>
      <c r="J117" s="60" t="str">
        <f t="shared" si="25"/>
        <v/>
      </c>
      <c r="K117" s="60" t="str">
        <f t="shared" si="26"/>
        <v/>
      </c>
      <c r="L117" s="309">
        <f t="shared" si="27"/>
        <v>0</v>
      </c>
      <c r="M117" s="60" t="str">
        <f t="shared" si="28"/>
        <v/>
      </c>
      <c r="N117" s="60" t="str">
        <f t="shared" si="29"/>
        <v/>
      </c>
      <c r="O117" s="309">
        <f t="shared" si="30"/>
        <v>0</v>
      </c>
      <c r="P117" s="60" t="str">
        <f t="shared" si="31"/>
        <v/>
      </c>
      <c r="Q117" s="60" t="str">
        <f t="shared" si="32"/>
        <v/>
      </c>
      <c r="R117" s="309">
        <f t="shared" si="33"/>
        <v>0</v>
      </c>
      <c r="S117" s="60" t="str">
        <f t="shared" si="34"/>
        <v/>
      </c>
      <c r="T117" s="60" t="str">
        <f t="shared" si="35"/>
        <v/>
      </c>
      <c r="U117" s="61" t="str">
        <f t="shared" si="21"/>
        <v/>
      </c>
      <c r="V117" s="61"/>
      <c r="W117" s="61"/>
      <c r="X117" s="61"/>
      <c r="Y117" s="61"/>
      <c r="Z117" s="62" t="str">
        <f t="shared" si="22"/>
        <v/>
      </c>
      <c r="AC117" s="205">
        <f t="shared" si="36"/>
        <v>0</v>
      </c>
    </row>
    <row r="118" spans="2:29" hidden="1" x14ac:dyDescent="0.25">
      <c r="B118" s="49" t="str">
        <f t="shared" si="23"/>
        <v/>
      </c>
      <c r="C118" s="259" t="str">
        <f>סיכום!C118</f>
        <v/>
      </c>
      <c r="D118" s="59"/>
      <c r="E118" s="50" t="str">
        <f>סיכום!H118</f>
        <v/>
      </c>
      <c r="F118" s="308" t="str">
        <f t="shared" si="37"/>
        <v/>
      </c>
      <c r="G118" s="50" t="str">
        <f t="shared" si="38"/>
        <v/>
      </c>
      <c r="H118" s="50" t="str">
        <f t="shared" si="39"/>
        <v/>
      </c>
      <c r="I118" s="309">
        <f t="shared" si="24"/>
        <v>0</v>
      </c>
      <c r="J118" s="60" t="str">
        <f t="shared" si="25"/>
        <v/>
      </c>
      <c r="K118" s="60" t="str">
        <f t="shared" si="26"/>
        <v/>
      </c>
      <c r="L118" s="309">
        <f t="shared" si="27"/>
        <v>0</v>
      </c>
      <c r="M118" s="60" t="str">
        <f t="shared" si="28"/>
        <v/>
      </c>
      <c r="N118" s="60" t="str">
        <f t="shared" si="29"/>
        <v/>
      </c>
      <c r="O118" s="309">
        <f t="shared" si="30"/>
        <v>0</v>
      </c>
      <c r="P118" s="60" t="str">
        <f t="shared" si="31"/>
        <v/>
      </c>
      <c r="Q118" s="60" t="str">
        <f t="shared" si="32"/>
        <v/>
      </c>
      <c r="R118" s="309">
        <f t="shared" si="33"/>
        <v>0</v>
      </c>
      <c r="S118" s="60" t="str">
        <f t="shared" si="34"/>
        <v/>
      </c>
      <c r="T118" s="60" t="str">
        <f t="shared" si="35"/>
        <v/>
      </c>
      <c r="U118" s="61" t="str">
        <f t="shared" si="21"/>
        <v/>
      </c>
      <c r="V118" s="61"/>
      <c r="W118" s="61"/>
      <c r="X118" s="61"/>
      <c r="Y118" s="61"/>
      <c r="Z118" s="62" t="str">
        <f t="shared" si="22"/>
        <v/>
      </c>
      <c r="AC118" s="205">
        <f t="shared" si="36"/>
        <v>0</v>
      </c>
    </row>
    <row r="119" spans="2:29" hidden="1" x14ac:dyDescent="0.25">
      <c r="B119" s="49" t="str">
        <f t="shared" si="23"/>
        <v/>
      </c>
      <c r="C119" s="259" t="str">
        <f>סיכום!C119</f>
        <v/>
      </c>
      <c r="D119" s="59"/>
      <c r="E119" s="50" t="str">
        <f>סיכום!H119</f>
        <v/>
      </c>
      <c r="F119" s="308" t="str">
        <f t="shared" si="37"/>
        <v/>
      </c>
      <c r="G119" s="50" t="str">
        <f t="shared" si="38"/>
        <v/>
      </c>
      <c r="H119" s="50" t="str">
        <f t="shared" si="39"/>
        <v/>
      </c>
      <c r="I119" s="309">
        <f t="shared" si="24"/>
        <v>0</v>
      </c>
      <c r="J119" s="60" t="str">
        <f t="shared" si="25"/>
        <v/>
      </c>
      <c r="K119" s="60" t="str">
        <f t="shared" si="26"/>
        <v/>
      </c>
      <c r="L119" s="309">
        <f t="shared" si="27"/>
        <v>0</v>
      </c>
      <c r="M119" s="60" t="str">
        <f t="shared" si="28"/>
        <v/>
      </c>
      <c r="N119" s="60" t="str">
        <f t="shared" si="29"/>
        <v/>
      </c>
      <c r="O119" s="309">
        <f t="shared" si="30"/>
        <v>0</v>
      </c>
      <c r="P119" s="60" t="str">
        <f t="shared" si="31"/>
        <v/>
      </c>
      <c r="Q119" s="60" t="str">
        <f t="shared" si="32"/>
        <v/>
      </c>
      <c r="R119" s="309">
        <f t="shared" si="33"/>
        <v>0</v>
      </c>
      <c r="S119" s="60" t="str">
        <f t="shared" si="34"/>
        <v/>
      </c>
      <c r="T119" s="60" t="str">
        <f t="shared" si="35"/>
        <v/>
      </c>
      <c r="U119" s="61" t="str">
        <f t="shared" si="21"/>
        <v/>
      </c>
      <c r="V119" s="61"/>
      <c r="W119" s="61"/>
      <c r="X119" s="61"/>
      <c r="Y119" s="61"/>
      <c r="Z119" s="62" t="str">
        <f t="shared" si="22"/>
        <v/>
      </c>
      <c r="AC119" s="205">
        <f t="shared" si="36"/>
        <v>0</v>
      </c>
    </row>
    <row r="120" spans="2:29" hidden="1" x14ac:dyDescent="0.25">
      <c r="B120" s="49" t="str">
        <f t="shared" si="23"/>
        <v/>
      </c>
      <c r="C120" s="259" t="str">
        <f>סיכום!C120</f>
        <v/>
      </c>
      <c r="D120" s="59"/>
      <c r="E120" s="50" t="str">
        <f>סיכום!H120</f>
        <v/>
      </c>
      <c r="F120" s="308" t="str">
        <f t="shared" si="37"/>
        <v/>
      </c>
      <c r="G120" s="50" t="str">
        <f t="shared" si="38"/>
        <v/>
      </c>
      <c r="H120" s="50" t="str">
        <f t="shared" si="39"/>
        <v/>
      </c>
      <c r="I120" s="309">
        <f t="shared" si="24"/>
        <v>0</v>
      </c>
      <c r="J120" s="60" t="str">
        <f t="shared" si="25"/>
        <v/>
      </c>
      <c r="K120" s="60" t="str">
        <f t="shared" si="26"/>
        <v/>
      </c>
      <c r="L120" s="309">
        <f t="shared" si="27"/>
        <v>0</v>
      </c>
      <c r="M120" s="60" t="str">
        <f t="shared" si="28"/>
        <v/>
      </c>
      <c r="N120" s="60" t="str">
        <f t="shared" si="29"/>
        <v/>
      </c>
      <c r="O120" s="309">
        <f t="shared" si="30"/>
        <v>0</v>
      </c>
      <c r="P120" s="60" t="str">
        <f t="shared" si="31"/>
        <v/>
      </c>
      <c r="Q120" s="60" t="str">
        <f t="shared" si="32"/>
        <v/>
      </c>
      <c r="R120" s="309">
        <f t="shared" si="33"/>
        <v>0</v>
      </c>
      <c r="S120" s="60" t="str">
        <f t="shared" si="34"/>
        <v/>
      </c>
      <c r="T120" s="60" t="str">
        <f t="shared" si="35"/>
        <v/>
      </c>
      <c r="U120" s="61" t="str">
        <f t="shared" si="21"/>
        <v/>
      </c>
      <c r="V120" s="61"/>
      <c r="W120" s="61"/>
      <c r="X120" s="61"/>
      <c r="Y120" s="61"/>
      <c r="Z120" s="62" t="str">
        <f t="shared" si="22"/>
        <v/>
      </c>
      <c r="AC120" s="205">
        <f t="shared" si="36"/>
        <v>0</v>
      </c>
    </row>
    <row r="121" spans="2:29" hidden="1" x14ac:dyDescent="0.25">
      <c r="B121" s="49" t="str">
        <f t="shared" si="23"/>
        <v/>
      </c>
      <c r="C121" s="259" t="str">
        <f>סיכום!C121</f>
        <v/>
      </c>
      <c r="D121" s="59"/>
      <c r="E121" s="50" t="str">
        <f>סיכום!H121</f>
        <v/>
      </c>
      <c r="F121" s="308" t="str">
        <f t="shared" si="37"/>
        <v/>
      </c>
      <c r="G121" s="50" t="str">
        <f t="shared" si="38"/>
        <v/>
      </c>
      <c r="H121" s="50" t="str">
        <f t="shared" si="39"/>
        <v/>
      </c>
      <c r="I121" s="309">
        <f t="shared" si="24"/>
        <v>0</v>
      </c>
      <c r="J121" s="60" t="str">
        <f t="shared" si="25"/>
        <v/>
      </c>
      <c r="K121" s="60" t="str">
        <f t="shared" si="26"/>
        <v/>
      </c>
      <c r="L121" s="309">
        <f t="shared" si="27"/>
        <v>0</v>
      </c>
      <c r="M121" s="60" t="str">
        <f t="shared" si="28"/>
        <v/>
      </c>
      <c r="N121" s="60" t="str">
        <f t="shared" si="29"/>
        <v/>
      </c>
      <c r="O121" s="309">
        <f t="shared" si="30"/>
        <v>0</v>
      </c>
      <c r="P121" s="60" t="str">
        <f t="shared" si="31"/>
        <v/>
      </c>
      <c r="Q121" s="60" t="str">
        <f t="shared" si="32"/>
        <v/>
      </c>
      <c r="R121" s="309">
        <f t="shared" si="33"/>
        <v>0</v>
      </c>
      <c r="S121" s="60" t="str">
        <f t="shared" si="34"/>
        <v/>
      </c>
      <c r="T121" s="60" t="str">
        <f t="shared" si="35"/>
        <v/>
      </c>
      <c r="U121" s="61" t="str">
        <f t="shared" si="21"/>
        <v/>
      </c>
      <c r="V121" s="61"/>
      <c r="W121" s="61"/>
      <c r="X121" s="61"/>
      <c r="Y121" s="61"/>
      <c r="Z121" s="62" t="str">
        <f t="shared" si="22"/>
        <v/>
      </c>
      <c r="AC121" s="205">
        <f t="shared" si="36"/>
        <v>0</v>
      </c>
    </row>
    <row r="122" spans="2:29" hidden="1" x14ac:dyDescent="0.25">
      <c r="B122" s="49" t="str">
        <f t="shared" si="23"/>
        <v/>
      </c>
      <c r="C122" s="259" t="str">
        <f>סיכום!C122</f>
        <v/>
      </c>
      <c r="D122" s="59"/>
      <c r="E122" s="50" t="str">
        <f>סיכום!H122</f>
        <v/>
      </c>
      <c r="F122" s="308" t="str">
        <f t="shared" si="37"/>
        <v/>
      </c>
      <c r="G122" s="50" t="str">
        <f t="shared" si="38"/>
        <v/>
      </c>
      <c r="H122" s="50" t="str">
        <f t="shared" si="39"/>
        <v/>
      </c>
      <c r="I122" s="309">
        <f t="shared" si="24"/>
        <v>0</v>
      </c>
      <c r="J122" s="60" t="str">
        <f t="shared" si="25"/>
        <v/>
      </c>
      <c r="K122" s="60" t="str">
        <f t="shared" si="26"/>
        <v/>
      </c>
      <c r="L122" s="309">
        <f t="shared" si="27"/>
        <v>0</v>
      </c>
      <c r="M122" s="60" t="str">
        <f t="shared" si="28"/>
        <v/>
      </c>
      <c r="N122" s="60" t="str">
        <f t="shared" si="29"/>
        <v/>
      </c>
      <c r="O122" s="309">
        <f t="shared" si="30"/>
        <v>0</v>
      </c>
      <c r="P122" s="60" t="str">
        <f t="shared" si="31"/>
        <v/>
      </c>
      <c r="Q122" s="60" t="str">
        <f t="shared" si="32"/>
        <v/>
      </c>
      <c r="R122" s="309">
        <f t="shared" si="33"/>
        <v>0</v>
      </c>
      <c r="S122" s="60" t="str">
        <f t="shared" si="34"/>
        <v/>
      </c>
      <c r="T122" s="60" t="str">
        <f t="shared" si="35"/>
        <v/>
      </c>
      <c r="U122" s="61" t="str">
        <f t="shared" si="21"/>
        <v/>
      </c>
      <c r="V122" s="61"/>
      <c r="W122" s="61"/>
      <c r="X122" s="61"/>
      <c r="Y122" s="61"/>
      <c r="Z122" s="62" t="str">
        <f t="shared" si="22"/>
        <v/>
      </c>
      <c r="AC122" s="205">
        <f t="shared" si="36"/>
        <v>0</v>
      </c>
    </row>
    <row r="123" spans="2:29" hidden="1" x14ac:dyDescent="0.25">
      <c r="B123" s="49" t="str">
        <f t="shared" si="23"/>
        <v/>
      </c>
      <c r="C123" s="259" t="str">
        <f>סיכום!C123</f>
        <v/>
      </c>
      <c r="D123" s="59"/>
      <c r="E123" s="50" t="str">
        <f>סיכום!H123</f>
        <v/>
      </c>
      <c r="F123" s="308" t="str">
        <f t="shared" si="37"/>
        <v/>
      </c>
      <c r="G123" s="50" t="str">
        <f t="shared" si="38"/>
        <v/>
      </c>
      <c r="H123" s="50" t="str">
        <f t="shared" si="39"/>
        <v/>
      </c>
      <c r="I123" s="309">
        <f t="shared" si="24"/>
        <v>0</v>
      </c>
      <c r="J123" s="60" t="str">
        <f t="shared" si="25"/>
        <v/>
      </c>
      <c r="K123" s="60" t="str">
        <f t="shared" si="26"/>
        <v/>
      </c>
      <c r="L123" s="309">
        <f t="shared" si="27"/>
        <v>0</v>
      </c>
      <c r="M123" s="60" t="str">
        <f t="shared" si="28"/>
        <v/>
      </c>
      <c r="N123" s="60" t="str">
        <f t="shared" si="29"/>
        <v/>
      </c>
      <c r="O123" s="309">
        <f t="shared" si="30"/>
        <v>0</v>
      </c>
      <c r="P123" s="60" t="str">
        <f t="shared" si="31"/>
        <v/>
      </c>
      <c r="Q123" s="60" t="str">
        <f t="shared" si="32"/>
        <v/>
      </c>
      <c r="R123" s="309">
        <f t="shared" si="33"/>
        <v>0</v>
      </c>
      <c r="S123" s="60" t="str">
        <f t="shared" si="34"/>
        <v/>
      </c>
      <c r="T123" s="60" t="str">
        <f t="shared" si="35"/>
        <v/>
      </c>
      <c r="U123" s="61" t="str">
        <f t="shared" si="21"/>
        <v/>
      </c>
      <c r="V123" s="61"/>
      <c r="W123" s="61"/>
      <c r="X123" s="61"/>
      <c r="Y123" s="61"/>
      <c r="Z123" s="62" t="str">
        <f t="shared" si="22"/>
        <v/>
      </c>
      <c r="AC123" s="205">
        <f t="shared" si="36"/>
        <v>0</v>
      </c>
    </row>
    <row r="124" spans="2:29" hidden="1" x14ac:dyDescent="0.25">
      <c r="B124" s="49" t="str">
        <f t="shared" si="23"/>
        <v/>
      </c>
      <c r="C124" s="259" t="str">
        <f>סיכום!C124</f>
        <v/>
      </c>
      <c r="D124" s="59"/>
      <c r="E124" s="50" t="str">
        <f>סיכום!H124</f>
        <v/>
      </c>
      <c r="F124" s="308" t="str">
        <f t="shared" si="37"/>
        <v/>
      </c>
      <c r="G124" s="50" t="str">
        <f t="shared" si="38"/>
        <v/>
      </c>
      <c r="H124" s="50" t="str">
        <f t="shared" si="39"/>
        <v/>
      </c>
      <c r="I124" s="309">
        <f t="shared" si="24"/>
        <v>0</v>
      </c>
      <c r="J124" s="60" t="str">
        <f t="shared" si="25"/>
        <v/>
      </c>
      <c r="K124" s="60" t="str">
        <f t="shared" si="26"/>
        <v/>
      </c>
      <c r="L124" s="309">
        <f t="shared" si="27"/>
        <v>0</v>
      </c>
      <c r="M124" s="60" t="str">
        <f t="shared" si="28"/>
        <v/>
      </c>
      <c r="N124" s="60" t="str">
        <f t="shared" si="29"/>
        <v/>
      </c>
      <c r="O124" s="309">
        <f t="shared" si="30"/>
        <v>0</v>
      </c>
      <c r="P124" s="60" t="str">
        <f t="shared" si="31"/>
        <v/>
      </c>
      <c r="Q124" s="60" t="str">
        <f t="shared" si="32"/>
        <v/>
      </c>
      <c r="R124" s="309">
        <f t="shared" si="33"/>
        <v>0</v>
      </c>
      <c r="S124" s="60" t="str">
        <f t="shared" si="34"/>
        <v/>
      </c>
      <c r="T124" s="60" t="str">
        <f t="shared" si="35"/>
        <v/>
      </c>
      <c r="U124" s="61" t="str">
        <f t="shared" si="21"/>
        <v/>
      </c>
      <c r="V124" s="61"/>
      <c r="W124" s="61"/>
      <c r="X124" s="61"/>
      <c r="Y124" s="61"/>
      <c r="Z124" s="62" t="str">
        <f t="shared" si="22"/>
        <v/>
      </c>
      <c r="AC124" s="205">
        <f t="shared" si="36"/>
        <v>0</v>
      </c>
    </row>
    <row r="125" spans="2:29" hidden="1" x14ac:dyDescent="0.25">
      <c r="B125" s="49" t="str">
        <f t="shared" si="23"/>
        <v/>
      </c>
      <c r="C125" s="259" t="str">
        <f>סיכום!C125</f>
        <v/>
      </c>
      <c r="D125" s="59"/>
      <c r="E125" s="50" t="str">
        <f>סיכום!H125</f>
        <v/>
      </c>
      <c r="F125" s="308" t="str">
        <f t="shared" si="37"/>
        <v/>
      </c>
      <c r="G125" s="50" t="str">
        <f t="shared" si="38"/>
        <v/>
      </c>
      <c r="H125" s="50" t="str">
        <f t="shared" si="39"/>
        <v/>
      </c>
      <c r="I125" s="309">
        <f t="shared" si="24"/>
        <v>0</v>
      </c>
      <c r="J125" s="60" t="str">
        <f t="shared" si="25"/>
        <v/>
      </c>
      <c r="K125" s="60" t="str">
        <f t="shared" si="26"/>
        <v/>
      </c>
      <c r="L125" s="309">
        <f t="shared" si="27"/>
        <v>0</v>
      </c>
      <c r="M125" s="60" t="str">
        <f t="shared" si="28"/>
        <v/>
      </c>
      <c r="N125" s="60" t="str">
        <f t="shared" si="29"/>
        <v/>
      </c>
      <c r="O125" s="309">
        <f t="shared" si="30"/>
        <v>0</v>
      </c>
      <c r="P125" s="60" t="str">
        <f t="shared" si="31"/>
        <v/>
      </c>
      <c r="Q125" s="60" t="str">
        <f t="shared" si="32"/>
        <v/>
      </c>
      <c r="R125" s="309">
        <f t="shared" si="33"/>
        <v>0</v>
      </c>
      <c r="S125" s="60" t="str">
        <f t="shared" si="34"/>
        <v/>
      </c>
      <c r="T125" s="60" t="str">
        <f t="shared" si="35"/>
        <v/>
      </c>
      <c r="U125" s="61" t="str">
        <f t="shared" si="21"/>
        <v/>
      </c>
      <c r="V125" s="61"/>
      <c r="W125" s="61"/>
      <c r="X125" s="61"/>
      <c r="Y125" s="61"/>
      <c r="Z125" s="62" t="str">
        <f t="shared" si="22"/>
        <v/>
      </c>
      <c r="AC125" s="205">
        <f t="shared" si="36"/>
        <v>0</v>
      </c>
    </row>
    <row r="126" spans="2:29" hidden="1" x14ac:dyDescent="0.25">
      <c r="B126" s="49" t="str">
        <f t="shared" si="23"/>
        <v/>
      </c>
      <c r="C126" s="259" t="str">
        <f>סיכום!C126</f>
        <v/>
      </c>
      <c r="D126" s="59"/>
      <c r="E126" s="50" t="str">
        <f>סיכום!H126</f>
        <v/>
      </c>
      <c r="F126" s="308" t="str">
        <f t="shared" si="37"/>
        <v/>
      </c>
      <c r="G126" s="50" t="str">
        <f t="shared" si="38"/>
        <v/>
      </c>
      <c r="H126" s="50" t="str">
        <f t="shared" si="39"/>
        <v/>
      </c>
      <c r="I126" s="309">
        <f t="shared" si="24"/>
        <v>0</v>
      </c>
      <c r="J126" s="60" t="str">
        <f t="shared" si="25"/>
        <v/>
      </c>
      <c r="K126" s="60" t="str">
        <f t="shared" si="26"/>
        <v/>
      </c>
      <c r="L126" s="309">
        <f t="shared" si="27"/>
        <v>0</v>
      </c>
      <c r="M126" s="60" t="str">
        <f t="shared" si="28"/>
        <v/>
      </c>
      <c r="N126" s="60" t="str">
        <f t="shared" si="29"/>
        <v/>
      </c>
      <c r="O126" s="309">
        <f t="shared" si="30"/>
        <v>0</v>
      </c>
      <c r="P126" s="60" t="str">
        <f t="shared" si="31"/>
        <v/>
      </c>
      <c r="Q126" s="60" t="str">
        <f t="shared" si="32"/>
        <v/>
      </c>
      <c r="R126" s="309">
        <f t="shared" si="33"/>
        <v>0</v>
      </c>
      <c r="S126" s="60" t="str">
        <f t="shared" si="34"/>
        <v/>
      </c>
      <c r="T126" s="60" t="str">
        <f t="shared" si="35"/>
        <v/>
      </c>
      <c r="U126" s="61" t="str">
        <f t="shared" si="21"/>
        <v/>
      </c>
      <c r="V126" s="61"/>
      <c r="W126" s="61"/>
      <c r="X126" s="61"/>
      <c r="Y126" s="61"/>
      <c r="Z126" s="62" t="str">
        <f t="shared" si="22"/>
        <v/>
      </c>
      <c r="AC126" s="205">
        <f t="shared" si="36"/>
        <v>0</v>
      </c>
    </row>
    <row r="127" spans="2:29" hidden="1" x14ac:dyDescent="0.25">
      <c r="B127" s="49" t="str">
        <f t="shared" si="23"/>
        <v/>
      </c>
      <c r="C127" s="259" t="str">
        <f>סיכום!C127</f>
        <v/>
      </c>
      <c r="D127" s="59"/>
      <c r="E127" s="50" t="str">
        <f>סיכום!H127</f>
        <v/>
      </c>
      <c r="F127" s="308" t="str">
        <f t="shared" si="37"/>
        <v/>
      </c>
      <c r="G127" s="50" t="str">
        <f t="shared" si="38"/>
        <v/>
      </c>
      <c r="H127" s="50" t="str">
        <f t="shared" si="39"/>
        <v/>
      </c>
      <c r="I127" s="309">
        <f t="shared" si="24"/>
        <v>0</v>
      </c>
      <c r="J127" s="60" t="str">
        <f t="shared" si="25"/>
        <v/>
      </c>
      <c r="K127" s="60" t="str">
        <f t="shared" si="26"/>
        <v/>
      </c>
      <c r="L127" s="309">
        <f t="shared" si="27"/>
        <v>0</v>
      </c>
      <c r="M127" s="60" t="str">
        <f t="shared" si="28"/>
        <v/>
      </c>
      <c r="N127" s="60" t="str">
        <f t="shared" si="29"/>
        <v/>
      </c>
      <c r="O127" s="309">
        <f t="shared" si="30"/>
        <v>0</v>
      </c>
      <c r="P127" s="60" t="str">
        <f t="shared" si="31"/>
        <v/>
      </c>
      <c r="Q127" s="60" t="str">
        <f t="shared" si="32"/>
        <v/>
      </c>
      <c r="R127" s="309">
        <f t="shared" si="33"/>
        <v>0</v>
      </c>
      <c r="S127" s="60" t="str">
        <f t="shared" si="34"/>
        <v/>
      </c>
      <c r="T127" s="60" t="str">
        <f t="shared" si="35"/>
        <v/>
      </c>
      <c r="U127" s="61" t="str">
        <f t="shared" ref="U127:U130" si="40">IF($C127="","",IF(AC127=0,$AH$1,IFERROR(T127,$AH$1)))</f>
        <v/>
      </c>
      <c r="V127" s="61"/>
      <c r="W127" s="61"/>
      <c r="X127" s="61"/>
      <c r="Y127" s="61"/>
      <c r="Z127" s="62" t="str">
        <f t="shared" si="22"/>
        <v/>
      </c>
      <c r="AC127" s="205">
        <f t="shared" si="36"/>
        <v>0</v>
      </c>
    </row>
    <row r="128" spans="2:29" hidden="1" x14ac:dyDescent="0.25">
      <c r="B128" s="49" t="str">
        <f t="shared" si="23"/>
        <v/>
      </c>
      <c r="C128" s="259" t="str">
        <f>סיכום!C128</f>
        <v/>
      </c>
      <c r="D128" s="59"/>
      <c r="E128" s="50" t="str">
        <f>סיכום!H128</f>
        <v/>
      </c>
      <c r="F128" s="308" t="str">
        <f t="shared" si="37"/>
        <v/>
      </c>
      <c r="G128" s="50" t="str">
        <f t="shared" si="38"/>
        <v/>
      </c>
      <c r="H128" s="50" t="str">
        <f t="shared" si="39"/>
        <v/>
      </c>
      <c r="I128" s="309">
        <f t="shared" si="24"/>
        <v>0</v>
      </c>
      <c r="J128" s="60" t="str">
        <f t="shared" si="25"/>
        <v/>
      </c>
      <c r="K128" s="60" t="str">
        <f t="shared" si="26"/>
        <v/>
      </c>
      <c r="L128" s="309">
        <f t="shared" si="27"/>
        <v>0</v>
      </c>
      <c r="M128" s="60" t="str">
        <f t="shared" si="28"/>
        <v/>
      </c>
      <c r="N128" s="60" t="str">
        <f t="shared" si="29"/>
        <v/>
      </c>
      <c r="O128" s="309">
        <f t="shared" si="30"/>
        <v>0</v>
      </c>
      <c r="P128" s="60" t="str">
        <f t="shared" si="31"/>
        <v/>
      </c>
      <c r="Q128" s="60" t="str">
        <f t="shared" si="32"/>
        <v/>
      </c>
      <c r="R128" s="309">
        <f t="shared" si="33"/>
        <v>0</v>
      </c>
      <c r="S128" s="60" t="str">
        <f t="shared" si="34"/>
        <v/>
      </c>
      <c r="T128" s="60" t="str">
        <f t="shared" si="35"/>
        <v/>
      </c>
      <c r="U128" s="61" t="str">
        <f t="shared" si="40"/>
        <v/>
      </c>
      <c r="V128" s="61"/>
      <c r="W128" s="61"/>
      <c r="X128" s="61"/>
      <c r="Y128" s="61"/>
      <c r="Z128" s="62" t="str">
        <f t="shared" si="22"/>
        <v/>
      </c>
      <c r="AC128" s="205">
        <f t="shared" si="36"/>
        <v>0</v>
      </c>
    </row>
    <row r="129" spans="2:29" hidden="1" x14ac:dyDescent="0.25">
      <c r="B129" s="49" t="str">
        <f t="shared" si="23"/>
        <v/>
      </c>
      <c r="C129" s="259" t="str">
        <f>סיכום!C129</f>
        <v/>
      </c>
      <c r="D129" s="59"/>
      <c r="E129" s="50" t="str">
        <f>סיכום!H129</f>
        <v/>
      </c>
      <c r="F129" s="308" t="str">
        <f t="shared" si="37"/>
        <v/>
      </c>
      <c r="G129" s="50" t="str">
        <f t="shared" si="38"/>
        <v/>
      </c>
      <c r="H129" s="50" t="str">
        <f t="shared" si="39"/>
        <v/>
      </c>
      <c r="I129" s="309">
        <f t="shared" si="24"/>
        <v>0</v>
      </c>
      <c r="J129" s="60" t="str">
        <f t="shared" si="25"/>
        <v/>
      </c>
      <c r="K129" s="60" t="str">
        <f t="shared" si="26"/>
        <v/>
      </c>
      <c r="L129" s="309">
        <f t="shared" si="27"/>
        <v>0</v>
      </c>
      <c r="M129" s="60" t="str">
        <f t="shared" si="28"/>
        <v/>
      </c>
      <c r="N129" s="60" t="str">
        <f t="shared" si="29"/>
        <v/>
      </c>
      <c r="O129" s="309">
        <f t="shared" si="30"/>
        <v>0</v>
      </c>
      <c r="P129" s="60" t="str">
        <f t="shared" si="31"/>
        <v/>
      </c>
      <c r="Q129" s="60" t="str">
        <f t="shared" si="32"/>
        <v/>
      </c>
      <c r="R129" s="309">
        <f t="shared" si="33"/>
        <v>0</v>
      </c>
      <c r="S129" s="60" t="str">
        <f t="shared" si="34"/>
        <v/>
      </c>
      <c r="T129" s="60" t="str">
        <f t="shared" si="35"/>
        <v/>
      </c>
      <c r="U129" s="61" t="str">
        <f t="shared" si="40"/>
        <v/>
      </c>
      <c r="V129" s="61"/>
      <c r="W129" s="61"/>
      <c r="X129" s="61"/>
      <c r="Y129" s="61"/>
      <c r="Z129" s="62" t="str">
        <f t="shared" si="22"/>
        <v/>
      </c>
      <c r="AC129" s="205">
        <f t="shared" si="36"/>
        <v>0</v>
      </c>
    </row>
    <row r="130" spans="2:29" ht="16.5" hidden="1" thickBot="1" x14ac:dyDescent="0.3">
      <c r="B130" s="49" t="str">
        <f t="shared" si="23"/>
        <v/>
      </c>
      <c r="C130" s="259" t="str">
        <f>סיכום!C130</f>
        <v/>
      </c>
      <c r="D130" s="59"/>
      <c r="E130" s="50" t="str">
        <f>סיכום!H130</f>
        <v/>
      </c>
      <c r="F130" s="308" t="str">
        <f t="shared" si="37"/>
        <v/>
      </c>
      <c r="G130" s="50" t="str">
        <f t="shared" si="38"/>
        <v/>
      </c>
      <c r="H130" s="50" t="str">
        <f t="shared" si="39"/>
        <v/>
      </c>
      <c r="I130" s="309">
        <f t="shared" si="24"/>
        <v>0</v>
      </c>
      <c r="J130" s="60" t="str">
        <f t="shared" si="25"/>
        <v/>
      </c>
      <c r="K130" s="60" t="str">
        <f t="shared" si="26"/>
        <v/>
      </c>
      <c r="L130" s="309">
        <f t="shared" si="27"/>
        <v>0</v>
      </c>
      <c r="M130" s="60" t="str">
        <f t="shared" si="28"/>
        <v/>
      </c>
      <c r="N130" s="60" t="str">
        <f t="shared" si="29"/>
        <v/>
      </c>
      <c r="O130" s="309">
        <f t="shared" si="30"/>
        <v>0</v>
      </c>
      <c r="P130" s="60" t="str">
        <f t="shared" si="31"/>
        <v/>
      </c>
      <c r="Q130" s="60" t="str">
        <f t="shared" si="32"/>
        <v/>
      </c>
      <c r="R130" s="309">
        <f t="shared" si="33"/>
        <v>0</v>
      </c>
      <c r="S130" s="60" t="str">
        <f t="shared" si="34"/>
        <v/>
      </c>
      <c r="T130" s="60" t="str">
        <f t="shared" si="35"/>
        <v/>
      </c>
      <c r="U130" s="61" t="str">
        <f t="shared" si="40"/>
        <v/>
      </c>
      <c r="V130" s="61"/>
      <c r="W130" s="61"/>
      <c r="X130" s="61"/>
      <c r="Y130" s="61"/>
      <c r="Z130" s="62" t="str">
        <f t="shared" si="22"/>
        <v/>
      </c>
      <c r="AC130" s="205">
        <f t="shared" si="36"/>
        <v>0</v>
      </c>
    </row>
    <row r="131" spans="2:29" ht="19.5" thickBot="1" x14ac:dyDescent="0.35">
      <c r="B131" s="579" t="s">
        <v>47</v>
      </c>
      <c r="C131" s="508"/>
      <c r="D131" s="54">
        <f>SUM(D31:D130)</f>
        <v>2010000</v>
      </c>
      <c r="E131" s="54">
        <f ca="1">SUM(E31:E130)</f>
        <v>1538183.9999999998</v>
      </c>
      <c r="F131" s="54"/>
      <c r="G131" s="54">
        <f t="shared" ref="G131:Z131" ca="1" si="41">SUM(G31:G130)</f>
        <v>1538183.9999999998</v>
      </c>
      <c r="H131" s="54">
        <f t="shared" ca="1" si="41"/>
        <v>1538183.9999999998</v>
      </c>
      <c r="I131" s="54">
        <f t="shared" ca="1" si="41"/>
        <v>0</v>
      </c>
      <c r="J131" s="54">
        <f t="shared" ca="1" si="41"/>
        <v>1538183.9999999998</v>
      </c>
      <c r="K131" s="54">
        <f t="shared" ca="1" si="41"/>
        <v>1538184</v>
      </c>
      <c r="L131" s="54">
        <f t="shared" ca="1" si="41"/>
        <v>0</v>
      </c>
      <c r="M131" s="54">
        <f t="shared" ca="1" si="41"/>
        <v>1538184</v>
      </c>
      <c r="N131" s="54">
        <f t="shared" ca="1" si="41"/>
        <v>1538184</v>
      </c>
      <c r="O131" s="54">
        <f t="shared" ca="1" si="41"/>
        <v>0</v>
      </c>
      <c r="P131" s="54">
        <f t="shared" ca="1" si="41"/>
        <v>1538184</v>
      </c>
      <c r="Q131" s="54">
        <f t="shared" ca="1" si="41"/>
        <v>1538184</v>
      </c>
      <c r="R131" s="54">
        <f t="shared" ca="1" si="41"/>
        <v>0</v>
      </c>
      <c r="S131" s="54">
        <f t="shared" ca="1" si="41"/>
        <v>1538184</v>
      </c>
      <c r="T131" s="54">
        <f t="shared" ca="1" si="41"/>
        <v>1538184</v>
      </c>
      <c r="U131" s="54">
        <f t="shared" ca="1" si="41"/>
        <v>1538184</v>
      </c>
      <c r="V131" s="54"/>
      <c r="W131" s="54"/>
      <c r="X131" s="54"/>
      <c r="Y131" s="54"/>
      <c r="Z131" s="63">
        <f t="shared" ca="1" si="41"/>
        <v>0.99999999999999989</v>
      </c>
    </row>
  </sheetData>
  <sheetProtection algorithmName="SHA-512" hashValue="C3zZA+OpezAtd+O1YFVS10Exl85dtXSyLwSQJ3IwwCqaK4c/2q3/Kc8Q0ImJczlxr+DPs6DY8It/xayYF3Bzsw==" saltValue="oPKUWNYB6zUYayY40FdD8w==" spinCount="100000" sheet="1" scenarios="1" formatColumns="0" formatRows="0"/>
  <mergeCells count="12">
    <mergeCell ref="F2:U2"/>
    <mergeCell ref="AC29:AC30"/>
    <mergeCell ref="B131:C131"/>
    <mergeCell ref="B28:Z28"/>
    <mergeCell ref="B29:B30"/>
    <mergeCell ref="C29:C30"/>
    <mergeCell ref="E29:E30"/>
    <mergeCell ref="F29:F30"/>
    <mergeCell ref="G29:G30"/>
    <mergeCell ref="H29:H30"/>
    <mergeCell ref="U29:U30"/>
    <mergeCell ref="Z29:Z30"/>
  </mergeCells>
  <conditionalFormatting sqref="B31:Z130">
    <cfRule type="expression" dxfId="222" priority="1" stopIfTrue="1">
      <formula>AND($C31="",B31&lt;&gt;"")</formula>
    </cfRule>
    <cfRule type="expression" dxfId="221" priority="2">
      <formula>$C31=""</formula>
    </cfRule>
    <cfRule type="expression" dxfId="220" priority="3">
      <formula>B$30&lt;&gt;""</formula>
    </cfRule>
  </conditionalFormatting>
  <conditionalFormatting sqref="C1:C2">
    <cfRule type="containsBlanks" dxfId="219" priority="7">
      <formula>LEN(TRIM(C1))=0</formula>
    </cfRule>
  </conditionalFormatting>
  <dataValidations count="1">
    <dataValidation type="decimal" operator="greaterThanOrEqual" allowBlank="1" showInputMessage="1" showErrorMessage="1" error="יש להזין מספר שאינו שלילי" sqref="D31:D130" xr:uid="{00000000-0002-0000-1200-000000000000}">
      <formula1>0</formula1>
    </dataValidation>
  </dataValidations>
  <printOptions horizontalCentered="1"/>
  <pageMargins left="0.3" right="0.35" top="0.74803149606299213" bottom="0.74803149606299213" header="0.31496062992125984" footer="0.31496062992125984"/>
  <pageSetup paperSize="9" scale="9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AADDF42C-D993-4491-B180-A8ADAB1BECC6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theme="8" tint="-0.249977111117893"/>
  </sheetPr>
  <dimension ref="A1:GR131"/>
  <sheetViews>
    <sheetView rightToLeft="1" view="pageBreakPreview" topLeftCell="B1" zoomScale="80" zoomScaleNormal="80" zoomScaleSheetLayoutView="80" workbookViewId="0">
      <pane ySplit="30" topLeftCell="A31" activePane="bottomLeft" state="frozen"/>
      <selection activeCell="B31" sqref="B31"/>
      <selection pane="bottomLeft" activeCell="B31" sqref="B31"/>
    </sheetView>
  </sheetViews>
  <sheetFormatPr defaultColWidth="8" defaultRowHeight="15.75" x14ac:dyDescent="0.25"/>
  <cols>
    <col min="1" max="1" width="3.85546875" style="317" hidden="1" customWidth="1"/>
    <col min="2" max="2" width="11.42578125" style="317" customWidth="1"/>
    <col min="3" max="3" width="25" style="317" customWidth="1"/>
    <col min="4" max="4" width="14" style="317" customWidth="1"/>
    <col min="5" max="5" width="12.140625" style="317" customWidth="1"/>
    <col min="6" max="6" width="12.42578125" style="317" customWidth="1"/>
    <col min="7" max="7" width="19.5703125" style="317" bestFit="1" customWidth="1"/>
    <col min="8" max="8" width="13.42578125" style="317" customWidth="1"/>
    <col min="9" max="10" width="8" style="317" hidden="1" customWidth="1"/>
    <col min="11" max="11" width="18.5703125" style="317" hidden="1" customWidth="1"/>
    <col min="12" max="12" width="16.140625" style="317" hidden="1" customWidth="1"/>
    <col min="13" max="15" width="8" style="317" hidden="1" customWidth="1"/>
    <col min="16" max="16" width="12.140625" style="317" hidden="1" customWidth="1"/>
    <col min="17" max="200" width="8" style="317" hidden="1" customWidth="1"/>
    <col min="201" max="16384" width="8" style="317"/>
  </cols>
  <sheetData>
    <row r="1" spans="2:16" ht="21" x14ac:dyDescent="0.25">
      <c r="B1" s="267" t="s">
        <v>65</v>
      </c>
      <c r="C1" s="2">
        <f>'פרמטרים לעקרונות חישוב התמיכה'!$C$1</f>
        <v>2025</v>
      </c>
      <c r="D1" s="316" t="str">
        <f ca="1">IF(AND($H$131&lt;&gt;0,$C$2&lt;&gt;$H$131),"בדוק חישובים","")</f>
        <v/>
      </c>
      <c r="P1" s="209" t="s">
        <v>70</v>
      </c>
    </row>
    <row r="2" spans="2:16" ht="33.75" customHeight="1" thickBot="1" x14ac:dyDescent="0.3">
      <c r="B2" s="274" t="s">
        <v>43</v>
      </c>
      <c r="C2" s="6">
        <f>'פרמטרים לעקרונות חישוב התמיכה'!$C$2</f>
        <v>1538184</v>
      </c>
      <c r="K2" s="411" t="s">
        <v>291</v>
      </c>
      <c r="L2" s="411" t="s">
        <v>292</v>
      </c>
    </row>
    <row r="3" spans="2:16" x14ac:dyDescent="0.25">
      <c r="K3" s="318"/>
      <c r="L3" s="318"/>
    </row>
    <row r="4" spans="2:16" hidden="1" x14ac:dyDescent="0.25">
      <c r="K4" s="318"/>
      <c r="L4" s="318"/>
    </row>
    <row r="5" spans="2:16" hidden="1" x14ac:dyDescent="0.25">
      <c r="K5" s="318"/>
      <c r="L5" s="318"/>
    </row>
    <row r="6" spans="2:16" hidden="1" x14ac:dyDescent="0.25">
      <c r="K6" s="318"/>
      <c r="L6" s="318"/>
    </row>
    <row r="7" spans="2:16" hidden="1" x14ac:dyDescent="0.25">
      <c r="K7" s="318"/>
      <c r="L7" s="318"/>
    </row>
    <row r="8" spans="2:16" hidden="1" x14ac:dyDescent="0.25">
      <c r="K8" s="318"/>
      <c r="L8" s="318"/>
    </row>
    <row r="9" spans="2:16" hidden="1" x14ac:dyDescent="0.25">
      <c r="K9" s="318"/>
      <c r="L9" s="318"/>
    </row>
    <row r="10" spans="2:16" hidden="1" x14ac:dyDescent="0.25">
      <c r="K10" s="318"/>
      <c r="L10" s="318"/>
    </row>
    <row r="11" spans="2:16" hidden="1" x14ac:dyDescent="0.25">
      <c r="K11" s="318"/>
      <c r="L11" s="318"/>
    </row>
    <row r="12" spans="2:16" hidden="1" x14ac:dyDescent="0.25">
      <c r="K12" s="318"/>
      <c r="L12" s="318"/>
    </row>
    <row r="13" spans="2:16" hidden="1" x14ac:dyDescent="0.25">
      <c r="K13" s="318"/>
      <c r="L13" s="318"/>
    </row>
    <row r="14" spans="2:16" hidden="1" x14ac:dyDescent="0.25">
      <c r="K14" s="318"/>
      <c r="L14" s="318"/>
    </row>
    <row r="15" spans="2:16" hidden="1" x14ac:dyDescent="0.25">
      <c r="K15" s="318"/>
      <c r="L15" s="318"/>
    </row>
    <row r="16" spans="2:16" hidden="1" x14ac:dyDescent="0.25">
      <c r="K16" s="318"/>
      <c r="L16" s="318"/>
    </row>
    <row r="17" spans="2:13" hidden="1" x14ac:dyDescent="0.25">
      <c r="K17" s="318"/>
      <c r="L17" s="318"/>
    </row>
    <row r="18" spans="2:13" hidden="1" x14ac:dyDescent="0.25">
      <c r="K18" s="318"/>
      <c r="L18" s="318"/>
    </row>
    <row r="19" spans="2:13" hidden="1" x14ac:dyDescent="0.25">
      <c r="K19" s="318"/>
      <c r="L19" s="318"/>
    </row>
    <row r="20" spans="2:13" hidden="1" x14ac:dyDescent="0.25">
      <c r="K20" s="318"/>
      <c r="L20" s="318"/>
    </row>
    <row r="21" spans="2:13" hidden="1" x14ac:dyDescent="0.25">
      <c r="K21" s="318"/>
      <c r="L21" s="318"/>
    </row>
    <row r="22" spans="2:13" hidden="1" x14ac:dyDescent="0.25">
      <c r="K22" s="318"/>
      <c r="L22" s="318"/>
    </row>
    <row r="23" spans="2:13" hidden="1" x14ac:dyDescent="0.25">
      <c r="K23" s="318"/>
      <c r="L23" s="318"/>
    </row>
    <row r="24" spans="2:13" hidden="1" x14ac:dyDescent="0.25">
      <c r="K24" s="318"/>
      <c r="L24" s="318"/>
    </row>
    <row r="25" spans="2:13" hidden="1" x14ac:dyDescent="0.25">
      <c r="K25" s="318"/>
      <c r="L25" s="318"/>
    </row>
    <row r="26" spans="2:13" hidden="1" x14ac:dyDescent="0.25">
      <c r="K26" s="318"/>
      <c r="L26" s="318"/>
    </row>
    <row r="27" spans="2:13" ht="21" thickBot="1" x14ac:dyDescent="0.35">
      <c r="K27" s="445">
        <f ca="1">SUMIF(L31:L130,0,D31:D130)</f>
        <v>1538184</v>
      </c>
      <c r="L27" s="446">
        <f ca="1">SUM(F31:F130)</f>
        <v>0</v>
      </c>
    </row>
    <row r="28" spans="2:13" ht="21" customHeight="1" thickBot="1" x14ac:dyDescent="0.3">
      <c r="B28" s="589" t="str">
        <f ca="1">MID(CELL("filename",B30),FIND("]",CELL("filename",C30),1)+1,99)</f>
        <v>קיזוזים בגין איחורים</v>
      </c>
      <c r="C28" s="590"/>
      <c r="D28" s="590"/>
      <c r="E28" s="590"/>
      <c r="F28" s="590"/>
      <c r="G28" s="590"/>
      <c r="H28" s="591"/>
    </row>
    <row r="29" spans="2:13" ht="42.75" customHeight="1" x14ac:dyDescent="0.25">
      <c r="B29" s="585" t="s">
        <v>149</v>
      </c>
      <c r="C29" s="585" t="s">
        <v>89</v>
      </c>
      <c r="D29" s="585" t="s">
        <v>293</v>
      </c>
      <c r="E29" s="313" t="s">
        <v>294</v>
      </c>
      <c r="F29" s="585" t="s">
        <v>295</v>
      </c>
      <c r="G29" s="585" t="s">
        <v>296</v>
      </c>
      <c r="H29" s="585" t="s">
        <v>297</v>
      </c>
      <c r="J29" s="592" t="s">
        <v>298</v>
      </c>
      <c r="K29" s="592" t="s">
        <v>299</v>
      </c>
      <c r="L29" s="592" t="s">
        <v>300</v>
      </c>
      <c r="M29" s="592" t="s">
        <v>301</v>
      </c>
    </row>
    <row r="30" spans="2:13" ht="31.5" customHeight="1" thickBot="1" x14ac:dyDescent="0.3">
      <c r="B30" s="586"/>
      <c r="C30" s="586"/>
      <c r="D30" s="586"/>
      <c r="E30" s="319" t="s">
        <v>76</v>
      </c>
      <c r="F30" s="586"/>
      <c r="G30" s="586"/>
      <c r="H30" s="586"/>
      <c r="J30" s="593"/>
      <c r="K30" s="593"/>
      <c r="L30" s="593"/>
      <c r="M30" s="593"/>
    </row>
    <row r="31" spans="2:13" ht="20.25" x14ac:dyDescent="0.25">
      <c r="B31" s="58">
        <f ca="1">IF(C31="","",ROW()-30)</f>
        <v>1</v>
      </c>
      <c r="C31" s="259" t="str">
        <f ca="1">'הגבלה לסכום מבוקש (1)'!C31</f>
        <v>איגוד הקומפוזיטורים</v>
      </c>
      <c r="D31" s="447">
        <f ca="1">'הגבלה לסכום מבוקש (1)'!U31</f>
        <v>302896.87061368686</v>
      </c>
      <c r="E31" s="57"/>
      <c r="F31" s="444">
        <f t="shared" ref="F31" ca="1" si="0">IF(C31="","",IFERROR(MIN(D31,E31/365*D31),$P$1))</f>
        <v>0</v>
      </c>
      <c r="G31" s="448">
        <f ca="1">IF($C31="","",D31-F31)</f>
        <v>302896.87061368686</v>
      </c>
      <c r="H31" s="448">
        <f ca="1">IF($C31="","",G31+M31)</f>
        <v>302896.87061368686</v>
      </c>
      <c r="J31" s="445">
        <f ca="1">IF($C31="","",IFERROR(IF('קיזוזים- החלטות ועדה'!E31=0,0,1),0))</f>
        <v>0</v>
      </c>
      <c r="K31" s="445">
        <f ca="1">IF($C31="","",IFERROR(IF(E31=0,0,1),0))</f>
        <v>0</v>
      </c>
      <c r="L31" s="445">
        <f ca="1">IF($C31="","",IF(OR(K31=1,J31=1),1,0))</f>
        <v>0</v>
      </c>
      <c r="M31" s="449">
        <f ca="1">IF($C31="","",IF(L31=1,0,$L$27*$D31/$K$27))</f>
        <v>0</v>
      </c>
    </row>
    <row r="32" spans="2:13" ht="20.25" x14ac:dyDescent="0.25">
      <c r="B32" s="58">
        <f t="shared" ref="B32:B95" ca="1" si="1">IF(C32="","",ROW()-30)</f>
        <v>2</v>
      </c>
      <c r="C32" s="259" t="str">
        <f ca="1">'הגבלה לסכום מבוקש (1)'!C32</f>
        <v>המכון למוסיקה ישראלית</v>
      </c>
      <c r="D32" s="447">
        <f ca="1">'הגבלה לסכום מבוקש (1)'!U32</f>
        <v>1235287.129386313</v>
      </c>
      <c r="E32" s="57"/>
      <c r="F32" s="444">
        <f t="shared" ref="F32:F95" ca="1" si="2">IF(C32="","",IFERROR(MIN(D32,E32/365*D32),$P$1))</f>
        <v>0</v>
      </c>
      <c r="G32" s="448">
        <f t="shared" ref="G32:G95" ca="1" si="3">IF($C32="","",D32-F32)</f>
        <v>1235287.129386313</v>
      </c>
      <c r="H32" s="448">
        <f t="shared" ref="H32:H95" ca="1" si="4">IF($C32="","",G32+M32)</f>
        <v>1235287.129386313</v>
      </c>
      <c r="J32" s="445">
        <f ca="1">IF($C32="","",IFERROR(IF('קיזוזים- החלטות ועדה'!E32=0,0,1),0))</f>
        <v>0</v>
      </c>
      <c r="K32" s="445">
        <f t="shared" ref="K32:K95" ca="1" si="5">IF($C32="","",IFERROR(IF(E32=0,0,1),0))</f>
        <v>0</v>
      </c>
      <c r="L32" s="445">
        <f t="shared" ref="L32:L95" ca="1" si="6">IF($C32="","",IF(OR(K32=1,J32=1),1,0))</f>
        <v>0</v>
      </c>
      <c r="M32" s="449">
        <f t="shared" ref="M32:M95" ca="1" si="7">IF($C32="","",IF(L32=1,0,$L$27*$D32/$K$27))</f>
        <v>0</v>
      </c>
    </row>
    <row r="33" spans="2:13" ht="20.25" x14ac:dyDescent="0.25">
      <c r="B33" s="58" t="str">
        <f t="shared" ca="1" si="1"/>
        <v/>
      </c>
      <c r="C33" s="259" t="str">
        <f ca="1">'הגבלה לסכום מבוקש (1)'!C33</f>
        <v/>
      </c>
      <c r="D33" s="447" t="str">
        <f ca="1">'הגבלה לסכום מבוקש (1)'!U33</f>
        <v/>
      </c>
      <c r="E33" s="57"/>
      <c r="F33" s="444" t="str">
        <f t="shared" ca="1" si="2"/>
        <v/>
      </c>
      <c r="G33" s="448" t="str">
        <f t="shared" ca="1" si="3"/>
        <v/>
      </c>
      <c r="H33" s="448" t="str">
        <f t="shared" ca="1" si="4"/>
        <v/>
      </c>
      <c r="J33" s="445" t="str">
        <f ca="1">IF($C33="","",IFERROR(IF('קיזוזים- החלטות ועדה'!E33=0,0,1),0))</f>
        <v/>
      </c>
      <c r="K33" s="445" t="str">
        <f t="shared" ca="1" si="5"/>
        <v/>
      </c>
      <c r="L33" s="445" t="str">
        <f t="shared" ca="1" si="6"/>
        <v/>
      </c>
      <c r="M33" s="449" t="str">
        <f t="shared" ca="1" si="7"/>
        <v/>
      </c>
    </row>
    <row r="34" spans="2:13" ht="20.25" x14ac:dyDescent="0.25">
      <c r="B34" s="58" t="str">
        <f t="shared" ca="1" si="1"/>
        <v/>
      </c>
      <c r="C34" s="259" t="str">
        <f ca="1">'הגבלה לסכום מבוקש (1)'!C34</f>
        <v/>
      </c>
      <c r="D34" s="447" t="str">
        <f ca="1">'הגבלה לסכום מבוקש (1)'!U34</f>
        <v/>
      </c>
      <c r="E34" s="57"/>
      <c r="F34" s="444" t="str">
        <f t="shared" ca="1" si="2"/>
        <v/>
      </c>
      <c r="G34" s="448" t="str">
        <f t="shared" ca="1" si="3"/>
        <v/>
      </c>
      <c r="H34" s="448" t="str">
        <f t="shared" ca="1" si="4"/>
        <v/>
      </c>
      <c r="J34" s="445" t="str">
        <f ca="1">IF($C34="","",IFERROR(IF('קיזוזים- החלטות ועדה'!E34=0,0,1),0))</f>
        <v/>
      </c>
      <c r="K34" s="445" t="str">
        <f t="shared" ca="1" si="5"/>
        <v/>
      </c>
      <c r="L34" s="445" t="str">
        <f t="shared" ca="1" si="6"/>
        <v/>
      </c>
      <c r="M34" s="449" t="str">
        <f t="shared" ca="1" si="7"/>
        <v/>
      </c>
    </row>
    <row r="35" spans="2:13" ht="20.25" x14ac:dyDescent="0.25">
      <c r="B35" s="58" t="str">
        <f t="shared" ca="1" si="1"/>
        <v/>
      </c>
      <c r="C35" s="259" t="str">
        <f ca="1">'הגבלה לסכום מבוקש (1)'!C35</f>
        <v/>
      </c>
      <c r="D35" s="447" t="str">
        <f ca="1">'הגבלה לסכום מבוקש (1)'!U35</f>
        <v/>
      </c>
      <c r="E35" s="57"/>
      <c r="F35" s="444" t="str">
        <f t="shared" ca="1" si="2"/>
        <v/>
      </c>
      <c r="G35" s="448" t="str">
        <f t="shared" ca="1" si="3"/>
        <v/>
      </c>
      <c r="H35" s="448" t="str">
        <f t="shared" ca="1" si="4"/>
        <v/>
      </c>
      <c r="J35" s="445" t="str">
        <f ca="1">IF($C35="","",IFERROR(IF('קיזוזים- החלטות ועדה'!E35=0,0,1),0))</f>
        <v/>
      </c>
      <c r="K35" s="445" t="str">
        <f t="shared" ca="1" si="5"/>
        <v/>
      </c>
      <c r="L35" s="445" t="str">
        <f t="shared" ca="1" si="6"/>
        <v/>
      </c>
      <c r="M35" s="449" t="str">
        <f t="shared" ca="1" si="7"/>
        <v/>
      </c>
    </row>
    <row r="36" spans="2:13" ht="20.25" x14ac:dyDescent="0.25">
      <c r="B36" s="58" t="str">
        <f t="shared" ca="1" si="1"/>
        <v/>
      </c>
      <c r="C36" s="259" t="str">
        <f ca="1">'הגבלה לסכום מבוקש (1)'!C36</f>
        <v/>
      </c>
      <c r="D36" s="447" t="str">
        <f ca="1">'הגבלה לסכום מבוקש (1)'!U36</f>
        <v/>
      </c>
      <c r="E36" s="57"/>
      <c r="F36" s="444" t="str">
        <f t="shared" ca="1" si="2"/>
        <v/>
      </c>
      <c r="G36" s="448" t="str">
        <f t="shared" ca="1" si="3"/>
        <v/>
      </c>
      <c r="H36" s="448" t="str">
        <f t="shared" ca="1" si="4"/>
        <v/>
      </c>
      <c r="J36" s="445" t="str">
        <f ca="1">IF($C36="","",IFERROR(IF('קיזוזים- החלטות ועדה'!E36=0,0,1),0))</f>
        <v/>
      </c>
      <c r="K36" s="445" t="str">
        <f t="shared" ca="1" si="5"/>
        <v/>
      </c>
      <c r="L36" s="445" t="str">
        <f t="shared" ca="1" si="6"/>
        <v/>
      </c>
      <c r="M36" s="449" t="str">
        <f t="shared" ca="1" si="7"/>
        <v/>
      </c>
    </row>
    <row r="37" spans="2:13" ht="20.25" x14ac:dyDescent="0.25">
      <c r="B37" s="58" t="str">
        <f t="shared" ca="1" si="1"/>
        <v/>
      </c>
      <c r="C37" s="259" t="str">
        <f ca="1">'הגבלה לסכום מבוקש (1)'!C37</f>
        <v/>
      </c>
      <c r="D37" s="447" t="str">
        <f ca="1">'הגבלה לסכום מבוקש (1)'!U37</f>
        <v/>
      </c>
      <c r="E37" s="57"/>
      <c r="F37" s="444" t="str">
        <f t="shared" ca="1" si="2"/>
        <v/>
      </c>
      <c r="G37" s="448" t="str">
        <f t="shared" ca="1" si="3"/>
        <v/>
      </c>
      <c r="H37" s="448" t="str">
        <f t="shared" ca="1" si="4"/>
        <v/>
      </c>
      <c r="J37" s="445" t="str">
        <f ca="1">IF($C37="","",IFERROR(IF('קיזוזים- החלטות ועדה'!E37=0,0,1),0))</f>
        <v/>
      </c>
      <c r="K37" s="445" t="str">
        <f t="shared" ca="1" si="5"/>
        <v/>
      </c>
      <c r="L37" s="445" t="str">
        <f t="shared" ca="1" si="6"/>
        <v/>
      </c>
      <c r="M37" s="449" t="str">
        <f t="shared" ca="1" si="7"/>
        <v/>
      </c>
    </row>
    <row r="38" spans="2:13" ht="20.25" x14ac:dyDescent="0.25">
      <c r="B38" s="58" t="str">
        <f t="shared" ca="1" si="1"/>
        <v/>
      </c>
      <c r="C38" s="259" t="str">
        <f ca="1">'הגבלה לסכום מבוקש (1)'!C38</f>
        <v/>
      </c>
      <c r="D38" s="447" t="str">
        <f ca="1">'הגבלה לסכום מבוקש (1)'!U38</f>
        <v/>
      </c>
      <c r="E38" s="57"/>
      <c r="F38" s="444" t="str">
        <f t="shared" ca="1" si="2"/>
        <v/>
      </c>
      <c r="G38" s="448" t="str">
        <f t="shared" ca="1" si="3"/>
        <v/>
      </c>
      <c r="H38" s="448" t="str">
        <f t="shared" ca="1" si="4"/>
        <v/>
      </c>
      <c r="J38" s="445" t="str">
        <f ca="1">IF($C38="","",IFERROR(IF('קיזוזים- החלטות ועדה'!E38=0,0,1),0))</f>
        <v/>
      </c>
      <c r="K38" s="445" t="str">
        <f t="shared" ca="1" si="5"/>
        <v/>
      </c>
      <c r="L38" s="445" t="str">
        <f t="shared" ca="1" si="6"/>
        <v/>
      </c>
      <c r="M38" s="449" t="str">
        <f t="shared" ca="1" si="7"/>
        <v/>
      </c>
    </row>
    <row r="39" spans="2:13" ht="20.25" x14ac:dyDescent="0.25">
      <c r="B39" s="58" t="str">
        <f t="shared" ca="1" si="1"/>
        <v/>
      </c>
      <c r="C39" s="259" t="str">
        <f ca="1">'הגבלה לסכום מבוקש (1)'!C39</f>
        <v/>
      </c>
      <c r="D39" s="447" t="str">
        <f ca="1">'הגבלה לסכום מבוקש (1)'!U39</f>
        <v/>
      </c>
      <c r="E39" s="57"/>
      <c r="F39" s="444" t="str">
        <f t="shared" ca="1" si="2"/>
        <v/>
      </c>
      <c r="G39" s="448" t="str">
        <f t="shared" ca="1" si="3"/>
        <v/>
      </c>
      <c r="H39" s="448" t="str">
        <f t="shared" ca="1" si="4"/>
        <v/>
      </c>
      <c r="J39" s="445" t="str">
        <f ca="1">IF($C39="","",IFERROR(IF('קיזוזים- החלטות ועדה'!E39=0,0,1),0))</f>
        <v/>
      </c>
      <c r="K39" s="445" t="str">
        <f t="shared" ca="1" si="5"/>
        <v/>
      </c>
      <c r="L39" s="445" t="str">
        <f t="shared" ca="1" si="6"/>
        <v/>
      </c>
      <c r="M39" s="449" t="str">
        <f t="shared" ca="1" si="7"/>
        <v/>
      </c>
    </row>
    <row r="40" spans="2:13" ht="21" thickBot="1" x14ac:dyDescent="0.3">
      <c r="B40" s="58" t="str">
        <f t="shared" ca="1" si="1"/>
        <v/>
      </c>
      <c r="C40" s="259" t="str">
        <f ca="1">'הגבלה לסכום מבוקש (1)'!C40</f>
        <v/>
      </c>
      <c r="D40" s="447" t="str">
        <f ca="1">'הגבלה לסכום מבוקש (1)'!U40</f>
        <v/>
      </c>
      <c r="E40" s="57"/>
      <c r="F40" s="444" t="str">
        <f t="shared" ca="1" si="2"/>
        <v/>
      </c>
      <c r="G40" s="448" t="str">
        <f t="shared" ca="1" si="3"/>
        <v/>
      </c>
      <c r="H40" s="448" t="str">
        <f t="shared" ca="1" si="4"/>
        <v/>
      </c>
      <c r="J40" s="445" t="str">
        <f ca="1">IF($C40="","",IFERROR(IF('קיזוזים- החלטות ועדה'!E40=0,0,1),0))</f>
        <v/>
      </c>
      <c r="K40" s="445" t="str">
        <f t="shared" ca="1" si="5"/>
        <v/>
      </c>
      <c r="L40" s="445" t="str">
        <f t="shared" ca="1" si="6"/>
        <v/>
      </c>
      <c r="M40" s="449" t="str">
        <f t="shared" ca="1" si="7"/>
        <v/>
      </c>
    </row>
    <row r="41" spans="2:13" ht="20.25" hidden="1" x14ac:dyDescent="0.25">
      <c r="B41" s="58" t="str">
        <f t="shared" si="1"/>
        <v/>
      </c>
      <c r="C41" s="259" t="str">
        <f>'הגבלה לסכום מבוקש (1)'!C41</f>
        <v/>
      </c>
      <c r="D41" s="447" t="str">
        <f>'הגבלה לסכום מבוקש (1)'!U41</f>
        <v/>
      </c>
      <c r="E41" s="57"/>
      <c r="F41" s="444" t="str">
        <f t="shared" si="2"/>
        <v/>
      </c>
      <c r="G41" s="448" t="str">
        <f t="shared" si="3"/>
        <v/>
      </c>
      <c r="H41" s="448" t="str">
        <f t="shared" si="4"/>
        <v/>
      </c>
      <c r="J41" s="445" t="str">
        <f>IF($C41="","",IFERROR(IF('קיזוזים- החלטות ועדה'!E41=0,0,1),0))</f>
        <v/>
      </c>
      <c r="K41" s="445" t="str">
        <f t="shared" si="5"/>
        <v/>
      </c>
      <c r="L41" s="445" t="str">
        <f t="shared" si="6"/>
        <v/>
      </c>
      <c r="M41" s="449" t="str">
        <f t="shared" si="7"/>
        <v/>
      </c>
    </row>
    <row r="42" spans="2:13" ht="20.25" hidden="1" x14ac:dyDescent="0.25">
      <c r="B42" s="58" t="str">
        <f t="shared" si="1"/>
        <v/>
      </c>
      <c r="C42" s="259" t="str">
        <f>'הגבלה לסכום מבוקש (1)'!C42</f>
        <v/>
      </c>
      <c r="D42" s="447" t="str">
        <f>'הגבלה לסכום מבוקש (1)'!U42</f>
        <v/>
      </c>
      <c r="E42" s="57"/>
      <c r="F42" s="444" t="str">
        <f t="shared" si="2"/>
        <v/>
      </c>
      <c r="G42" s="448" t="str">
        <f t="shared" si="3"/>
        <v/>
      </c>
      <c r="H42" s="448" t="str">
        <f t="shared" si="4"/>
        <v/>
      </c>
      <c r="J42" s="445" t="str">
        <f>IF($C42="","",IFERROR(IF('קיזוזים- החלטות ועדה'!E42=0,0,1),0))</f>
        <v/>
      </c>
      <c r="K42" s="445" t="str">
        <f t="shared" si="5"/>
        <v/>
      </c>
      <c r="L42" s="445" t="str">
        <f t="shared" si="6"/>
        <v/>
      </c>
      <c r="M42" s="449" t="str">
        <f t="shared" si="7"/>
        <v/>
      </c>
    </row>
    <row r="43" spans="2:13" ht="20.25" hidden="1" x14ac:dyDescent="0.25">
      <c r="B43" s="58" t="str">
        <f t="shared" si="1"/>
        <v/>
      </c>
      <c r="C43" s="259" t="str">
        <f>'הגבלה לסכום מבוקש (1)'!C43</f>
        <v/>
      </c>
      <c r="D43" s="447" t="str">
        <f>'הגבלה לסכום מבוקש (1)'!U43</f>
        <v/>
      </c>
      <c r="E43" s="57"/>
      <c r="F43" s="444" t="str">
        <f t="shared" si="2"/>
        <v/>
      </c>
      <c r="G43" s="448" t="str">
        <f t="shared" si="3"/>
        <v/>
      </c>
      <c r="H43" s="448" t="str">
        <f t="shared" si="4"/>
        <v/>
      </c>
      <c r="J43" s="445" t="str">
        <f>IF($C43="","",IFERROR(IF('קיזוזים- החלטות ועדה'!E43=0,0,1),0))</f>
        <v/>
      </c>
      <c r="K43" s="445" t="str">
        <f t="shared" si="5"/>
        <v/>
      </c>
      <c r="L43" s="445" t="str">
        <f t="shared" si="6"/>
        <v/>
      </c>
      <c r="M43" s="449" t="str">
        <f t="shared" si="7"/>
        <v/>
      </c>
    </row>
    <row r="44" spans="2:13" ht="20.25" hidden="1" x14ac:dyDescent="0.25">
      <c r="B44" s="58" t="str">
        <f t="shared" si="1"/>
        <v/>
      </c>
      <c r="C44" s="259" t="str">
        <f>'הגבלה לסכום מבוקש (1)'!C44</f>
        <v/>
      </c>
      <c r="D44" s="447" t="str">
        <f>'הגבלה לסכום מבוקש (1)'!U44</f>
        <v/>
      </c>
      <c r="E44" s="57"/>
      <c r="F44" s="444" t="str">
        <f t="shared" si="2"/>
        <v/>
      </c>
      <c r="G44" s="448" t="str">
        <f t="shared" si="3"/>
        <v/>
      </c>
      <c r="H44" s="448" t="str">
        <f t="shared" si="4"/>
        <v/>
      </c>
      <c r="J44" s="445" t="str">
        <f>IF($C44="","",IFERROR(IF('קיזוזים- החלטות ועדה'!E44=0,0,1),0))</f>
        <v/>
      </c>
      <c r="K44" s="445" t="str">
        <f t="shared" si="5"/>
        <v/>
      </c>
      <c r="L44" s="445" t="str">
        <f t="shared" si="6"/>
        <v/>
      </c>
      <c r="M44" s="449" t="str">
        <f t="shared" si="7"/>
        <v/>
      </c>
    </row>
    <row r="45" spans="2:13" ht="20.25" hidden="1" x14ac:dyDescent="0.25">
      <c r="B45" s="58" t="str">
        <f t="shared" si="1"/>
        <v/>
      </c>
      <c r="C45" s="259" t="str">
        <f>'הגבלה לסכום מבוקש (1)'!C45</f>
        <v/>
      </c>
      <c r="D45" s="447" t="str">
        <f>'הגבלה לסכום מבוקש (1)'!U45</f>
        <v/>
      </c>
      <c r="E45" s="57"/>
      <c r="F45" s="444" t="str">
        <f t="shared" si="2"/>
        <v/>
      </c>
      <c r="G45" s="448" t="str">
        <f t="shared" si="3"/>
        <v/>
      </c>
      <c r="H45" s="448" t="str">
        <f t="shared" si="4"/>
        <v/>
      </c>
      <c r="J45" s="445" t="str">
        <f>IF($C45="","",IFERROR(IF('קיזוזים- החלטות ועדה'!E45=0,0,1),0))</f>
        <v/>
      </c>
      <c r="K45" s="445" t="str">
        <f t="shared" si="5"/>
        <v/>
      </c>
      <c r="L45" s="445" t="str">
        <f t="shared" si="6"/>
        <v/>
      </c>
      <c r="M45" s="449" t="str">
        <f t="shared" si="7"/>
        <v/>
      </c>
    </row>
    <row r="46" spans="2:13" ht="20.25" hidden="1" x14ac:dyDescent="0.25">
      <c r="B46" s="58" t="str">
        <f t="shared" si="1"/>
        <v/>
      </c>
      <c r="C46" s="259" t="str">
        <f>'הגבלה לסכום מבוקש (1)'!C46</f>
        <v/>
      </c>
      <c r="D46" s="447" t="str">
        <f>'הגבלה לסכום מבוקש (1)'!U46</f>
        <v/>
      </c>
      <c r="E46" s="57"/>
      <c r="F46" s="444" t="str">
        <f t="shared" si="2"/>
        <v/>
      </c>
      <c r="G46" s="448" t="str">
        <f t="shared" si="3"/>
        <v/>
      </c>
      <c r="H46" s="448" t="str">
        <f t="shared" si="4"/>
        <v/>
      </c>
      <c r="J46" s="445" t="str">
        <f>IF($C46="","",IFERROR(IF('קיזוזים- החלטות ועדה'!E46=0,0,1),0))</f>
        <v/>
      </c>
      <c r="K46" s="445" t="str">
        <f t="shared" si="5"/>
        <v/>
      </c>
      <c r="L46" s="445" t="str">
        <f t="shared" si="6"/>
        <v/>
      </c>
      <c r="M46" s="449" t="str">
        <f t="shared" si="7"/>
        <v/>
      </c>
    </row>
    <row r="47" spans="2:13" ht="20.25" hidden="1" x14ac:dyDescent="0.25">
      <c r="B47" s="58" t="str">
        <f t="shared" si="1"/>
        <v/>
      </c>
      <c r="C47" s="259" t="str">
        <f>'הגבלה לסכום מבוקש (1)'!C47</f>
        <v/>
      </c>
      <c r="D47" s="447" t="str">
        <f>'הגבלה לסכום מבוקש (1)'!U47</f>
        <v/>
      </c>
      <c r="E47" s="57"/>
      <c r="F47" s="444" t="str">
        <f t="shared" si="2"/>
        <v/>
      </c>
      <c r="G47" s="448" t="str">
        <f t="shared" si="3"/>
        <v/>
      </c>
      <c r="H47" s="448" t="str">
        <f t="shared" si="4"/>
        <v/>
      </c>
      <c r="J47" s="445" t="str">
        <f>IF($C47="","",IFERROR(IF('קיזוזים- החלטות ועדה'!E47=0,0,1),0))</f>
        <v/>
      </c>
      <c r="K47" s="445" t="str">
        <f t="shared" si="5"/>
        <v/>
      </c>
      <c r="L47" s="445" t="str">
        <f t="shared" si="6"/>
        <v/>
      </c>
      <c r="M47" s="449" t="str">
        <f t="shared" si="7"/>
        <v/>
      </c>
    </row>
    <row r="48" spans="2:13" ht="20.25" hidden="1" x14ac:dyDescent="0.25">
      <c r="B48" s="58" t="str">
        <f t="shared" si="1"/>
        <v/>
      </c>
      <c r="C48" s="259" t="str">
        <f>'הגבלה לסכום מבוקש (1)'!C48</f>
        <v/>
      </c>
      <c r="D48" s="447" t="str">
        <f>'הגבלה לסכום מבוקש (1)'!U48</f>
        <v/>
      </c>
      <c r="E48" s="57"/>
      <c r="F48" s="444" t="str">
        <f t="shared" si="2"/>
        <v/>
      </c>
      <c r="G48" s="448" t="str">
        <f t="shared" si="3"/>
        <v/>
      </c>
      <c r="H48" s="448" t="str">
        <f t="shared" si="4"/>
        <v/>
      </c>
      <c r="J48" s="445" t="str">
        <f>IF($C48="","",IFERROR(IF('קיזוזים- החלטות ועדה'!E48=0,0,1),0))</f>
        <v/>
      </c>
      <c r="K48" s="445" t="str">
        <f t="shared" si="5"/>
        <v/>
      </c>
      <c r="L48" s="445" t="str">
        <f t="shared" si="6"/>
        <v/>
      </c>
      <c r="M48" s="449" t="str">
        <f t="shared" si="7"/>
        <v/>
      </c>
    </row>
    <row r="49" spans="2:13" ht="20.25" hidden="1" x14ac:dyDescent="0.25">
      <c r="B49" s="58" t="str">
        <f t="shared" si="1"/>
        <v/>
      </c>
      <c r="C49" s="259" t="str">
        <f>'הגבלה לסכום מבוקש (1)'!C49</f>
        <v/>
      </c>
      <c r="D49" s="447" t="str">
        <f>'הגבלה לסכום מבוקש (1)'!U49</f>
        <v/>
      </c>
      <c r="E49" s="57"/>
      <c r="F49" s="444" t="str">
        <f t="shared" si="2"/>
        <v/>
      </c>
      <c r="G49" s="448" t="str">
        <f t="shared" si="3"/>
        <v/>
      </c>
      <c r="H49" s="448" t="str">
        <f t="shared" si="4"/>
        <v/>
      </c>
      <c r="J49" s="445" t="str">
        <f>IF($C49="","",IFERROR(IF('קיזוזים- החלטות ועדה'!E49=0,0,1),0))</f>
        <v/>
      </c>
      <c r="K49" s="445" t="str">
        <f t="shared" si="5"/>
        <v/>
      </c>
      <c r="L49" s="445" t="str">
        <f t="shared" si="6"/>
        <v/>
      </c>
      <c r="M49" s="449" t="str">
        <f t="shared" si="7"/>
        <v/>
      </c>
    </row>
    <row r="50" spans="2:13" ht="20.25" hidden="1" x14ac:dyDescent="0.25">
      <c r="B50" s="58" t="str">
        <f t="shared" si="1"/>
        <v/>
      </c>
      <c r="C50" s="259" t="str">
        <f>'הגבלה לסכום מבוקש (1)'!C50</f>
        <v/>
      </c>
      <c r="D50" s="447" t="str">
        <f>'הגבלה לסכום מבוקש (1)'!U50</f>
        <v/>
      </c>
      <c r="E50" s="57"/>
      <c r="F50" s="444" t="str">
        <f t="shared" si="2"/>
        <v/>
      </c>
      <c r="G50" s="448" t="str">
        <f t="shared" si="3"/>
        <v/>
      </c>
      <c r="H50" s="448" t="str">
        <f t="shared" si="4"/>
        <v/>
      </c>
      <c r="J50" s="445" t="str">
        <f>IF($C50="","",IFERROR(IF('קיזוזים- החלטות ועדה'!E50=0,0,1),0))</f>
        <v/>
      </c>
      <c r="K50" s="445" t="str">
        <f t="shared" si="5"/>
        <v/>
      </c>
      <c r="L50" s="445" t="str">
        <f t="shared" si="6"/>
        <v/>
      </c>
      <c r="M50" s="449" t="str">
        <f t="shared" si="7"/>
        <v/>
      </c>
    </row>
    <row r="51" spans="2:13" ht="20.25" hidden="1" x14ac:dyDescent="0.25">
      <c r="B51" s="58" t="str">
        <f t="shared" si="1"/>
        <v/>
      </c>
      <c r="C51" s="259" t="str">
        <f>'הגבלה לסכום מבוקש (1)'!C51</f>
        <v/>
      </c>
      <c r="D51" s="447" t="str">
        <f>'הגבלה לסכום מבוקש (1)'!U51</f>
        <v/>
      </c>
      <c r="E51" s="57"/>
      <c r="F51" s="444" t="str">
        <f t="shared" si="2"/>
        <v/>
      </c>
      <c r="G51" s="448" t="str">
        <f t="shared" si="3"/>
        <v/>
      </c>
      <c r="H51" s="448" t="str">
        <f t="shared" si="4"/>
        <v/>
      </c>
      <c r="J51" s="445" t="str">
        <f>IF($C51="","",IFERROR(IF('קיזוזים- החלטות ועדה'!E51=0,0,1),0))</f>
        <v/>
      </c>
      <c r="K51" s="445" t="str">
        <f t="shared" si="5"/>
        <v/>
      </c>
      <c r="L51" s="445" t="str">
        <f t="shared" si="6"/>
        <v/>
      </c>
      <c r="M51" s="449" t="str">
        <f t="shared" si="7"/>
        <v/>
      </c>
    </row>
    <row r="52" spans="2:13" ht="20.25" hidden="1" x14ac:dyDescent="0.25">
      <c r="B52" s="58" t="str">
        <f t="shared" si="1"/>
        <v/>
      </c>
      <c r="C52" s="259" t="str">
        <f>'הגבלה לסכום מבוקש (1)'!C52</f>
        <v/>
      </c>
      <c r="D52" s="447" t="str">
        <f>'הגבלה לסכום מבוקש (1)'!U52</f>
        <v/>
      </c>
      <c r="E52" s="57"/>
      <c r="F52" s="444" t="str">
        <f t="shared" si="2"/>
        <v/>
      </c>
      <c r="G52" s="448" t="str">
        <f t="shared" si="3"/>
        <v/>
      </c>
      <c r="H52" s="448" t="str">
        <f t="shared" si="4"/>
        <v/>
      </c>
      <c r="J52" s="445" t="str">
        <f>IF($C52="","",IFERROR(IF('קיזוזים- החלטות ועדה'!E52=0,0,1),0))</f>
        <v/>
      </c>
      <c r="K52" s="445" t="str">
        <f t="shared" si="5"/>
        <v/>
      </c>
      <c r="L52" s="445" t="str">
        <f t="shared" si="6"/>
        <v/>
      </c>
      <c r="M52" s="449" t="str">
        <f t="shared" si="7"/>
        <v/>
      </c>
    </row>
    <row r="53" spans="2:13" ht="20.25" hidden="1" x14ac:dyDescent="0.25">
      <c r="B53" s="58" t="str">
        <f t="shared" si="1"/>
        <v/>
      </c>
      <c r="C53" s="259" t="str">
        <f>'הגבלה לסכום מבוקש (1)'!C53</f>
        <v/>
      </c>
      <c r="D53" s="447" t="str">
        <f>'הגבלה לסכום מבוקש (1)'!U53</f>
        <v/>
      </c>
      <c r="E53" s="57"/>
      <c r="F53" s="444" t="str">
        <f t="shared" si="2"/>
        <v/>
      </c>
      <c r="G53" s="448" t="str">
        <f t="shared" si="3"/>
        <v/>
      </c>
      <c r="H53" s="448" t="str">
        <f t="shared" si="4"/>
        <v/>
      </c>
      <c r="J53" s="445" t="str">
        <f>IF($C53="","",IFERROR(IF('קיזוזים- החלטות ועדה'!E53=0,0,1),0))</f>
        <v/>
      </c>
      <c r="K53" s="445" t="str">
        <f t="shared" si="5"/>
        <v/>
      </c>
      <c r="L53" s="445" t="str">
        <f t="shared" si="6"/>
        <v/>
      </c>
      <c r="M53" s="449" t="str">
        <f t="shared" si="7"/>
        <v/>
      </c>
    </row>
    <row r="54" spans="2:13" ht="20.25" hidden="1" x14ac:dyDescent="0.25">
      <c r="B54" s="58" t="str">
        <f t="shared" si="1"/>
        <v/>
      </c>
      <c r="C54" s="259" t="str">
        <f>'הגבלה לסכום מבוקש (1)'!C54</f>
        <v/>
      </c>
      <c r="D54" s="447" t="str">
        <f>'הגבלה לסכום מבוקש (1)'!U54</f>
        <v/>
      </c>
      <c r="E54" s="57"/>
      <c r="F54" s="444" t="str">
        <f t="shared" si="2"/>
        <v/>
      </c>
      <c r="G54" s="448" t="str">
        <f t="shared" si="3"/>
        <v/>
      </c>
      <c r="H54" s="448" t="str">
        <f t="shared" si="4"/>
        <v/>
      </c>
      <c r="J54" s="445" t="str">
        <f>IF($C54="","",IFERROR(IF('קיזוזים- החלטות ועדה'!E54=0,0,1),0))</f>
        <v/>
      </c>
      <c r="K54" s="445" t="str">
        <f t="shared" si="5"/>
        <v/>
      </c>
      <c r="L54" s="445" t="str">
        <f t="shared" si="6"/>
        <v/>
      </c>
      <c r="M54" s="449" t="str">
        <f t="shared" si="7"/>
        <v/>
      </c>
    </row>
    <row r="55" spans="2:13" ht="20.25" hidden="1" x14ac:dyDescent="0.25">
      <c r="B55" s="58" t="str">
        <f t="shared" si="1"/>
        <v/>
      </c>
      <c r="C55" s="259" t="str">
        <f>'הגבלה לסכום מבוקש (1)'!C55</f>
        <v/>
      </c>
      <c r="D55" s="447" t="str">
        <f>'הגבלה לסכום מבוקש (1)'!U55</f>
        <v/>
      </c>
      <c r="E55" s="57"/>
      <c r="F55" s="444" t="str">
        <f t="shared" si="2"/>
        <v/>
      </c>
      <c r="G55" s="448" t="str">
        <f t="shared" si="3"/>
        <v/>
      </c>
      <c r="H55" s="448" t="str">
        <f t="shared" si="4"/>
        <v/>
      </c>
      <c r="J55" s="445" t="str">
        <f>IF($C55="","",IFERROR(IF('קיזוזים- החלטות ועדה'!E55=0,0,1),0))</f>
        <v/>
      </c>
      <c r="K55" s="445" t="str">
        <f t="shared" si="5"/>
        <v/>
      </c>
      <c r="L55" s="445" t="str">
        <f t="shared" si="6"/>
        <v/>
      </c>
      <c r="M55" s="449" t="str">
        <f t="shared" si="7"/>
        <v/>
      </c>
    </row>
    <row r="56" spans="2:13" ht="20.25" hidden="1" x14ac:dyDescent="0.25">
      <c r="B56" s="58" t="str">
        <f t="shared" si="1"/>
        <v/>
      </c>
      <c r="C56" s="259" t="str">
        <f>'הגבלה לסכום מבוקש (1)'!C56</f>
        <v/>
      </c>
      <c r="D56" s="447" t="str">
        <f>'הגבלה לסכום מבוקש (1)'!U56</f>
        <v/>
      </c>
      <c r="E56" s="57"/>
      <c r="F56" s="444" t="str">
        <f t="shared" si="2"/>
        <v/>
      </c>
      <c r="G56" s="448" t="str">
        <f t="shared" si="3"/>
        <v/>
      </c>
      <c r="H56" s="448" t="str">
        <f t="shared" si="4"/>
        <v/>
      </c>
      <c r="J56" s="445" t="str">
        <f>IF($C56="","",IFERROR(IF('קיזוזים- החלטות ועדה'!E56=0,0,1),0))</f>
        <v/>
      </c>
      <c r="K56" s="445" t="str">
        <f t="shared" si="5"/>
        <v/>
      </c>
      <c r="L56" s="445" t="str">
        <f t="shared" si="6"/>
        <v/>
      </c>
      <c r="M56" s="449" t="str">
        <f t="shared" si="7"/>
        <v/>
      </c>
    </row>
    <row r="57" spans="2:13" ht="20.25" hidden="1" x14ac:dyDescent="0.25">
      <c r="B57" s="58" t="str">
        <f t="shared" si="1"/>
        <v/>
      </c>
      <c r="C57" s="259" t="str">
        <f>'הגבלה לסכום מבוקש (1)'!C57</f>
        <v/>
      </c>
      <c r="D57" s="447" t="str">
        <f>'הגבלה לסכום מבוקש (1)'!U57</f>
        <v/>
      </c>
      <c r="E57" s="57"/>
      <c r="F57" s="444" t="str">
        <f t="shared" si="2"/>
        <v/>
      </c>
      <c r="G57" s="448" t="str">
        <f t="shared" si="3"/>
        <v/>
      </c>
      <c r="H57" s="448" t="str">
        <f t="shared" si="4"/>
        <v/>
      </c>
      <c r="J57" s="445" t="str">
        <f>IF($C57="","",IFERROR(IF('קיזוזים- החלטות ועדה'!E57=0,0,1),0))</f>
        <v/>
      </c>
      <c r="K57" s="445" t="str">
        <f t="shared" si="5"/>
        <v/>
      </c>
      <c r="L57" s="445" t="str">
        <f t="shared" si="6"/>
        <v/>
      </c>
      <c r="M57" s="449" t="str">
        <f t="shared" si="7"/>
        <v/>
      </c>
    </row>
    <row r="58" spans="2:13" ht="20.25" hidden="1" x14ac:dyDescent="0.25">
      <c r="B58" s="58" t="str">
        <f t="shared" si="1"/>
        <v/>
      </c>
      <c r="C58" s="259" t="str">
        <f>'הגבלה לסכום מבוקש (1)'!C58</f>
        <v/>
      </c>
      <c r="D58" s="447" t="str">
        <f>'הגבלה לסכום מבוקש (1)'!U58</f>
        <v/>
      </c>
      <c r="E58" s="57"/>
      <c r="F58" s="444" t="str">
        <f t="shared" si="2"/>
        <v/>
      </c>
      <c r="G58" s="448" t="str">
        <f t="shared" si="3"/>
        <v/>
      </c>
      <c r="H58" s="448" t="str">
        <f t="shared" si="4"/>
        <v/>
      </c>
      <c r="J58" s="445" t="str">
        <f>IF($C58="","",IFERROR(IF('קיזוזים- החלטות ועדה'!E58=0,0,1),0))</f>
        <v/>
      </c>
      <c r="K58" s="445" t="str">
        <f t="shared" si="5"/>
        <v/>
      </c>
      <c r="L58" s="445" t="str">
        <f t="shared" si="6"/>
        <v/>
      </c>
      <c r="M58" s="449" t="str">
        <f t="shared" si="7"/>
        <v/>
      </c>
    </row>
    <row r="59" spans="2:13" ht="20.25" hidden="1" x14ac:dyDescent="0.25">
      <c r="B59" s="58" t="str">
        <f t="shared" si="1"/>
        <v/>
      </c>
      <c r="C59" s="259" t="str">
        <f>'הגבלה לסכום מבוקש (1)'!C59</f>
        <v/>
      </c>
      <c r="D59" s="447" t="str">
        <f>'הגבלה לסכום מבוקש (1)'!U59</f>
        <v/>
      </c>
      <c r="E59" s="57"/>
      <c r="F59" s="444" t="str">
        <f t="shared" si="2"/>
        <v/>
      </c>
      <c r="G59" s="448" t="str">
        <f t="shared" si="3"/>
        <v/>
      </c>
      <c r="H59" s="448" t="str">
        <f t="shared" si="4"/>
        <v/>
      </c>
      <c r="J59" s="445" t="str">
        <f>IF($C59="","",IFERROR(IF('קיזוזים- החלטות ועדה'!E59=0,0,1),0))</f>
        <v/>
      </c>
      <c r="K59" s="445" t="str">
        <f t="shared" si="5"/>
        <v/>
      </c>
      <c r="L59" s="445" t="str">
        <f t="shared" si="6"/>
        <v/>
      </c>
      <c r="M59" s="449" t="str">
        <f t="shared" si="7"/>
        <v/>
      </c>
    </row>
    <row r="60" spans="2:13" ht="20.25" hidden="1" x14ac:dyDescent="0.25">
      <c r="B60" s="58" t="str">
        <f t="shared" si="1"/>
        <v/>
      </c>
      <c r="C60" s="259" t="str">
        <f>'הגבלה לסכום מבוקש (1)'!C60</f>
        <v/>
      </c>
      <c r="D60" s="447" t="str">
        <f>'הגבלה לסכום מבוקש (1)'!U60</f>
        <v/>
      </c>
      <c r="E60" s="57"/>
      <c r="F60" s="444" t="str">
        <f t="shared" si="2"/>
        <v/>
      </c>
      <c r="G60" s="448" t="str">
        <f t="shared" si="3"/>
        <v/>
      </c>
      <c r="H60" s="448" t="str">
        <f t="shared" si="4"/>
        <v/>
      </c>
      <c r="J60" s="445" t="str">
        <f>IF($C60="","",IFERROR(IF('קיזוזים- החלטות ועדה'!E60=0,0,1),0))</f>
        <v/>
      </c>
      <c r="K60" s="445" t="str">
        <f t="shared" si="5"/>
        <v/>
      </c>
      <c r="L60" s="445" t="str">
        <f t="shared" si="6"/>
        <v/>
      </c>
      <c r="M60" s="449" t="str">
        <f t="shared" si="7"/>
        <v/>
      </c>
    </row>
    <row r="61" spans="2:13" ht="20.25" hidden="1" x14ac:dyDescent="0.25">
      <c r="B61" s="58" t="str">
        <f t="shared" si="1"/>
        <v/>
      </c>
      <c r="C61" s="259" t="str">
        <f>'הגבלה לסכום מבוקש (1)'!C61</f>
        <v/>
      </c>
      <c r="D61" s="447" t="str">
        <f>'הגבלה לסכום מבוקש (1)'!U61</f>
        <v/>
      </c>
      <c r="E61" s="57"/>
      <c r="F61" s="444" t="str">
        <f t="shared" si="2"/>
        <v/>
      </c>
      <c r="G61" s="448" t="str">
        <f t="shared" si="3"/>
        <v/>
      </c>
      <c r="H61" s="448" t="str">
        <f t="shared" si="4"/>
        <v/>
      </c>
      <c r="J61" s="445" t="str">
        <f>IF($C61="","",IFERROR(IF('קיזוזים- החלטות ועדה'!E61=0,0,1),0))</f>
        <v/>
      </c>
      <c r="K61" s="445" t="str">
        <f t="shared" si="5"/>
        <v/>
      </c>
      <c r="L61" s="445" t="str">
        <f t="shared" si="6"/>
        <v/>
      </c>
      <c r="M61" s="449" t="str">
        <f t="shared" si="7"/>
        <v/>
      </c>
    </row>
    <row r="62" spans="2:13" ht="20.25" hidden="1" x14ac:dyDescent="0.25">
      <c r="B62" s="58" t="str">
        <f t="shared" si="1"/>
        <v/>
      </c>
      <c r="C62" s="259" t="str">
        <f>'הגבלה לסכום מבוקש (1)'!C62</f>
        <v/>
      </c>
      <c r="D62" s="447" t="str">
        <f>'הגבלה לסכום מבוקש (1)'!U62</f>
        <v/>
      </c>
      <c r="E62" s="57"/>
      <c r="F62" s="444" t="str">
        <f t="shared" si="2"/>
        <v/>
      </c>
      <c r="G62" s="448" t="str">
        <f t="shared" si="3"/>
        <v/>
      </c>
      <c r="H62" s="448" t="str">
        <f t="shared" si="4"/>
        <v/>
      </c>
      <c r="J62" s="445" t="str">
        <f>IF($C62="","",IFERROR(IF('קיזוזים- החלטות ועדה'!E62=0,0,1),0))</f>
        <v/>
      </c>
      <c r="K62" s="445" t="str">
        <f t="shared" si="5"/>
        <v/>
      </c>
      <c r="L62" s="445" t="str">
        <f t="shared" si="6"/>
        <v/>
      </c>
      <c r="M62" s="449" t="str">
        <f t="shared" si="7"/>
        <v/>
      </c>
    </row>
    <row r="63" spans="2:13" ht="20.25" hidden="1" x14ac:dyDescent="0.25">
      <c r="B63" s="58" t="str">
        <f t="shared" si="1"/>
        <v/>
      </c>
      <c r="C63" s="259" t="str">
        <f>'הגבלה לסכום מבוקש (1)'!C63</f>
        <v/>
      </c>
      <c r="D63" s="447" t="str">
        <f>'הגבלה לסכום מבוקש (1)'!U63</f>
        <v/>
      </c>
      <c r="E63" s="57"/>
      <c r="F63" s="444" t="str">
        <f t="shared" si="2"/>
        <v/>
      </c>
      <c r="G63" s="448" t="str">
        <f t="shared" si="3"/>
        <v/>
      </c>
      <c r="H63" s="448" t="str">
        <f t="shared" si="4"/>
        <v/>
      </c>
      <c r="J63" s="445" t="str">
        <f>IF($C63="","",IFERROR(IF('קיזוזים- החלטות ועדה'!E63=0,0,1),0))</f>
        <v/>
      </c>
      <c r="K63" s="445" t="str">
        <f t="shared" si="5"/>
        <v/>
      </c>
      <c r="L63" s="445" t="str">
        <f t="shared" si="6"/>
        <v/>
      </c>
      <c r="M63" s="449" t="str">
        <f t="shared" si="7"/>
        <v/>
      </c>
    </row>
    <row r="64" spans="2:13" ht="20.25" hidden="1" x14ac:dyDescent="0.25">
      <c r="B64" s="58" t="str">
        <f t="shared" si="1"/>
        <v/>
      </c>
      <c r="C64" s="259" t="str">
        <f>'הגבלה לסכום מבוקש (1)'!C64</f>
        <v/>
      </c>
      <c r="D64" s="447" t="str">
        <f>'הגבלה לסכום מבוקש (1)'!U64</f>
        <v/>
      </c>
      <c r="E64" s="57"/>
      <c r="F64" s="444" t="str">
        <f t="shared" si="2"/>
        <v/>
      </c>
      <c r="G64" s="448" t="str">
        <f t="shared" si="3"/>
        <v/>
      </c>
      <c r="H64" s="448" t="str">
        <f t="shared" si="4"/>
        <v/>
      </c>
      <c r="J64" s="445" t="str">
        <f>IF($C64="","",IFERROR(IF('קיזוזים- החלטות ועדה'!E64=0,0,1),0))</f>
        <v/>
      </c>
      <c r="K64" s="445" t="str">
        <f t="shared" si="5"/>
        <v/>
      </c>
      <c r="L64" s="445" t="str">
        <f t="shared" si="6"/>
        <v/>
      </c>
      <c r="M64" s="449" t="str">
        <f t="shared" si="7"/>
        <v/>
      </c>
    </row>
    <row r="65" spans="2:13" ht="20.25" hidden="1" x14ac:dyDescent="0.25">
      <c r="B65" s="58" t="str">
        <f t="shared" si="1"/>
        <v/>
      </c>
      <c r="C65" s="259" t="str">
        <f>'הגבלה לסכום מבוקש (1)'!C65</f>
        <v/>
      </c>
      <c r="D65" s="447" t="str">
        <f>'הגבלה לסכום מבוקש (1)'!U65</f>
        <v/>
      </c>
      <c r="E65" s="57"/>
      <c r="F65" s="444" t="str">
        <f t="shared" si="2"/>
        <v/>
      </c>
      <c r="G65" s="448" t="str">
        <f t="shared" si="3"/>
        <v/>
      </c>
      <c r="H65" s="448" t="str">
        <f t="shared" si="4"/>
        <v/>
      </c>
      <c r="J65" s="445" t="str">
        <f>IF($C65="","",IFERROR(IF('קיזוזים- החלטות ועדה'!E65=0,0,1),0))</f>
        <v/>
      </c>
      <c r="K65" s="445" t="str">
        <f t="shared" si="5"/>
        <v/>
      </c>
      <c r="L65" s="445" t="str">
        <f t="shared" si="6"/>
        <v/>
      </c>
      <c r="M65" s="449" t="str">
        <f t="shared" si="7"/>
        <v/>
      </c>
    </row>
    <row r="66" spans="2:13" ht="20.25" hidden="1" x14ac:dyDescent="0.25">
      <c r="B66" s="58" t="str">
        <f t="shared" si="1"/>
        <v/>
      </c>
      <c r="C66" s="259" t="str">
        <f>'הגבלה לסכום מבוקש (1)'!C66</f>
        <v/>
      </c>
      <c r="D66" s="447" t="str">
        <f>'הגבלה לסכום מבוקש (1)'!U66</f>
        <v/>
      </c>
      <c r="E66" s="57"/>
      <c r="F66" s="444" t="str">
        <f t="shared" si="2"/>
        <v/>
      </c>
      <c r="G66" s="448" t="str">
        <f t="shared" si="3"/>
        <v/>
      </c>
      <c r="H66" s="448" t="str">
        <f t="shared" si="4"/>
        <v/>
      </c>
      <c r="J66" s="445" t="str">
        <f>IF($C66="","",IFERROR(IF('קיזוזים- החלטות ועדה'!E66=0,0,1),0))</f>
        <v/>
      </c>
      <c r="K66" s="445" t="str">
        <f t="shared" si="5"/>
        <v/>
      </c>
      <c r="L66" s="445" t="str">
        <f t="shared" si="6"/>
        <v/>
      </c>
      <c r="M66" s="449" t="str">
        <f t="shared" si="7"/>
        <v/>
      </c>
    </row>
    <row r="67" spans="2:13" ht="20.25" hidden="1" x14ac:dyDescent="0.25">
      <c r="B67" s="58" t="str">
        <f t="shared" si="1"/>
        <v/>
      </c>
      <c r="C67" s="259" t="str">
        <f>'הגבלה לסכום מבוקש (1)'!C67</f>
        <v/>
      </c>
      <c r="D67" s="447" t="str">
        <f>'הגבלה לסכום מבוקש (1)'!U67</f>
        <v/>
      </c>
      <c r="E67" s="57"/>
      <c r="F67" s="444" t="str">
        <f t="shared" si="2"/>
        <v/>
      </c>
      <c r="G67" s="448" t="str">
        <f t="shared" si="3"/>
        <v/>
      </c>
      <c r="H67" s="448" t="str">
        <f t="shared" si="4"/>
        <v/>
      </c>
      <c r="J67" s="445" t="str">
        <f>IF($C67="","",IFERROR(IF('קיזוזים- החלטות ועדה'!E67=0,0,1),0))</f>
        <v/>
      </c>
      <c r="K67" s="445" t="str">
        <f t="shared" si="5"/>
        <v/>
      </c>
      <c r="L67" s="445" t="str">
        <f t="shared" si="6"/>
        <v/>
      </c>
      <c r="M67" s="449" t="str">
        <f t="shared" si="7"/>
        <v/>
      </c>
    </row>
    <row r="68" spans="2:13" ht="20.25" hidden="1" x14ac:dyDescent="0.25">
      <c r="B68" s="58" t="str">
        <f t="shared" si="1"/>
        <v/>
      </c>
      <c r="C68" s="259" t="str">
        <f>'הגבלה לסכום מבוקש (1)'!C68</f>
        <v/>
      </c>
      <c r="D68" s="447" t="str">
        <f>'הגבלה לסכום מבוקש (1)'!U68</f>
        <v/>
      </c>
      <c r="E68" s="57"/>
      <c r="F68" s="444" t="str">
        <f t="shared" si="2"/>
        <v/>
      </c>
      <c r="G68" s="448" t="str">
        <f t="shared" si="3"/>
        <v/>
      </c>
      <c r="H68" s="448" t="str">
        <f t="shared" si="4"/>
        <v/>
      </c>
      <c r="J68" s="445" t="str">
        <f>IF($C68="","",IFERROR(IF('קיזוזים- החלטות ועדה'!E68=0,0,1),0))</f>
        <v/>
      </c>
      <c r="K68" s="445" t="str">
        <f t="shared" si="5"/>
        <v/>
      </c>
      <c r="L68" s="445" t="str">
        <f t="shared" si="6"/>
        <v/>
      </c>
      <c r="M68" s="449" t="str">
        <f t="shared" si="7"/>
        <v/>
      </c>
    </row>
    <row r="69" spans="2:13" ht="20.25" hidden="1" x14ac:dyDescent="0.25">
      <c r="B69" s="58" t="str">
        <f t="shared" si="1"/>
        <v/>
      </c>
      <c r="C69" s="259" t="str">
        <f>'הגבלה לסכום מבוקש (1)'!C69</f>
        <v/>
      </c>
      <c r="D69" s="447" t="str">
        <f>'הגבלה לסכום מבוקש (1)'!U69</f>
        <v/>
      </c>
      <c r="E69" s="57"/>
      <c r="F69" s="444" t="str">
        <f t="shared" si="2"/>
        <v/>
      </c>
      <c r="G69" s="448" t="str">
        <f t="shared" si="3"/>
        <v/>
      </c>
      <c r="H69" s="448" t="str">
        <f t="shared" si="4"/>
        <v/>
      </c>
      <c r="J69" s="445" t="str">
        <f>IF($C69="","",IFERROR(IF('קיזוזים- החלטות ועדה'!E69=0,0,1),0))</f>
        <v/>
      </c>
      <c r="K69" s="445" t="str">
        <f t="shared" si="5"/>
        <v/>
      </c>
      <c r="L69" s="445" t="str">
        <f t="shared" si="6"/>
        <v/>
      </c>
      <c r="M69" s="449" t="str">
        <f t="shared" si="7"/>
        <v/>
      </c>
    </row>
    <row r="70" spans="2:13" ht="20.25" hidden="1" x14ac:dyDescent="0.25">
      <c r="B70" s="58" t="str">
        <f t="shared" si="1"/>
        <v/>
      </c>
      <c r="C70" s="259" t="str">
        <f>'הגבלה לסכום מבוקש (1)'!C70</f>
        <v/>
      </c>
      <c r="D70" s="447" t="str">
        <f>'הגבלה לסכום מבוקש (1)'!U70</f>
        <v/>
      </c>
      <c r="E70" s="57"/>
      <c r="F70" s="444" t="str">
        <f t="shared" si="2"/>
        <v/>
      </c>
      <c r="G70" s="448" t="str">
        <f t="shared" si="3"/>
        <v/>
      </c>
      <c r="H70" s="448" t="str">
        <f t="shared" si="4"/>
        <v/>
      </c>
      <c r="J70" s="445" t="str">
        <f>IF($C70="","",IFERROR(IF('קיזוזים- החלטות ועדה'!E70=0,0,1),0))</f>
        <v/>
      </c>
      <c r="K70" s="445" t="str">
        <f t="shared" si="5"/>
        <v/>
      </c>
      <c r="L70" s="445" t="str">
        <f t="shared" si="6"/>
        <v/>
      </c>
      <c r="M70" s="449" t="str">
        <f t="shared" si="7"/>
        <v/>
      </c>
    </row>
    <row r="71" spans="2:13" ht="20.25" hidden="1" x14ac:dyDescent="0.25">
      <c r="B71" s="58" t="str">
        <f t="shared" si="1"/>
        <v/>
      </c>
      <c r="C71" s="259" t="str">
        <f>'הגבלה לסכום מבוקש (1)'!C71</f>
        <v/>
      </c>
      <c r="D71" s="447" t="str">
        <f>'הגבלה לסכום מבוקש (1)'!U71</f>
        <v/>
      </c>
      <c r="E71" s="57"/>
      <c r="F71" s="444" t="str">
        <f t="shared" si="2"/>
        <v/>
      </c>
      <c r="G71" s="448" t="str">
        <f t="shared" si="3"/>
        <v/>
      </c>
      <c r="H71" s="448" t="str">
        <f t="shared" si="4"/>
        <v/>
      </c>
      <c r="J71" s="445" t="str">
        <f>IF($C71="","",IFERROR(IF('קיזוזים- החלטות ועדה'!E71=0,0,1),0))</f>
        <v/>
      </c>
      <c r="K71" s="445" t="str">
        <f t="shared" si="5"/>
        <v/>
      </c>
      <c r="L71" s="445" t="str">
        <f t="shared" si="6"/>
        <v/>
      </c>
      <c r="M71" s="449" t="str">
        <f t="shared" si="7"/>
        <v/>
      </c>
    </row>
    <row r="72" spans="2:13" ht="20.25" hidden="1" x14ac:dyDescent="0.25">
      <c r="B72" s="58" t="str">
        <f t="shared" si="1"/>
        <v/>
      </c>
      <c r="C72" s="259" t="str">
        <f>'הגבלה לסכום מבוקש (1)'!C72</f>
        <v/>
      </c>
      <c r="D72" s="447" t="str">
        <f>'הגבלה לסכום מבוקש (1)'!U72</f>
        <v/>
      </c>
      <c r="E72" s="57"/>
      <c r="F72" s="444" t="str">
        <f t="shared" si="2"/>
        <v/>
      </c>
      <c r="G72" s="448" t="str">
        <f t="shared" si="3"/>
        <v/>
      </c>
      <c r="H72" s="448" t="str">
        <f t="shared" si="4"/>
        <v/>
      </c>
      <c r="J72" s="445" t="str">
        <f>IF($C72="","",IFERROR(IF('קיזוזים- החלטות ועדה'!E72=0,0,1),0))</f>
        <v/>
      </c>
      <c r="K72" s="445" t="str">
        <f t="shared" si="5"/>
        <v/>
      </c>
      <c r="L72" s="445" t="str">
        <f t="shared" si="6"/>
        <v/>
      </c>
      <c r="M72" s="449" t="str">
        <f t="shared" si="7"/>
        <v/>
      </c>
    </row>
    <row r="73" spans="2:13" ht="20.25" hidden="1" x14ac:dyDescent="0.25">
      <c r="B73" s="58" t="str">
        <f t="shared" si="1"/>
        <v/>
      </c>
      <c r="C73" s="259" t="str">
        <f>'הגבלה לסכום מבוקש (1)'!C73</f>
        <v/>
      </c>
      <c r="D73" s="447" t="str">
        <f>'הגבלה לסכום מבוקש (1)'!U73</f>
        <v/>
      </c>
      <c r="E73" s="57"/>
      <c r="F73" s="444" t="str">
        <f t="shared" si="2"/>
        <v/>
      </c>
      <c r="G73" s="448" t="str">
        <f t="shared" si="3"/>
        <v/>
      </c>
      <c r="H73" s="448" t="str">
        <f t="shared" si="4"/>
        <v/>
      </c>
      <c r="J73" s="445" t="str">
        <f>IF($C73="","",IFERROR(IF('קיזוזים- החלטות ועדה'!E73=0,0,1),0))</f>
        <v/>
      </c>
      <c r="K73" s="445" t="str">
        <f t="shared" si="5"/>
        <v/>
      </c>
      <c r="L73" s="445" t="str">
        <f t="shared" si="6"/>
        <v/>
      </c>
      <c r="M73" s="449" t="str">
        <f t="shared" si="7"/>
        <v/>
      </c>
    </row>
    <row r="74" spans="2:13" ht="20.25" hidden="1" x14ac:dyDescent="0.25">
      <c r="B74" s="58" t="str">
        <f t="shared" si="1"/>
        <v/>
      </c>
      <c r="C74" s="259" t="str">
        <f>'הגבלה לסכום מבוקש (1)'!C74</f>
        <v/>
      </c>
      <c r="D74" s="447" t="str">
        <f>'הגבלה לסכום מבוקש (1)'!U74</f>
        <v/>
      </c>
      <c r="E74" s="57"/>
      <c r="F74" s="444" t="str">
        <f t="shared" si="2"/>
        <v/>
      </c>
      <c r="G74" s="448" t="str">
        <f t="shared" si="3"/>
        <v/>
      </c>
      <c r="H74" s="448" t="str">
        <f t="shared" si="4"/>
        <v/>
      </c>
      <c r="J74" s="445" t="str">
        <f>IF($C74="","",IFERROR(IF('קיזוזים- החלטות ועדה'!E74=0,0,1),0))</f>
        <v/>
      </c>
      <c r="K74" s="445" t="str">
        <f t="shared" si="5"/>
        <v/>
      </c>
      <c r="L74" s="445" t="str">
        <f t="shared" si="6"/>
        <v/>
      </c>
      <c r="M74" s="449" t="str">
        <f t="shared" si="7"/>
        <v/>
      </c>
    </row>
    <row r="75" spans="2:13" ht="20.25" hidden="1" x14ac:dyDescent="0.25">
      <c r="B75" s="58" t="str">
        <f t="shared" si="1"/>
        <v/>
      </c>
      <c r="C75" s="259" t="str">
        <f>'הגבלה לסכום מבוקש (1)'!C75</f>
        <v/>
      </c>
      <c r="D75" s="447" t="str">
        <f>'הגבלה לסכום מבוקש (1)'!U75</f>
        <v/>
      </c>
      <c r="E75" s="57"/>
      <c r="F75" s="444" t="str">
        <f t="shared" si="2"/>
        <v/>
      </c>
      <c r="G75" s="448" t="str">
        <f t="shared" si="3"/>
        <v/>
      </c>
      <c r="H75" s="448" t="str">
        <f t="shared" si="4"/>
        <v/>
      </c>
      <c r="J75" s="445" t="str">
        <f>IF($C75="","",IFERROR(IF('קיזוזים- החלטות ועדה'!E75=0,0,1),0))</f>
        <v/>
      </c>
      <c r="K75" s="445" t="str">
        <f t="shared" si="5"/>
        <v/>
      </c>
      <c r="L75" s="445" t="str">
        <f t="shared" si="6"/>
        <v/>
      </c>
      <c r="M75" s="449" t="str">
        <f t="shared" si="7"/>
        <v/>
      </c>
    </row>
    <row r="76" spans="2:13" ht="20.25" hidden="1" x14ac:dyDescent="0.25">
      <c r="B76" s="58" t="str">
        <f t="shared" si="1"/>
        <v/>
      </c>
      <c r="C76" s="259" t="str">
        <f>'הגבלה לסכום מבוקש (1)'!C76</f>
        <v/>
      </c>
      <c r="D76" s="447" t="str">
        <f>'הגבלה לסכום מבוקש (1)'!U76</f>
        <v/>
      </c>
      <c r="E76" s="57"/>
      <c r="F76" s="444" t="str">
        <f t="shared" si="2"/>
        <v/>
      </c>
      <c r="G76" s="448" t="str">
        <f t="shared" si="3"/>
        <v/>
      </c>
      <c r="H76" s="448" t="str">
        <f t="shared" si="4"/>
        <v/>
      </c>
      <c r="J76" s="445" t="str">
        <f>IF($C76="","",IFERROR(IF('קיזוזים- החלטות ועדה'!E76=0,0,1),0))</f>
        <v/>
      </c>
      <c r="K76" s="445" t="str">
        <f t="shared" si="5"/>
        <v/>
      </c>
      <c r="L76" s="445" t="str">
        <f t="shared" si="6"/>
        <v/>
      </c>
      <c r="M76" s="449" t="str">
        <f t="shared" si="7"/>
        <v/>
      </c>
    </row>
    <row r="77" spans="2:13" ht="20.25" hidden="1" x14ac:dyDescent="0.25">
      <c r="B77" s="58" t="str">
        <f t="shared" si="1"/>
        <v/>
      </c>
      <c r="C77" s="259" t="str">
        <f>'הגבלה לסכום מבוקש (1)'!C77</f>
        <v/>
      </c>
      <c r="D77" s="447" t="str">
        <f>'הגבלה לסכום מבוקש (1)'!U77</f>
        <v/>
      </c>
      <c r="E77" s="57"/>
      <c r="F77" s="444" t="str">
        <f t="shared" si="2"/>
        <v/>
      </c>
      <c r="G77" s="448" t="str">
        <f t="shared" si="3"/>
        <v/>
      </c>
      <c r="H77" s="448" t="str">
        <f t="shared" si="4"/>
        <v/>
      </c>
      <c r="J77" s="445" t="str">
        <f>IF($C77="","",IFERROR(IF('קיזוזים- החלטות ועדה'!E77=0,0,1),0))</f>
        <v/>
      </c>
      <c r="K77" s="445" t="str">
        <f t="shared" si="5"/>
        <v/>
      </c>
      <c r="L77" s="445" t="str">
        <f t="shared" si="6"/>
        <v/>
      </c>
      <c r="M77" s="449" t="str">
        <f t="shared" si="7"/>
        <v/>
      </c>
    </row>
    <row r="78" spans="2:13" ht="20.25" hidden="1" x14ac:dyDescent="0.25">
      <c r="B78" s="58" t="str">
        <f t="shared" si="1"/>
        <v/>
      </c>
      <c r="C78" s="259" t="str">
        <f>'הגבלה לסכום מבוקש (1)'!C78</f>
        <v/>
      </c>
      <c r="D78" s="447" t="str">
        <f>'הגבלה לסכום מבוקש (1)'!U78</f>
        <v/>
      </c>
      <c r="E78" s="57"/>
      <c r="F78" s="444" t="str">
        <f t="shared" si="2"/>
        <v/>
      </c>
      <c r="G78" s="448" t="str">
        <f t="shared" si="3"/>
        <v/>
      </c>
      <c r="H78" s="448" t="str">
        <f t="shared" si="4"/>
        <v/>
      </c>
      <c r="J78" s="445" t="str">
        <f>IF($C78="","",IFERROR(IF('קיזוזים- החלטות ועדה'!E78=0,0,1),0))</f>
        <v/>
      </c>
      <c r="K78" s="445" t="str">
        <f t="shared" si="5"/>
        <v/>
      </c>
      <c r="L78" s="445" t="str">
        <f t="shared" si="6"/>
        <v/>
      </c>
      <c r="M78" s="449" t="str">
        <f t="shared" si="7"/>
        <v/>
      </c>
    </row>
    <row r="79" spans="2:13" ht="20.25" hidden="1" x14ac:dyDescent="0.25">
      <c r="B79" s="58" t="str">
        <f t="shared" si="1"/>
        <v/>
      </c>
      <c r="C79" s="259" t="str">
        <f>'הגבלה לסכום מבוקש (1)'!C79</f>
        <v/>
      </c>
      <c r="D79" s="447" t="str">
        <f>'הגבלה לסכום מבוקש (1)'!U79</f>
        <v/>
      </c>
      <c r="E79" s="57"/>
      <c r="F79" s="444" t="str">
        <f t="shared" si="2"/>
        <v/>
      </c>
      <c r="G79" s="448" t="str">
        <f t="shared" si="3"/>
        <v/>
      </c>
      <c r="H79" s="448" t="str">
        <f t="shared" si="4"/>
        <v/>
      </c>
      <c r="J79" s="445" t="str">
        <f>IF($C79="","",IFERROR(IF('קיזוזים- החלטות ועדה'!E79=0,0,1),0))</f>
        <v/>
      </c>
      <c r="K79" s="445" t="str">
        <f t="shared" si="5"/>
        <v/>
      </c>
      <c r="L79" s="445" t="str">
        <f t="shared" si="6"/>
        <v/>
      </c>
      <c r="M79" s="449" t="str">
        <f t="shared" si="7"/>
        <v/>
      </c>
    </row>
    <row r="80" spans="2:13" ht="20.25" hidden="1" x14ac:dyDescent="0.25">
      <c r="B80" s="58" t="str">
        <f t="shared" si="1"/>
        <v/>
      </c>
      <c r="C80" s="259" t="str">
        <f>'הגבלה לסכום מבוקש (1)'!C80</f>
        <v/>
      </c>
      <c r="D80" s="447" t="str">
        <f>'הגבלה לסכום מבוקש (1)'!U80</f>
        <v/>
      </c>
      <c r="E80" s="57"/>
      <c r="F80" s="444" t="str">
        <f t="shared" si="2"/>
        <v/>
      </c>
      <c r="G80" s="448" t="str">
        <f t="shared" si="3"/>
        <v/>
      </c>
      <c r="H80" s="448" t="str">
        <f t="shared" si="4"/>
        <v/>
      </c>
      <c r="J80" s="445" t="str">
        <f>IF($C80="","",IFERROR(IF('קיזוזים- החלטות ועדה'!E80=0,0,1),0))</f>
        <v/>
      </c>
      <c r="K80" s="445" t="str">
        <f t="shared" si="5"/>
        <v/>
      </c>
      <c r="L80" s="445" t="str">
        <f t="shared" si="6"/>
        <v/>
      </c>
      <c r="M80" s="449" t="str">
        <f t="shared" si="7"/>
        <v/>
      </c>
    </row>
    <row r="81" spans="2:13" ht="20.25" hidden="1" x14ac:dyDescent="0.25">
      <c r="B81" s="58" t="str">
        <f t="shared" si="1"/>
        <v/>
      </c>
      <c r="C81" s="259" t="str">
        <f>'הגבלה לסכום מבוקש (1)'!C81</f>
        <v/>
      </c>
      <c r="D81" s="447" t="str">
        <f>'הגבלה לסכום מבוקש (1)'!U81</f>
        <v/>
      </c>
      <c r="E81" s="57"/>
      <c r="F81" s="444" t="str">
        <f t="shared" si="2"/>
        <v/>
      </c>
      <c r="G81" s="448" t="str">
        <f t="shared" si="3"/>
        <v/>
      </c>
      <c r="H81" s="448" t="str">
        <f t="shared" si="4"/>
        <v/>
      </c>
      <c r="J81" s="445" t="str">
        <f>IF($C81="","",IFERROR(IF('קיזוזים- החלטות ועדה'!E81=0,0,1),0))</f>
        <v/>
      </c>
      <c r="K81" s="445" t="str">
        <f t="shared" si="5"/>
        <v/>
      </c>
      <c r="L81" s="445" t="str">
        <f t="shared" si="6"/>
        <v/>
      </c>
      <c r="M81" s="449" t="str">
        <f t="shared" si="7"/>
        <v/>
      </c>
    </row>
    <row r="82" spans="2:13" ht="20.25" hidden="1" x14ac:dyDescent="0.25">
      <c r="B82" s="58" t="str">
        <f t="shared" si="1"/>
        <v/>
      </c>
      <c r="C82" s="259" t="str">
        <f>'הגבלה לסכום מבוקש (1)'!C82</f>
        <v/>
      </c>
      <c r="D82" s="447" t="str">
        <f>'הגבלה לסכום מבוקש (1)'!U82</f>
        <v/>
      </c>
      <c r="E82" s="57"/>
      <c r="F82" s="444" t="str">
        <f t="shared" si="2"/>
        <v/>
      </c>
      <c r="G82" s="448" t="str">
        <f t="shared" si="3"/>
        <v/>
      </c>
      <c r="H82" s="448" t="str">
        <f t="shared" si="4"/>
        <v/>
      </c>
      <c r="J82" s="445" t="str">
        <f>IF($C82="","",IFERROR(IF('קיזוזים- החלטות ועדה'!E82=0,0,1),0))</f>
        <v/>
      </c>
      <c r="K82" s="445" t="str">
        <f t="shared" si="5"/>
        <v/>
      </c>
      <c r="L82" s="445" t="str">
        <f t="shared" si="6"/>
        <v/>
      </c>
      <c r="M82" s="449" t="str">
        <f t="shared" si="7"/>
        <v/>
      </c>
    </row>
    <row r="83" spans="2:13" ht="20.25" hidden="1" x14ac:dyDescent="0.25">
      <c r="B83" s="58" t="str">
        <f t="shared" si="1"/>
        <v/>
      </c>
      <c r="C83" s="259" t="str">
        <f>'הגבלה לסכום מבוקש (1)'!C83</f>
        <v/>
      </c>
      <c r="D83" s="447" t="str">
        <f>'הגבלה לסכום מבוקש (1)'!U83</f>
        <v/>
      </c>
      <c r="E83" s="57"/>
      <c r="F83" s="444" t="str">
        <f t="shared" si="2"/>
        <v/>
      </c>
      <c r="G83" s="448" t="str">
        <f t="shared" si="3"/>
        <v/>
      </c>
      <c r="H83" s="448" t="str">
        <f t="shared" si="4"/>
        <v/>
      </c>
      <c r="J83" s="445" t="str">
        <f>IF($C83="","",IFERROR(IF('קיזוזים- החלטות ועדה'!E83=0,0,1),0))</f>
        <v/>
      </c>
      <c r="K83" s="445" t="str">
        <f t="shared" si="5"/>
        <v/>
      </c>
      <c r="L83" s="445" t="str">
        <f t="shared" si="6"/>
        <v/>
      </c>
      <c r="M83" s="449" t="str">
        <f t="shared" si="7"/>
        <v/>
      </c>
    </row>
    <row r="84" spans="2:13" ht="20.25" hidden="1" x14ac:dyDescent="0.25">
      <c r="B84" s="58" t="str">
        <f t="shared" si="1"/>
        <v/>
      </c>
      <c r="C84" s="259" t="str">
        <f>'הגבלה לסכום מבוקש (1)'!C84</f>
        <v/>
      </c>
      <c r="D84" s="447" t="str">
        <f>'הגבלה לסכום מבוקש (1)'!U84</f>
        <v/>
      </c>
      <c r="E84" s="57"/>
      <c r="F84" s="444" t="str">
        <f t="shared" si="2"/>
        <v/>
      </c>
      <c r="G84" s="448" t="str">
        <f t="shared" si="3"/>
        <v/>
      </c>
      <c r="H84" s="448" t="str">
        <f t="shared" si="4"/>
        <v/>
      </c>
      <c r="J84" s="445" t="str">
        <f>IF($C84="","",IFERROR(IF('קיזוזים- החלטות ועדה'!E84=0,0,1),0))</f>
        <v/>
      </c>
      <c r="K84" s="445" t="str">
        <f t="shared" si="5"/>
        <v/>
      </c>
      <c r="L84" s="445" t="str">
        <f t="shared" si="6"/>
        <v/>
      </c>
      <c r="M84" s="449" t="str">
        <f t="shared" si="7"/>
        <v/>
      </c>
    </row>
    <row r="85" spans="2:13" ht="20.25" hidden="1" x14ac:dyDescent="0.25">
      <c r="B85" s="58" t="str">
        <f t="shared" si="1"/>
        <v/>
      </c>
      <c r="C85" s="259" t="str">
        <f>'הגבלה לסכום מבוקש (1)'!C85</f>
        <v/>
      </c>
      <c r="D85" s="447" t="str">
        <f>'הגבלה לסכום מבוקש (1)'!U85</f>
        <v/>
      </c>
      <c r="E85" s="57"/>
      <c r="F85" s="444" t="str">
        <f t="shared" si="2"/>
        <v/>
      </c>
      <c r="G85" s="448" t="str">
        <f t="shared" si="3"/>
        <v/>
      </c>
      <c r="H85" s="448" t="str">
        <f t="shared" si="4"/>
        <v/>
      </c>
      <c r="J85" s="445" t="str">
        <f>IF($C85="","",IFERROR(IF('קיזוזים- החלטות ועדה'!E85=0,0,1),0))</f>
        <v/>
      </c>
      <c r="K85" s="445" t="str">
        <f t="shared" si="5"/>
        <v/>
      </c>
      <c r="L85" s="445" t="str">
        <f t="shared" si="6"/>
        <v/>
      </c>
      <c r="M85" s="449" t="str">
        <f t="shared" si="7"/>
        <v/>
      </c>
    </row>
    <row r="86" spans="2:13" ht="20.25" hidden="1" x14ac:dyDescent="0.25">
      <c r="B86" s="58" t="str">
        <f t="shared" si="1"/>
        <v/>
      </c>
      <c r="C86" s="259" t="str">
        <f>'הגבלה לסכום מבוקש (1)'!C86</f>
        <v/>
      </c>
      <c r="D86" s="447" t="str">
        <f>'הגבלה לסכום מבוקש (1)'!U86</f>
        <v/>
      </c>
      <c r="E86" s="57"/>
      <c r="F86" s="444" t="str">
        <f t="shared" si="2"/>
        <v/>
      </c>
      <c r="G86" s="448" t="str">
        <f t="shared" si="3"/>
        <v/>
      </c>
      <c r="H86" s="448" t="str">
        <f t="shared" si="4"/>
        <v/>
      </c>
      <c r="J86" s="445" t="str">
        <f>IF($C86="","",IFERROR(IF('קיזוזים- החלטות ועדה'!E86=0,0,1),0))</f>
        <v/>
      </c>
      <c r="K86" s="445" t="str">
        <f t="shared" si="5"/>
        <v/>
      </c>
      <c r="L86" s="445" t="str">
        <f t="shared" si="6"/>
        <v/>
      </c>
      <c r="M86" s="449" t="str">
        <f t="shared" si="7"/>
        <v/>
      </c>
    </row>
    <row r="87" spans="2:13" ht="20.25" hidden="1" x14ac:dyDescent="0.25">
      <c r="B87" s="58" t="str">
        <f t="shared" si="1"/>
        <v/>
      </c>
      <c r="C87" s="259" t="str">
        <f>'הגבלה לסכום מבוקש (1)'!C87</f>
        <v/>
      </c>
      <c r="D87" s="447" t="str">
        <f>'הגבלה לסכום מבוקש (1)'!U87</f>
        <v/>
      </c>
      <c r="E87" s="57"/>
      <c r="F87" s="444" t="str">
        <f t="shared" si="2"/>
        <v/>
      </c>
      <c r="G87" s="448" t="str">
        <f t="shared" si="3"/>
        <v/>
      </c>
      <c r="H87" s="448" t="str">
        <f t="shared" si="4"/>
        <v/>
      </c>
      <c r="J87" s="445" t="str">
        <f>IF($C87="","",IFERROR(IF('קיזוזים- החלטות ועדה'!E87=0,0,1),0))</f>
        <v/>
      </c>
      <c r="K87" s="445" t="str">
        <f t="shared" si="5"/>
        <v/>
      </c>
      <c r="L87" s="445" t="str">
        <f t="shared" si="6"/>
        <v/>
      </c>
      <c r="M87" s="449" t="str">
        <f t="shared" si="7"/>
        <v/>
      </c>
    </row>
    <row r="88" spans="2:13" ht="20.25" hidden="1" x14ac:dyDescent="0.25">
      <c r="B88" s="58" t="str">
        <f t="shared" si="1"/>
        <v/>
      </c>
      <c r="C88" s="259" t="str">
        <f>'הגבלה לסכום מבוקש (1)'!C88</f>
        <v/>
      </c>
      <c r="D88" s="447" t="str">
        <f>'הגבלה לסכום מבוקש (1)'!U88</f>
        <v/>
      </c>
      <c r="E88" s="57"/>
      <c r="F88" s="444" t="str">
        <f t="shared" si="2"/>
        <v/>
      </c>
      <c r="G88" s="448" t="str">
        <f t="shared" si="3"/>
        <v/>
      </c>
      <c r="H88" s="448" t="str">
        <f t="shared" si="4"/>
        <v/>
      </c>
      <c r="J88" s="445" t="str">
        <f>IF($C88="","",IFERROR(IF('קיזוזים- החלטות ועדה'!E88=0,0,1),0))</f>
        <v/>
      </c>
      <c r="K88" s="445" t="str">
        <f t="shared" si="5"/>
        <v/>
      </c>
      <c r="L88" s="445" t="str">
        <f t="shared" si="6"/>
        <v/>
      </c>
      <c r="M88" s="449" t="str">
        <f t="shared" si="7"/>
        <v/>
      </c>
    </row>
    <row r="89" spans="2:13" ht="20.25" hidden="1" x14ac:dyDescent="0.25">
      <c r="B89" s="58" t="str">
        <f t="shared" si="1"/>
        <v/>
      </c>
      <c r="C89" s="259" t="str">
        <f>'הגבלה לסכום מבוקש (1)'!C89</f>
        <v/>
      </c>
      <c r="D89" s="447" t="str">
        <f>'הגבלה לסכום מבוקש (1)'!U89</f>
        <v/>
      </c>
      <c r="E89" s="57"/>
      <c r="F89" s="444" t="str">
        <f t="shared" si="2"/>
        <v/>
      </c>
      <c r="G89" s="448" t="str">
        <f t="shared" si="3"/>
        <v/>
      </c>
      <c r="H89" s="448" t="str">
        <f t="shared" si="4"/>
        <v/>
      </c>
      <c r="J89" s="445" t="str">
        <f>IF($C89="","",IFERROR(IF('קיזוזים- החלטות ועדה'!E89=0,0,1),0))</f>
        <v/>
      </c>
      <c r="K89" s="445" t="str">
        <f t="shared" si="5"/>
        <v/>
      </c>
      <c r="L89" s="445" t="str">
        <f t="shared" si="6"/>
        <v/>
      </c>
      <c r="M89" s="449" t="str">
        <f t="shared" si="7"/>
        <v/>
      </c>
    </row>
    <row r="90" spans="2:13" ht="20.25" hidden="1" x14ac:dyDescent="0.25">
      <c r="B90" s="58" t="str">
        <f t="shared" si="1"/>
        <v/>
      </c>
      <c r="C90" s="259" t="str">
        <f>'הגבלה לסכום מבוקש (1)'!C90</f>
        <v/>
      </c>
      <c r="D90" s="447" t="str">
        <f>'הגבלה לסכום מבוקש (1)'!U90</f>
        <v/>
      </c>
      <c r="E90" s="57"/>
      <c r="F90" s="444" t="str">
        <f t="shared" si="2"/>
        <v/>
      </c>
      <c r="G90" s="448" t="str">
        <f t="shared" si="3"/>
        <v/>
      </c>
      <c r="H90" s="448" t="str">
        <f t="shared" si="4"/>
        <v/>
      </c>
      <c r="J90" s="445" t="str">
        <f>IF($C90="","",IFERROR(IF('קיזוזים- החלטות ועדה'!E90=0,0,1),0))</f>
        <v/>
      </c>
      <c r="K90" s="445" t="str">
        <f t="shared" si="5"/>
        <v/>
      </c>
      <c r="L90" s="445" t="str">
        <f t="shared" si="6"/>
        <v/>
      </c>
      <c r="M90" s="449" t="str">
        <f t="shared" si="7"/>
        <v/>
      </c>
    </row>
    <row r="91" spans="2:13" ht="20.25" hidden="1" x14ac:dyDescent="0.25">
      <c r="B91" s="58" t="str">
        <f t="shared" si="1"/>
        <v/>
      </c>
      <c r="C91" s="259" t="str">
        <f>'הגבלה לסכום מבוקש (1)'!C91</f>
        <v/>
      </c>
      <c r="D91" s="447" t="str">
        <f>'הגבלה לסכום מבוקש (1)'!U91</f>
        <v/>
      </c>
      <c r="E91" s="57"/>
      <c r="F91" s="444" t="str">
        <f t="shared" si="2"/>
        <v/>
      </c>
      <c r="G91" s="448" t="str">
        <f t="shared" si="3"/>
        <v/>
      </c>
      <c r="H91" s="448" t="str">
        <f t="shared" si="4"/>
        <v/>
      </c>
      <c r="J91" s="445" t="str">
        <f>IF($C91="","",IFERROR(IF('קיזוזים- החלטות ועדה'!E91=0,0,1),0))</f>
        <v/>
      </c>
      <c r="K91" s="445" t="str">
        <f t="shared" si="5"/>
        <v/>
      </c>
      <c r="L91" s="445" t="str">
        <f t="shared" si="6"/>
        <v/>
      </c>
      <c r="M91" s="449" t="str">
        <f t="shared" si="7"/>
        <v/>
      </c>
    </row>
    <row r="92" spans="2:13" ht="20.25" hidden="1" x14ac:dyDescent="0.25">
      <c r="B92" s="58" t="str">
        <f t="shared" si="1"/>
        <v/>
      </c>
      <c r="C92" s="259" t="str">
        <f>'הגבלה לסכום מבוקש (1)'!C92</f>
        <v/>
      </c>
      <c r="D92" s="447" t="str">
        <f>'הגבלה לסכום מבוקש (1)'!U92</f>
        <v/>
      </c>
      <c r="E92" s="57"/>
      <c r="F92" s="444" t="str">
        <f t="shared" si="2"/>
        <v/>
      </c>
      <c r="G92" s="448" t="str">
        <f t="shared" si="3"/>
        <v/>
      </c>
      <c r="H92" s="448" t="str">
        <f t="shared" si="4"/>
        <v/>
      </c>
      <c r="J92" s="445" t="str">
        <f>IF($C92="","",IFERROR(IF('קיזוזים- החלטות ועדה'!E92=0,0,1),0))</f>
        <v/>
      </c>
      <c r="K92" s="445" t="str">
        <f t="shared" si="5"/>
        <v/>
      </c>
      <c r="L92" s="445" t="str">
        <f t="shared" si="6"/>
        <v/>
      </c>
      <c r="M92" s="449" t="str">
        <f t="shared" si="7"/>
        <v/>
      </c>
    </row>
    <row r="93" spans="2:13" ht="20.25" hidden="1" x14ac:dyDescent="0.25">
      <c r="B93" s="58" t="str">
        <f t="shared" si="1"/>
        <v/>
      </c>
      <c r="C93" s="259" t="str">
        <f>'הגבלה לסכום מבוקש (1)'!C93</f>
        <v/>
      </c>
      <c r="D93" s="447" t="str">
        <f>'הגבלה לסכום מבוקש (1)'!U93</f>
        <v/>
      </c>
      <c r="E93" s="57"/>
      <c r="F93" s="444" t="str">
        <f t="shared" si="2"/>
        <v/>
      </c>
      <c r="G93" s="448" t="str">
        <f t="shared" si="3"/>
        <v/>
      </c>
      <c r="H93" s="448" t="str">
        <f t="shared" si="4"/>
        <v/>
      </c>
      <c r="J93" s="445" t="str">
        <f>IF($C93="","",IFERROR(IF('קיזוזים- החלטות ועדה'!E93=0,0,1),0))</f>
        <v/>
      </c>
      <c r="K93" s="445" t="str">
        <f t="shared" si="5"/>
        <v/>
      </c>
      <c r="L93" s="445" t="str">
        <f t="shared" si="6"/>
        <v/>
      </c>
      <c r="M93" s="449" t="str">
        <f t="shared" si="7"/>
        <v/>
      </c>
    </row>
    <row r="94" spans="2:13" ht="20.25" hidden="1" x14ac:dyDescent="0.25">
      <c r="B94" s="58" t="str">
        <f t="shared" si="1"/>
        <v/>
      </c>
      <c r="C94" s="259" t="str">
        <f>'הגבלה לסכום מבוקש (1)'!C94</f>
        <v/>
      </c>
      <c r="D94" s="447" t="str">
        <f>'הגבלה לסכום מבוקש (1)'!U94</f>
        <v/>
      </c>
      <c r="E94" s="57"/>
      <c r="F94" s="444" t="str">
        <f t="shared" si="2"/>
        <v/>
      </c>
      <c r="G94" s="448" t="str">
        <f t="shared" si="3"/>
        <v/>
      </c>
      <c r="H94" s="448" t="str">
        <f t="shared" si="4"/>
        <v/>
      </c>
      <c r="J94" s="445" t="str">
        <f>IF($C94="","",IFERROR(IF('קיזוזים- החלטות ועדה'!E94=0,0,1),0))</f>
        <v/>
      </c>
      <c r="K94" s="445" t="str">
        <f t="shared" si="5"/>
        <v/>
      </c>
      <c r="L94" s="445" t="str">
        <f t="shared" si="6"/>
        <v/>
      </c>
      <c r="M94" s="449" t="str">
        <f t="shared" si="7"/>
        <v/>
      </c>
    </row>
    <row r="95" spans="2:13" ht="20.25" hidden="1" x14ac:dyDescent="0.25">
      <c r="B95" s="58" t="str">
        <f t="shared" si="1"/>
        <v/>
      </c>
      <c r="C95" s="259" t="str">
        <f>'הגבלה לסכום מבוקש (1)'!C95</f>
        <v/>
      </c>
      <c r="D95" s="447" t="str">
        <f>'הגבלה לסכום מבוקש (1)'!U95</f>
        <v/>
      </c>
      <c r="E95" s="57"/>
      <c r="F95" s="444" t="str">
        <f t="shared" si="2"/>
        <v/>
      </c>
      <c r="G95" s="448" t="str">
        <f t="shared" si="3"/>
        <v/>
      </c>
      <c r="H95" s="448" t="str">
        <f t="shared" si="4"/>
        <v/>
      </c>
      <c r="J95" s="445" t="str">
        <f>IF($C95="","",IFERROR(IF('קיזוזים- החלטות ועדה'!E95=0,0,1),0))</f>
        <v/>
      </c>
      <c r="K95" s="445" t="str">
        <f t="shared" si="5"/>
        <v/>
      </c>
      <c r="L95" s="445" t="str">
        <f t="shared" si="6"/>
        <v/>
      </c>
      <c r="M95" s="449" t="str">
        <f t="shared" si="7"/>
        <v/>
      </c>
    </row>
    <row r="96" spans="2:13" ht="20.25" hidden="1" x14ac:dyDescent="0.25">
      <c r="B96" s="58" t="str">
        <f t="shared" ref="B96:B130" si="8">IF(C96="","",ROW()-30)</f>
        <v/>
      </c>
      <c r="C96" s="259" t="str">
        <f>'הגבלה לסכום מבוקש (1)'!C96</f>
        <v/>
      </c>
      <c r="D96" s="447" t="str">
        <f>'הגבלה לסכום מבוקש (1)'!U96</f>
        <v/>
      </c>
      <c r="E96" s="57"/>
      <c r="F96" s="444" t="str">
        <f t="shared" ref="F96:F130" si="9">IF(C96="","",IFERROR(MIN(D96,E96/365*D96),$P$1))</f>
        <v/>
      </c>
      <c r="G96" s="448" t="str">
        <f t="shared" ref="G96:G130" si="10">IF($C96="","",D96-F96)</f>
        <v/>
      </c>
      <c r="H96" s="448" t="str">
        <f t="shared" ref="H96:H130" si="11">IF($C96="","",G96+M96)</f>
        <v/>
      </c>
      <c r="J96" s="445" t="str">
        <f>IF($C96="","",IFERROR(IF('קיזוזים- החלטות ועדה'!E96=0,0,1),0))</f>
        <v/>
      </c>
      <c r="K96" s="445" t="str">
        <f t="shared" ref="K96:K130" si="12">IF($C96="","",IFERROR(IF(E96=0,0,1),0))</f>
        <v/>
      </c>
      <c r="L96" s="445" t="str">
        <f t="shared" ref="L96:L130" si="13">IF($C96="","",IF(OR(K96=1,J96=1),1,0))</f>
        <v/>
      </c>
      <c r="M96" s="449" t="str">
        <f t="shared" ref="M96:M130" si="14">IF($C96="","",IF(L96=1,0,$L$27*$D96/$K$27))</f>
        <v/>
      </c>
    </row>
    <row r="97" spans="2:13" ht="20.25" hidden="1" x14ac:dyDescent="0.25">
      <c r="B97" s="58" t="str">
        <f t="shared" si="8"/>
        <v/>
      </c>
      <c r="C97" s="259" t="str">
        <f>'הגבלה לסכום מבוקש (1)'!C97</f>
        <v/>
      </c>
      <c r="D97" s="447" t="str">
        <f>'הגבלה לסכום מבוקש (1)'!U97</f>
        <v/>
      </c>
      <c r="E97" s="57"/>
      <c r="F97" s="444" t="str">
        <f t="shared" si="9"/>
        <v/>
      </c>
      <c r="G97" s="448" t="str">
        <f t="shared" si="10"/>
        <v/>
      </c>
      <c r="H97" s="448" t="str">
        <f t="shared" si="11"/>
        <v/>
      </c>
      <c r="J97" s="445" t="str">
        <f>IF($C97="","",IFERROR(IF('קיזוזים- החלטות ועדה'!E97=0,0,1),0))</f>
        <v/>
      </c>
      <c r="K97" s="445" t="str">
        <f t="shared" si="12"/>
        <v/>
      </c>
      <c r="L97" s="445" t="str">
        <f t="shared" si="13"/>
        <v/>
      </c>
      <c r="M97" s="449" t="str">
        <f t="shared" si="14"/>
        <v/>
      </c>
    </row>
    <row r="98" spans="2:13" ht="20.25" hidden="1" x14ac:dyDescent="0.25">
      <c r="B98" s="58" t="str">
        <f t="shared" si="8"/>
        <v/>
      </c>
      <c r="C98" s="259" t="str">
        <f>'הגבלה לסכום מבוקש (1)'!C98</f>
        <v/>
      </c>
      <c r="D98" s="447" t="str">
        <f>'הגבלה לסכום מבוקש (1)'!U98</f>
        <v/>
      </c>
      <c r="E98" s="57"/>
      <c r="F98" s="444" t="str">
        <f t="shared" si="9"/>
        <v/>
      </c>
      <c r="G98" s="448" t="str">
        <f t="shared" si="10"/>
        <v/>
      </c>
      <c r="H98" s="448" t="str">
        <f t="shared" si="11"/>
        <v/>
      </c>
      <c r="J98" s="445" t="str">
        <f>IF($C98="","",IFERROR(IF('קיזוזים- החלטות ועדה'!E98=0,0,1),0))</f>
        <v/>
      </c>
      <c r="K98" s="445" t="str">
        <f t="shared" si="12"/>
        <v/>
      </c>
      <c r="L98" s="445" t="str">
        <f t="shared" si="13"/>
        <v/>
      </c>
      <c r="M98" s="449" t="str">
        <f t="shared" si="14"/>
        <v/>
      </c>
    </row>
    <row r="99" spans="2:13" ht="20.25" hidden="1" x14ac:dyDescent="0.25">
      <c r="B99" s="58" t="str">
        <f t="shared" si="8"/>
        <v/>
      </c>
      <c r="C99" s="259" t="str">
        <f>'הגבלה לסכום מבוקש (1)'!C99</f>
        <v/>
      </c>
      <c r="D99" s="447" t="str">
        <f>'הגבלה לסכום מבוקש (1)'!U99</f>
        <v/>
      </c>
      <c r="E99" s="57"/>
      <c r="F99" s="444" t="str">
        <f t="shared" si="9"/>
        <v/>
      </c>
      <c r="G99" s="448" t="str">
        <f t="shared" si="10"/>
        <v/>
      </c>
      <c r="H99" s="448" t="str">
        <f t="shared" si="11"/>
        <v/>
      </c>
      <c r="J99" s="445" t="str">
        <f>IF($C99="","",IFERROR(IF('קיזוזים- החלטות ועדה'!E99=0,0,1),0))</f>
        <v/>
      </c>
      <c r="K99" s="445" t="str">
        <f t="shared" si="12"/>
        <v/>
      </c>
      <c r="L99" s="445" t="str">
        <f t="shared" si="13"/>
        <v/>
      </c>
      <c r="M99" s="449" t="str">
        <f t="shared" si="14"/>
        <v/>
      </c>
    </row>
    <row r="100" spans="2:13" ht="20.25" hidden="1" x14ac:dyDescent="0.25">
      <c r="B100" s="58" t="str">
        <f t="shared" si="8"/>
        <v/>
      </c>
      <c r="C100" s="259" t="str">
        <f>'הגבלה לסכום מבוקש (1)'!C100</f>
        <v/>
      </c>
      <c r="D100" s="447" t="str">
        <f>'הגבלה לסכום מבוקש (1)'!U100</f>
        <v/>
      </c>
      <c r="E100" s="57"/>
      <c r="F100" s="444" t="str">
        <f t="shared" si="9"/>
        <v/>
      </c>
      <c r="G100" s="448" t="str">
        <f t="shared" si="10"/>
        <v/>
      </c>
      <c r="H100" s="448" t="str">
        <f t="shared" si="11"/>
        <v/>
      </c>
      <c r="J100" s="445" t="str">
        <f>IF($C100="","",IFERROR(IF('קיזוזים- החלטות ועדה'!E100=0,0,1),0))</f>
        <v/>
      </c>
      <c r="K100" s="445" t="str">
        <f t="shared" si="12"/>
        <v/>
      </c>
      <c r="L100" s="445" t="str">
        <f t="shared" si="13"/>
        <v/>
      </c>
      <c r="M100" s="449" t="str">
        <f t="shared" si="14"/>
        <v/>
      </c>
    </row>
    <row r="101" spans="2:13" ht="20.25" hidden="1" x14ac:dyDescent="0.25">
      <c r="B101" s="58" t="str">
        <f t="shared" si="8"/>
        <v/>
      </c>
      <c r="C101" s="259" t="str">
        <f>'הגבלה לסכום מבוקש (1)'!C101</f>
        <v/>
      </c>
      <c r="D101" s="447" t="str">
        <f>'הגבלה לסכום מבוקש (1)'!U101</f>
        <v/>
      </c>
      <c r="E101" s="57"/>
      <c r="F101" s="444" t="str">
        <f t="shared" si="9"/>
        <v/>
      </c>
      <c r="G101" s="448" t="str">
        <f t="shared" si="10"/>
        <v/>
      </c>
      <c r="H101" s="448" t="str">
        <f t="shared" si="11"/>
        <v/>
      </c>
      <c r="J101" s="445" t="str">
        <f>IF($C101="","",IFERROR(IF('קיזוזים- החלטות ועדה'!E101=0,0,1),0))</f>
        <v/>
      </c>
      <c r="K101" s="445" t="str">
        <f t="shared" si="12"/>
        <v/>
      </c>
      <c r="L101" s="445" t="str">
        <f t="shared" si="13"/>
        <v/>
      </c>
      <c r="M101" s="449" t="str">
        <f t="shared" si="14"/>
        <v/>
      </c>
    </row>
    <row r="102" spans="2:13" ht="20.25" hidden="1" x14ac:dyDescent="0.25">
      <c r="B102" s="58" t="str">
        <f t="shared" si="8"/>
        <v/>
      </c>
      <c r="C102" s="259" t="str">
        <f>'הגבלה לסכום מבוקש (1)'!C102</f>
        <v/>
      </c>
      <c r="D102" s="447" t="str">
        <f>'הגבלה לסכום מבוקש (1)'!U102</f>
        <v/>
      </c>
      <c r="E102" s="57"/>
      <c r="F102" s="444" t="str">
        <f t="shared" si="9"/>
        <v/>
      </c>
      <c r="G102" s="448" t="str">
        <f t="shared" si="10"/>
        <v/>
      </c>
      <c r="H102" s="448" t="str">
        <f t="shared" si="11"/>
        <v/>
      </c>
      <c r="J102" s="445" t="str">
        <f>IF($C102="","",IFERROR(IF('קיזוזים- החלטות ועדה'!E102=0,0,1),0))</f>
        <v/>
      </c>
      <c r="K102" s="445" t="str">
        <f t="shared" si="12"/>
        <v/>
      </c>
      <c r="L102" s="445" t="str">
        <f t="shared" si="13"/>
        <v/>
      </c>
      <c r="M102" s="449" t="str">
        <f t="shared" si="14"/>
        <v/>
      </c>
    </row>
    <row r="103" spans="2:13" ht="20.25" hidden="1" x14ac:dyDescent="0.25">
      <c r="B103" s="58" t="str">
        <f t="shared" si="8"/>
        <v/>
      </c>
      <c r="C103" s="259" t="str">
        <f>'הגבלה לסכום מבוקש (1)'!C103</f>
        <v/>
      </c>
      <c r="D103" s="447" t="str">
        <f>'הגבלה לסכום מבוקש (1)'!U103</f>
        <v/>
      </c>
      <c r="E103" s="57"/>
      <c r="F103" s="444" t="str">
        <f t="shared" si="9"/>
        <v/>
      </c>
      <c r="G103" s="448" t="str">
        <f t="shared" si="10"/>
        <v/>
      </c>
      <c r="H103" s="448" t="str">
        <f t="shared" si="11"/>
        <v/>
      </c>
      <c r="J103" s="445" t="str">
        <f>IF($C103="","",IFERROR(IF('קיזוזים- החלטות ועדה'!E103=0,0,1),0))</f>
        <v/>
      </c>
      <c r="K103" s="445" t="str">
        <f t="shared" si="12"/>
        <v/>
      </c>
      <c r="L103" s="445" t="str">
        <f t="shared" si="13"/>
        <v/>
      </c>
      <c r="M103" s="449" t="str">
        <f t="shared" si="14"/>
        <v/>
      </c>
    </row>
    <row r="104" spans="2:13" ht="20.25" hidden="1" x14ac:dyDescent="0.25">
      <c r="B104" s="58" t="str">
        <f t="shared" si="8"/>
        <v/>
      </c>
      <c r="C104" s="259" t="str">
        <f>'הגבלה לסכום מבוקש (1)'!C104</f>
        <v/>
      </c>
      <c r="D104" s="447" t="str">
        <f>'הגבלה לסכום מבוקש (1)'!U104</f>
        <v/>
      </c>
      <c r="E104" s="57"/>
      <c r="F104" s="444" t="str">
        <f t="shared" si="9"/>
        <v/>
      </c>
      <c r="G104" s="448" t="str">
        <f t="shared" si="10"/>
        <v/>
      </c>
      <c r="H104" s="448" t="str">
        <f t="shared" si="11"/>
        <v/>
      </c>
      <c r="J104" s="445" t="str">
        <f>IF($C104="","",IFERROR(IF('קיזוזים- החלטות ועדה'!E104=0,0,1),0))</f>
        <v/>
      </c>
      <c r="K104" s="445" t="str">
        <f t="shared" si="12"/>
        <v/>
      </c>
      <c r="L104" s="445" t="str">
        <f t="shared" si="13"/>
        <v/>
      </c>
      <c r="M104" s="449" t="str">
        <f t="shared" si="14"/>
        <v/>
      </c>
    </row>
    <row r="105" spans="2:13" ht="20.25" hidden="1" x14ac:dyDescent="0.25">
      <c r="B105" s="58" t="str">
        <f t="shared" si="8"/>
        <v/>
      </c>
      <c r="C105" s="259" t="str">
        <f>'הגבלה לסכום מבוקש (1)'!C105</f>
        <v/>
      </c>
      <c r="D105" s="447" t="str">
        <f>'הגבלה לסכום מבוקש (1)'!U105</f>
        <v/>
      </c>
      <c r="E105" s="57"/>
      <c r="F105" s="444" t="str">
        <f t="shared" si="9"/>
        <v/>
      </c>
      <c r="G105" s="448" t="str">
        <f t="shared" si="10"/>
        <v/>
      </c>
      <c r="H105" s="448" t="str">
        <f t="shared" si="11"/>
        <v/>
      </c>
      <c r="J105" s="445" t="str">
        <f>IF($C105="","",IFERROR(IF('קיזוזים- החלטות ועדה'!E105=0,0,1),0))</f>
        <v/>
      </c>
      <c r="K105" s="445" t="str">
        <f t="shared" si="12"/>
        <v/>
      </c>
      <c r="L105" s="445" t="str">
        <f t="shared" si="13"/>
        <v/>
      </c>
      <c r="M105" s="449" t="str">
        <f t="shared" si="14"/>
        <v/>
      </c>
    </row>
    <row r="106" spans="2:13" ht="20.25" hidden="1" x14ac:dyDescent="0.25">
      <c r="B106" s="58" t="str">
        <f t="shared" si="8"/>
        <v/>
      </c>
      <c r="C106" s="259" t="str">
        <f>'הגבלה לסכום מבוקש (1)'!C106</f>
        <v/>
      </c>
      <c r="D106" s="447" t="str">
        <f>'הגבלה לסכום מבוקש (1)'!U106</f>
        <v/>
      </c>
      <c r="E106" s="57"/>
      <c r="F106" s="444" t="str">
        <f t="shared" si="9"/>
        <v/>
      </c>
      <c r="G106" s="448" t="str">
        <f t="shared" si="10"/>
        <v/>
      </c>
      <c r="H106" s="448" t="str">
        <f t="shared" si="11"/>
        <v/>
      </c>
      <c r="J106" s="445" t="str">
        <f>IF($C106="","",IFERROR(IF('קיזוזים- החלטות ועדה'!E106=0,0,1),0))</f>
        <v/>
      </c>
      <c r="K106" s="445" t="str">
        <f t="shared" si="12"/>
        <v/>
      </c>
      <c r="L106" s="445" t="str">
        <f t="shared" si="13"/>
        <v/>
      </c>
      <c r="M106" s="449" t="str">
        <f t="shared" si="14"/>
        <v/>
      </c>
    </row>
    <row r="107" spans="2:13" ht="20.25" hidden="1" x14ac:dyDescent="0.25">
      <c r="B107" s="58" t="str">
        <f t="shared" si="8"/>
        <v/>
      </c>
      <c r="C107" s="259" t="str">
        <f>'הגבלה לסכום מבוקש (1)'!C107</f>
        <v/>
      </c>
      <c r="D107" s="447" t="str">
        <f>'הגבלה לסכום מבוקש (1)'!U107</f>
        <v/>
      </c>
      <c r="E107" s="57"/>
      <c r="F107" s="444" t="str">
        <f t="shared" si="9"/>
        <v/>
      </c>
      <c r="G107" s="448" t="str">
        <f t="shared" si="10"/>
        <v/>
      </c>
      <c r="H107" s="448" t="str">
        <f t="shared" si="11"/>
        <v/>
      </c>
      <c r="J107" s="445" t="str">
        <f>IF($C107="","",IFERROR(IF('קיזוזים- החלטות ועדה'!E107=0,0,1),0))</f>
        <v/>
      </c>
      <c r="K107" s="445" t="str">
        <f t="shared" si="12"/>
        <v/>
      </c>
      <c r="L107" s="445" t="str">
        <f t="shared" si="13"/>
        <v/>
      </c>
      <c r="M107" s="449" t="str">
        <f t="shared" si="14"/>
        <v/>
      </c>
    </row>
    <row r="108" spans="2:13" ht="20.25" hidden="1" x14ac:dyDescent="0.25">
      <c r="B108" s="58" t="str">
        <f t="shared" si="8"/>
        <v/>
      </c>
      <c r="C108" s="259" t="str">
        <f>'הגבלה לסכום מבוקש (1)'!C108</f>
        <v/>
      </c>
      <c r="D108" s="447" t="str">
        <f>'הגבלה לסכום מבוקש (1)'!U108</f>
        <v/>
      </c>
      <c r="E108" s="57"/>
      <c r="F108" s="444" t="str">
        <f t="shared" si="9"/>
        <v/>
      </c>
      <c r="G108" s="448" t="str">
        <f t="shared" si="10"/>
        <v/>
      </c>
      <c r="H108" s="448" t="str">
        <f t="shared" si="11"/>
        <v/>
      </c>
      <c r="J108" s="445" t="str">
        <f>IF($C108="","",IFERROR(IF('קיזוזים- החלטות ועדה'!E108=0,0,1),0))</f>
        <v/>
      </c>
      <c r="K108" s="445" t="str">
        <f t="shared" si="12"/>
        <v/>
      </c>
      <c r="L108" s="445" t="str">
        <f t="shared" si="13"/>
        <v/>
      </c>
      <c r="M108" s="449" t="str">
        <f t="shared" si="14"/>
        <v/>
      </c>
    </row>
    <row r="109" spans="2:13" ht="20.25" hidden="1" x14ac:dyDescent="0.25">
      <c r="B109" s="58" t="str">
        <f t="shared" si="8"/>
        <v/>
      </c>
      <c r="C109" s="259" t="str">
        <f>'הגבלה לסכום מבוקש (1)'!C109</f>
        <v/>
      </c>
      <c r="D109" s="447" t="str">
        <f>'הגבלה לסכום מבוקש (1)'!U109</f>
        <v/>
      </c>
      <c r="E109" s="57"/>
      <c r="F109" s="444" t="str">
        <f t="shared" si="9"/>
        <v/>
      </c>
      <c r="G109" s="448" t="str">
        <f t="shared" si="10"/>
        <v/>
      </c>
      <c r="H109" s="448" t="str">
        <f t="shared" si="11"/>
        <v/>
      </c>
      <c r="J109" s="445" t="str">
        <f>IF($C109="","",IFERROR(IF('קיזוזים- החלטות ועדה'!E109=0,0,1),0))</f>
        <v/>
      </c>
      <c r="K109" s="445" t="str">
        <f t="shared" si="12"/>
        <v/>
      </c>
      <c r="L109" s="445" t="str">
        <f t="shared" si="13"/>
        <v/>
      </c>
      <c r="M109" s="449" t="str">
        <f t="shared" si="14"/>
        <v/>
      </c>
    </row>
    <row r="110" spans="2:13" ht="20.25" hidden="1" x14ac:dyDescent="0.25">
      <c r="B110" s="58" t="str">
        <f t="shared" si="8"/>
        <v/>
      </c>
      <c r="C110" s="259" t="str">
        <f>'הגבלה לסכום מבוקש (1)'!C110</f>
        <v/>
      </c>
      <c r="D110" s="447" t="str">
        <f>'הגבלה לסכום מבוקש (1)'!U110</f>
        <v/>
      </c>
      <c r="E110" s="57"/>
      <c r="F110" s="444" t="str">
        <f t="shared" si="9"/>
        <v/>
      </c>
      <c r="G110" s="448" t="str">
        <f t="shared" si="10"/>
        <v/>
      </c>
      <c r="H110" s="448" t="str">
        <f t="shared" si="11"/>
        <v/>
      </c>
      <c r="J110" s="445" t="str">
        <f>IF($C110="","",IFERROR(IF('קיזוזים- החלטות ועדה'!E110=0,0,1),0))</f>
        <v/>
      </c>
      <c r="K110" s="445" t="str">
        <f t="shared" si="12"/>
        <v/>
      </c>
      <c r="L110" s="445" t="str">
        <f t="shared" si="13"/>
        <v/>
      </c>
      <c r="M110" s="449" t="str">
        <f t="shared" si="14"/>
        <v/>
      </c>
    </row>
    <row r="111" spans="2:13" ht="20.25" hidden="1" x14ac:dyDescent="0.25">
      <c r="B111" s="58" t="str">
        <f t="shared" si="8"/>
        <v/>
      </c>
      <c r="C111" s="259" t="str">
        <f>'הגבלה לסכום מבוקש (1)'!C111</f>
        <v/>
      </c>
      <c r="D111" s="447" t="str">
        <f>'הגבלה לסכום מבוקש (1)'!U111</f>
        <v/>
      </c>
      <c r="E111" s="57"/>
      <c r="F111" s="444" t="str">
        <f t="shared" si="9"/>
        <v/>
      </c>
      <c r="G111" s="448" t="str">
        <f t="shared" si="10"/>
        <v/>
      </c>
      <c r="H111" s="448" t="str">
        <f t="shared" si="11"/>
        <v/>
      </c>
      <c r="J111" s="445" t="str">
        <f>IF($C111="","",IFERROR(IF('קיזוזים- החלטות ועדה'!E111=0,0,1),0))</f>
        <v/>
      </c>
      <c r="K111" s="445" t="str">
        <f t="shared" si="12"/>
        <v/>
      </c>
      <c r="L111" s="445" t="str">
        <f t="shared" si="13"/>
        <v/>
      </c>
      <c r="M111" s="449" t="str">
        <f t="shared" si="14"/>
        <v/>
      </c>
    </row>
    <row r="112" spans="2:13" ht="20.25" hidden="1" x14ac:dyDescent="0.25">
      <c r="B112" s="58" t="str">
        <f t="shared" si="8"/>
        <v/>
      </c>
      <c r="C112" s="259" t="str">
        <f>'הגבלה לסכום מבוקש (1)'!C112</f>
        <v/>
      </c>
      <c r="D112" s="447" t="str">
        <f>'הגבלה לסכום מבוקש (1)'!U112</f>
        <v/>
      </c>
      <c r="E112" s="57"/>
      <c r="F112" s="444" t="str">
        <f t="shared" si="9"/>
        <v/>
      </c>
      <c r="G112" s="448" t="str">
        <f t="shared" si="10"/>
        <v/>
      </c>
      <c r="H112" s="448" t="str">
        <f t="shared" si="11"/>
        <v/>
      </c>
      <c r="J112" s="445" t="str">
        <f>IF($C112="","",IFERROR(IF('קיזוזים- החלטות ועדה'!E112=0,0,1),0))</f>
        <v/>
      </c>
      <c r="K112" s="445" t="str">
        <f t="shared" si="12"/>
        <v/>
      </c>
      <c r="L112" s="445" t="str">
        <f t="shared" si="13"/>
        <v/>
      </c>
      <c r="M112" s="449" t="str">
        <f t="shared" si="14"/>
        <v/>
      </c>
    </row>
    <row r="113" spans="2:13" ht="20.25" hidden="1" x14ac:dyDescent="0.25">
      <c r="B113" s="58" t="str">
        <f t="shared" si="8"/>
        <v/>
      </c>
      <c r="C113" s="259" t="str">
        <f>'הגבלה לסכום מבוקש (1)'!C113</f>
        <v/>
      </c>
      <c r="D113" s="447" t="str">
        <f>'הגבלה לסכום מבוקש (1)'!U113</f>
        <v/>
      </c>
      <c r="E113" s="57"/>
      <c r="F113" s="444" t="str">
        <f t="shared" si="9"/>
        <v/>
      </c>
      <c r="G113" s="448" t="str">
        <f t="shared" si="10"/>
        <v/>
      </c>
      <c r="H113" s="448" t="str">
        <f t="shared" si="11"/>
        <v/>
      </c>
      <c r="J113" s="445" t="str">
        <f>IF($C113="","",IFERROR(IF('קיזוזים- החלטות ועדה'!E113=0,0,1),0))</f>
        <v/>
      </c>
      <c r="K113" s="445" t="str">
        <f t="shared" si="12"/>
        <v/>
      </c>
      <c r="L113" s="445" t="str">
        <f t="shared" si="13"/>
        <v/>
      </c>
      <c r="M113" s="449" t="str">
        <f t="shared" si="14"/>
        <v/>
      </c>
    </row>
    <row r="114" spans="2:13" ht="20.25" hidden="1" x14ac:dyDescent="0.25">
      <c r="B114" s="58" t="str">
        <f t="shared" si="8"/>
        <v/>
      </c>
      <c r="C114" s="259" t="str">
        <f>'הגבלה לסכום מבוקש (1)'!C114</f>
        <v/>
      </c>
      <c r="D114" s="447" t="str">
        <f>'הגבלה לסכום מבוקש (1)'!U114</f>
        <v/>
      </c>
      <c r="E114" s="57"/>
      <c r="F114" s="444" t="str">
        <f t="shared" si="9"/>
        <v/>
      </c>
      <c r="G114" s="448" t="str">
        <f t="shared" si="10"/>
        <v/>
      </c>
      <c r="H114" s="448" t="str">
        <f t="shared" si="11"/>
        <v/>
      </c>
      <c r="J114" s="445" t="str">
        <f>IF($C114="","",IFERROR(IF('קיזוזים- החלטות ועדה'!E114=0,0,1),0))</f>
        <v/>
      </c>
      <c r="K114" s="445" t="str">
        <f t="shared" si="12"/>
        <v/>
      </c>
      <c r="L114" s="445" t="str">
        <f t="shared" si="13"/>
        <v/>
      </c>
      <c r="M114" s="449" t="str">
        <f t="shared" si="14"/>
        <v/>
      </c>
    </row>
    <row r="115" spans="2:13" ht="20.25" hidden="1" x14ac:dyDescent="0.25">
      <c r="B115" s="58" t="str">
        <f t="shared" si="8"/>
        <v/>
      </c>
      <c r="C115" s="259" t="str">
        <f>'הגבלה לסכום מבוקש (1)'!C115</f>
        <v/>
      </c>
      <c r="D115" s="447" t="str">
        <f>'הגבלה לסכום מבוקש (1)'!U115</f>
        <v/>
      </c>
      <c r="E115" s="57"/>
      <c r="F115" s="444" t="str">
        <f t="shared" si="9"/>
        <v/>
      </c>
      <c r="G115" s="448" t="str">
        <f t="shared" si="10"/>
        <v/>
      </c>
      <c r="H115" s="448" t="str">
        <f t="shared" si="11"/>
        <v/>
      </c>
      <c r="J115" s="445" t="str">
        <f>IF($C115="","",IFERROR(IF('קיזוזים- החלטות ועדה'!E115=0,0,1),0))</f>
        <v/>
      </c>
      <c r="K115" s="445" t="str">
        <f t="shared" si="12"/>
        <v/>
      </c>
      <c r="L115" s="445" t="str">
        <f t="shared" si="13"/>
        <v/>
      </c>
      <c r="M115" s="449" t="str">
        <f t="shared" si="14"/>
        <v/>
      </c>
    </row>
    <row r="116" spans="2:13" ht="20.25" hidden="1" x14ac:dyDescent="0.25">
      <c r="B116" s="58" t="str">
        <f t="shared" si="8"/>
        <v/>
      </c>
      <c r="C116" s="259" t="str">
        <f>'הגבלה לסכום מבוקש (1)'!C116</f>
        <v/>
      </c>
      <c r="D116" s="447" t="str">
        <f>'הגבלה לסכום מבוקש (1)'!U116</f>
        <v/>
      </c>
      <c r="E116" s="57"/>
      <c r="F116" s="444" t="str">
        <f t="shared" si="9"/>
        <v/>
      </c>
      <c r="G116" s="448" t="str">
        <f t="shared" si="10"/>
        <v/>
      </c>
      <c r="H116" s="448" t="str">
        <f t="shared" si="11"/>
        <v/>
      </c>
      <c r="J116" s="445" t="str">
        <f>IF($C116="","",IFERROR(IF('קיזוזים- החלטות ועדה'!E116=0,0,1),0))</f>
        <v/>
      </c>
      <c r="K116" s="445" t="str">
        <f t="shared" si="12"/>
        <v/>
      </c>
      <c r="L116" s="445" t="str">
        <f t="shared" si="13"/>
        <v/>
      </c>
      <c r="M116" s="449" t="str">
        <f t="shared" si="14"/>
        <v/>
      </c>
    </row>
    <row r="117" spans="2:13" ht="20.25" hidden="1" x14ac:dyDescent="0.25">
      <c r="B117" s="58" t="str">
        <f t="shared" si="8"/>
        <v/>
      </c>
      <c r="C117" s="259" t="str">
        <f>'הגבלה לסכום מבוקש (1)'!C117</f>
        <v/>
      </c>
      <c r="D117" s="447" t="str">
        <f>'הגבלה לסכום מבוקש (1)'!U117</f>
        <v/>
      </c>
      <c r="E117" s="57"/>
      <c r="F117" s="444" t="str">
        <f t="shared" si="9"/>
        <v/>
      </c>
      <c r="G117" s="448" t="str">
        <f t="shared" si="10"/>
        <v/>
      </c>
      <c r="H117" s="448" t="str">
        <f t="shared" si="11"/>
        <v/>
      </c>
      <c r="J117" s="445" t="str">
        <f>IF($C117="","",IFERROR(IF('קיזוזים- החלטות ועדה'!E117=0,0,1),0))</f>
        <v/>
      </c>
      <c r="K117" s="445" t="str">
        <f t="shared" si="12"/>
        <v/>
      </c>
      <c r="L117" s="445" t="str">
        <f t="shared" si="13"/>
        <v/>
      </c>
      <c r="M117" s="449" t="str">
        <f t="shared" si="14"/>
        <v/>
      </c>
    </row>
    <row r="118" spans="2:13" ht="20.25" hidden="1" x14ac:dyDescent="0.25">
      <c r="B118" s="58" t="str">
        <f t="shared" si="8"/>
        <v/>
      </c>
      <c r="C118" s="259" t="str">
        <f>'הגבלה לסכום מבוקש (1)'!C118</f>
        <v/>
      </c>
      <c r="D118" s="447" t="str">
        <f>'הגבלה לסכום מבוקש (1)'!U118</f>
        <v/>
      </c>
      <c r="E118" s="57"/>
      <c r="F118" s="444" t="str">
        <f t="shared" si="9"/>
        <v/>
      </c>
      <c r="G118" s="448" t="str">
        <f t="shared" si="10"/>
        <v/>
      </c>
      <c r="H118" s="448" t="str">
        <f t="shared" si="11"/>
        <v/>
      </c>
      <c r="J118" s="445" t="str">
        <f>IF($C118="","",IFERROR(IF('קיזוזים- החלטות ועדה'!E118=0,0,1),0))</f>
        <v/>
      </c>
      <c r="K118" s="445" t="str">
        <f t="shared" si="12"/>
        <v/>
      </c>
      <c r="L118" s="445" t="str">
        <f t="shared" si="13"/>
        <v/>
      </c>
      <c r="M118" s="449" t="str">
        <f t="shared" si="14"/>
        <v/>
      </c>
    </row>
    <row r="119" spans="2:13" ht="20.25" hidden="1" x14ac:dyDescent="0.25">
      <c r="B119" s="58" t="str">
        <f t="shared" si="8"/>
        <v/>
      </c>
      <c r="C119" s="259" t="str">
        <f>'הגבלה לסכום מבוקש (1)'!C119</f>
        <v/>
      </c>
      <c r="D119" s="447" t="str">
        <f>'הגבלה לסכום מבוקש (1)'!U119</f>
        <v/>
      </c>
      <c r="E119" s="57"/>
      <c r="F119" s="444" t="str">
        <f t="shared" si="9"/>
        <v/>
      </c>
      <c r="G119" s="448" t="str">
        <f t="shared" si="10"/>
        <v/>
      </c>
      <c r="H119" s="448" t="str">
        <f t="shared" si="11"/>
        <v/>
      </c>
      <c r="J119" s="445" t="str">
        <f>IF($C119="","",IFERROR(IF('קיזוזים- החלטות ועדה'!E119=0,0,1),0))</f>
        <v/>
      </c>
      <c r="K119" s="445" t="str">
        <f t="shared" si="12"/>
        <v/>
      </c>
      <c r="L119" s="445" t="str">
        <f t="shared" si="13"/>
        <v/>
      </c>
      <c r="M119" s="449" t="str">
        <f t="shared" si="14"/>
        <v/>
      </c>
    </row>
    <row r="120" spans="2:13" ht="20.25" hidden="1" x14ac:dyDescent="0.25">
      <c r="B120" s="58" t="str">
        <f t="shared" si="8"/>
        <v/>
      </c>
      <c r="C120" s="259" t="str">
        <f>'הגבלה לסכום מבוקש (1)'!C120</f>
        <v/>
      </c>
      <c r="D120" s="447" t="str">
        <f>'הגבלה לסכום מבוקש (1)'!U120</f>
        <v/>
      </c>
      <c r="E120" s="57"/>
      <c r="F120" s="444" t="str">
        <f t="shared" si="9"/>
        <v/>
      </c>
      <c r="G120" s="448" t="str">
        <f t="shared" si="10"/>
        <v/>
      </c>
      <c r="H120" s="448" t="str">
        <f t="shared" si="11"/>
        <v/>
      </c>
      <c r="J120" s="445" t="str">
        <f>IF($C120="","",IFERROR(IF('קיזוזים- החלטות ועדה'!E120=0,0,1),0))</f>
        <v/>
      </c>
      <c r="K120" s="445" t="str">
        <f t="shared" si="12"/>
        <v/>
      </c>
      <c r="L120" s="445" t="str">
        <f t="shared" si="13"/>
        <v/>
      </c>
      <c r="M120" s="449" t="str">
        <f t="shared" si="14"/>
        <v/>
      </c>
    </row>
    <row r="121" spans="2:13" ht="20.25" hidden="1" x14ac:dyDescent="0.25">
      <c r="B121" s="58" t="str">
        <f t="shared" si="8"/>
        <v/>
      </c>
      <c r="C121" s="259" t="str">
        <f>'הגבלה לסכום מבוקש (1)'!C121</f>
        <v/>
      </c>
      <c r="D121" s="447" t="str">
        <f>'הגבלה לסכום מבוקש (1)'!U121</f>
        <v/>
      </c>
      <c r="E121" s="57"/>
      <c r="F121" s="444" t="str">
        <f t="shared" si="9"/>
        <v/>
      </c>
      <c r="G121" s="448" t="str">
        <f t="shared" si="10"/>
        <v/>
      </c>
      <c r="H121" s="448" t="str">
        <f t="shared" si="11"/>
        <v/>
      </c>
      <c r="J121" s="445" t="str">
        <f>IF($C121="","",IFERROR(IF('קיזוזים- החלטות ועדה'!E121=0,0,1),0))</f>
        <v/>
      </c>
      <c r="K121" s="445" t="str">
        <f t="shared" si="12"/>
        <v/>
      </c>
      <c r="L121" s="445" t="str">
        <f t="shared" si="13"/>
        <v/>
      </c>
      <c r="M121" s="449" t="str">
        <f t="shared" si="14"/>
        <v/>
      </c>
    </row>
    <row r="122" spans="2:13" ht="20.25" hidden="1" x14ac:dyDescent="0.25">
      <c r="B122" s="58" t="str">
        <f t="shared" si="8"/>
        <v/>
      </c>
      <c r="C122" s="259" t="str">
        <f>'הגבלה לסכום מבוקש (1)'!C122</f>
        <v/>
      </c>
      <c r="D122" s="447" t="str">
        <f>'הגבלה לסכום מבוקש (1)'!U122</f>
        <v/>
      </c>
      <c r="E122" s="57"/>
      <c r="F122" s="444" t="str">
        <f t="shared" si="9"/>
        <v/>
      </c>
      <c r="G122" s="448" t="str">
        <f t="shared" si="10"/>
        <v/>
      </c>
      <c r="H122" s="448" t="str">
        <f t="shared" si="11"/>
        <v/>
      </c>
      <c r="J122" s="445" t="str">
        <f>IF($C122="","",IFERROR(IF('קיזוזים- החלטות ועדה'!E122=0,0,1),0))</f>
        <v/>
      </c>
      <c r="K122" s="445" t="str">
        <f t="shared" si="12"/>
        <v/>
      </c>
      <c r="L122" s="445" t="str">
        <f t="shared" si="13"/>
        <v/>
      </c>
      <c r="M122" s="449" t="str">
        <f t="shared" si="14"/>
        <v/>
      </c>
    </row>
    <row r="123" spans="2:13" ht="20.25" hidden="1" x14ac:dyDescent="0.25">
      <c r="B123" s="58" t="str">
        <f t="shared" si="8"/>
        <v/>
      </c>
      <c r="C123" s="259" t="str">
        <f>'הגבלה לסכום מבוקש (1)'!C123</f>
        <v/>
      </c>
      <c r="D123" s="447" t="str">
        <f>'הגבלה לסכום מבוקש (1)'!U123</f>
        <v/>
      </c>
      <c r="E123" s="57"/>
      <c r="F123" s="444" t="str">
        <f t="shared" si="9"/>
        <v/>
      </c>
      <c r="G123" s="448" t="str">
        <f t="shared" si="10"/>
        <v/>
      </c>
      <c r="H123" s="448" t="str">
        <f t="shared" si="11"/>
        <v/>
      </c>
      <c r="J123" s="445" t="str">
        <f>IF($C123="","",IFERROR(IF('קיזוזים- החלטות ועדה'!E123=0,0,1),0))</f>
        <v/>
      </c>
      <c r="K123" s="445" t="str">
        <f t="shared" si="12"/>
        <v/>
      </c>
      <c r="L123" s="445" t="str">
        <f t="shared" si="13"/>
        <v/>
      </c>
      <c r="M123" s="449" t="str">
        <f t="shared" si="14"/>
        <v/>
      </c>
    </row>
    <row r="124" spans="2:13" ht="20.25" hidden="1" x14ac:dyDescent="0.25">
      <c r="B124" s="58" t="str">
        <f t="shared" si="8"/>
        <v/>
      </c>
      <c r="C124" s="259" t="str">
        <f>'הגבלה לסכום מבוקש (1)'!C124</f>
        <v/>
      </c>
      <c r="D124" s="447" t="str">
        <f>'הגבלה לסכום מבוקש (1)'!U124</f>
        <v/>
      </c>
      <c r="E124" s="57"/>
      <c r="F124" s="444" t="str">
        <f t="shared" si="9"/>
        <v/>
      </c>
      <c r="G124" s="448" t="str">
        <f t="shared" si="10"/>
        <v/>
      </c>
      <c r="H124" s="448" t="str">
        <f t="shared" si="11"/>
        <v/>
      </c>
      <c r="J124" s="445" t="str">
        <f>IF($C124="","",IFERROR(IF('קיזוזים- החלטות ועדה'!E124=0,0,1),0))</f>
        <v/>
      </c>
      <c r="K124" s="445" t="str">
        <f t="shared" si="12"/>
        <v/>
      </c>
      <c r="L124" s="445" t="str">
        <f t="shared" si="13"/>
        <v/>
      </c>
      <c r="M124" s="449" t="str">
        <f t="shared" si="14"/>
        <v/>
      </c>
    </row>
    <row r="125" spans="2:13" ht="20.25" hidden="1" x14ac:dyDescent="0.25">
      <c r="B125" s="58" t="str">
        <f t="shared" si="8"/>
        <v/>
      </c>
      <c r="C125" s="259" t="str">
        <f>'הגבלה לסכום מבוקש (1)'!C125</f>
        <v/>
      </c>
      <c r="D125" s="447" t="str">
        <f>'הגבלה לסכום מבוקש (1)'!U125</f>
        <v/>
      </c>
      <c r="E125" s="57"/>
      <c r="F125" s="444" t="str">
        <f t="shared" si="9"/>
        <v/>
      </c>
      <c r="G125" s="448" t="str">
        <f t="shared" si="10"/>
        <v/>
      </c>
      <c r="H125" s="448" t="str">
        <f t="shared" si="11"/>
        <v/>
      </c>
      <c r="J125" s="445" t="str">
        <f>IF($C125="","",IFERROR(IF('קיזוזים- החלטות ועדה'!E125=0,0,1),0))</f>
        <v/>
      </c>
      <c r="K125" s="445" t="str">
        <f t="shared" si="12"/>
        <v/>
      </c>
      <c r="L125" s="445" t="str">
        <f t="shared" si="13"/>
        <v/>
      </c>
      <c r="M125" s="449" t="str">
        <f t="shared" si="14"/>
        <v/>
      </c>
    </row>
    <row r="126" spans="2:13" ht="20.25" hidden="1" x14ac:dyDescent="0.25">
      <c r="B126" s="58" t="str">
        <f t="shared" si="8"/>
        <v/>
      </c>
      <c r="C126" s="259" t="str">
        <f>'הגבלה לסכום מבוקש (1)'!C126</f>
        <v/>
      </c>
      <c r="D126" s="447" t="str">
        <f>'הגבלה לסכום מבוקש (1)'!U126</f>
        <v/>
      </c>
      <c r="E126" s="57"/>
      <c r="F126" s="444" t="str">
        <f t="shared" si="9"/>
        <v/>
      </c>
      <c r="G126" s="448" t="str">
        <f t="shared" si="10"/>
        <v/>
      </c>
      <c r="H126" s="448" t="str">
        <f t="shared" si="11"/>
        <v/>
      </c>
      <c r="J126" s="445" t="str">
        <f>IF($C126="","",IFERROR(IF('קיזוזים- החלטות ועדה'!E126=0,0,1),0))</f>
        <v/>
      </c>
      <c r="K126" s="445" t="str">
        <f t="shared" si="12"/>
        <v/>
      </c>
      <c r="L126" s="445" t="str">
        <f t="shared" si="13"/>
        <v/>
      </c>
      <c r="M126" s="449" t="str">
        <f t="shared" si="14"/>
        <v/>
      </c>
    </row>
    <row r="127" spans="2:13" ht="20.25" hidden="1" x14ac:dyDescent="0.25">
      <c r="B127" s="58" t="str">
        <f t="shared" si="8"/>
        <v/>
      </c>
      <c r="C127" s="259" t="str">
        <f>'הגבלה לסכום מבוקש (1)'!C127</f>
        <v/>
      </c>
      <c r="D127" s="447" t="str">
        <f>'הגבלה לסכום מבוקש (1)'!U127</f>
        <v/>
      </c>
      <c r="E127" s="57"/>
      <c r="F127" s="444" t="str">
        <f t="shared" si="9"/>
        <v/>
      </c>
      <c r="G127" s="448" t="str">
        <f t="shared" si="10"/>
        <v/>
      </c>
      <c r="H127" s="448" t="str">
        <f t="shared" si="11"/>
        <v/>
      </c>
      <c r="J127" s="445" t="str">
        <f>IF($C127="","",IFERROR(IF('קיזוזים- החלטות ועדה'!E127=0,0,1),0))</f>
        <v/>
      </c>
      <c r="K127" s="445" t="str">
        <f t="shared" si="12"/>
        <v/>
      </c>
      <c r="L127" s="445" t="str">
        <f t="shared" si="13"/>
        <v/>
      </c>
      <c r="M127" s="449" t="str">
        <f t="shared" si="14"/>
        <v/>
      </c>
    </row>
    <row r="128" spans="2:13" ht="20.25" hidden="1" x14ac:dyDescent="0.25">
      <c r="B128" s="58" t="str">
        <f t="shared" si="8"/>
        <v/>
      </c>
      <c r="C128" s="259" t="str">
        <f>'הגבלה לסכום מבוקש (1)'!C128</f>
        <v/>
      </c>
      <c r="D128" s="447" t="str">
        <f>'הגבלה לסכום מבוקש (1)'!U128</f>
        <v/>
      </c>
      <c r="E128" s="57"/>
      <c r="F128" s="444" t="str">
        <f t="shared" si="9"/>
        <v/>
      </c>
      <c r="G128" s="448" t="str">
        <f t="shared" si="10"/>
        <v/>
      </c>
      <c r="H128" s="448" t="str">
        <f t="shared" si="11"/>
        <v/>
      </c>
      <c r="J128" s="445" t="str">
        <f>IF($C128="","",IFERROR(IF('קיזוזים- החלטות ועדה'!E128=0,0,1),0))</f>
        <v/>
      </c>
      <c r="K128" s="445" t="str">
        <f t="shared" si="12"/>
        <v/>
      </c>
      <c r="L128" s="445" t="str">
        <f t="shared" si="13"/>
        <v/>
      </c>
      <c r="M128" s="449" t="str">
        <f t="shared" si="14"/>
        <v/>
      </c>
    </row>
    <row r="129" spans="2:13" ht="20.25" hidden="1" x14ac:dyDescent="0.25">
      <c r="B129" s="58" t="str">
        <f t="shared" si="8"/>
        <v/>
      </c>
      <c r="C129" s="259" t="str">
        <f>'הגבלה לסכום מבוקש (1)'!C129</f>
        <v/>
      </c>
      <c r="D129" s="447" t="str">
        <f>'הגבלה לסכום מבוקש (1)'!U129</f>
        <v/>
      </c>
      <c r="E129" s="57"/>
      <c r="F129" s="444" t="str">
        <f t="shared" si="9"/>
        <v/>
      </c>
      <c r="G129" s="448" t="str">
        <f t="shared" si="10"/>
        <v/>
      </c>
      <c r="H129" s="448" t="str">
        <f t="shared" si="11"/>
        <v/>
      </c>
      <c r="J129" s="445" t="str">
        <f>IF($C129="","",IFERROR(IF('קיזוזים- החלטות ועדה'!E129=0,0,1),0))</f>
        <v/>
      </c>
      <c r="K129" s="445" t="str">
        <f t="shared" si="12"/>
        <v/>
      </c>
      <c r="L129" s="445" t="str">
        <f t="shared" si="13"/>
        <v/>
      </c>
      <c r="M129" s="449" t="str">
        <f t="shared" si="14"/>
        <v/>
      </c>
    </row>
    <row r="130" spans="2:13" ht="21" hidden="1" thickBot="1" x14ac:dyDescent="0.3">
      <c r="B130" s="58" t="str">
        <f t="shared" si="8"/>
        <v/>
      </c>
      <c r="C130" s="259" t="str">
        <f>'הגבלה לסכום מבוקש (1)'!C130</f>
        <v/>
      </c>
      <c r="D130" s="447" t="str">
        <f>'הגבלה לסכום מבוקש (1)'!U130</f>
        <v/>
      </c>
      <c r="E130" s="57"/>
      <c r="F130" s="444" t="str">
        <f t="shared" si="9"/>
        <v/>
      </c>
      <c r="G130" s="448" t="str">
        <f t="shared" si="10"/>
        <v/>
      </c>
      <c r="H130" s="448" t="str">
        <f t="shared" si="11"/>
        <v/>
      </c>
      <c r="J130" s="445" t="str">
        <f>IF($C130="","",IFERROR(IF('קיזוזים- החלטות ועדה'!E130=0,0,1),0))</f>
        <v/>
      </c>
      <c r="K130" s="445" t="str">
        <f t="shared" si="12"/>
        <v/>
      </c>
      <c r="L130" s="445" t="str">
        <f t="shared" si="13"/>
        <v/>
      </c>
      <c r="M130" s="449" t="str">
        <f t="shared" si="14"/>
        <v/>
      </c>
    </row>
    <row r="131" spans="2:13" ht="19.5" thickBot="1" x14ac:dyDescent="0.35">
      <c r="B131" s="579" t="s">
        <v>47</v>
      </c>
      <c r="C131" s="508"/>
      <c r="D131" s="54">
        <f ca="1">SUM(D31:D130)</f>
        <v>1538184</v>
      </c>
      <c r="E131" s="54">
        <f>SUM(E31:E130)</f>
        <v>0</v>
      </c>
      <c r="F131" s="54">
        <f ca="1">SUM(F31:F130)</f>
        <v>0</v>
      </c>
      <c r="G131" s="54">
        <f ca="1">SUM(G31:G130)</f>
        <v>1538184</v>
      </c>
      <c r="H131" s="54">
        <f ca="1">SUM(H31:H130)</f>
        <v>1538184</v>
      </c>
    </row>
  </sheetData>
  <sheetProtection algorithmName="SHA-512" hashValue="np6fU7qSKtOlOGD9oHXjiclhwchgxF5R49T8nnmgQ2qad/JoB2iv8a6PEzOPvWaYicZzoLJ12EHQkdwyDNJVLg==" saltValue="MSKRGvahDquJxMe+tRSiuQ==" spinCount="100000" sheet="1" scenarios="1" formatColumns="0" formatRows="0"/>
  <mergeCells count="12">
    <mergeCell ref="J29:J30"/>
    <mergeCell ref="K29:K30"/>
    <mergeCell ref="L29:L30"/>
    <mergeCell ref="M29:M30"/>
    <mergeCell ref="B131:C131"/>
    <mergeCell ref="B28:H28"/>
    <mergeCell ref="B29:B30"/>
    <mergeCell ref="C29:C30"/>
    <mergeCell ref="D29:D30"/>
    <mergeCell ref="F29:F30"/>
    <mergeCell ref="G29:G30"/>
    <mergeCell ref="H29:H30"/>
  </mergeCells>
  <conditionalFormatting sqref="B31:H130">
    <cfRule type="expression" dxfId="217" priority="1" stopIfTrue="1">
      <formula>AND($C31="",B31&lt;&gt;"")</formula>
    </cfRule>
    <cfRule type="expression" dxfId="216" priority="2">
      <formula>$C31=""</formula>
    </cfRule>
    <cfRule type="expression" dxfId="215" priority="3">
      <formula>B$30&lt;&gt;""</formula>
    </cfRule>
  </conditionalFormatting>
  <conditionalFormatting sqref="C1:C2">
    <cfRule type="containsBlanks" dxfId="214" priority="8">
      <formula>LEN(TRIM(C1))=0</formula>
    </cfRule>
  </conditionalFormatting>
  <dataValidations count="1">
    <dataValidation type="whole" operator="greaterThanOrEqual" allowBlank="1" showInputMessage="1" showErrorMessage="1" error="יש להזין מספר שאינו שלילי" sqref="E31:E130" xr:uid="{00000000-0002-0000-13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766D02E-46FB-4FEF-AC51-0209B2E0745E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B31:H130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8" tint="-0.249977111117893"/>
  </sheetPr>
  <dimension ref="A1:GR131"/>
  <sheetViews>
    <sheetView rightToLeft="1" view="pageBreakPreview" zoomScale="80" zoomScaleNormal="80" zoomScaleSheetLayoutView="80" workbookViewId="0">
      <pane xSplit="1" ySplit="30" topLeftCell="B31" activePane="bottomRight" state="frozen"/>
      <selection pane="topRight" activeCell="B31" sqref="B31"/>
      <selection pane="bottomLeft" activeCell="B31" sqref="B31"/>
      <selection pane="bottomRight" activeCell="B31" sqref="B31"/>
    </sheetView>
  </sheetViews>
  <sheetFormatPr defaultColWidth="8" defaultRowHeight="21" x14ac:dyDescent="0.35"/>
  <cols>
    <col min="1" max="1" width="8" style="320" hidden="1" customWidth="1"/>
    <col min="2" max="2" width="11.140625" style="320" customWidth="1"/>
    <col min="3" max="3" width="37.42578125" style="320" bestFit="1" customWidth="1"/>
    <col min="4" max="4" width="13.85546875" style="320" customWidth="1"/>
    <col min="5" max="5" width="14.5703125" style="320" customWidth="1"/>
    <col min="6" max="6" width="14" style="320" customWidth="1"/>
    <col min="7" max="7" width="19.85546875" style="320" customWidth="1"/>
    <col min="8" max="9" width="8" style="320" hidden="1" customWidth="1"/>
    <col min="10" max="10" width="19.42578125" style="320" hidden="1" customWidth="1"/>
    <col min="11" max="11" width="18.85546875" style="320" hidden="1" customWidth="1"/>
    <col min="12" max="200" width="8" style="320" hidden="1" customWidth="1"/>
    <col min="201" max="16384" width="8" style="320"/>
  </cols>
  <sheetData>
    <row r="1" spans="2:16" x14ac:dyDescent="0.35">
      <c r="B1" s="267" t="s">
        <v>65</v>
      </c>
      <c r="C1" s="2">
        <f>'פרמטרים לעקרונות חישוב התמיכה'!$C$1</f>
        <v>2025</v>
      </c>
      <c r="D1" s="316" t="str">
        <f ca="1">IF(AND($G$131&lt;&gt;0,$C$2&lt;&gt;$G$131),"בדוק חישובים","")</f>
        <v/>
      </c>
      <c r="P1" s="209" t="s">
        <v>70</v>
      </c>
    </row>
    <row r="2" spans="2:16" ht="30.75" thickBot="1" x14ac:dyDescent="0.4">
      <c r="B2" s="274" t="s">
        <v>43</v>
      </c>
      <c r="C2" s="6">
        <f>'פרמטרים לעקרונות חישוב התמיכה'!$C$2</f>
        <v>1538184</v>
      </c>
      <c r="J2" s="411" t="s">
        <v>291</v>
      </c>
      <c r="K2" s="411" t="s">
        <v>292</v>
      </c>
    </row>
    <row r="3" spans="2:16" x14ac:dyDescent="0.35">
      <c r="C3" s="204"/>
      <c r="D3" s="204"/>
      <c r="E3" s="204"/>
      <c r="F3" s="204"/>
      <c r="G3" s="204"/>
      <c r="I3" s="204"/>
      <c r="J3" s="321"/>
      <c r="K3" s="321"/>
      <c r="L3" s="204"/>
    </row>
    <row r="4" spans="2:16" hidden="1" x14ac:dyDescent="0.35">
      <c r="J4" s="318"/>
      <c r="K4" s="318"/>
    </row>
    <row r="5" spans="2:16" hidden="1" x14ac:dyDescent="0.35">
      <c r="C5" s="204"/>
      <c r="J5" s="318"/>
      <c r="K5" s="318"/>
    </row>
    <row r="6" spans="2:16" hidden="1" x14ac:dyDescent="0.35">
      <c r="J6" s="318"/>
      <c r="K6" s="318"/>
    </row>
    <row r="7" spans="2:16" hidden="1" x14ac:dyDescent="0.35">
      <c r="J7" s="318"/>
      <c r="K7" s="318"/>
    </row>
    <row r="8" spans="2:16" hidden="1" x14ac:dyDescent="0.35">
      <c r="J8" s="318"/>
      <c r="K8" s="318"/>
    </row>
    <row r="9" spans="2:16" ht="21" hidden="1" customHeight="1" x14ac:dyDescent="0.35">
      <c r="J9" s="318"/>
      <c r="K9" s="318"/>
    </row>
    <row r="10" spans="2:16" hidden="1" x14ac:dyDescent="0.35">
      <c r="J10" s="318"/>
      <c r="K10" s="318"/>
    </row>
    <row r="11" spans="2:16" hidden="1" x14ac:dyDescent="0.35">
      <c r="J11" s="318"/>
      <c r="K11" s="318"/>
    </row>
    <row r="12" spans="2:16" hidden="1" x14ac:dyDescent="0.35">
      <c r="J12" s="318"/>
      <c r="K12" s="318"/>
    </row>
    <row r="13" spans="2:16" hidden="1" x14ac:dyDescent="0.35">
      <c r="J13" s="318"/>
      <c r="K13" s="318"/>
    </row>
    <row r="14" spans="2:16" hidden="1" x14ac:dyDescent="0.35">
      <c r="J14" s="318"/>
      <c r="K14" s="318"/>
    </row>
    <row r="15" spans="2:16" hidden="1" x14ac:dyDescent="0.35">
      <c r="J15" s="318"/>
      <c r="K15" s="318"/>
    </row>
    <row r="16" spans="2:16" hidden="1" x14ac:dyDescent="0.35">
      <c r="J16" s="318"/>
      <c r="K16" s="318"/>
    </row>
    <row r="17" spans="2:12" hidden="1" x14ac:dyDescent="0.35">
      <c r="J17" s="318"/>
      <c r="K17" s="318"/>
    </row>
    <row r="18" spans="2:12" hidden="1" x14ac:dyDescent="0.35">
      <c r="J18" s="318"/>
      <c r="K18" s="318"/>
    </row>
    <row r="19" spans="2:12" hidden="1" x14ac:dyDescent="0.35">
      <c r="J19" s="318"/>
      <c r="K19" s="318"/>
    </row>
    <row r="20" spans="2:12" hidden="1" x14ac:dyDescent="0.35">
      <c r="J20" s="318"/>
      <c r="K20" s="318"/>
    </row>
    <row r="21" spans="2:12" hidden="1" x14ac:dyDescent="0.35">
      <c r="J21" s="318"/>
      <c r="K21" s="318"/>
    </row>
    <row r="22" spans="2:12" hidden="1" x14ac:dyDescent="0.35">
      <c r="J22" s="318"/>
      <c r="K22" s="318"/>
    </row>
    <row r="23" spans="2:12" hidden="1" x14ac:dyDescent="0.35">
      <c r="J23" s="318"/>
      <c r="K23" s="318"/>
    </row>
    <row r="24" spans="2:12" hidden="1" x14ac:dyDescent="0.35">
      <c r="J24" s="318"/>
      <c r="K24" s="318"/>
    </row>
    <row r="25" spans="2:12" hidden="1" x14ac:dyDescent="0.35">
      <c r="J25" s="318"/>
      <c r="K25" s="318"/>
    </row>
    <row r="26" spans="2:12" hidden="1" x14ac:dyDescent="0.35">
      <c r="J26" s="318"/>
      <c r="K26" s="318"/>
    </row>
    <row r="27" spans="2:12" ht="21.75" thickBot="1" x14ac:dyDescent="0.4">
      <c r="J27" s="445">
        <f ca="1">SUMIF(K31:K130,0,D31:D130)</f>
        <v>1538184</v>
      </c>
      <c r="K27" s="446">
        <f>SUM(E31:E130)</f>
        <v>0</v>
      </c>
    </row>
    <row r="28" spans="2:12" ht="21" customHeight="1" thickBot="1" x14ac:dyDescent="0.4">
      <c r="B28" s="589" t="str">
        <f ca="1">MID(CELL("filename",B30),FIND("]",CELL("filename",C30),1)+1,99)</f>
        <v>קיזוזים- החלטות ועדה</v>
      </c>
      <c r="C28" s="590"/>
      <c r="D28" s="590"/>
      <c r="E28" s="590"/>
      <c r="F28" s="590"/>
      <c r="G28" s="591"/>
    </row>
    <row r="29" spans="2:12" ht="36" customHeight="1" x14ac:dyDescent="0.35">
      <c r="B29" s="585" t="s">
        <v>149</v>
      </c>
      <c r="C29" s="536" t="s">
        <v>89</v>
      </c>
      <c r="D29" s="585" t="s">
        <v>302</v>
      </c>
      <c r="E29" s="313" t="s">
        <v>295</v>
      </c>
      <c r="F29" s="585" t="s">
        <v>296</v>
      </c>
      <c r="G29" s="587" t="s">
        <v>297</v>
      </c>
      <c r="I29" s="592" t="s">
        <v>298</v>
      </c>
      <c r="J29" s="592" t="s">
        <v>299</v>
      </c>
      <c r="K29" s="592" t="s">
        <v>300</v>
      </c>
      <c r="L29" s="592" t="s">
        <v>301</v>
      </c>
    </row>
    <row r="30" spans="2:12" ht="32.25" thickBot="1" x14ac:dyDescent="0.4">
      <c r="B30" s="586"/>
      <c r="C30" s="537"/>
      <c r="D30" s="586"/>
      <c r="E30" s="319" t="s">
        <v>75</v>
      </c>
      <c r="F30" s="586"/>
      <c r="G30" s="588"/>
      <c r="I30" s="593"/>
      <c r="J30" s="593"/>
      <c r="K30" s="593"/>
      <c r="L30" s="593"/>
    </row>
    <row r="31" spans="2:12" x14ac:dyDescent="0.35">
      <c r="B31" s="56">
        <f ca="1">IF(C31="","",ROW()-30)</f>
        <v>1</v>
      </c>
      <c r="C31" s="259" t="str">
        <f ca="1">'קיזוזים בגין איחורים'!C31</f>
        <v>איגוד הקומפוזיטורים</v>
      </c>
      <c r="D31" s="447">
        <f ca="1">'קיזוזים בגין איחורים'!H31</f>
        <v>302896.87061368686</v>
      </c>
      <c r="E31" s="57"/>
      <c r="F31" s="448">
        <f t="shared" ref="F31:F62" ca="1" si="0">IF($C31="","",IF(E31&gt;D31,$P$1,D31-E31))</f>
        <v>302896.87061368686</v>
      </c>
      <c r="G31" s="448">
        <f ca="1">IF($C31="","",F31+L31)</f>
        <v>302896.87061368686</v>
      </c>
      <c r="I31" s="445">
        <f ca="1">IF($C31="","",IFERROR(IF(E31=0,0,1),0))</f>
        <v>0</v>
      </c>
      <c r="J31" s="445">
        <f ca="1">IF($C31="","",IFERROR(IF('קיזוזים בגין איחורים'!E31=0,0,1),0))</f>
        <v>0</v>
      </c>
      <c r="K31" s="445">
        <f ca="1">IF($C31="","",IF(OR(J31=1,I31=1),1,0))</f>
        <v>0</v>
      </c>
      <c r="L31" s="445">
        <f t="shared" ref="L31:L62" ca="1" si="1">IF($C31="","",IF(K31=1,0,$K$27*$D31/$J$27))</f>
        <v>0</v>
      </c>
    </row>
    <row r="32" spans="2:12" x14ac:dyDescent="0.35">
      <c r="B32" s="56">
        <f t="shared" ref="B32:B95" ca="1" si="2">IF(C32="","",ROW()-30)</f>
        <v>2</v>
      </c>
      <c r="C32" s="259" t="str">
        <f ca="1">'קיזוזים בגין איחורים'!C32</f>
        <v>המכון למוסיקה ישראלית</v>
      </c>
      <c r="D32" s="447">
        <f ca="1">'קיזוזים בגין איחורים'!H32</f>
        <v>1235287.129386313</v>
      </c>
      <c r="E32" s="57"/>
      <c r="F32" s="448">
        <f t="shared" ca="1" si="0"/>
        <v>1235287.129386313</v>
      </c>
      <c r="G32" s="448">
        <f t="shared" ref="G32:G95" ca="1" si="3">IF($C32="","",F32+L32)</f>
        <v>1235287.129386313</v>
      </c>
      <c r="I32" s="445">
        <f t="shared" ref="I32:I95" ca="1" si="4">IF($C32="","",IFERROR(IF(E32=0,0,1),0))</f>
        <v>0</v>
      </c>
      <c r="J32" s="445">
        <f ca="1">IF($C32="","",IFERROR(IF('קיזוזים בגין איחורים'!E32=0,0,1),0))</f>
        <v>0</v>
      </c>
      <c r="K32" s="445">
        <f t="shared" ref="K32:K95" ca="1" si="5">IF($C32="","",IF(OR(J32=1,I32=1),1,0))</f>
        <v>0</v>
      </c>
      <c r="L32" s="445">
        <f t="shared" ca="1" si="1"/>
        <v>0</v>
      </c>
    </row>
    <row r="33" spans="2:12" x14ac:dyDescent="0.35">
      <c r="B33" s="56" t="str">
        <f t="shared" ca="1" si="2"/>
        <v/>
      </c>
      <c r="C33" s="259" t="str">
        <f ca="1">'קיזוזים בגין איחורים'!C33</f>
        <v/>
      </c>
      <c r="D33" s="447" t="str">
        <f ca="1">'קיזוזים בגין איחורים'!H33</f>
        <v/>
      </c>
      <c r="E33" s="57"/>
      <c r="F33" s="448" t="str">
        <f t="shared" ca="1" si="0"/>
        <v/>
      </c>
      <c r="G33" s="448" t="str">
        <f t="shared" ca="1" si="3"/>
        <v/>
      </c>
      <c r="I33" s="445" t="str">
        <f t="shared" ca="1" si="4"/>
        <v/>
      </c>
      <c r="J33" s="445" t="str">
        <f ca="1">IF($C33="","",IFERROR(IF('קיזוזים בגין איחורים'!E33=0,0,1),0))</f>
        <v/>
      </c>
      <c r="K33" s="445" t="str">
        <f t="shared" ca="1" si="5"/>
        <v/>
      </c>
      <c r="L33" s="445" t="str">
        <f t="shared" ca="1" si="1"/>
        <v/>
      </c>
    </row>
    <row r="34" spans="2:12" x14ac:dyDescent="0.35">
      <c r="B34" s="56" t="str">
        <f t="shared" ca="1" si="2"/>
        <v/>
      </c>
      <c r="C34" s="259" t="str">
        <f ca="1">'קיזוזים בגין איחורים'!C34</f>
        <v/>
      </c>
      <c r="D34" s="447" t="str">
        <f ca="1">'קיזוזים בגין איחורים'!H34</f>
        <v/>
      </c>
      <c r="E34" s="57"/>
      <c r="F34" s="448" t="str">
        <f t="shared" ca="1" si="0"/>
        <v/>
      </c>
      <c r="G34" s="448" t="str">
        <f t="shared" ca="1" si="3"/>
        <v/>
      </c>
      <c r="I34" s="445" t="str">
        <f t="shared" ca="1" si="4"/>
        <v/>
      </c>
      <c r="J34" s="445" t="str">
        <f ca="1">IF($C34="","",IFERROR(IF('קיזוזים בגין איחורים'!E34=0,0,1),0))</f>
        <v/>
      </c>
      <c r="K34" s="445" t="str">
        <f t="shared" ca="1" si="5"/>
        <v/>
      </c>
      <c r="L34" s="445" t="str">
        <f t="shared" ca="1" si="1"/>
        <v/>
      </c>
    </row>
    <row r="35" spans="2:12" x14ac:dyDescent="0.35">
      <c r="B35" s="56" t="str">
        <f t="shared" ca="1" si="2"/>
        <v/>
      </c>
      <c r="C35" s="259" t="str">
        <f ca="1">'קיזוזים בגין איחורים'!C35</f>
        <v/>
      </c>
      <c r="D35" s="447" t="str">
        <f ca="1">'קיזוזים בגין איחורים'!H35</f>
        <v/>
      </c>
      <c r="E35" s="57"/>
      <c r="F35" s="448" t="str">
        <f t="shared" ca="1" si="0"/>
        <v/>
      </c>
      <c r="G35" s="448" t="str">
        <f t="shared" ca="1" si="3"/>
        <v/>
      </c>
      <c r="I35" s="445" t="str">
        <f t="shared" ca="1" si="4"/>
        <v/>
      </c>
      <c r="J35" s="445" t="str">
        <f ca="1">IF($C35="","",IFERROR(IF('קיזוזים בגין איחורים'!E35=0,0,1),0))</f>
        <v/>
      </c>
      <c r="K35" s="445" t="str">
        <f t="shared" ca="1" si="5"/>
        <v/>
      </c>
      <c r="L35" s="445" t="str">
        <f t="shared" ca="1" si="1"/>
        <v/>
      </c>
    </row>
    <row r="36" spans="2:12" x14ac:dyDescent="0.35">
      <c r="B36" s="56" t="str">
        <f t="shared" ca="1" si="2"/>
        <v/>
      </c>
      <c r="C36" s="259" t="str">
        <f ca="1">'קיזוזים בגין איחורים'!C36</f>
        <v/>
      </c>
      <c r="D36" s="447" t="str">
        <f ca="1">'קיזוזים בגין איחורים'!H36</f>
        <v/>
      </c>
      <c r="E36" s="57"/>
      <c r="F36" s="448" t="str">
        <f t="shared" ca="1" si="0"/>
        <v/>
      </c>
      <c r="G36" s="448" t="str">
        <f t="shared" ca="1" si="3"/>
        <v/>
      </c>
      <c r="I36" s="445" t="str">
        <f t="shared" ca="1" si="4"/>
        <v/>
      </c>
      <c r="J36" s="445" t="str">
        <f ca="1">IF($C36="","",IFERROR(IF('קיזוזים בגין איחורים'!E36=0,0,1),0))</f>
        <v/>
      </c>
      <c r="K36" s="445" t="str">
        <f t="shared" ca="1" si="5"/>
        <v/>
      </c>
      <c r="L36" s="445" t="str">
        <f t="shared" ca="1" si="1"/>
        <v/>
      </c>
    </row>
    <row r="37" spans="2:12" x14ac:dyDescent="0.35">
      <c r="B37" s="56" t="str">
        <f t="shared" ca="1" si="2"/>
        <v/>
      </c>
      <c r="C37" s="259" t="str">
        <f ca="1">'קיזוזים בגין איחורים'!C37</f>
        <v/>
      </c>
      <c r="D37" s="447" t="str">
        <f ca="1">'קיזוזים בגין איחורים'!H37</f>
        <v/>
      </c>
      <c r="E37" s="57"/>
      <c r="F37" s="448" t="str">
        <f t="shared" ca="1" si="0"/>
        <v/>
      </c>
      <c r="G37" s="448" t="str">
        <f t="shared" ca="1" si="3"/>
        <v/>
      </c>
      <c r="I37" s="445" t="str">
        <f t="shared" ca="1" si="4"/>
        <v/>
      </c>
      <c r="J37" s="445" t="str">
        <f ca="1">IF($C37="","",IFERROR(IF('קיזוזים בגין איחורים'!E37=0,0,1),0))</f>
        <v/>
      </c>
      <c r="K37" s="445" t="str">
        <f t="shared" ca="1" si="5"/>
        <v/>
      </c>
      <c r="L37" s="445" t="str">
        <f t="shared" ca="1" si="1"/>
        <v/>
      </c>
    </row>
    <row r="38" spans="2:12" x14ac:dyDescent="0.35">
      <c r="B38" s="56" t="str">
        <f t="shared" ca="1" si="2"/>
        <v/>
      </c>
      <c r="C38" s="259" t="str">
        <f ca="1">'קיזוזים בגין איחורים'!C38</f>
        <v/>
      </c>
      <c r="D38" s="447" t="str">
        <f ca="1">'קיזוזים בגין איחורים'!H38</f>
        <v/>
      </c>
      <c r="E38" s="57"/>
      <c r="F38" s="448" t="str">
        <f t="shared" ca="1" si="0"/>
        <v/>
      </c>
      <c r="G38" s="448" t="str">
        <f t="shared" ca="1" si="3"/>
        <v/>
      </c>
      <c r="I38" s="445" t="str">
        <f t="shared" ca="1" si="4"/>
        <v/>
      </c>
      <c r="J38" s="445" t="str">
        <f ca="1">IF($C38="","",IFERROR(IF('קיזוזים בגין איחורים'!E38=0,0,1),0))</f>
        <v/>
      </c>
      <c r="K38" s="445" t="str">
        <f t="shared" ca="1" si="5"/>
        <v/>
      </c>
      <c r="L38" s="445" t="str">
        <f t="shared" ca="1" si="1"/>
        <v/>
      </c>
    </row>
    <row r="39" spans="2:12" x14ac:dyDescent="0.35">
      <c r="B39" s="56" t="str">
        <f t="shared" ca="1" si="2"/>
        <v/>
      </c>
      <c r="C39" s="259" t="str">
        <f ca="1">'קיזוזים בגין איחורים'!C39</f>
        <v/>
      </c>
      <c r="D39" s="447" t="str">
        <f ca="1">'קיזוזים בגין איחורים'!H39</f>
        <v/>
      </c>
      <c r="E39" s="57"/>
      <c r="F39" s="448" t="str">
        <f t="shared" ca="1" si="0"/>
        <v/>
      </c>
      <c r="G39" s="448" t="str">
        <f t="shared" ca="1" si="3"/>
        <v/>
      </c>
      <c r="I39" s="445" t="str">
        <f t="shared" ca="1" si="4"/>
        <v/>
      </c>
      <c r="J39" s="445" t="str">
        <f ca="1">IF($C39="","",IFERROR(IF('קיזוזים בגין איחורים'!E39=0,0,1),0))</f>
        <v/>
      </c>
      <c r="K39" s="445" t="str">
        <f t="shared" ca="1" si="5"/>
        <v/>
      </c>
      <c r="L39" s="445" t="str">
        <f t="shared" ca="1" si="1"/>
        <v/>
      </c>
    </row>
    <row r="40" spans="2:12" ht="21.75" thickBot="1" x14ac:dyDescent="0.4">
      <c r="B40" s="56" t="str">
        <f t="shared" ca="1" si="2"/>
        <v/>
      </c>
      <c r="C40" s="259" t="str">
        <f ca="1">'קיזוזים בגין איחורים'!C40</f>
        <v/>
      </c>
      <c r="D40" s="447" t="str">
        <f ca="1">'קיזוזים בגין איחורים'!H40</f>
        <v/>
      </c>
      <c r="E40" s="57"/>
      <c r="F40" s="448" t="str">
        <f t="shared" ca="1" si="0"/>
        <v/>
      </c>
      <c r="G40" s="448" t="str">
        <f t="shared" ca="1" si="3"/>
        <v/>
      </c>
      <c r="I40" s="445" t="str">
        <f t="shared" ca="1" si="4"/>
        <v/>
      </c>
      <c r="J40" s="445" t="str">
        <f ca="1">IF($C40="","",IFERROR(IF('קיזוזים בגין איחורים'!E40=0,0,1),0))</f>
        <v/>
      </c>
      <c r="K40" s="445" t="str">
        <f t="shared" ca="1" si="5"/>
        <v/>
      </c>
      <c r="L40" s="445" t="str">
        <f t="shared" ca="1" si="1"/>
        <v/>
      </c>
    </row>
    <row r="41" spans="2:12" hidden="1" x14ac:dyDescent="0.35">
      <c r="B41" s="56" t="str">
        <f t="shared" si="2"/>
        <v/>
      </c>
      <c r="C41" s="259" t="str">
        <f>'קיזוזים בגין איחורים'!C41</f>
        <v/>
      </c>
      <c r="D41" s="447" t="str">
        <f>'קיזוזים בגין איחורים'!H41</f>
        <v/>
      </c>
      <c r="E41" s="57"/>
      <c r="F41" s="448" t="str">
        <f t="shared" si="0"/>
        <v/>
      </c>
      <c r="G41" s="448" t="str">
        <f t="shared" si="3"/>
        <v/>
      </c>
      <c r="I41" s="445" t="str">
        <f t="shared" si="4"/>
        <v/>
      </c>
      <c r="J41" s="445" t="str">
        <f>IF($C41="","",IFERROR(IF('קיזוזים בגין איחורים'!E41=0,0,1),0))</f>
        <v/>
      </c>
      <c r="K41" s="445" t="str">
        <f t="shared" si="5"/>
        <v/>
      </c>
      <c r="L41" s="445" t="str">
        <f t="shared" si="1"/>
        <v/>
      </c>
    </row>
    <row r="42" spans="2:12" hidden="1" x14ac:dyDescent="0.35">
      <c r="B42" s="56" t="str">
        <f t="shared" si="2"/>
        <v/>
      </c>
      <c r="C42" s="259" t="str">
        <f>'קיזוזים בגין איחורים'!C42</f>
        <v/>
      </c>
      <c r="D42" s="447" t="str">
        <f>'קיזוזים בגין איחורים'!H42</f>
        <v/>
      </c>
      <c r="E42" s="57"/>
      <c r="F42" s="448" t="str">
        <f t="shared" si="0"/>
        <v/>
      </c>
      <c r="G42" s="448" t="str">
        <f t="shared" si="3"/>
        <v/>
      </c>
      <c r="I42" s="445" t="str">
        <f t="shared" si="4"/>
        <v/>
      </c>
      <c r="J42" s="445" t="str">
        <f>IF($C42="","",IFERROR(IF('קיזוזים בגין איחורים'!E42=0,0,1),0))</f>
        <v/>
      </c>
      <c r="K42" s="445" t="str">
        <f t="shared" si="5"/>
        <v/>
      </c>
      <c r="L42" s="445" t="str">
        <f t="shared" si="1"/>
        <v/>
      </c>
    </row>
    <row r="43" spans="2:12" hidden="1" x14ac:dyDescent="0.35">
      <c r="B43" s="56" t="str">
        <f t="shared" si="2"/>
        <v/>
      </c>
      <c r="C43" s="259" t="str">
        <f>'קיזוזים בגין איחורים'!C43</f>
        <v/>
      </c>
      <c r="D43" s="447" t="str">
        <f>'קיזוזים בגין איחורים'!H43</f>
        <v/>
      </c>
      <c r="E43" s="57"/>
      <c r="F43" s="448" t="str">
        <f t="shared" si="0"/>
        <v/>
      </c>
      <c r="G43" s="448" t="str">
        <f t="shared" si="3"/>
        <v/>
      </c>
      <c r="I43" s="445" t="str">
        <f t="shared" si="4"/>
        <v/>
      </c>
      <c r="J43" s="445" t="str">
        <f>IF($C43="","",IFERROR(IF('קיזוזים בגין איחורים'!E43=0,0,1),0))</f>
        <v/>
      </c>
      <c r="K43" s="445" t="str">
        <f t="shared" si="5"/>
        <v/>
      </c>
      <c r="L43" s="445" t="str">
        <f t="shared" si="1"/>
        <v/>
      </c>
    </row>
    <row r="44" spans="2:12" hidden="1" x14ac:dyDescent="0.35">
      <c r="B44" s="56" t="str">
        <f t="shared" si="2"/>
        <v/>
      </c>
      <c r="C44" s="259" t="str">
        <f>'קיזוזים בגין איחורים'!C44</f>
        <v/>
      </c>
      <c r="D44" s="447" t="str">
        <f>'קיזוזים בגין איחורים'!H44</f>
        <v/>
      </c>
      <c r="E44" s="57"/>
      <c r="F44" s="448" t="str">
        <f t="shared" si="0"/>
        <v/>
      </c>
      <c r="G44" s="448" t="str">
        <f t="shared" si="3"/>
        <v/>
      </c>
      <c r="I44" s="445" t="str">
        <f t="shared" si="4"/>
        <v/>
      </c>
      <c r="J44" s="445" t="str">
        <f>IF($C44="","",IFERROR(IF('קיזוזים בגין איחורים'!E44=0,0,1),0))</f>
        <v/>
      </c>
      <c r="K44" s="445" t="str">
        <f t="shared" si="5"/>
        <v/>
      </c>
      <c r="L44" s="445" t="str">
        <f t="shared" si="1"/>
        <v/>
      </c>
    </row>
    <row r="45" spans="2:12" hidden="1" x14ac:dyDescent="0.35">
      <c r="B45" s="56" t="str">
        <f t="shared" si="2"/>
        <v/>
      </c>
      <c r="C45" s="259" t="str">
        <f>'קיזוזים בגין איחורים'!C45</f>
        <v/>
      </c>
      <c r="D45" s="447" t="str">
        <f>'קיזוזים בגין איחורים'!H45</f>
        <v/>
      </c>
      <c r="E45" s="57"/>
      <c r="F45" s="448" t="str">
        <f t="shared" si="0"/>
        <v/>
      </c>
      <c r="G45" s="448" t="str">
        <f t="shared" si="3"/>
        <v/>
      </c>
      <c r="I45" s="445" t="str">
        <f t="shared" si="4"/>
        <v/>
      </c>
      <c r="J45" s="445" t="str">
        <f>IF($C45="","",IFERROR(IF('קיזוזים בגין איחורים'!E45=0,0,1),0))</f>
        <v/>
      </c>
      <c r="K45" s="445" t="str">
        <f t="shared" si="5"/>
        <v/>
      </c>
      <c r="L45" s="445" t="str">
        <f t="shared" si="1"/>
        <v/>
      </c>
    </row>
    <row r="46" spans="2:12" hidden="1" x14ac:dyDescent="0.35">
      <c r="B46" s="56" t="str">
        <f t="shared" si="2"/>
        <v/>
      </c>
      <c r="C46" s="259" t="str">
        <f>'קיזוזים בגין איחורים'!C46</f>
        <v/>
      </c>
      <c r="D46" s="447" t="str">
        <f>'קיזוזים בגין איחורים'!H46</f>
        <v/>
      </c>
      <c r="E46" s="57"/>
      <c r="F46" s="448" t="str">
        <f t="shared" si="0"/>
        <v/>
      </c>
      <c r="G46" s="448" t="str">
        <f t="shared" si="3"/>
        <v/>
      </c>
      <c r="I46" s="445" t="str">
        <f t="shared" si="4"/>
        <v/>
      </c>
      <c r="J46" s="445" t="str">
        <f>IF($C46="","",IFERROR(IF('קיזוזים בגין איחורים'!E46=0,0,1),0))</f>
        <v/>
      </c>
      <c r="K46" s="445" t="str">
        <f t="shared" si="5"/>
        <v/>
      </c>
      <c r="L46" s="445" t="str">
        <f t="shared" si="1"/>
        <v/>
      </c>
    </row>
    <row r="47" spans="2:12" hidden="1" x14ac:dyDescent="0.35">
      <c r="B47" s="56" t="str">
        <f t="shared" si="2"/>
        <v/>
      </c>
      <c r="C47" s="259" t="str">
        <f>'קיזוזים בגין איחורים'!C47</f>
        <v/>
      </c>
      <c r="D47" s="447" t="str">
        <f>'קיזוזים בגין איחורים'!H47</f>
        <v/>
      </c>
      <c r="E47" s="57"/>
      <c r="F47" s="448" t="str">
        <f t="shared" si="0"/>
        <v/>
      </c>
      <c r="G47" s="448" t="str">
        <f t="shared" si="3"/>
        <v/>
      </c>
      <c r="I47" s="445" t="str">
        <f t="shared" si="4"/>
        <v/>
      </c>
      <c r="J47" s="445" t="str">
        <f>IF($C47="","",IFERROR(IF('קיזוזים בגין איחורים'!E47=0,0,1),0))</f>
        <v/>
      </c>
      <c r="K47" s="445" t="str">
        <f t="shared" si="5"/>
        <v/>
      </c>
      <c r="L47" s="445" t="str">
        <f t="shared" si="1"/>
        <v/>
      </c>
    </row>
    <row r="48" spans="2:12" hidden="1" x14ac:dyDescent="0.35">
      <c r="B48" s="56" t="str">
        <f t="shared" si="2"/>
        <v/>
      </c>
      <c r="C48" s="259" t="str">
        <f>'קיזוזים בגין איחורים'!C48</f>
        <v/>
      </c>
      <c r="D48" s="447" t="str">
        <f>'קיזוזים בגין איחורים'!H48</f>
        <v/>
      </c>
      <c r="E48" s="57"/>
      <c r="F48" s="448" t="str">
        <f t="shared" si="0"/>
        <v/>
      </c>
      <c r="G48" s="448" t="str">
        <f t="shared" si="3"/>
        <v/>
      </c>
      <c r="I48" s="445" t="str">
        <f t="shared" si="4"/>
        <v/>
      </c>
      <c r="J48" s="445" t="str">
        <f>IF($C48="","",IFERROR(IF('קיזוזים בגין איחורים'!E48=0,0,1),0))</f>
        <v/>
      </c>
      <c r="K48" s="445" t="str">
        <f t="shared" si="5"/>
        <v/>
      </c>
      <c r="L48" s="445" t="str">
        <f t="shared" si="1"/>
        <v/>
      </c>
    </row>
    <row r="49" spans="2:12" hidden="1" x14ac:dyDescent="0.35">
      <c r="B49" s="56" t="str">
        <f t="shared" si="2"/>
        <v/>
      </c>
      <c r="C49" s="259" t="str">
        <f>'קיזוזים בגין איחורים'!C49</f>
        <v/>
      </c>
      <c r="D49" s="447" t="str">
        <f>'קיזוזים בגין איחורים'!H49</f>
        <v/>
      </c>
      <c r="E49" s="57"/>
      <c r="F49" s="448" t="str">
        <f t="shared" si="0"/>
        <v/>
      </c>
      <c r="G49" s="448" t="str">
        <f t="shared" si="3"/>
        <v/>
      </c>
      <c r="I49" s="445" t="str">
        <f t="shared" si="4"/>
        <v/>
      </c>
      <c r="J49" s="445" t="str">
        <f>IF($C49="","",IFERROR(IF('קיזוזים בגין איחורים'!E49=0,0,1),0))</f>
        <v/>
      </c>
      <c r="K49" s="445" t="str">
        <f t="shared" si="5"/>
        <v/>
      </c>
      <c r="L49" s="445" t="str">
        <f t="shared" si="1"/>
        <v/>
      </c>
    </row>
    <row r="50" spans="2:12" hidden="1" x14ac:dyDescent="0.35">
      <c r="B50" s="56" t="str">
        <f t="shared" si="2"/>
        <v/>
      </c>
      <c r="C50" s="259" t="str">
        <f>'קיזוזים בגין איחורים'!C50</f>
        <v/>
      </c>
      <c r="D50" s="447" t="str">
        <f>'קיזוזים בגין איחורים'!H50</f>
        <v/>
      </c>
      <c r="E50" s="57"/>
      <c r="F50" s="448" t="str">
        <f t="shared" si="0"/>
        <v/>
      </c>
      <c r="G50" s="448" t="str">
        <f t="shared" si="3"/>
        <v/>
      </c>
      <c r="I50" s="445" t="str">
        <f t="shared" si="4"/>
        <v/>
      </c>
      <c r="J50" s="445" t="str">
        <f>IF($C50="","",IFERROR(IF('קיזוזים בגין איחורים'!E50=0,0,1),0))</f>
        <v/>
      </c>
      <c r="K50" s="445" t="str">
        <f t="shared" si="5"/>
        <v/>
      </c>
      <c r="L50" s="445" t="str">
        <f t="shared" si="1"/>
        <v/>
      </c>
    </row>
    <row r="51" spans="2:12" hidden="1" x14ac:dyDescent="0.35">
      <c r="B51" s="56" t="str">
        <f t="shared" si="2"/>
        <v/>
      </c>
      <c r="C51" s="259" t="str">
        <f>'קיזוזים בגין איחורים'!C51</f>
        <v/>
      </c>
      <c r="D51" s="447" t="str">
        <f>'קיזוזים בגין איחורים'!H51</f>
        <v/>
      </c>
      <c r="E51" s="57"/>
      <c r="F51" s="448" t="str">
        <f t="shared" si="0"/>
        <v/>
      </c>
      <c r="G51" s="448" t="str">
        <f t="shared" si="3"/>
        <v/>
      </c>
      <c r="I51" s="445" t="str">
        <f t="shared" si="4"/>
        <v/>
      </c>
      <c r="J51" s="445" t="str">
        <f>IF($C51="","",IFERROR(IF('קיזוזים בגין איחורים'!E51=0,0,1),0))</f>
        <v/>
      </c>
      <c r="K51" s="445" t="str">
        <f t="shared" si="5"/>
        <v/>
      </c>
      <c r="L51" s="445" t="str">
        <f t="shared" si="1"/>
        <v/>
      </c>
    </row>
    <row r="52" spans="2:12" hidden="1" x14ac:dyDescent="0.35">
      <c r="B52" s="56" t="str">
        <f t="shared" si="2"/>
        <v/>
      </c>
      <c r="C52" s="259" t="str">
        <f>'קיזוזים בגין איחורים'!C52</f>
        <v/>
      </c>
      <c r="D52" s="447" t="str">
        <f>'קיזוזים בגין איחורים'!H52</f>
        <v/>
      </c>
      <c r="E52" s="57"/>
      <c r="F52" s="448" t="str">
        <f t="shared" si="0"/>
        <v/>
      </c>
      <c r="G52" s="448" t="str">
        <f t="shared" si="3"/>
        <v/>
      </c>
      <c r="I52" s="445" t="str">
        <f t="shared" si="4"/>
        <v/>
      </c>
      <c r="J52" s="445" t="str">
        <f>IF($C52="","",IFERROR(IF('קיזוזים בגין איחורים'!E52=0,0,1),0))</f>
        <v/>
      </c>
      <c r="K52" s="445" t="str">
        <f t="shared" si="5"/>
        <v/>
      </c>
      <c r="L52" s="445" t="str">
        <f t="shared" si="1"/>
        <v/>
      </c>
    </row>
    <row r="53" spans="2:12" hidden="1" x14ac:dyDescent="0.35">
      <c r="B53" s="56" t="str">
        <f t="shared" si="2"/>
        <v/>
      </c>
      <c r="C53" s="259" t="str">
        <f>'קיזוזים בגין איחורים'!C53</f>
        <v/>
      </c>
      <c r="D53" s="447" t="str">
        <f>'קיזוזים בגין איחורים'!H53</f>
        <v/>
      </c>
      <c r="E53" s="57"/>
      <c r="F53" s="448" t="str">
        <f t="shared" si="0"/>
        <v/>
      </c>
      <c r="G53" s="448" t="str">
        <f t="shared" si="3"/>
        <v/>
      </c>
      <c r="I53" s="445" t="str">
        <f t="shared" si="4"/>
        <v/>
      </c>
      <c r="J53" s="445" t="str">
        <f>IF($C53="","",IFERROR(IF('קיזוזים בגין איחורים'!E53=0,0,1),0))</f>
        <v/>
      </c>
      <c r="K53" s="445" t="str">
        <f t="shared" si="5"/>
        <v/>
      </c>
      <c r="L53" s="445" t="str">
        <f t="shared" si="1"/>
        <v/>
      </c>
    </row>
    <row r="54" spans="2:12" hidden="1" x14ac:dyDescent="0.35">
      <c r="B54" s="56" t="str">
        <f t="shared" si="2"/>
        <v/>
      </c>
      <c r="C54" s="259" t="str">
        <f>'קיזוזים בגין איחורים'!C54</f>
        <v/>
      </c>
      <c r="D54" s="447" t="str">
        <f>'קיזוזים בגין איחורים'!H54</f>
        <v/>
      </c>
      <c r="E54" s="57"/>
      <c r="F54" s="448" t="str">
        <f t="shared" si="0"/>
        <v/>
      </c>
      <c r="G54" s="448" t="str">
        <f t="shared" si="3"/>
        <v/>
      </c>
      <c r="I54" s="445" t="str">
        <f t="shared" si="4"/>
        <v/>
      </c>
      <c r="J54" s="445" t="str">
        <f>IF($C54="","",IFERROR(IF('קיזוזים בגין איחורים'!E54=0,0,1),0))</f>
        <v/>
      </c>
      <c r="K54" s="445" t="str">
        <f t="shared" si="5"/>
        <v/>
      </c>
      <c r="L54" s="445" t="str">
        <f t="shared" si="1"/>
        <v/>
      </c>
    </row>
    <row r="55" spans="2:12" hidden="1" x14ac:dyDescent="0.35">
      <c r="B55" s="56" t="str">
        <f t="shared" si="2"/>
        <v/>
      </c>
      <c r="C55" s="259" t="str">
        <f>'קיזוזים בגין איחורים'!C55</f>
        <v/>
      </c>
      <c r="D55" s="447" t="str">
        <f>'קיזוזים בגין איחורים'!H55</f>
        <v/>
      </c>
      <c r="E55" s="57"/>
      <c r="F55" s="448" t="str">
        <f t="shared" si="0"/>
        <v/>
      </c>
      <c r="G55" s="448" t="str">
        <f t="shared" si="3"/>
        <v/>
      </c>
      <c r="I55" s="445" t="str">
        <f t="shared" si="4"/>
        <v/>
      </c>
      <c r="J55" s="445" t="str">
        <f>IF($C55="","",IFERROR(IF('קיזוזים בגין איחורים'!E55=0,0,1),0))</f>
        <v/>
      </c>
      <c r="K55" s="445" t="str">
        <f t="shared" si="5"/>
        <v/>
      </c>
      <c r="L55" s="445" t="str">
        <f t="shared" si="1"/>
        <v/>
      </c>
    </row>
    <row r="56" spans="2:12" hidden="1" x14ac:dyDescent="0.35">
      <c r="B56" s="56" t="str">
        <f t="shared" si="2"/>
        <v/>
      </c>
      <c r="C56" s="259" t="str">
        <f>'קיזוזים בגין איחורים'!C56</f>
        <v/>
      </c>
      <c r="D56" s="447" t="str">
        <f>'קיזוזים בגין איחורים'!H56</f>
        <v/>
      </c>
      <c r="E56" s="57"/>
      <c r="F56" s="448" t="str">
        <f t="shared" si="0"/>
        <v/>
      </c>
      <c r="G56" s="448" t="str">
        <f t="shared" si="3"/>
        <v/>
      </c>
      <c r="I56" s="445" t="str">
        <f t="shared" si="4"/>
        <v/>
      </c>
      <c r="J56" s="445" t="str">
        <f>IF($C56="","",IFERROR(IF('קיזוזים בגין איחורים'!E56=0,0,1),0))</f>
        <v/>
      </c>
      <c r="K56" s="445" t="str">
        <f t="shared" si="5"/>
        <v/>
      </c>
      <c r="L56" s="445" t="str">
        <f t="shared" si="1"/>
        <v/>
      </c>
    </row>
    <row r="57" spans="2:12" hidden="1" x14ac:dyDescent="0.35">
      <c r="B57" s="56" t="str">
        <f t="shared" si="2"/>
        <v/>
      </c>
      <c r="C57" s="259" t="str">
        <f>'קיזוזים בגין איחורים'!C57</f>
        <v/>
      </c>
      <c r="D57" s="447" t="str">
        <f>'קיזוזים בגין איחורים'!H57</f>
        <v/>
      </c>
      <c r="E57" s="57"/>
      <c r="F57" s="448" t="str">
        <f t="shared" si="0"/>
        <v/>
      </c>
      <c r="G57" s="448" t="str">
        <f t="shared" si="3"/>
        <v/>
      </c>
      <c r="I57" s="445" t="str">
        <f t="shared" si="4"/>
        <v/>
      </c>
      <c r="J57" s="445" t="str">
        <f>IF($C57="","",IFERROR(IF('קיזוזים בגין איחורים'!E57=0,0,1),0))</f>
        <v/>
      </c>
      <c r="K57" s="445" t="str">
        <f t="shared" si="5"/>
        <v/>
      </c>
      <c r="L57" s="445" t="str">
        <f t="shared" si="1"/>
        <v/>
      </c>
    </row>
    <row r="58" spans="2:12" hidden="1" x14ac:dyDescent="0.35">
      <c r="B58" s="56" t="str">
        <f t="shared" si="2"/>
        <v/>
      </c>
      <c r="C58" s="259" t="str">
        <f>'קיזוזים בגין איחורים'!C58</f>
        <v/>
      </c>
      <c r="D58" s="447" t="str">
        <f>'קיזוזים בגין איחורים'!H58</f>
        <v/>
      </c>
      <c r="E58" s="57"/>
      <c r="F58" s="448" t="str">
        <f t="shared" si="0"/>
        <v/>
      </c>
      <c r="G58" s="448" t="str">
        <f t="shared" si="3"/>
        <v/>
      </c>
      <c r="I58" s="445" t="str">
        <f t="shared" si="4"/>
        <v/>
      </c>
      <c r="J58" s="445" t="str">
        <f>IF($C58="","",IFERROR(IF('קיזוזים בגין איחורים'!E58=0,0,1),0))</f>
        <v/>
      </c>
      <c r="K58" s="445" t="str">
        <f t="shared" si="5"/>
        <v/>
      </c>
      <c r="L58" s="445" t="str">
        <f t="shared" si="1"/>
        <v/>
      </c>
    </row>
    <row r="59" spans="2:12" hidden="1" x14ac:dyDescent="0.35">
      <c r="B59" s="56" t="str">
        <f t="shared" si="2"/>
        <v/>
      </c>
      <c r="C59" s="259" t="str">
        <f>'קיזוזים בגין איחורים'!C59</f>
        <v/>
      </c>
      <c r="D59" s="447" t="str">
        <f>'קיזוזים בגין איחורים'!H59</f>
        <v/>
      </c>
      <c r="E59" s="57"/>
      <c r="F59" s="448" t="str">
        <f t="shared" si="0"/>
        <v/>
      </c>
      <c r="G59" s="448" t="str">
        <f t="shared" si="3"/>
        <v/>
      </c>
      <c r="I59" s="445" t="str">
        <f t="shared" si="4"/>
        <v/>
      </c>
      <c r="J59" s="445" t="str">
        <f>IF($C59="","",IFERROR(IF('קיזוזים בגין איחורים'!E59=0,0,1),0))</f>
        <v/>
      </c>
      <c r="K59" s="445" t="str">
        <f t="shared" si="5"/>
        <v/>
      </c>
      <c r="L59" s="445" t="str">
        <f t="shared" si="1"/>
        <v/>
      </c>
    </row>
    <row r="60" spans="2:12" hidden="1" x14ac:dyDescent="0.35">
      <c r="B60" s="56" t="str">
        <f t="shared" si="2"/>
        <v/>
      </c>
      <c r="C60" s="259" t="str">
        <f>'קיזוזים בגין איחורים'!C60</f>
        <v/>
      </c>
      <c r="D60" s="447" t="str">
        <f>'קיזוזים בגין איחורים'!H60</f>
        <v/>
      </c>
      <c r="E60" s="57"/>
      <c r="F60" s="448" t="str">
        <f t="shared" si="0"/>
        <v/>
      </c>
      <c r="G60" s="448" t="str">
        <f t="shared" si="3"/>
        <v/>
      </c>
      <c r="I60" s="445" t="str">
        <f t="shared" si="4"/>
        <v/>
      </c>
      <c r="J60" s="445" t="str">
        <f>IF($C60="","",IFERROR(IF('קיזוזים בגין איחורים'!E60=0,0,1),0))</f>
        <v/>
      </c>
      <c r="K60" s="445" t="str">
        <f t="shared" si="5"/>
        <v/>
      </c>
      <c r="L60" s="445" t="str">
        <f t="shared" si="1"/>
        <v/>
      </c>
    </row>
    <row r="61" spans="2:12" hidden="1" x14ac:dyDescent="0.35">
      <c r="B61" s="56" t="str">
        <f t="shared" si="2"/>
        <v/>
      </c>
      <c r="C61" s="259" t="str">
        <f>'קיזוזים בגין איחורים'!C61</f>
        <v/>
      </c>
      <c r="D61" s="447" t="str">
        <f>'קיזוזים בגין איחורים'!H61</f>
        <v/>
      </c>
      <c r="E61" s="57"/>
      <c r="F61" s="448" t="str">
        <f t="shared" si="0"/>
        <v/>
      </c>
      <c r="G61" s="448" t="str">
        <f t="shared" si="3"/>
        <v/>
      </c>
      <c r="I61" s="445" t="str">
        <f t="shared" si="4"/>
        <v/>
      </c>
      <c r="J61" s="445" t="str">
        <f>IF($C61="","",IFERROR(IF('קיזוזים בגין איחורים'!E61=0,0,1),0))</f>
        <v/>
      </c>
      <c r="K61" s="445" t="str">
        <f t="shared" si="5"/>
        <v/>
      </c>
      <c r="L61" s="445" t="str">
        <f t="shared" si="1"/>
        <v/>
      </c>
    </row>
    <row r="62" spans="2:12" hidden="1" x14ac:dyDescent="0.35">
      <c r="B62" s="56" t="str">
        <f t="shared" si="2"/>
        <v/>
      </c>
      <c r="C62" s="259" t="str">
        <f>'קיזוזים בגין איחורים'!C62</f>
        <v/>
      </c>
      <c r="D62" s="447" t="str">
        <f>'קיזוזים בגין איחורים'!H62</f>
        <v/>
      </c>
      <c r="E62" s="57"/>
      <c r="F62" s="448" t="str">
        <f t="shared" si="0"/>
        <v/>
      </c>
      <c r="G62" s="448" t="str">
        <f t="shared" si="3"/>
        <v/>
      </c>
      <c r="I62" s="445" t="str">
        <f t="shared" si="4"/>
        <v/>
      </c>
      <c r="J62" s="445" t="str">
        <f>IF($C62="","",IFERROR(IF('קיזוזים בגין איחורים'!E62=0,0,1),0))</f>
        <v/>
      </c>
      <c r="K62" s="445" t="str">
        <f t="shared" si="5"/>
        <v/>
      </c>
      <c r="L62" s="445" t="str">
        <f t="shared" si="1"/>
        <v/>
      </c>
    </row>
    <row r="63" spans="2:12" hidden="1" x14ac:dyDescent="0.35">
      <c r="B63" s="56" t="str">
        <f t="shared" si="2"/>
        <v/>
      </c>
      <c r="C63" s="259" t="str">
        <f>'קיזוזים בגין איחורים'!C63</f>
        <v/>
      </c>
      <c r="D63" s="447" t="str">
        <f>'קיזוזים בגין איחורים'!H63</f>
        <v/>
      </c>
      <c r="E63" s="57"/>
      <c r="F63" s="448" t="str">
        <f t="shared" ref="F63:F94" si="6">IF($C63="","",IF(E63&gt;D63,$P$1,D63-E63))</f>
        <v/>
      </c>
      <c r="G63" s="448" t="str">
        <f t="shared" si="3"/>
        <v/>
      </c>
      <c r="I63" s="445" t="str">
        <f t="shared" si="4"/>
        <v/>
      </c>
      <c r="J63" s="445" t="str">
        <f>IF($C63="","",IFERROR(IF('קיזוזים בגין איחורים'!E63=0,0,1),0))</f>
        <v/>
      </c>
      <c r="K63" s="445" t="str">
        <f t="shared" si="5"/>
        <v/>
      </c>
      <c r="L63" s="445" t="str">
        <f t="shared" ref="L63:L94" si="7">IF($C63="","",IF(K63=1,0,$K$27*$D63/$J$27))</f>
        <v/>
      </c>
    </row>
    <row r="64" spans="2:12" hidden="1" x14ac:dyDescent="0.35">
      <c r="B64" s="56" t="str">
        <f t="shared" si="2"/>
        <v/>
      </c>
      <c r="C64" s="259" t="str">
        <f>'קיזוזים בגין איחורים'!C64</f>
        <v/>
      </c>
      <c r="D64" s="447" t="str">
        <f>'קיזוזים בגין איחורים'!H64</f>
        <v/>
      </c>
      <c r="E64" s="57"/>
      <c r="F64" s="448" t="str">
        <f t="shared" si="6"/>
        <v/>
      </c>
      <c r="G64" s="448" t="str">
        <f t="shared" si="3"/>
        <v/>
      </c>
      <c r="I64" s="445" t="str">
        <f t="shared" si="4"/>
        <v/>
      </c>
      <c r="J64" s="445" t="str">
        <f>IF($C64="","",IFERROR(IF('קיזוזים בגין איחורים'!E64=0,0,1),0))</f>
        <v/>
      </c>
      <c r="K64" s="445" t="str">
        <f t="shared" si="5"/>
        <v/>
      </c>
      <c r="L64" s="445" t="str">
        <f t="shared" si="7"/>
        <v/>
      </c>
    </row>
    <row r="65" spans="2:12" hidden="1" x14ac:dyDescent="0.35">
      <c r="B65" s="56" t="str">
        <f t="shared" si="2"/>
        <v/>
      </c>
      <c r="C65" s="259" t="str">
        <f>'קיזוזים בגין איחורים'!C65</f>
        <v/>
      </c>
      <c r="D65" s="447" t="str">
        <f>'קיזוזים בגין איחורים'!H65</f>
        <v/>
      </c>
      <c r="E65" s="57"/>
      <c r="F65" s="448" t="str">
        <f t="shared" si="6"/>
        <v/>
      </c>
      <c r="G65" s="448" t="str">
        <f t="shared" si="3"/>
        <v/>
      </c>
      <c r="I65" s="445" t="str">
        <f t="shared" si="4"/>
        <v/>
      </c>
      <c r="J65" s="445" t="str">
        <f>IF($C65="","",IFERROR(IF('קיזוזים בגין איחורים'!E65=0,0,1),0))</f>
        <v/>
      </c>
      <c r="K65" s="445" t="str">
        <f t="shared" si="5"/>
        <v/>
      </c>
      <c r="L65" s="445" t="str">
        <f t="shared" si="7"/>
        <v/>
      </c>
    </row>
    <row r="66" spans="2:12" hidden="1" x14ac:dyDescent="0.35">
      <c r="B66" s="56" t="str">
        <f t="shared" si="2"/>
        <v/>
      </c>
      <c r="C66" s="259" t="str">
        <f>'קיזוזים בגין איחורים'!C66</f>
        <v/>
      </c>
      <c r="D66" s="447" t="str">
        <f>'קיזוזים בגין איחורים'!H66</f>
        <v/>
      </c>
      <c r="E66" s="57"/>
      <c r="F66" s="448" t="str">
        <f t="shared" si="6"/>
        <v/>
      </c>
      <c r="G66" s="448" t="str">
        <f t="shared" si="3"/>
        <v/>
      </c>
      <c r="I66" s="445" t="str">
        <f t="shared" si="4"/>
        <v/>
      </c>
      <c r="J66" s="445" t="str">
        <f>IF($C66="","",IFERROR(IF('קיזוזים בגין איחורים'!E66=0,0,1),0))</f>
        <v/>
      </c>
      <c r="K66" s="445" t="str">
        <f t="shared" si="5"/>
        <v/>
      </c>
      <c r="L66" s="445" t="str">
        <f t="shared" si="7"/>
        <v/>
      </c>
    </row>
    <row r="67" spans="2:12" hidden="1" x14ac:dyDescent="0.35">
      <c r="B67" s="56" t="str">
        <f t="shared" si="2"/>
        <v/>
      </c>
      <c r="C67" s="259" t="str">
        <f>'קיזוזים בגין איחורים'!C67</f>
        <v/>
      </c>
      <c r="D67" s="447" t="str">
        <f>'קיזוזים בגין איחורים'!H67</f>
        <v/>
      </c>
      <c r="E67" s="57"/>
      <c r="F67" s="448" t="str">
        <f t="shared" si="6"/>
        <v/>
      </c>
      <c r="G67" s="448" t="str">
        <f t="shared" si="3"/>
        <v/>
      </c>
      <c r="I67" s="445" t="str">
        <f t="shared" si="4"/>
        <v/>
      </c>
      <c r="J67" s="445" t="str">
        <f>IF($C67="","",IFERROR(IF('קיזוזים בגין איחורים'!E67=0,0,1),0))</f>
        <v/>
      </c>
      <c r="K67" s="445" t="str">
        <f t="shared" si="5"/>
        <v/>
      </c>
      <c r="L67" s="445" t="str">
        <f t="shared" si="7"/>
        <v/>
      </c>
    </row>
    <row r="68" spans="2:12" hidden="1" x14ac:dyDescent="0.35">
      <c r="B68" s="56" t="str">
        <f t="shared" si="2"/>
        <v/>
      </c>
      <c r="C68" s="259" t="str">
        <f>'קיזוזים בגין איחורים'!C68</f>
        <v/>
      </c>
      <c r="D68" s="447" t="str">
        <f>'קיזוזים בגין איחורים'!H68</f>
        <v/>
      </c>
      <c r="E68" s="57"/>
      <c r="F68" s="448" t="str">
        <f t="shared" si="6"/>
        <v/>
      </c>
      <c r="G68" s="448" t="str">
        <f t="shared" si="3"/>
        <v/>
      </c>
      <c r="I68" s="445" t="str">
        <f t="shared" si="4"/>
        <v/>
      </c>
      <c r="J68" s="445" t="str">
        <f>IF($C68="","",IFERROR(IF('קיזוזים בגין איחורים'!E68=0,0,1),0))</f>
        <v/>
      </c>
      <c r="K68" s="445" t="str">
        <f t="shared" si="5"/>
        <v/>
      </c>
      <c r="L68" s="445" t="str">
        <f t="shared" si="7"/>
        <v/>
      </c>
    </row>
    <row r="69" spans="2:12" hidden="1" x14ac:dyDescent="0.35">
      <c r="B69" s="56" t="str">
        <f t="shared" si="2"/>
        <v/>
      </c>
      <c r="C69" s="259" t="str">
        <f>'קיזוזים בגין איחורים'!C69</f>
        <v/>
      </c>
      <c r="D69" s="447" t="str">
        <f>'קיזוזים בגין איחורים'!H69</f>
        <v/>
      </c>
      <c r="E69" s="57"/>
      <c r="F69" s="448" t="str">
        <f t="shared" si="6"/>
        <v/>
      </c>
      <c r="G69" s="448" t="str">
        <f t="shared" si="3"/>
        <v/>
      </c>
      <c r="I69" s="445" t="str">
        <f t="shared" si="4"/>
        <v/>
      </c>
      <c r="J69" s="445" t="str">
        <f>IF($C69="","",IFERROR(IF('קיזוזים בגין איחורים'!E69=0,0,1),0))</f>
        <v/>
      </c>
      <c r="K69" s="445" t="str">
        <f t="shared" si="5"/>
        <v/>
      </c>
      <c r="L69" s="445" t="str">
        <f t="shared" si="7"/>
        <v/>
      </c>
    </row>
    <row r="70" spans="2:12" hidden="1" x14ac:dyDescent="0.35">
      <c r="B70" s="56" t="str">
        <f t="shared" si="2"/>
        <v/>
      </c>
      <c r="C70" s="259" t="str">
        <f>'קיזוזים בגין איחורים'!C70</f>
        <v/>
      </c>
      <c r="D70" s="447" t="str">
        <f>'קיזוזים בגין איחורים'!H70</f>
        <v/>
      </c>
      <c r="E70" s="57"/>
      <c r="F70" s="448" t="str">
        <f t="shared" si="6"/>
        <v/>
      </c>
      <c r="G70" s="448" t="str">
        <f t="shared" si="3"/>
        <v/>
      </c>
      <c r="I70" s="445" t="str">
        <f t="shared" si="4"/>
        <v/>
      </c>
      <c r="J70" s="445" t="str">
        <f>IF($C70="","",IFERROR(IF('קיזוזים בגין איחורים'!E70=0,0,1),0))</f>
        <v/>
      </c>
      <c r="K70" s="445" t="str">
        <f t="shared" si="5"/>
        <v/>
      </c>
      <c r="L70" s="445" t="str">
        <f t="shared" si="7"/>
        <v/>
      </c>
    </row>
    <row r="71" spans="2:12" hidden="1" x14ac:dyDescent="0.35">
      <c r="B71" s="56" t="str">
        <f t="shared" si="2"/>
        <v/>
      </c>
      <c r="C71" s="259" t="str">
        <f>'קיזוזים בגין איחורים'!C71</f>
        <v/>
      </c>
      <c r="D71" s="447" t="str">
        <f>'קיזוזים בגין איחורים'!H71</f>
        <v/>
      </c>
      <c r="E71" s="57"/>
      <c r="F71" s="448" t="str">
        <f t="shared" si="6"/>
        <v/>
      </c>
      <c r="G71" s="448" t="str">
        <f t="shared" si="3"/>
        <v/>
      </c>
      <c r="I71" s="445" t="str">
        <f t="shared" si="4"/>
        <v/>
      </c>
      <c r="J71" s="445" t="str">
        <f>IF($C71="","",IFERROR(IF('קיזוזים בגין איחורים'!E71=0,0,1),0))</f>
        <v/>
      </c>
      <c r="K71" s="445" t="str">
        <f t="shared" si="5"/>
        <v/>
      </c>
      <c r="L71" s="445" t="str">
        <f t="shared" si="7"/>
        <v/>
      </c>
    </row>
    <row r="72" spans="2:12" hidden="1" x14ac:dyDescent="0.35">
      <c r="B72" s="56" t="str">
        <f t="shared" si="2"/>
        <v/>
      </c>
      <c r="C72" s="259" t="str">
        <f>'קיזוזים בגין איחורים'!C72</f>
        <v/>
      </c>
      <c r="D72" s="447" t="str">
        <f>'קיזוזים בגין איחורים'!H72</f>
        <v/>
      </c>
      <c r="E72" s="57"/>
      <c r="F72" s="448" t="str">
        <f t="shared" si="6"/>
        <v/>
      </c>
      <c r="G72" s="448" t="str">
        <f t="shared" si="3"/>
        <v/>
      </c>
      <c r="I72" s="445" t="str">
        <f t="shared" si="4"/>
        <v/>
      </c>
      <c r="J72" s="445" t="str">
        <f>IF($C72="","",IFERROR(IF('קיזוזים בגין איחורים'!E72=0,0,1),0))</f>
        <v/>
      </c>
      <c r="K72" s="445" t="str">
        <f t="shared" si="5"/>
        <v/>
      </c>
      <c r="L72" s="445" t="str">
        <f t="shared" si="7"/>
        <v/>
      </c>
    </row>
    <row r="73" spans="2:12" hidden="1" x14ac:dyDescent="0.35">
      <c r="B73" s="56" t="str">
        <f t="shared" si="2"/>
        <v/>
      </c>
      <c r="C73" s="259" t="str">
        <f>'קיזוזים בגין איחורים'!C73</f>
        <v/>
      </c>
      <c r="D73" s="447" t="str">
        <f>'קיזוזים בגין איחורים'!H73</f>
        <v/>
      </c>
      <c r="E73" s="57"/>
      <c r="F73" s="448" t="str">
        <f t="shared" si="6"/>
        <v/>
      </c>
      <c r="G73" s="448" t="str">
        <f t="shared" si="3"/>
        <v/>
      </c>
      <c r="I73" s="445" t="str">
        <f t="shared" si="4"/>
        <v/>
      </c>
      <c r="J73" s="445" t="str">
        <f>IF($C73="","",IFERROR(IF('קיזוזים בגין איחורים'!E73=0,0,1),0))</f>
        <v/>
      </c>
      <c r="K73" s="445" t="str">
        <f t="shared" si="5"/>
        <v/>
      </c>
      <c r="L73" s="445" t="str">
        <f t="shared" si="7"/>
        <v/>
      </c>
    </row>
    <row r="74" spans="2:12" hidden="1" x14ac:dyDescent="0.35">
      <c r="B74" s="56" t="str">
        <f t="shared" si="2"/>
        <v/>
      </c>
      <c r="C74" s="259" t="str">
        <f>'קיזוזים בגין איחורים'!C74</f>
        <v/>
      </c>
      <c r="D74" s="447" t="str">
        <f>'קיזוזים בגין איחורים'!H74</f>
        <v/>
      </c>
      <c r="E74" s="57"/>
      <c r="F74" s="448" t="str">
        <f t="shared" si="6"/>
        <v/>
      </c>
      <c r="G74" s="448" t="str">
        <f t="shared" si="3"/>
        <v/>
      </c>
      <c r="I74" s="445" t="str">
        <f t="shared" si="4"/>
        <v/>
      </c>
      <c r="J74" s="445" t="str">
        <f>IF($C74="","",IFERROR(IF('קיזוזים בגין איחורים'!E74=0,0,1),0))</f>
        <v/>
      </c>
      <c r="K74" s="445" t="str">
        <f t="shared" si="5"/>
        <v/>
      </c>
      <c r="L74" s="445" t="str">
        <f t="shared" si="7"/>
        <v/>
      </c>
    </row>
    <row r="75" spans="2:12" hidden="1" x14ac:dyDescent="0.35">
      <c r="B75" s="56" t="str">
        <f t="shared" si="2"/>
        <v/>
      </c>
      <c r="C75" s="259" t="str">
        <f>'קיזוזים בגין איחורים'!C75</f>
        <v/>
      </c>
      <c r="D75" s="447" t="str">
        <f>'קיזוזים בגין איחורים'!H75</f>
        <v/>
      </c>
      <c r="E75" s="57"/>
      <c r="F75" s="448" t="str">
        <f t="shared" si="6"/>
        <v/>
      </c>
      <c r="G75" s="448" t="str">
        <f t="shared" si="3"/>
        <v/>
      </c>
      <c r="I75" s="445" t="str">
        <f t="shared" si="4"/>
        <v/>
      </c>
      <c r="J75" s="445" t="str">
        <f>IF($C75="","",IFERROR(IF('קיזוזים בגין איחורים'!E75=0,0,1),0))</f>
        <v/>
      </c>
      <c r="K75" s="445" t="str">
        <f t="shared" si="5"/>
        <v/>
      </c>
      <c r="L75" s="445" t="str">
        <f t="shared" si="7"/>
        <v/>
      </c>
    </row>
    <row r="76" spans="2:12" hidden="1" x14ac:dyDescent="0.35">
      <c r="B76" s="56" t="str">
        <f t="shared" si="2"/>
        <v/>
      </c>
      <c r="C76" s="259" t="str">
        <f>'קיזוזים בגין איחורים'!C76</f>
        <v/>
      </c>
      <c r="D76" s="447" t="str">
        <f>'קיזוזים בגין איחורים'!H76</f>
        <v/>
      </c>
      <c r="E76" s="57"/>
      <c r="F76" s="448" t="str">
        <f t="shared" si="6"/>
        <v/>
      </c>
      <c r="G76" s="448" t="str">
        <f t="shared" si="3"/>
        <v/>
      </c>
      <c r="I76" s="445" t="str">
        <f t="shared" si="4"/>
        <v/>
      </c>
      <c r="J76" s="445" t="str">
        <f>IF($C76="","",IFERROR(IF('קיזוזים בגין איחורים'!E76=0,0,1),0))</f>
        <v/>
      </c>
      <c r="K76" s="445" t="str">
        <f t="shared" si="5"/>
        <v/>
      </c>
      <c r="L76" s="445" t="str">
        <f t="shared" si="7"/>
        <v/>
      </c>
    </row>
    <row r="77" spans="2:12" hidden="1" x14ac:dyDescent="0.35">
      <c r="B77" s="56" t="str">
        <f t="shared" si="2"/>
        <v/>
      </c>
      <c r="C77" s="259" t="str">
        <f>'קיזוזים בגין איחורים'!C77</f>
        <v/>
      </c>
      <c r="D77" s="447" t="str">
        <f>'קיזוזים בגין איחורים'!H77</f>
        <v/>
      </c>
      <c r="E77" s="57"/>
      <c r="F77" s="448" t="str">
        <f t="shared" si="6"/>
        <v/>
      </c>
      <c r="G77" s="448" t="str">
        <f t="shared" si="3"/>
        <v/>
      </c>
      <c r="I77" s="445" t="str">
        <f t="shared" si="4"/>
        <v/>
      </c>
      <c r="J77" s="445" t="str">
        <f>IF($C77="","",IFERROR(IF('קיזוזים בגין איחורים'!E77=0,0,1),0))</f>
        <v/>
      </c>
      <c r="K77" s="445" t="str">
        <f t="shared" si="5"/>
        <v/>
      </c>
      <c r="L77" s="445" t="str">
        <f t="shared" si="7"/>
        <v/>
      </c>
    </row>
    <row r="78" spans="2:12" hidden="1" x14ac:dyDescent="0.35">
      <c r="B78" s="56" t="str">
        <f t="shared" si="2"/>
        <v/>
      </c>
      <c r="C78" s="259" t="str">
        <f>'קיזוזים בגין איחורים'!C78</f>
        <v/>
      </c>
      <c r="D78" s="447" t="str">
        <f>'קיזוזים בגין איחורים'!H78</f>
        <v/>
      </c>
      <c r="E78" s="57"/>
      <c r="F78" s="448" t="str">
        <f t="shared" si="6"/>
        <v/>
      </c>
      <c r="G78" s="448" t="str">
        <f t="shared" si="3"/>
        <v/>
      </c>
      <c r="I78" s="445" t="str">
        <f t="shared" si="4"/>
        <v/>
      </c>
      <c r="J78" s="445" t="str">
        <f>IF($C78="","",IFERROR(IF('קיזוזים בגין איחורים'!E78=0,0,1),0))</f>
        <v/>
      </c>
      <c r="K78" s="445" t="str">
        <f t="shared" si="5"/>
        <v/>
      </c>
      <c r="L78" s="445" t="str">
        <f t="shared" si="7"/>
        <v/>
      </c>
    </row>
    <row r="79" spans="2:12" hidden="1" x14ac:dyDescent="0.35">
      <c r="B79" s="56" t="str">
        <f t="shared" si="2"/>
        <v/>
      </c>
      <c r="C79" s="259" t="str">
        <f>'קיזוזים בגין איחורים'!C79</f>
        <v/>
      </c>
      <c r="D79" s="447" t="str">
        <f>'קיזוזים בגין איחורים'!H79</f>
        <v/>
      </c>
      <c r="E79" s="57"/>
      <c r="F79" s="448" t="str">
        <f t="shared" si="6"/>
        <v/>
      </c>
      <c r="G79" s="448" t="str">
        <f t="shared" si="3"/>
        <v/>
      </c>
      <c r="I79" s="445" t="str">
        <f t="shared" si="4"/>
        <v/>
      </c>
      <c r="J79" s="445" t="str">
        <f>IF($C79="","",IFERROR(IF('קיזוזים בגין איחורים'!E79=0,0,1),0))</f>
        <v/>
      </c>
      <c r="K79" s="445" t="str">
        <f t="shared" si="5"/>
        <v/>
      </c>
      <c r="L79" s="445" t="str">
        <f t="shared" si="7"/>
        <v/>
      </c>
    </row>
    <row r="80" spans="2:12" hidden="1" x14ac:dyDescent="0.35">
      <c r="B80" s="56" t="str">
        <f t="shared" si="2"/>
        <v/>
      </c>
      <c r="C80" s="259" t="str">
        <f>'קיזוזים בגין איחורים'!C80</f>
        <v/>
      </c>
      <c r="D80" s="447" t="str">
        <f>'קיזוזים בגין איחורים'!H80</f>
        <v/>
      </c>
      <c r="E80" s="57"/>
      <c r="F80" s="448" t="str">
        <f t="shared" si="6"/>
        <v/>
      </c>
      <c r="G80" s="448" t="str">
        <f t="shared" si="3"/>
        <v/>
      </c>
      <c r="I80" s="445" t="str">
        <f t="shared" si="4"/>
        <v/>
      </c>
      <c r="J80" s="445" t="str">
        <f>IF($C80="","",IFERROR(IF('קיזוזים בגין איחורים'!E80=0,0,1),0))</f>
        <v/>
      </c>
      <c r="K80" s="445" t="str">
        <f t="shared" si="5"/>
        <v/>
      </c>
      <c r="L80" s="445" t="str">
        <f t="shared" si="7"/>
        <v/>
      </c>
    </row>
    <row r="81" spans="2:12" hidden="1" x14ac:dyDescent="0.35">
      <c r="B81" s="56" t="str">
        <f t="shared" si="2"/>
        <v/>
      </c>
      <c r="C81" s="259" t="str">
        <f>'קיזוזים בגין איחורים'!C81</f>
        <v/>
      </c>
      <c r="D81" s="447" t="str">
        <f>'קיזוזים בגין איחורים'!H81</f>
        <v/>
      </c>
      <c r="E81" s="57"/>
      <c r="F81" s="448" t="str">
        <f t="shared" si="6"/>
        <v/>
      </c>
      <c r="G81" s="448" t="str">
        <f t="shared" si="3"/>
        <v/>
      </c>
      <c r="I81" s="445" t="str">
        <f t="shared" si="4"/>
        <v/>
      </c>
      <c r="J81" s="445" t="str">
        <f>IF($C81="","",IFERROR(IF('קיזוזים בגין איחורים'!E81=0,0,1),0))</f>
        <v/>
      </c>
      <c r="K81" s="445" t="str">
        <f t="shared" si="5"/>
        <v/>
      </c>
      <c r="L81" s="445" t="str">
        <f t="shared" si="7"/>
        <v/>
      </c>
    </row>
    <row r="82" spans="2:12" hidden="1" x14ac:dyDescent="0.35">
      <c r="B82" s="56" t="str">
        <f t="shared" si="2"/>
        <v/>
      </c>
      <c r="C82" s="259" t="str">
        <f>'קיזוזים בגין איחורים'!C82</f>
        <v/>
      </c>
      <c r="D82" s="447" t="str">
        <f>'קיזוזים בגין איחורים'!H82</f>
        <v/>
      </c>
      <c r="E82" s="57"/>
      <c r="F82" s="448" t="str">
        <f t="shared" si="6"/>
        <v/>
      </c>
      <c r="G82" s="448" t="str">
        <f t="shared" si="3"/>
        <v/>
      </c>
      <c r="I82" s="445" t="str">
        <f t="shared" si="4"/>
        <v/>
      </c>
      <c r="J82" s="445" t="str">
        <f>IF($C82="","",IFERROR(IF('קיזוזים בגין איחורים'!E82=0,0,1),0))</f>
        <v/>
      </c>
      <c r="K82" s="445" t="str">
        <f t="shared" si="5"/>
        <v/>
      </c>
      <c r="L82" s="445" t="str">
        <f t="shared" si="7"/>
        <v/>
      </c>
    </row>
    <row r="83" spans="2:12" hidden="1" x14ac:dyDescent="0.35">
      <c r="B83" s="56" t="str">
        <f t="shared" si="2"/>
        <v/>
      </c>
      <c r="C83" s="259" t="str">
        <f>'קיזוזים בגין איחורים'!C83</f>
        <v/>
      </c>
      <c r="D83" s="447" t="str">
        <f>'קיזוזים בגין איחורים'!H83</f>
        <v/>
      </c>
      <c r="E83" s="57"/>
      <c r="F83" s="448" t="str">
        <f t="shared" si="6"/>
        <v/>
      </c>
      <c r="G83" s="448" t="str">
        <f t="shared" si="3"/>
        <v/>
      </c>
      <c r="I83" s="445" t="str">
        <f t="shared" si="4"/>
        <v/>
      </c>
      <c r="J83" s="445" t="str">
        <f>IF($C83="","",IFERROR(IF('קיזוזים בגין איחורים'!E83=0,0,1),0))</f>
        <v/>
      </c>
      <c r="K83" s="445" t="str">
        <f t="shared" si="5"/>
        <v/>
      </c>
      <c r="L83" s="445" t="str">
        <f t="shared" si="7"/>
        <v/>
      </c>
    </row>
    <row r="84" spans="2:12" hidden="1" x14ac:dyDescent="0.35">
      <c r="B84" s="56" t="str">
        <f t="shared" si="2"/>
        <v/>
      </c>
      <c r="C84" s="259" t="str">
        <f>'קיזוזים בגין איחורים'!C84</f>
        <v/>
      </c>
      <c r="D84" s="447" t="str">
        <f>'קיזוזים בגין איחורים'!H84</f>
        <v/>
      </c>
      <c r="E84" s="57"/>
      <c r="F84" s="448" t="str">
        <f t="shared" si="6"/>
        <v/>
      </c>
      <c r="G84" s="448" t="str">
        <f t="shared" si="3"/>
        <v/>
      </c>
      <c r="I84" s="445" t="str">
        <f t="shared" si="4"/>
        <v/>
      </c>
      <c r="J84" s="445" t="str">
        <f>IF($C84="","",IFERROR(IF('קיזוזים בגין איחורים'!E84=0,0,1),0))</f>
        <v/>
      </c>
      <c r="K84" s="445" t="str">
        <f t="shared" si="5"/>
        <v/>
      </c>
      <c r="L84" s="445" t="str">
        <f t="shared" si="7"/>
        <v/>
      </c>
    </row>
    <row r="85" spans="2:12" hidden="1" x14ac:dyDescent="0.35">
      <c r="B85" s="56" t="str">
        <f t="shared" si="2"/>
        <v/>
      </c>
      <c r="C85" s="259" t="str">
        <f>'קיזוזים בגין איחורים'!C85</f>
        <v/>
      </c>
      <c r="D85" s="447" t="str">
        <f>'קיזוזים בגין איחורים'!H85</f>
        <v/>
      </c>
      <c r="E85" s="57"/>
      <c r="F85" s="448" t="str">
        <f t="shared" si="6"/>
        <v/>
      </c>
      <c r="G85" s="448" t="str">
        <f t="shared" si="3"/>
        <v/>
      </c>
      <c r="I85" s="445" t="str">
        <f t="shared" si="4"/>
        <v/>
      </c>
      <c r="J85" s="445" t="str">
        <f>IF($C85="","",IFERROR(IF('קיזוזים בגין איחורים'!E85=0,0,1),0))</f>
        <v/>
      </c>
      <c r="K85" s="445" t="str">
        <f t="shared" si="5"/>
        <v/>
      </c>
      <c r="L85" s="445" t="str">
        <f t="shared" si="7"/>
        <v/>
      </c>
    </row>
    <row r="86" spans="2:12" hidden="1" x14ac:dyDescent="0.35">
      <c r="B86" s="56" t="str">
        <f t="shared" si="2"/>
        <v/>
      </c>
      <c r="C86" s="259" t="str">
        <f>'קיזוזים בגין איחורים'!C86</f>
        <v/>
      </c>
      <c r="D86" s="447" t="str">
        <f>'קיזוזים בגין איחורים'!H86</f>
        <v/>
      </c>
      <c r="E86" s="57"/>
      <c r="F86" s="448" t="str">
        <f t="shared" si="6"/>
        <v/>
      </c>
      <c r="G86" s="448" t="str">
        <f t="shared" si="3"/>
        <v/>
      </c>
      <c r="I86" s="445" t="str">
        <f t="shared" si="4"/>
        <v/>
      </c>
      <c r="J86" s="445" t="str">
        <f>IF($C86="","",IFERROR(IF('קיזוזים בגין איחורים'!E86=0,0,1),0))</f>
        <v/>
      </c>
      <c r="K86" s="445" t="str">
        <f t="shared" si="5"/>
        <v/>
      </c>
      <c r="L86" s="445" t="str">
        <f t="shared" si="7"/>
        <v/>
      </c>
    </row>
    <row r="87" spans="2:12" hidden="1" x14ac:dyDescent="0.35">
      <c r="B87" s="56" t="str">
        <f t="shared" si="2"/>
        <v/>
      </c>
      <c r="C87" s="259" t="str">
        <f>'קיזוזים בגין איחורים'!C87</f>
        <v/>
      </c>
      <c r="D87" s="447" t="str">
        <f>'קיזוזים בגין איחורים'!H87</f>
        <v/>
      </c>
      <c r="E87" s="57"/>
      <c r="F87" s="448" t="str">
        <f t="shared" si="6"/>
        <v/>
      </c>
      <c r="G87" s="448" t="str">
        <f t="shared" si="3"/>
        <v/>
      </c>
      <c r="I87" s="445" t="str">
        <f t="shared" si="4"/>
        <v/>
      </c>
      <c r="J87" s="445" t="str">
        <f>IF($C87="","",IFERROR(IF('קיזוזים בגין איחורים'!E87=0,0,1),0))</f>
        <v/>
      </c>
      <c r="K87" s="445" t="str">
        <f t="shared" si="5"/>
        <v/>
      </c>
      <c r="L87" s="445" t="str">
        <f t="shared" si="7"/>
        <v/>
      </c>
    </row>
    <row r="88" spans="2:12" hidden="1" x14ac:dyDescent="0.35">
      <c r="B88" s="56" t="str">
        <f t="shared" si="2"/>
        <v/>
      </c>
      <c r="C88" s="259" t="str">
        <f>'קיזוזים בגין איחורים'!C88</f>
        <v/>
      </c>
      <c r="D88" s="447" t="str">
        <f>'קיזוזים בגין איחורים'!H88</f>
        <v/>
      </c>
      <c r="E88" s="57"/>
      <c r="F88" s="448" t="str">
        <f t="shared" si="6"/>
        <v/>
      </c>
      <c r="G88" s="448" t="str">
        <f t="shared" si="3"/>
        <v/>
      </c>
      <c r="I88" s="445" t="str">
        <f t="shared" si="4"/>
        <v/>
      </c>
      <c r="J88" s="445" t="str">
        <f>IF($C88="","",IFERROR(IF('קיזוזים בגין איחורים'!E88=0,0,1),0))</f>
        <v/>
      </c>
      <c r="K88" s="445" t="str">
        <f t="shared" si="5"/>
        <v/>
      </c>
      <c r="L88" s="445" t="str">
        <f t="shared" si="7"/>
        <v/>
      </c>
    </row>
    <row r="89" spans="2:12" hidden="1" x14ac:dyDescent="0.35">
      <c r="B89" s="56" t="str">
        <f t="shared" si="2"/>
        <v/>
      </c>
      <c r="C89" s="259" t="str">
        <f>'קיזוזים בגין איחורים'!C89</f>
        <v/>
      </c>
      <c r="D89" s="447" t="str">
        <f>'קיזוזים בגין איחורים'!H89</f>
        <v/>
      </c>
      <c r="E89" s="57"/>
      <c r="F89" s="448" t="str">
        <f t="shared" si="6"/>
        <v/>
      </c>
      <c r="G89" s="448" t="str">
        <f t="shared" si="3"/>
        <v/>
      </c>
      <c r="I89" s="445" t="str">
        <f t="shared" si="4"/>
        <v/>
      </c>
      <c r="J89" s="445" t="str">
        <f>IF($C89="","",IFERROR(IF('קיזוזים בגין איחורים'!E89=0,0,1),0))</f>
        <v/>
      </c>
      <c r="K89" s="445" t="str">
        <f t="shared" si="5"/>
        <v/>
      </c>
      <c r="L89" s="445" t="str">
        <f t="shared" si="7"/>
        <v/>
      </c>
    </row>
    <row r="90" spans="2:12" hidden="1" x14ac:dyDescent="0.35">
      <c r="B90" s="56" t="str">
        <f t="shared" si="2"/>
        <v/>
      </c>
      <c r="C90" s="259" t="str">
        <f>'קיזוזים בגין איחורים'!C90</f>
        <v/>
      </c>
      <c r="D90" s="447" t="str">
        <f>'קיזוזים בגין איחורים'!H90</f>
        <v/>
      </c>
      <c r="E90" s="57"/>
      <c r="F90" s="448" t="str">
        <f t="shared" si="6"/>
        <v/>
      </c>
      <c r="G90" s="448" t="str">
        <f t="shared" si="3"/>
        <v/>
      </c>
      <c r="I90" s="445" t="str">
        <f t="shared" si="4"/>
        <v/>
      </c>
      <c r="J90" s="445" t="str">
        <f>IF($C90="","",IFERROR(IF('קיזוזים בגין איחורים'!E90=0,0,1),0))</f>
        <v/>
      </c>
      <c r="K90" s="445" t="str">
        <f t="shared" si="5"/>
        <v/>
      </c>
      <c r="L90" s="445" t="str">
        <f t="shared" si="7"/>
        <v/>
      </c>
    </row>
    <row r="91" spans="2:12" hidden="1" x14ac:dyDescent="0.35">
      <c r="B91" s="56" t="str">
        <f t="shared" si="2"/>
        <v/>
      </c>
      <c r="C91" s="259" t="str">
        <f>'קיזוזים בגין איחורים'!C91</f>
        <v/>
      </c>
      <c r="D91" s="447" t="str">
        <f>'קיזוזים בגין איחורים'!H91</f>
        <v/>
      </c>
      <c r="E91" s="57"/>
      <c r="F91" s="448" t="str">
        <f t="shared" si="6"/>
        <v/>
      </c>
      <c r="G91" s="448" t="str">
        <f t="shared" si="3"/>
        <v/>
      </c>
      <c r="I91" s="445" t="str">
        <f t="shared" si="4"/>
        <v/>
      </c>
      <c r="J91" s="445" t="str">
        <f>IF($C91="","",IFERROR(IF('קיזוזים בגין איחורים'!E91=0,0,1),0))</f>
        <v/>
      </c>
      <c r="K91" s="445" t="str">
        <f t="shared" si="5"/>
        <v/>
      </c>
      <c r="L91" s="445" t="str">
        <f t="shared" si="7"/>
        <v/>
      </c>
    </row>
    <row r="92" spans="2:12" hidden="1" x14ac:dyDescent="0.35">
      <c r="B92" s="56" t="str">
        <f t="shared" si="2"/>
        <v/>
      </c>
      <c r="C92" s="259" t="str">
        <f>'קיזוזים בגין איחורים'!C92</f>
        <v/>
      </c>
      <c r="D92" s="447" t="str">
        <f>'קיזוזים בגין איחורים'!H92</f>
        <v/>
      </c>
      <c r="E92" s="57"/>
      <c r="F92" s="448" t="str">
        <f t="shared" si="6"/>
        <v/>
      </c>
      <c r="G92" s="448" t="str">
        <f t="shared" si="3"/>
        <v/>
      </c>
      <c r="I92" s="445" t="str">
        <f t="shared" si="4"/>
        <v/>
      </c>
      <c r="J92" s="445" t="str">
        <f>IF($C92="","",IFERROR(IF('קיזוזים בגין איחורים'!E92=0,0,1),0))</f>
        <v/>
      </c>
      <c r="K92" s="445" t="str">
        <f t="shared" si="5"/>
        <v/>
      </c>
      <c r="L92" s="445" t="str">
        <f t="shared" si="7"/>
        <v/>
      </c>
    </row>
    <row r="93" spans="2:12" hidden="1" x14ac:dyDescent="0.35">
      <c r="B93" s="56" t="str">
        <f t="shared" si="2"/>
        <v/>
      </c>
      <c r="C93" s="259" t="str">
        <f>'קיזוזים בגין איחורים'!C93</f>
        <v/>
      </c>
      <c r="D93" s="447" t="str">
        <f>'קיזוזים בגין איחורים'!H93</f>
        <v/>
      </c>
      <c r="E93" s="57"/>
      <c r="F93" s="448" t="str">
        <f t="shared" si="6"/>
        <v/>
      </c>
      <c r="G93" s="448" t="str">
        <f t="shared" si="3"/>
        <v/>
      </c>
      <c r="I93" s="445" t="str">
        <f t="shared" si="4"/>
        <v/>
      </c>
      <c r="J93" s="445" t="str">
        <f>IF($C93="","",IFERROR(IF('קיזוזים בגין איחורים'!E93=0,0,1),0))</f>
        <v/>
      </c>
      <c r="K93" s="445" t="str">
        <f t="shared" si="5"/>
        <v/>
      </c>
      <c r="L93" s="445" t="str">
        <f t="shared" si="7"/>
        <v/>
      </c>
    </row>
    <row r="94" spans="2:12" hidden="1" x14ac:dyDescent="0.35">
      <c r="B94" s="56" t="str">
        <f t="shared" si="2"/>
        <v/>
      </c>
      <c r="C94" s="259" t="str">
        <f>'קיזוזים בגין איחורים'!C94</f>
        <v/>
      </c>
      <c r="D94" s="447" t="str">
        <f>'קיזוזים בגין איחורים'!H94</f>
        <v/>
      </c>
      <c r="E94" s="57"/>
      <c r="F94" s="448" t="str">
        <f t="shared" si="6"/>
        <v/>
      </c>
      <c r="G94" s="448" t="str">
        <f t="shared" si="3"/>
        <v/>
      </c>
      <c r="I94" s="445" t="str">
        <f t="shared" si="4"/>
        <v/>
      </c>
      <c r="J94" s="445" t="str">
        <f>IF($C94="","",IFERROR(IF('קיזוזים בגין איחורים'!E94=0,0,1),0))</f>
        <v/>
      </c>
      <c r="K94" s="445" t="str">
        <f t="shared" si="5"/>
        <v/>
      </c>
      <c r="L94" s="445" t="str">
        <f t="shared" si="7"/>
        <v/>
      </c>
    </row>
    <row r="95" spans="2:12" hidden="1" x14ac:dyDescent="0.35">
      <c r="B95" s="56" t="str">
        <f t="shared" si="2"/>
        <v/>
      </c>
      <c r="C95" s="259" t="str">
        <f>'קיזוזים בגין איחורים'!C95</f>
        <v/>
      </c>
      <c r="D95" s="447" t="str">
        <f>'קיזוזים בגין איחורים'!H95</f>
        <v/>
      </c>
      <c r="E95" s="57"/>
      <c r="F95" s="448" t="str">
        <f t="shared" ref="F95:F126" si="8">IF($C95="","",IF(E95&gt;D95,$P$1,D95-E95))</f>
        <v/>
      </c>
      <c r="G95" s="448" t="str">
        <f t="shared" si="3"/>
        <v/>
      </c>
      <c r="I95" s="445" t="str">
        <f t="shared" si="4"/>
        <v/>
      </c>
      <c r="J95" s="445" t="str">
        <f>IF($C95="","",IFERROR(IF('קיזוזים בגין איחורים'!E95=0,0,1),0))</f>
        <v/>
      </c>
      <c r="K95" s="445" t="str">
        <f t="shared" si="5"/>
        <v/>
      </c>
      <c r="L95" s="445" t="str">
        <f t="shared" ref="L95:L126" si="9">IF($C95="","",IF(K95=1,0,$K$27*$D95/$J$27))</f>
        <v/>
      </c>
    </row>
    <row r="96" spans="2:12" hidden="1" x14ac:dyDescent="0.35">
      <c r="B96" s="56" t="str">
        <f t="shared" ref="B96:B130" si="10">IF(C96="","",ROW()-30)</f>
        <v/>
      </c>
      <c r="C96" s="259" t="str">
        <f>'קיזוזים בגין איחורים'!C96</f>
        <v/>
      </c>
      <c r="D96" s="447" t="str">
        <f>'קיזוזים בגין איחורים'!H96</f>
        <v/>
      </c>
      <c r="E96" s="57"/>
      <c r="F96" s="448" t="str">
        <f t="shared" si="8"/>
        <v/>
      </c>
      <c r="G96" s="448" t="str">
        <f t="shared" ref="G96:G130" si="11">IF($C96="","",F96+L96)</f>
        <v/>
      </c>
      <c r="I96" s="445" t="str">
        <f t="shared" ref="I96:I130" si="12">IF($C96="","",IFERROR(IF(E96=0,0,1),0))</f>
        <v/>
      </c>
      <c r="J96" s="445" t="str">
        <f>IF($C96="","",IFERROR(IF('קיזוזים בגין איחורים'!E96=0,0,1),0))</f>
        <v/>
      </c>
      <c r="K96" s="445" t="str">
        <f t="shared" ref="K96:K130" si="13">IF($C96="","",IF(OR(J96=1,I96=1),1,0))</f>
        <v/>
      </c>
      <c r="L96" s="445" t="str">
        <f t="shared" si="9"/>
        <v/>
      </c>
    </row>
    <row r="97" spans="2:12" hidden="1" x14ac:dyDescent="0.35">
      <c r="B97" s="56" t="str">
        <f t="shared" si="10"/>
        <v/>
      </c>
      <c r="C97" s="259" t="str">
        <f>'קיזוזים בגין איחורים'!C97</f>
        <v/>
      </c>
      <c r="D97" s="447" t="str">
        <f>'קיזוזים בגין איחורים'!H97</f>
        <v/>
      </c>
      <c r="E97" s="57"/>
      <c r="F97" s="448" t="str">
        <f t="shared" si="8"/>
        <v/>
      </c>
      <c r="G97" s="448" t="str">
        <f t="shared" si="11"/>
        <v/>
      </c>
      <c r="I97" s="445" t="str">
        <f t="shared" si="12"/>
        <v/>
      </c>
      <c r="J97" s="445" t="str">
        <f>IF($C97="","",IFERROR(IF('קיזוזים בגין איחורים'!E97=0,0,1),0))</f>
        <v/>
      </c>
      <c r="K97" s="445" t="str">
        <f t="shared" si="13"/>
        <v/>
      </c>
      <c r="L97" s="445" t="str">
        <f t="shared" si="9"/>
        <v/>
      </c>
    </row>
    <row r="98" spans="2:12" hidden="1" x14ac:dyDescent="0.35">
      <c r="B98" s="56" t="str">
        <f t="shared" si="10"/>
        <v/>
      </c>
      <c r="C98" s="259" t="str">
        <f>'קיזוזים בגין איחורים'!C98</f>
        <v/>
      </c>
      <c r="D98" s="447" t="str">
        <f>'קיזוזים בגין איחורים'!H98</f>
        <v/>
      </c>
      <c r="E98" s="57"/>
      <c r="F98" s="448" t="str">
        <f t="shared" si="8"/>
        <v/>
      </c>
      <c r="G98" s="448" t="str">
        <f t="shared" si="11"/>
        <v/>
      </c>
      <c r="I98" s="445" t="str">
        <f t="shared" si="12"/>
        <v/>
      </c>
      <c r="J98" s="445" t="str">
        <f>IF($C98="","",IFERROR(IF('קיזוזים בגין איחורים'!E98=0,0,1),0))</f>
        <v/>
      </c>
      <c r="K98" s="445" t="str">
        <f t="shared" si="13"/>
        <v/>
      </c>
      <c r="L98" s="445" t="str">
        <f t="shared" si="9"/>
        <v/>
      </c>
    </row>
    <row r="99" spans="2:12" hidden="1" x14ac:dyDescent="0.35">
      <c r="B99" s="56" t="str">
        <f t="shared" si="10"/>
        <v/>
      </c>
      <c r="C99" s="259" t="str">
        <f>'קיזוזים בגין איחורים'!C99</f>
        <v/>
      </c>
      <c r="D99" s="447" t="str">
        <f>'קיזוזים בגין איחורים'!H99</f>
        <v/>
      </c>
      <c r="E99" s="57"/>
      <c r="F99" s="448" t="str">
        <f t="shared" si="8"/>
        <v/>
      </c>
      <c r="G99" s="448" t="str">
        <f t="shared" si="11"/>
        <v/>
      </c>
      <c r="I99" s="445" t="str">
        <f t="shared" si="12"/>
        <v/>
      </c>
      <c r="J99" s="445" t="str">
        <f>IF($C99="","",IFERROR(IF('קיזוזים בגין איחורים'!E99=0,0,1),0))</f>
        <v/>
      </c>
      <c r="K99" s="445" t="str">
        <f t="shared" si="13"/>
        <v/>
      </c>
      <c r="L99" s="445" t="str">
        <f t="shared" si="9"/>
        <v/>
      </c>
    </row>
    <row r="100" spans="2:12" hidden="1" x14ac:dyDescent="0.35">
      <c r="B100" s="56" t="str">
        <f t="shared" si="10"/>
        <v/>
      </c>
      <c r="C100" s="259" t="str">
        <f>'קיזוזים בגין איחורים'!C100</f>
        <v/>
      </c>
      <c r="D100" s="447" t="str">
        <f>'קיזוזים בגין איחורים'!H100</f>
        <v/>
      </c>
      <c r="E100" s="57"/>
      <c r="F100" s="448" t="str">
        <f t="shared" si="8"/>
        <v/>
      </c>
      <c r="G100" s="448" t="str">
        <f t="shared" si="11"/>
        <v/>
      </c>
      <c r="I100" s="445" t="str">
        <f t="shared" si="12"/>
        <v/>
      </c>
      <c r="J100" s="445" t="str">
        <f>IF($C100="","",IFERROR(IF('קיזוזים בגין איחורים'!E100=0,0,1),0))</f>
        <v/>
      </c>
      <c r="K100" s="445" t="str">
        <f t="shared" si="13"/>
        <v/>
      </c>
      <c r="L100" s="445" t="str">
        <f t="shared" si="9"/>
        <v/>
      </c>
    </row>
    <row r="101" spans="2:12" hidden="1" x14ac:dyDescent="0.35">
      <c r="B101" s="56" t="str">
        <f t="shared" si="10"/>
        <v/>
      </c>
      <c r="C101" s="259" t="str">
        <f>'קיזוזים בגין איחורים'!C101</f>
        <v/>
      </c>
      <c r="D101" s="447" t="str">
        <f>'קיזוזים בגין איחורים'!H101</f>
        <v/>
      </c>
      <c r="E101" s="57"/>
      <c r="F101" s="448" t="str">
        <f t="shared" si="8"/>
        <v/>
      </c>
      <c r="G101" s="448" t="str">
        <f t="shared" si="11"/>
        <v/>
      </c>
      <c r="I101" s="445" t="str">
        <f t="shared" si="12"/>
        <v/>
      </c>
      <c r="J101" s="445" t="str">
        <f>IF($C101="","",IFERROR(IF('קיזוזים בגין איחורים'!E101=0,0,1),0))</f>
        <v/>
      </c>
      <c r="K101" s="445" t="str">
        <f t="shared" si="13"/>
        <v/>
      </c>
      <c r="L101" s="445" t="str">
        <f t="shared" si="9"/>
        <v/>
      </c>
    </row>
    <row r="102" spans="2:12" hidden="1" x14ac:dyDescent="0.35">
      <c r="B102" s="56" t="str">
        <f t="shared" si="10"/>
        <v/>
      </c>
      <c r="C102" s="259" t="str">
        <f>'קיזוזים בגין איחורים'!C102</f>
        <v/>
      </c>
      <c r="D102" s="447" t="str">
        <f>'קיזוזים בגין איחורים'!H102</f>
        <v/>
      </c>
      <c r="E102" s="57"/>
      <c r="F102" s="448" t="str">
        <f t="shared" si="8"/>
        <v/>
      </c>
      <c r="G102" s="448" t="str">
        <f t="shared" si="11"/>
        <v/>
      </c>
      <c r="I102" s="445" t="str">
        <f t="shared" si="12"/>
        <v/>
      </c>
      <c r="J102" s="445" t="str">
        <f>IF($C102="","",IFERROR(IF('קיזוזים בגין איחורים'!E102=0,0,1),0))</f>
        <v/>
      </c>
      <c r="K102" s="445" t="str">
        <f t="shared" si="13"/>
        <v/>
      </c>
      <c r="L102" s="445" t="str">
        <f t="shared" si="9"/>
        <v/>
      </c>
    </row>
    <row r="103" spans="2:12" hidden="1" x14ac:dyDescent="0.35">
      <c r="B103" s="56" t="str">
        <f t="shared" si="10"/>
        <v/>
      </c>
      <c r="C103" s="259" t="str">
        <f>'קיזוזים בגין איחורים'!C103</f>
        <v/>
      </c>
      <c r="D103" s="447" t="str">
        <f>'קיזוזים בגין איחורים'!H103</f>
        <v/>
      </c>
      <c r="E103" s="57"/>
      <c r="F103" s="448" t="str">
        <f t="shared" si="8"/>
        <v/>
      </c>
      <c r="G103" s="448" t="str">
        <f t="shared" si="11"/>
        <v/>
      </c>
      <c r="I103" s="445" t="str">
        <f t="shared" si="12"/>
        <v/>
      </c>
      <c r="J103" s="445" t="str">
        <f>IF($C103="","",IFERROR(IF('קיזוזים בגין איחורים'!E103=0,0,1),0))</f>
        <v/>
      </c>
      <c r="K103" s="445" t="str">
        <f t="shared" si="13"/>
        <v/>
      </c>
      <c r="L103" s="445" t="str">
        <f t="shared" si="9"/>
        <v/>
      </c>
    </row>
    <row r="104" spans="2:12" hidden="1" x14ac:dyDescent="0.35">
      <c r="B104" s="56" t="str">
        <f t="shared" si="10"/>
        <v/>
      </c>
      <c r="C104" s="259" t="str">
        <f>'קיזוזים בגין איחורים'!C104</f>
        <v/>
      </c>
      <c r="D104" s="447" t="str">
        <f>'קיזוזים בגין איחורים'!H104</f>
        <v/>
      </c>
      <c r="E104" s="57"/>
      <c r="F104" s="448" t="str">
        <f t="shared" si="8"/>
        <v/>
      </c>
      <c r="G104" s="448" t="str">
        <f t="shared" si="11"/>
        <v/>
      </c>
      <c r="I104" s="445" t="str">
        <f t="shared" si="12"/>
        <v/>
      </c>
      <c r="J104" s="445" t="str">
        <f>IF($C104="","",IFERROR(IF('קיזוזים בגין איחורים'!E104=0,0,1),0))</f>
        <v/>
      </c>
      <c r="K104" s="445" t="str">
        <f t="shared" si="13"/>
        <v/>
      </c>
      <c r="L104" s="445" t="str">
        <f t="shared" si="9"/>
        <v/>
      </c>
    </row>
    <row r="105" spans="2:12" hidden="1" x14ac:dyDescent="0.35">
      <c r="B105" s="56" t="str">
        <f t="shared" si="10"/>
        <v/>
      </c>
      <c r="C105" s="259" t="str">
        <f>'קיזוזים בגין איחורים'!C105</f>
        <v/>
      </c>
      <c r="D105" s="447" t="str">
        <f>'קיזוזים בגין איחורים'!H105</f>
        <v/>
      </c>
      <c r="E105" s="57"/>
      <c r="F105" s="448" t="str">
        <f t="shared" si="8"/>
        <v/>
      </c>
      <c r="G105" s="448" t="str">
        <f t="shared" si="11"/>
        <v/>
      </c>
      <c r="I105" s="445" t="str">
        <f t="shared" si="12"/>
        <v/>
      </c>
      <c r="J105" s="445" t="str">
        <f>IF($C105="","",IFERROR(IF('קיזוזים בגין איחורים'!E105=0,0,1),0))</f>
        <v/>
      </c>
      <c r="K105" s="445" t="str">
        <f t="shared" si="13"/>
        <v/>
      </c>
      <c r="L105" s="445" t="str">
        <f t="shared" si="9"/>
        <v/>
      </c>
    </row>
    <row r="106" spans="2:12" ht="21" hidden="1" customHeight="1" x14ac:dyDescent="0.35">
      <c r="B106" s="56" t="str">
        <f t="shared" si="10"/>
        <v/>
      </c>
      <c r="C106" s="259" t="str">
        <f>'קיזוזים בגין איחורים'!C106</f>
        <v/>
      </c>
      <c r="D106" s="447" t="str">
        <f>'קיזוזים בגין איחורים'!H106</f>
        <v/>
      </c>
      <c r="E106" s="57"/>
      <c r="F106" s="448" t="str">
        <f t="shared" si="8"/>
        <v/>
      </c>
      <c r="G106" s="448" t="str">
        <f t="shared" si="11"/>
        <v/>
      </c>
      <c r="I106" s="445" t="str">
        <f t="shared" si="12"/>
        <v/>
      </c>
      <c r="J106" s="445" t="str">
        <f>IF($C106="","",IFERROR(IF('קיזוזים בגין איחורים'!E106=0,0,1),0))</f>
        <v/>
      </c>
      <c r="K106" s="445" t="str">
        <f t="shared" si="13"/>
        <v/>
      </c>
      <c r="L106" s="445" t="str">
        <f t="shared" si="9"/>
        <v/>
      </c>
    </row>
    <row r="107" spans="2:12" hidden="1" x14ac:dyDescent="0.35">
      <c r="B107" s="56" t="str">
        <f t="shared" si="10"/>
        <v/>
      </c>
      <c r="C107" s="259" t="str">
        <f>'קיזוזים בגין איחורים'!C107</f>
        <v/>
      </c>
      <c r="D107" s="447" t="str">
        <f>'קיזוזים בגין איחורים'!H107</f>
        <v/>
      </c>
      <c r="E107" s="57"/>
      <c r="F107" s="448" t="str">
        <f t="shared" si="8"/>
        <v/>
      </c>
      <c r="G107" s="448" t="str">
        <f t="shared" si="11"/>
        <v/>
      </c>
      <c r="I107" s="445" t="str">
        <f t="shared" si="12"/>
        <v/>
      </c>
      <c r="J107" s="445" t="str">
        <f>IF($C107="","",IFERROR(IF('קיזוזים בגין איחורים'!E107=0,0,1),0))</f>
        <v/>
      </c>
      <c r="K107" s="445" t="str">
        <f t="shared" si="13"/>
        <v/>
      </c>
      <c r="L107" s="445" t="str">
        <f t="shared" si="9"/>
        <v/>
      </c>
    </row>
    <row r="108" spans="2:12" hidden="1" x14ac:dyDescent="0.35">
      <c r="B108" s="56" t="str">
        <f t="shared" si="10"/>
        <v/>
      </c>
      <c r="C108" s="259" t="str">
        <f>'קיזוזים בגין איחורים'!C108</f>
        <v/>
      </c>
      <c r="D108" s="447" t="str">
        <f>'קיזוזים בגין איחורים'!H108</f>
        <v/>
      </c>
      <c r="E108" s="57"/>
      <c r="F108" s="448" t="str">
        <f t="shared" si="8"/>
        <v/>
      </c>
      <c r="G108" s="448" t="str">
        <f t="shared" si="11"/>
        <v/>
      </c>
      <c r="I108" s="445" t="str">
        <f t="shared" si="12"/>
        <v/>
      </c>
      <c r="J108" s="445" t="str">
        <f>IF($C108="","",IFERROR(IF('קיזוזים בגין איחורים'!E108=0,0,1),0))</f>
        <v/>
      </c>
      <c r="K108" s="445" t="str">
        <f t="shared" si="13"/>
        <v/>
      </c>
      <c r="L108" s="445" t="str">
        <f t="shared" si="9"/>
        <v/>
      </c>
    </row>
    <row r="109" spans="2:12" hidden="1" x14ac:dyDescent="0.35">
      <c r="B109" s="56" t="str">
        <f t="shared" si="10"/>
        <v/>
      </c>
      <c r="C109" s="259" t="str">
        <f>'קיזוזים בגין איחורים'!C109</f>
        <v/>
      </c>
      <c r="D109" s="447" t="str">
        <f>'קיזוזים בגין איחורים'!H109</f>
        <v/>
      </c>
      <c r="E109" s="57"/>
      <c r="F109" s="448" t="str">
        <f t="shared" si="8"/>
        <v/>
      </c>
      <c r="G109" s="448" t="str">
        <f t="shared" si="11"/>
        <v/>
      </c>
      <c r="I109" s="445" t="str">
        <f t="shared" si="12"/>
        <v/>
      </c>
      <c r="J109" s="445" t="str">
        <f>IF($C109="","",IFERROR(IF('קיזוזים בגין איחורים'!E109=0,0,1),0))</f>
        <v/>
      </c>
      <c r="K109" s="445" t="str">
        <f t="shared" si="13"/>
        <v/>
      </c>
      <c r="L109" s="445" t="str">
        <f t="shared" si="9"/>
        <v/>
      </c>
    </row>
    <row r="110" spans="2:12" hidden="1" x14ac:dyDescent="0.35">
      <c r="B110" s="56" t="str">
        <f t="shared" si="10"/>
        <v/>
      </c>
      <c r="C110" s="259" t="str">
        <f>'קיזוזים בגין איחורים'!C110</f>
        <v/>
      </c>
      <c r="D110" s="447" t="str">
        <f>'קיזוזים בגין איחורים'!H110</f>
        <v/>
      </c>
      <c r="E110" s="57"/>
      <c r="F110" s="448" t="str">
        <f t="shared" si="8"/>
        <v/>
      </c>
      <c r="G110" s="448" t="str">
        <f t="shared" si="11"/>
        <v/>
      </c>
      <c r="I110" s="445" t="str">
        <f t="shared" si="12"/>
        <v/>
      </c>
      <c r="J110" s="445" t="str">
        <f>IF($C110="","",IFERROR(IF('קיזוזים בגין איחורים'!E110=0,0,1),0))</f>
        <v/>
      </c>
      <c r="K110" s="445" t="str">
        <f t="shared" si="13"/>
        <v/>
      </c>
      <c r="L110" s="445" t="str">
        <f t="shared" si="9"/>
        <v/>
      </c>
    </row>
    <row r="111" spans="2:12" hidden="1" x14ac:dyDescent="0.35">
      <c r="B111" s="56" t="str">
        <f t="shared" si="10"/>
        <v/>
      </c>
      <c r="C111" s="259" t="str">
        <f>'קיזוזים בגין איחורים'!C111</f>
        <v/>
      </c>
      <c r="D111" s="447" t="str">
        <f>'קיזוזים בגין איחורים'!H111</f>
        <v/>
      </c>
      <c r="E111" s="57"/>
      <c r="F111" s="448" t="str">
        <f t="shared" si="8"/>
        <v/>
      </c>
      <c r="G111" s="448" t="str">
        <f t="shared" si="11"/>
        <v/>
      </c>
      <c r="I111" s="445" t="str">
        <f t="shared" si="12"/>
        <v/>
      </c>
      <c r="J111" s="445" t="str">
        <f>IF($C111="","",IFERROR(IF('קיזוזים בגין איחורים'!E111=0,0,1),0))</f>
        <v/>
      </c>
      <c r="K111" s="445" t="str">
        <f t="shared" si="13"/>
        <v/>
      </c>
      <c r="L111" s="445" t="str">
        <f t="shared" si="9"/>
        <v/>
      </c>
    </row>
    <row r="112" spans="2:12" hidden="1" x14ac:dyDescent="0.35">
      <c r="B112" s="56" t="str">
        <f t="shared" si="10"/>
        <v/>
      </c>
      <c r="C112" s="259" t="str">
        <f>'קיזוזים בגין איחורים'!C112</f>
        <v/>
      </c>
      <c r="D112" s="447" t="str">
        <f>'קיזוזים בגין איחורים'!H112</f>
        <v/>
      </c>
      <c r="E112" s="57"/>
      <c r="F112" s="448" t="str">
        <f t="shared" si="8"/>
        <v/>
      </c>
      <c r="G112" s="448" t="str">
        <f t="shared" si="11"/>
        <v/>
      </c>
      <c r="I112" s="445" t="str">
        <f t="shared" si="12"/>
        <v/>
      </c>
      <c r="J112" s="445" t="str">
        <f>IF($C112="","",IFERROR(IF('קיזוזים בגין איחורים'!E112=0,0,1),0))</f>
        <v/>
      </c>
      <c r="K112" s="445" t="str">
        <f t="shared" si="13"/>
        <v/>
      </c>
      <c r="L112" s="445" t="str">
        <f t="shared" si="9"/>
        <v/>
      </c>
    </row>
    <row r="113" spans="2:12" hidden="1" x14ac:dyDescent="0.35">
      <c r="B113" s="56" t="str">
        <f t="shared" si="10"/>
        <v/>
      </c>
      <c r="C113" s="259" t="str">
        <f>'קיזוזים בגין איחורים'!C113</f>
        <v/>
      </c>
      <c r="D113" s="447" t="str">
        <f>'קיזוזים בגין איחורים'!H113</f>
        <v/>
      </c>
      <c r="E113" s="57"/>
      <c r="F113" s="448" t="str">
        <f t="shared" si="8"/>
        <v/>
      </c>
      <c r="G113" s="448" t="str">
        <f t="shared" si="11"/>
        <v/>
      </c>
      <c r="I113" s="445" t="str">
        <f t="shared" si="12"/>
        <v/>
      </c>
      <c r="J113" s="445" t="str">
        <f>IF($C113="","",IFERROR(IF('קיזוזים בגין איחורים'!E113=0,0,1),0))</f>
        <v/>
      </c>
      <c r="K113" s="445" t="str">
        <f t="shared" si="13"/>
        <v/>
      </c>
      <c r="L113" s="445" t="str">
        <f t="shared" si="9"/>
        <v/>
      </c>
    </row>
    <row r="114" spans="2:12" hidden="1" x14ac:dyDescent="0.35">
      <c r="B114" s="56" t="str">
        <f t="shared" si="10"/>
        <v/>
      </c>
      <c r="C114" s="259" t="str">
        <f>'קיזוזים בגין איחורים'!C114</f>
        <v/>
      </c>
      <c r="D114" s="447" t="str">
        <f>'קיזוזים בגין איחורים'!H114</f>
        <v/>
      </c>
      <c r="E114" s="57"/>
      <c r="F114" s="448" t="str">
        <f t="shared" si="8"/>
        <v/>
      </c>
      <c r="G114" s="448" t="str">
        <f t="shared" si="11"/>
        <v/>
      </c>
      <c r="I114" s="445" t="str">
        <f t="shared" si="12"/>
        <v/>
      </c>
      <c r="J114" s="445" t="str">
        <f>IF($C114="","",IFERROR(IF('קיזוזים בגין איחורים'!E114=0,0,1),0))</f>
        <v/>
      </c>
      <c r="K114" s="445" t="str">
        <f t="shared" si="13"/>
        <v/>
      </c>
      <c r="L114" s="445" t="str">
        <f t="shared" si="9"/>
        <v/>
      </c>
    </row>
    <row r="115" spans="2:12" hidden="1" x14ac:dyDescent="0.35">
      <c r="B115" s="56" t="str">
        <f t="shared" si="10"/>
        <v/>
      </c>
      <c r="C115" s="259" t="str">
        <f>'קיזוזים בגין איחורים'!C115</f>
        <v/>
      </c>
      <c r="D115" s="447" t="str">
        <f>'קיזוזים בגין איחורים'!H115</f>
        <v/>
      </c>
      <c r="E115" s="57"/>
      <c r="F115" s="448" t="str">
        <f t="shared" si="8"/>
        <v/>
      </c>
      <c r="G115" s="448" t="str">
        <f t="shared" si="11"/>
        <v/>
      </c>
      <c r="I115" s="445" t="str">
        <f t="shared" si="12"/>
        <v/>
      </c>
      <c r="J115" s="445" t="str">
        <f>IF($C115="","",IFERROR(IF('קיזוזים בגין איחורים'!E115=0,0,1),0))</f>
        <v/>
      </c>
      <c r="K115" s="445" t="str">
        <f t="shared" si="13"/>
        <v/>
      </c>
      <c r="L115" s="445" t="str">
        <f t="shared" si="9"/>
        <v/>
      </c>
    </row>
    <row r="116" spans="2:12" hidden="1" x14ac:dyDescent="0.35">
      <c r="B116" s="56" t="str">
        <f t="shared" si="10"/>
        <v/>
      </c>
      <c r="C116" s="259" t="str">
        <f>'קיזוזים בגין איחורים'!C116</f>
        <v/>
      </c>
      <c r="D116" s="447" t="str">
        <f>'קיזוזים בגין איחורים'!H116</f>
        <v/>
      </c>
      <c r="E116" s="57"/>
      <c r="F116" s="448" t="str">
        <f t="shared" si="8"/>
        <v/>
      </c>
      <c r="G116" s="448" t="str">
        <f t="shared" si="11"/>
        <v/>
      </c>
      <c r="I116" s="445" t="str">
        <f t="shared" si="12"/>
        <v/>
      </c>
      <c r="J116" s="445" t="str">
        <f>IF($C116="","",IFERROR(IF('קיזוזים בגין איחורים'!E116=0,0,1),0))</f>
        <v/>
      </c>
      <c r="K116" s="445" t="str">
        <f t="shared" si="13"/>
        <v/>
      </c>
      <c r="L116" s="445" t="str">
        <f t="shared" si="9"/>
        <v/>
      </c>
    </row>
    <row r="117" spans="2:12" hidden="1" x14ac:dyDescent="0.35">
      <c r="B117" s="56" t="str">
        <f t="shared" si="10"/>
        <v/>
      </c>
      <c r="C117" s="259" t="str">
        <f>'קיזוזים בגין איחורים'!C117</f>
        <v/>
      </c>
      <c r="D117" s="447" t="str">
        <f>'קיזוזים בגין איחורים'!H117</f>
        <v/>
      </c>
      <c r="E117" s="57"/>
      <c r="F117" s="448" t="str">
        <f t="shared" si="8"/>
        <v/>
      </c>
      <c r="G117" s="448" t="str">
        <f t="shared" si="11"/>
        <v/>
      </c>
      <c r="I117" s="445" t="str">
        <f t="shared" si="12"/>
        <v/>
      </c>
      <c r="J117" s="445" t="str">
        <f>IF($C117="","",IFERROR(IF('קיזוזים בגין איחורים'!E117=0,0,1),0))</f>
        <v/>
      </c>
      <c r="K117" s="445" t="str">
        <f t="shared" si="13"/>
        <v/>
      </c>
      <c r="L117" s="445" t="str">
        <f t="shared" si="9"/>
        <v/>
      </c>
    </row>
    <row r="118" spans="2:12" hidden="1" x14ac:dyDescent="0.35">
      <c r="B118" s="56" t="str">
        <f t="shared" si="10"/>
        <v/>
      </c>
      <c r="C118" s="259" t="str">
        <f>'קיזוזים בגין איחורים'!C118</f>
        <v/>
      </c>
      <c r="D118" s="447" t="str">
        <f>'קיזוזים בגין איחורים'!H118</f>
        <v/>
      </c>
      <c r="E118" s="57"/>
      <c r="F118" s="448" t="str">
        <f t="shared" si="8"/>
        <v/>
      </c>
      <c r="G118" s="448" t="str">
        <f t="shared" si="11"/>
        <v/>
      </c>
      <c r="I118" s="445" t="str">
        <f t="shared" si="12"/>
        <v/>
      </c>
      <c r="J118" s="445" t="str">
        <f>IF($C118="","",IFERROR(IF('קיזוזים בגין איחורים'!E118=0,0,1),0))</f>
        <v/>
      </c>
      <c r="K118" s="445" t="str">
        <f t="shared" si="13"/>
        <v/>
      </c>
      <c r="L118" s="445" t="str">
        <f t="shared" si="9"/>
        <v/>
      </c>
    </row>
    <row r="119" spans="2:12" hidden="1" x14ac:dyDescent="0.35">
      <c r="B119" s="56" t="str">
        <f t="shared" si="10"/>
        <v/>
      </c>
      <c r="C119" s="259" t="str">
        <f>'קיזוזים בגין איחורים'!C119</f>
        <v/>
      </c>
      <c r="D119" s="447" t="str">
        <f>'קיזוזים בגין איחורים'!H119</f>
        <v/>
      </c>
      <c r="E119" s="57"/>
      <c r="F119" s="448" t="str">
        <f t="shared" si="8"/>
        <v/>
      </c>
      <c r="G119" s="448" t="str">
        <f t="shared" si="11"/>
        <v/>
      </c>
      <c r="I119" s="445" t="str">
        <f t="shared" si="12"/>
        <v/>
      </c>
      <c r="J119" s="445" t="str">
        <f>IF($C119="","",IFERROR(IF('קיזוזים בגין איחורים'!E119=0,0,1),0))</f>
        <v/>
      </c>
      <c r="K119" s="445" t="str">
        <f t="shared" si="13"/>
        <v/>
      </c>
      <c r="L119" s="445" t="str">
        <f t="shared" si="9"/>
        <v/>
      </c>
    </row>
    <row r="120" spans="2:12" hidden="1" x14ac:dyDescent="0.35">
      <c r="B120" s="56" t="str">
        <f t="shared" si="10"/>
        <v/>
      </c>
      <c r="C120" s="259" t="str">
        <f>'קיזוזים בגין איחורים'!C120</f>
        <v/>
      </c>
      <c r="D120" s="447" t="str">
        <f>'קיזוזים בגין איחורים'!H120</f>
        <v/>
      </c>
      <c r="E120" s="57"/>
      <c r="F120" s="448" t="str">
        <f t="shared" si="8"/>
        <v/>
      </c>
      <c r="G120" s="448" t="str">
        <f t="shared" si="11"/>
        <v/>
      </c>
      <c r="I120" s="445" t="str">
        <f t="shared" si="12"/>
        <v/>
      </c>
      <c r="J120" s="445" t="str">
        <f>IF($C120="","",IFERROR(IF('קיזוזים בגין איחורים'!E120=0,0,1),0))</f>
        <v/>
      </c>
      <c r="K120" s="445" t="str">
        <f t="shared" si="13"/>
        <v/>
      </c>
      <c r="L120" s="445" t="str">
        <f t="shared" si="9"/>
        <v/>
      </c>
    </row>
    <row r="121" spans="2:12" hidden="1" x14ac:dyDescent="0.35">
      <c r="B121" s="56" t="str">
        <f t="shared" si="10"/>
        <v/>
      </c>
      <c r="C121" s="259" t="str">
        <f>'קיזוזים בגין איחורים'!C121</f>
        <v/>
      </c>
      <c r="D121" s="447" t="str">
        <f>'קיזוזים בגין איחורים'!H121</f>
        <v/>
      </c>
      <c r="E121" s="57"/>
      <c r="F121" s="448" t="str">
        <f t="shared" si="8"/>
        <v/>
      </c>
      <c r="G121" s="448" t="str">
        <f t="shared" si="11"/>
        <v/>
      </c>
      <c r="I121" s="445" t="str">
        <f t="shared" si="12"/>
        <v/>
      </c>
      <c r="J121" s="445" t="str">
        <f>IF($C121="","",IFERROR(IF('קיזוזים בגין איחורים'!E121=0,0,1),0))</f>
        <v/>
      </c>
      <c r="K121" s="445" t="str">
        <f t="shared" si="13"/>
        <v/>
      </c>
      <c r="L121" s="445" t="str">
        <f t="shared" si="9"/>
        <v/>
      </c>
    </row>
    <row r="122" spans="2:12" hidden="1" x14ac:dyDescent="0.35">
      <c r="B122" s="56" t="str">
        <f t="shared" si="10"/>
        <v/>
      </c>
      <c r="C122" s="259" t="str">
        <f>'קיזוזים בגין איחורים'!C122</f>
        <v/>
      </c>
      <c r="D122" s="447" t="str">
        <f>'קיזוזים בגין איחורים'!H122</f>
        <v/>
      </c>
      <c r="E122" s="57"/>
      <c r="F122" s="448" t="str">
        <f t="shared" si="8"/>
        <v/>
      </c>
      <c r="G122" s="448" t="str">
        <f t="shared" si="11"/>
        <v/>
      </c>
      <c r="I122" s="445" t="str">
        <f t="shared" si="12"/>
        <v/>
      </c>
      <c r="J122" s="445" t="str">
        <f>IF($C122="","",IFERROR(IF('קיזוזים בגין איחורים'!E122=0,0,1),0))</f>
        <v/>
      </c>
      <c r="K122" s="445" t="str">
        <f t="shared" si="13"/>
        <v/>
      </c>
      <c r="L122" s="445" t="str">
        <f t="shared" si="9"/>
        <v/>
      </c>
    </row>
    <row r="123" spans="2:12" hidden="1" x14ac:dyDescent="0.35">
      <c r="B123" s="56" t="str">
        <f t="shared" si="10"/>
        <v/>
      </c>
      <c r="C123" s="259" t="str">
        <f>'קיזוזים בגין איחורים'!C123</f>
        <v/>
      </c>
      <c r="D123" s="447" t="str">
        <f>'קיזוזים בגין איחורים'!H123</f>
        <v/>
      </c>
      <c r="E123" s="57"/>
      <c r="F123" s="448" t="str">
        <f t="shared" si="8"/>
        <v/>
      </c>
      <c r="G123" s="448" t="str">
        <f t="shared" si="11"/>
        <v/>
      </c>
      <c r="I123" s="445" t="str">
        <f t="shared" si="12"/>
        <v/>
      </c>
      <c r="J123" s="445" t="str">
        <f>IF($C123="","",IFERROR(IF('קיזוזים בגין איחורים'!E123=0,0,1),0))</f>
        <v/>
      </c>
      <c r="K123" s="445" t="str">
        <f t="shared" si="13"/>
        <v/>
      </c>
      <c r="L123" s="445" t="str">
        <f t="shared" si="9"/>
        <v/>
      </c>
    </row>
    <row r="124" spans="2:12" hidden="1" x14ac:dyDescent="0.35">
      <c r="B124" s="56" t="str">
        <f t="shared" si="10"/>
        <v/>
      </c>
      <c r="C124" s="259" t="str">
        <f>'קיזוזים בגין איחורים'!C124</f>
        <v/>
      </c>
      <c r="D124" s="447" t="str">
        <f>'קיזוזים בגין איחורים'!H124</f>
        <v/>
      </c>
      <c r="E124" s="57"/>
      <c r="F124" s="448" t="str">
        <f t="shared" si="8"/>
        <v/>
      </c>
      <c r="G124" s="448" t="str">
        <f t="shared" si="11"/>
        <v/>
      </c>
      <c r="I124" s="445" t="str">
        <f t="shared" si="12"/>
        <v/>
      </c>
      <c r="J124" s="445" t="str">
        <f>IF($C124="","",IFERROR(IF('קיזוזים בגין איחורים'!E124=0,0,1),0))</f>
        <v/>
      </c>
      <c r="K124" s="445" t="str">
        <f t="shared" si="13"/>
        <v/>
      </c>
      <c r="L124" s="445" t="str">
        <f t="shared" si="9"/>
        <v/>
      </c>
    </row>
    <row r="125" spans="2:12" hidden="1" x14ac:dyDescent="0.35">
      <c r="B125" s="56" t="str">
        <f t="shared" si="10"/>
        <v/>
      </c>
      <c r="C125" s="259" t="str">
        <f>'קיזוזים בגין איחורים'!C125</f>
        <v/>
      </c>
      <c r="D125" s="447" t="str">
        <f>'קיזוזים בגין איחורים'!H125</f>
        <v/>
      </c>
      <c r="E125" s="57"/>
      <c r="F125" s="448" t="str">
        <f t="shared" si="8"/>
        <v/>
      </c>
      <c r="G125" s="448" t="str">
        <f t="shared" si="11"/>
        <v/>
      </c>
      <c r="I125" s="445" t="str">
        <f t="shared" si="12"/>
        <v/>
      </c>
      <c r="J125" s="445" t="str">
        <f>IF($C125="","",IFERROR(IF('קיזוזים בגין איחורים'!E125=0,0,1),0))</f>
        <v/>
      </c>
      <c r="K125" s="445" t="str">
        <f t="shared" si="13"/>
        <v/>
      </c>
      <c r="L125" s="445" t="str">
        <f t="shared" si="9"/>
        <v/>
      </c>
    </row>
    <row r="126" spans="2:12" hidden="1" x14ac:dyDescent="0.35">
      <c r="B126" s="56" t="str">
        <f t="shared" si="10"/>
        <v/>
      </c>
      <c r="C126" s="259" t="str">
        <f>'קיזוזים בגין איחורים'!C126</f>
        <v/>
      </c>
      <c r="D126" s="447" t="str">
        <f>'קיזוזים בגין איחורים'!H126</f>
        <v/>
      </c>
      <c r="E126" s="57"/>
      <c r="F126" s="448" t="str">
        <f t="shared" si="8"/>
        <v/>
      </c>
      <c r="G126" s="448" t="str">
        <f t="shared" si="11"/>
        <v/>
      </c>
      <c r="I126" s="445" t="str">
        <f t="shared" si="12"/>
        <v/>
      </c>
      <c r="J126" s="445" t="str">
        <f>IF($C126="","",IFERROR(IF('קיזוזים בגין איחורים'!E126=0,0,1),0))</f>
        <v/>
      </c>
      <c r="K126" s="445" t="str">
        <f t="shared" si="13"/>
        <v/>
      </c>
      <c r="L126" s="445" t="str">
        <f t="shared" si="9"/>
        <v/>
      </c>
    </row>
    <row r="127" spans="2:12" hidden="1" x14ac:dyDescent="0.35">
      <c r="B127" s="56" t="str">
        <f t="shared" si="10"/>
        <v/>
      </c>
      <c r="C127" s="259" t="str">
        <f>'קיזוזים בגין איחורים'!C127</f>
        <v/>
      </c>
      <c r="D127" s="447" t="str">
        <f>'קיזוזים בגין איחורים'!H127</f>
        <v/>
      </c>
      <c r="E127" s="57"/>
      <c r="F127" s="448" t="str">
        <f t="shared" ref="F127:F130" si="14">IF($C127="","",IF(E127&gt;D127,$P$1,D127-E127))</f>
        <v/>
      </c>
      <c r="G127" s="448" t="str">
        <f t="shared" si="11"/>
        <v/>
      </c>
      <c r="I127" s="445" t="str">
        <f t="shared" si="12"/>
        <v/>
      </c>
      <c r="J127" s="445" t="str">
        <f>IF($C127="","",IFERROR(IF('קיזוזים בגין איחורים'!E127=0,0,1),0))</f>
        <v/>
      </c>
      <c r="K127" s="445" t="str">
        <f t="shared" si="13"/>
        <v/>
      </c>
      <c r="L127" s="445" t="str">
        <f t="shared" ref="L127:L130" si="15">IF($C127="","",IF(K127=1,0,$K$27*$D127/$J$27))</f>
        <v/>
      </c>
    </row>
    <row r="128" spans="2:12" hidden="1" x14ac:dyDescent="0.35">
      <c r="B128" s="56" t="str">
        <f t="shared" si="10"/>
        <v/>
      </c>
      <c r="C128" s="259" t="str">
        <f>'קיזוזים בגין איחורים'!C128</f>
        <v/>
      </c>
      <c r="D128" s="447" t="str">
        <f>'קיזוזים בגין איחורים'!H128</f>
        <v/>
      </c>
      <c r="E128" s="57"/>
      <c r="F128" s="448" t="str">
        <f t="shared" si="14"/>
        <v/>
      </c>
      <c r="G128" s="448" t="str">
        <f t="shared" si="11"/>
        <v/>
      </c>
      <c r="I128" s="445" t="str">
        <f t="shared" si="12"/>
        <v/>
      </c>
      <c r="J128" s="445" t="str">
        <f>IF($C128="","",IFERROR(IF('קיזוזים בגין איחורים'!E128=0,0,1),0))</f>
        <v/>
      </c>
      <c r="K128" s="445" t="str">
        <f t="shared" si="13"/>
        <v/>
      </c>
      <c r="L128" s="445" t="str">
        <f t="shared" si="15"/>
        <v/>
      </c>
    </row>
    <row r="129" spans="2:12" hidden="1" x14ac:dyDescent="0.35">
      <c r="B129" s="56" t="str">
        <f t="shared" si="10"/>
        <v/>
      </c>
      <c r="C129" s="259" t="str">
        <f>'קיזוזים בגין איחורים'!C129</f>
        <v/>
      </c>
      <c r="D129" s="447" t="str">
        <f>'קיזוזים בגין איחורים'!H129</f>
        <v/>
      </c>
      <c r="E129" s="57"/>
      <c r="F129" s="448" t="str">
        <f t="shared" si="14"/>
        <v/>
      </c>
      <c r="G129" s="448" t="str">
        <f t="shared" si="11"/>
        <v/>
      </c>
      <c r="I129" s="445" t="str">
        <f t="shared" si="12"/>
        <v/>
      </c>
      <c r="J129" s="445" t="str">
        <f>IF($C129="","",IFERROR(IF('קיזוזים בגין איחורים'!E129=0,0,1),0))</f>
        <v/>
      </c>
      <c r="K129" s="445" t="str">
        <f t="shared" si="13"/>
        <v/>
      </c>
      <c r="L129" s="445" t="str">
        <f t="shared" si="15"/>
        <v/>
      </c>
    </row>
    <row r="130" spans="2:12" ht="21.75" hidden="1" thickBot="1" x14ac:dyDescent="0.4">
      <c r="B130" s="56" t="str">
        <f t="shared" si="10"/>
        <v/>
      </c>
      <c r="C130" s="259" t="str">
        <f>'קיזוזים בגין איחורים'!C130</f>
        <v/>
      </c>
      <c r="D130" s="447" t="str">
        <f>'קיזוזים בגין איחורים'!H130</f>
        <v/>
      </c>
      <c r="E130" s="57"/>
      <c r="F130" s="448" t="str">
        <f t="shared" si="14"/>
        <v/>
      </c>
      <c r="G130" s="448" t="str">
        <f t="shared" si="11"/>
        <v/>
      </c>
      <c r="I130" s="445" t="str">
        <f t="shared" si="12"/>
        <v/>
      </c>
      <c r="J130" s="445" t="str">
        <f>IF($C130="","",IFERROR(IF('קיזוזים בגין איחורים'!E130=0,0,1),0))</f>
        <v/>
      </c>
      <c r="K130" s="445" t="str">
        <f t="shared" si="13"/>
        <v/>
      </c>
      <c r="L130" s="445" t="str">
        <f t="shared" si="15"/>
        <v/>
      </c>
    </row>
    <row r="131" spans="2:12" ht="21.75" thickBot="1" x14ac:dyDescent="0.4">
      <c r="B131" s="579" t="s">
        <v>47</v>
      </c>
      <c r="C131" s="508"/>
      <c r="D131" s="54">
        <f ca="1">SUM(D31:D130)</f>
        <v>1538184</v>
      </c>
      <c r="E131" s="54">
        <f>SUM(E31:E130)</f>
        <v>0</v>
      </c>
      <c r="F131" s="54">
        <f ca="1">SUM(F31:F130)</f>
        <v>1538184</v>
      </c>
      <c r="G131" s="54">
        <f ca="1">SUM(G31:G130)</f>
        <v>1538184</v>
      </c>
    </row>
  </sheetData>
  <sheetProtection algorithmName="SHA-512" hashValue="MPX5CLrYIFOTChQBjIlBVbF+oAuJsJGp4+HTEmbD27B90gHtVSA5QuI5C0xmV4Gi1VjI/9frsyhjgIocyEV/VQ==" saltValue="A+5bxH9eEVGpquluDZvrwg==" spinCount="100000" sheet="1" scenarios="1" formatColumns="0" formatRows="0"/>
  <mergeCells count="11">
    <mergeCell ref="B28:G28"/>
    <mergeCell ref="B29:B30"/>
    <mergeCell ref="C29:C30"/>
    <mergeCell ref="D29:D30"/>
    <mergeCell ref="F29:F30"/>
    <mergeCell ref="G29:G30"/>
    <mergeCell ref="I29:I30"/>
    <mergeCell ref="J29:J30"/>
    <mergeCell ref="K29:K30"/>
    <mergeCell ref="L29:L30"/>
    <mergeCell ref="B131:C131"/>
  </mergeCells>
  <conditionalFormatting sqref="B31:G130">
    <cfRule type="expression" dxfId="212" priority="445" stopIfTrue="1">
      <formula>AND($C31="",B31&lt;&gt;"")</formula>
    </cfRule>
    <cfRule type="expression" dxfId="211" priority="446">
      <formula>$C31=""</formula>
    </cfRule>
    <cfRule type="expression" dxfId="210" priority="447">
      <formula>B$30&lt;&gt;""</formula>
    </cfRule>
  </conditionalFormatting>
  <conditionalFormatting sqref="C1:C2">
    <cfRule type="containsBlanks" dxfId="209" priority="6">
      <formula>LEN(TRIM(C1))=0</formula>
    </cfRule>
  </conditionalFormatting>
  <dataValidations count="1">
    <dataValidation type="decimal" operator="greaterThanOrEqual" allowBlank="1" showInputMessage="1" showErrorMessage="1" sqref="E31:E130" xr:uid="{00000000-0002-0000-14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48" operator="containsText" id="{EBAE8BB6-09AD-49B8-AB0C-4C694BE0063B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B31:G130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theme="8" tint="-0.249977111117893"/>
    <pageSetUpPr fitToPage="1"/>
  </sheetPr>
  <dimension ref="B1:AH131"/>
  <sheetViews>
    <sheetView rightToLeft="1" view="pageBreakPreview" zoomScale="80" zoomScaleNormal="100" zoomScaleSheetLayoutView="80" workbookViewId="0">
      <pane xSplit="3" ySplit="30" topLeftCell="D31" activePane="bottomRight" state="frozen"/>
      <selection pane="topRight" activeCell="B31" sqref="B31"/>
      <selection pane="bottomLeft" activeCell="B31" sqref="B31"/>
      <selection pane="bottomRight" activeCell="D31" sqref="D31"/>
    </sheetView>
  </sheetViews>
  <sheetFormatPr defaultColWidth="8" defaultRowHeight="15.75" x14ac:dyDescent="0.25"/>
  <cols>
    <col min="1" max="1" width="0" style="322" hidden="1" customWidth="1"/>
    <col min="2" max="2" width="13" style="322" customWidth="1"/>
    <col min="3" max="3" width="31.140625" style="322" customWidth="1"/>
    <col min="4" max="4" width="19.85546875" style="322" customWidth="1"/>
    <col min="5" max="5" width="20.140625" style="322" customWidth="1"/>
    <col min="6" max="6" width="21.140625" style="322" customWidth="1"/>
    <col min="7" max="7" width="20.5703125" style="322" customWidth="1"/>
    <col min="8" max="8" width="14.85546875" style="322" customWidth="1"/>
    <col min="9" max="9" width="19.5703125" style="322" customWidth="1"/>
    <col min="10" max="10" width="17" style="322" customWidth="1"/>
    <col min="11" max="22" width="24" style="322" hidden="1" customWidth="1"/>
    <col min="23" max="23" width="19.85546875" style="322" customWidth="1"/>
    <col min="24" max="24" width="14.140625" style="322" customWidth="1"/>
    <col min="25" max="200" width="0" style="322" hidden="1" customWidth="1"/>
    <col min="201" max="16384" width="8" style="322"/>
  </cols>
  <sheetData>
    <row r="1" spans="2:34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  <c r="D1" s="48"/>
      <c r="E1" s="48"/>
      <c r="AH1" s="209" t="s">
        <v>70</v>
      </c>
    </row>
    <row r="2" spans="2:34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  <c r="D2" s="15"/>
      <c r="E2" s="15"/>
    </row>
    <row r="3" spans="2:34" x14ac:dyDescent="0.25">
      <c r="B3" s="15"/>
      <c r="C3" s="15"/>
      <c r="D3" s="15"/>
      <c r="E3" s="15"/>
    </row>
    <row r="4" spans="2:34" hidden="1" x14ac:dyDescent="0.25">
      <c r="B4" s="15"/>
      <c r="C4" s="15"/>
      <c r="D4" s="15"/>
      <c r="E4" s="15"/>
    </row>
    <row r="5" spans="2:34" hidden="1" x14ac:dyDescent="0.25">
      <c r="B5" s="15"/>
      <c r="C5" s="15"/>
      <c r="D5" s="15"/>
      <c r="E5" s="15"/>
    </row>
    <row r="6" spans="2:34" hidden="1" x14ac:dyDescent="0.25">
      <c r="B6" s="15"/>
      <c r="C6" s="15"/>
      <c r="D6" s="15"/>
      <c r="E6" s="15"/>
    </row>
    <row r="7" spans="2:34" hidden="1" x14ac:dyDescent="0.25">
      <c r="B7" s="15"/>
      <c r="C7" s="15"/>
      <c r="D7" s="15"/>
      <c r="E7" s="15"/>
    </row>
    <row r="8" spans="2:34" hidden="1" x14ac:dyDescent="0.25">
      <c r="B8" s="15"/>
      <c r="C8" s="15"/>
      <c r="D8" s="15"/>
      <c r="E8" s="15"/>
    </row>
    <row r="9" spans="2:34" hidden="1" x14ac:dyDescent="0.25">
      <c r="B9" s="15"/>
      <c r="C9" s="15"/>
      <c r="D9" s="15"/>
      <c r="E9" s="15"/>
    </row>
    <row r="10" spans="2:34" hidden="1" x14ac:dyDescent="0.25">
      <c r="B10" s="15"/>
      <c r="C10" s="15"/>
      <c r="D10" s="15"/>
      <c r="E10" s="15"/>
    </row>
    <row r="11" spans="2:34" hidden="1" x14ac:dyDescent="0.25">
      <c r="B11" s="15"/>
      <c r="C11" s="15"/>
      <c r="D11" s="15"/>
      <c r="E11" s="15"/>
    </row>
    <row r="12" spans="2:34" hidden="1" x14ac:dyDescent="0.25">
      <c r="B12" s="15"/>
      <c r="C12" s="15"/>
      <c r="D12" s="15"/>
      <c r="E12" s="15"/>
    </row>
    <row r="13" spans="2:34" hidden="1" x14ac:dyDescent="0.25">
      <c r="B13" s="15"/>
      <c r="C13" s="15"/>
      <c r="D13" s="15"/>
      <c r="E13" s="15"/>
    </row>
    <row r="14" spans="2:34" hidden="1" x14ac:dyDescent="0.25">
      <c r="B14" s="15"/>
      <c r="C14" s="15"/>
      <c r="D14" s="15"/>
      <c r="E14" s="15"/>
    </row>
    <row r="15" spans="2:34" hidden="1" x14ac:dyDescent="0.25">
      <c r="B15" s="15"/>
      <c r="C15" s="15"/>
      <c r="D15" s="15"/>
      <c r="E15" s="15"/>
    </row>
    <row r="16" spans="2:34" hidden="1" x14ac:dyDescent="0.25">
      <c r="B16" s="15"/>
      <c r="C16" s="15"/>
      <c r="D16" s="15"/>
      <c r="E16" s="15"/>
    </row>
    <row r="17" spans="2:24" hidden="1" x14ac:dyDescent="0.25">
      <c r="B17" s="15"/>
      <c r="C17" s="15"/>
      <c r="D17" s="15"/>
      <c r="E17" s="15"/>
    </row>
    <row r="18" spans="2:24" hidden="1" x14ac:dyDescent="0.25">
      <c r="B18" s="15"/>
      <c r="C18" s="15"/>
      <c r="D18" s="15"/>
      <c r="E18" s="15"/>
    </row>
    <row r="19" spans="2:24" hidden="1" x14ac:dyDescent="0.25">
      <c r="B19" s="15"/>
      <c r="C19" s="15"/>
      <c r="D19" s="15"/>
      <c r="E19" s="15"/>
    </row>
    <row r="20" spans="2:24" hidden="1" x14ac:dyDescent="0.25">
      <c r="B20" s="15"/>
      <c r="C20" s="15"/>
      <c r="D20" s="15"/>
      <c r="E20" s="15"/>
    </row>
    <row r="21" spans="2:24" hidden="1" x14ac:dyDescent="0.25">
      <c r="B21" s="15"/>
      <c r="C21" s="15"/>
      <c r="D21" s="15"/>
      <c r="E21" s="15"/>
    </row>
    <row r="22" spans="2:24" hidden="1" x14ac:dyDescent="0.25">
      <c r="B22" s="15"/>
      <c r="C22" s="15"/>
      <c r="D22" s="15"/>
      <c r="E22" s="15"/>
    </row>
    <row r="23" spans="2:24" hidden="1" x14ac:dyDescent="0.25">
      <c r="B23" s="15"/>
      <c r="C23" s="15"/>
      <c r="D23" s="15"/>
      <c r="E23" s="15"/>
    </row>
    <row r="24" spans="2:24" hidden="1" x14ac:dyDescent="0.25">
      <c r="B24" s="15"/>
      <c r="C24" s="15"/>
      <c r="D24" s="15"/>
      <c r="E24" s="15"/>
    </row>
    <row r="25" spans="2:24" hidden="1" x14ac:dyDescent="0.25">
      <c r="B25" s="15"/>
      <c r="C25" s="15"/>
      <c r="D25" s="15"/>
      <c r="E25" s="15"/>
    </row>
    <row r="26" spans="2:24" hidden="1" x14ac:dyDescent="0.25">
      <c r="B26" s="15"/>
      <c r="C26" s="15"/>
      <c r="D26" s="15"/>
      <c r="E26" s="15"/>
    </row>
    <row r="27" spans="2:24" ht="16.5" thickBot="1" x14ac:dyDescent="0.3">
      <c r="B27" s="15"/>
      <c r="C27" s="15"/>
      <c r="D27" s="15"/>
      <c r="E27" s="15"/>
    </row>
    <row r="28" spans="2:24" ht="18.75" customHeight="1" thickBot="1" x14ac:dyDescent="0.3">
      <c r="B28" s="598" t="str">
        <f ca="1">MID(CELL("filename",B30),FIND("]",CELL("filename",C29),1)+1,99)</f>
        <v>הגבלה לסכום מבוקש (2)</v>
      </c>
      <c r="C28" s="599"/>
      <c r="D28" s="599"/>
      <c r="E28" s="599"/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599"/>
      <c r="R28" s="599"/>
      <c r="S28" s="599"/>
      <c r="T28" s="599"/>
      <c r="U28" s="599"/>
      <c r="V28" s="599"/>
      <c r="W28" s="599"/>
      <c r="X28" s="600"/>
    </row>
    <row r="29" spans="2:24" s="324" customFormat="1" ht="19.5" customHeight="1" x14ac:dyDescent="0.25">
      <c r="B29" s="583" t="s">
        <v>149</v>
      </c>
      <c r="C29" s="594" t="s">
        <v>89</v>
      </c>
      <c r="D29" s="594" t="s">
        <v>271</v>
      </c>
      <c r="E29" s="594" t="s">
        <v>303</v>
      </c>
      <c r="F29" s="594" t="s">
        <v>304</v>
      </c>
      <c r="G29" s="594" t="s">
        <v>272</v>
      </c>
      <c r="H29" s="594" t="s">
        <v>273</v>
      </c>
      <c r="I29" s="594" t="s">
        <v>274</v>
      </c>
      <c r="J29" s="594" t="s">
        <v>305</v>
      </c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594" t="s">
        <v>306</v>
      </c>
      <c r="X29" s="596" t="s">
        <v>156</v>
      </c>
    </row>
    <row r="30" spans="2:24" s="324" customFormat="1" ht="54" customHeight="1" thickBot="1" x14ac:dyDescent="0.3">
      <c r="B30" s="584"/>
      <c r="C30" s="595"/>
      <c r="D30" s="595"/>
      <c r="E30" s="595"/>
      <c r="F30" s="595"/>
      <c r="G30" s="595"/>
      <c r="H30" s="595"/>
      <c r="I30" s="595"/>
      <c r="J30" s="595"/>
      <c r="K30" s="325" t="s">
        <v>279</v>
      </c>
      <c r="L30" s="325" t="s">
        <v>280</v>
      </c>
      <c r="M30" s="325" t="s">
        <v>281</v>
      </c>
      <c r="N30" s="325" t="s">
        <v>282</v>
      </c>
      <c r="O30" s="325" t="s">
        <v>283</v>
      </c>
      <c r="P30" s="325" t="s">
        <v>284</v>
      </c>
      <c r="Q30" s="325" t="s">
        <v>285</v>
      </c>
      <c r="R30" s="325" t="s">
        <v>286</v>
      </c>
      <c r="S30" s="325" t="s">
        <v>287</v>
      </c>
      <c r="T30" s="325" t="s">
        <v>288</v>
      </c>
      <c r="U30" s="325" t="s">
        <v>289</v>
      </c>
      <c r="V30" s="325" t="s">
        <v>290</v>
      </c>
      <c r="W30" s="595"/>
      <c r="X30" s="597"/>
    </row>
    <row r="31" spans="2:24" s="324" customFormat="1" x14ac:dyDescent="0.25">
      <c r="B31" s="49">
        <f ca="1">IF(C31="","",ROW()-30)</f>
        <v>1</v>
      </c>
      <c r="C31" s="259" t="str">
        <f ca="1">'קיזוזים- החלטות ועדה'!C31</f>
        <v>איגוד הקומפוזיטורים</v>
      </c>
      <c r="D31" s="50">
        <f ca="1">IF($C31="","",'הגבלה לסכום מבוקש (1)'!D31)</f>
        <v>610000</v>
      </c>
      <c r="E31" s="50">
        <f ca="1">IF($C31="","",'קיזוזים בגין איחורים'!F31+'קיזוזים- החלטות ועדה'!E31)</f>
        <v>0</v>
      </c>
      <c r="F31" s="50">
        <f ca="1">IF($C31="","",D31-E31)</f>
        <v>610000</v>
      </c>
      <c r="G31" s="50">
        <f ca="1">'קיזוזים- החלטות ועדה'!G31</f>
        <v>302896.87061368686</v>
      </c>
      <c r="H31" s="51">
        <f ca="1">IF(C31="","",IF(G31&gt;$F31,1,0))</f>
        <v>0</v>
      </c>
      <c r="I31" s="50">
        <f ca="1">IF($C31="","",MIN(F31:G31))</f>
        <v>302896.87061368686</v>
      </c>
      <c r="J31" s="50">
        <f ca="1">IF($C31="","",IF(H31=1,I31,I31/SUMIF(H$31:H$130,0,I$31:I$130)*($C$2-SUMIF(H$31:H$130,1,I$31:I$130))))</f>
        <v>302896.87061368686</v>
      </c>
      <c r="K31" s="326">
        <f ca="1">IF(OR(J31&gt;$F31,$H31=1),1,0)</f>
        <v>0</v>
      </c>
      <c r="L31" s="52">
        <f ca="1">IF($C31="","",MIN(J31,$F31))</f>
        <v>302896.87061368686</v>
      </c>
      <c r="M31" s="52">
        <f ca="1">IF($C31="","",IF(K31=1,L31,L31/SUMIF(K$31:K$130,0,L$31:L$130)*($C$2-SUMIF(K$31:K$130,1,L$31:L$130))))</f>
        <v>302896.87061368686</v>
      </c>
      <c r="N31" s="326">
        <f ca="1">IF(OR(M31&gt;$F31,$H31=1,$K31=1),1,0)</f>
        <v>0</v>
      </c>
      <c r="O31" s="52">
        <f ca="1">IF($C31="","",MIN(M31,$F31))</f>
        <v>302896.87061368686</v>
      </c>
      <c r="P31" s="52">
        <f ca="1">IF($C31="","",IF(N31=1,O31,O31/SUMIF(N$31:N$130,0,O$31:O$130)*($C$2-SUMIF(N$31:N$130,1,O$31:O$130))))</f>
        <v>302896.87061368686</v>
      </c>
      <c r="Q31" s="326">
        <f ca="1">IF(OR(P31&gt;$F31,$H31=1,$K31=1,$N31=1),1,0)</f>
        <v>0</v>
      </c>
      <c r="R31" s="52">
        <f ca="1">IF($C31="","",MIN(P31,$F31))</f>
        <v>302896.87061368686</v>
      </c>
      <c r="S31" s="52">
        <f ca="1">IF($C31="","",IF(Q31=2,R31,IF(Q31=1,R31,R31/SUMIF(Q$31:Q$130,0,R$31:R$130)*($C$2-SUMIF(Q$31:Q$130,1,R$31:R$130)-SUMIF(Q$31:Q$130,2,R$31:R$130)))))</f>
        <v>302896.87061368686</v>
      </c>
      <c r="T31" s="326">
        <f ca="1">IF(OR(S31&gt;$F31,$H31=1,$K31=1,$N31=1,$Q31=1),1,0)</f>
        <v>0</v>
      </c>
      <c r="U31" s="52">
        <f ca="1">IF($C31="","",MIN(S31,$F31))</f>
        <v>302896.87061368686</v>
      </c>
      <c r="V31" s="52">
        <f ca="1">IF($C31="","",IF(T31=2,U31,IF(T31=1,U31,U31/SUMIF(T$31:T$130,0,U$31:U$130)*($C$2-SUMIF(T$31:T$130,1,U$31:U$130)-SUMIF(T$31:T$130,2,U$31:U$130)))))</f>
        <v>302896.87061368686</v>
      </c>
      <c r="W31" s="50">
        <f ca="1">IFERROR(V31,$AH$1)</f>
        <v>302896.87061368686</v>
      </c>
      <c r="X31" s="53">
        <f ca="1">IF(F31="","",IFERROR(W31/SUMIF($W$31:$W$130,"&lt;&gt;#DIV/0!"),$AH$1))</f>
        <v>0.19691848999449146</v>
      </c>
    </row>
    <row r="32" spans="2:24" s="324" customFormat="1" x14ac:dyDescent="0.25">
      <c r="B32" s="49">
        <f t="shared" ref="B32:B95" ca="1" si="0">IF(C32="","",ROW()-30)</f>
        <v>2</v>
      </c>
      <c r="C32" s="259" t="str">
        <f ca="1">'קיזוזים- החלטות ועדה'!C32</f>
        <v>המכון למוסיקה ישראלית</v>
      </c>
      <c r="D32" s="447">
        <f ca="1">IF($C32="","",'הגבלה לסכום מבוקש (1)'!D32)</f>
        <v>1400000</v>
      </c>
      <c r="E32" s="447">
        <f ca="1">IF($C32="","",'קיזוזים בגין איחורים'!F32+'קיזוזים- החלטות ועדה'!E32)</f>
        <v>0</v>
      </c>
      <c r="F32" s="447">
        <f t="shared" ref="F32:F95" ca="1" si="1">IF($C32="","",D32-E32)</f>
        <v>1400000</v>
      </c>
      <c r="G32" s="447">
        <f ca="1">'קיזוזים- החלטות ועדה'!G32</f>
        <v>1235287.129386313</v>
      </c>
      <c r="H32" s="450">
        <f t="shared" ref="H32:H95" ca="1" si="2">IF(C32="","",IF(G32&gt;$F32,1,0))</f>
        <v>0</v>
      </c>
      <c r="I32" s="447">
        <f t="shared" ref="I32:I95" ca="1" si="3">IF($C32="","",MIN(F32:G32))</f>
        <v>1235287.129386313</v>
      </c>
      <c r="J32" s="447">
        <f t="shared" ref="J32:J95" ca="1" si="4">IF($C32="","",IF(H32=1,I32,I32/SUMIF(H$31:H$130,0,I$31:I$130)*($C$2-SUMIF(H$31:H$130,1,I$31:I$130))))</f>
        <v>1235287.129386313</v>
      </c>
      <c r="K32" s="451">
        <f t="shared" ref="K32:K95" ca="1" si="5">IF(OR(J32&gt;$F32,$H32=1),1,0)</f>
        <v>0</v>
      </c>
      <c r="L32" s="452">
        <f t="shared" ref="L32:L95" ca="1" si="6">IF($C32="","",MIN(J32,$F32))</f>
        <v>1235287.129386313</v>
      </c>
      <c r="M32" s="452">
        <f t="shared" ref="M32:M95" ca="1" si="7">IF($C32="","",IF(K32=1,L32,L32/SUMIF(K$31:K$130,0,L$31:L$130)*($C$2-SUMIF(K$31:K$130,1,L$31:L$130))))</f>
        <v>1235287.129386313</v>
      </c>
      <c r="N32" s="451">
        <f t="shared" ref="N32:N95" ca="1" si="8">IF(OR(M32&gt;$F32,$H32=1,$K32=1),1,0)</f>
        <v>0</v>
      </c>
      <c r="O32" s="452">
        <f t="shared" ref="O32:O95" ca="1" si="9">IF($C32="","",MIN(M32,$F32))</f>
        <v>1235287.129386313</v>
      </c>
      <c r="P32" s="452">
        <f t="shared" ref="P32:P95" ca="1" si="10">IF($C32="","",IF(N32=1,O32,O32/SUMIF(N$31:N$130,0,O$31:O$130)*($C$2-SUMIF(N$31:N$130,1,O$31:O$130))))</f>
        <v>1235287.129386313</v>
      </c>
      <c r="Q32" s="451">
        <f t="shared" ref="Q32:Q95" ca="1" si="11">IF(OR(P32&gt;$F32,$H32=1,$K32=1,$N32=1),1,0)</f>
        <v>0</v>
      </c>
      <c r="R32" s="452">
        <f t="shared" ref="R32:R95" ca="1" si="12">IF($C32="","",MIN(P32,$F32))</f>
        <v>1235287.129386313</v>
      </c>
      <c r="S32" s="452">
        <f t="shared" ref="S32:S95" ca="1" si="13">IF($C32="","",IF(Q32=2,R32,IF(Q32=1,R32,R32/SUMIF(Q$31:Q$130,0,R$31:R$130)*($C$2-SUMIF(Q$31:Q$130,1,R$31:R$130)-SUMIF(Q$31:Q$130,2,R$31:R$130)))))</f>
        <v>1235287.129386313</v>
      </c>
      <c r="T32" s="451">
        <f t="shared" ref="T32:T95" ca="1" si="14">IF(OR(S32&gt;$F32,$H32=1,$K32=1,$N32=1,$Q32=1),1,0)</f>
        <v>0</v>
      </c>
      <c r="U32" s="452">
        <f t="shared" ref="U32:U95" ca="1" si="15">IF($C32="","",MIN(S32,$F32))</f>
        <v>1235287.129386313</v>
      </c>
      <c r="V32" s="452">
        <f t="shared" ref="V32:V95" ca="1" si="16">IF($C32="","",IF(T32=2,U32,IF(T32=1,U32,U32/SUMIF(T$31:T$130,0,U$31:U$130)*($C$2-SUMIF(T$31:T$130,1,U$31:U$130)-SUMIF(T$31:T$130,2,U$31:U$130)))))</f>
        <v>1235287.129386313</v>
      </c>
      <c r="W32" s="50">
        <f t="shared" ref="W32:W95" ca="1" si="17">IFERROR(V32,$AH$1)</f>
        <v>1235287.129386313</v>
      </c>
      <c r="X32" s="53">
        <f t="shared" ref="X32:X95" ca="1" si="18">IF(F32="","",IFERROR(W32/SUMIF($W$31:$W$130,"&lt;&gt;#DIV/0!"),$AH$1))</f>
        <v>0.80308151000550843</v>
      </c>
    </row>
    <row r="33" spans="2:24" s="324" customFormat="1" x14ac:dyDescent="0.25">
      <c r="B33" s="49" t="str">
        <f t="shared" ca="1" si="0"/>
        <v/>
      </c>
      <c r="C33" s="259" t="str">
        <f ca="1">'קיזוזים- החלטות ועדה'!C33</f>
        <v/>
      </c>
      <c r="D33" s="447" t="str">
        <f ca="1">IF($C33="","",'הגבלה לסכום מבוקש (1)'!D33)</f>
        <v/>
      </c>
      <c r="E33" s="447" t="str">
        <f ca="1">IF($C33="","",'קיזוזים בגין איחורים'!F33+'קיזוזים- החלטות ועדה'!E33)</f>
        <v/>
      </c>
      <c r="F33" s="447" t="str">
        <f t="shared" ca="1" si="1"/>
        <v/>
      </c>
      <c r="G33" s="447" t="str">
        <f ca="1">'קיזוזים- החלטות ועדה'!G33</f>
        <v/>
      </c>
      <c r="H33" s="450" t="str">
        <f t="shared" ca="1" si="2"/>
        <v/>
      </c>
      <c r="I33" s="447" t="str">
        <f t="shared" ca="1" si="3"/>
        <v/>
      </c>
      <c r="J33" s="447" t="str">
        <f t="shared" ca="1" si="4"/>
        <v/>
      </c>
      <c r="K33" s="451">
        <f t="shared" ca="1" si="5"/>
        <v>0</v>
      </c>
      <c r="L33" s="452" t="str">
        <f t="shared" ca="1" si="6"/>
        <v/>
      </c>
      <c r="M33" s="452" t="str">
        <f t="shared" ca="1" si="7"/>
        <v/>
      </c>
      <c r="N33" s="451">
        <f t="shared" ca="1" si="8"/>
        <v>0</v>
      </c>
      <c r="O33" s="452" t="str">
        <f t="shared" ca="1" si="9"/>
        <v/>
      </c>
      <c r="P33" s="452" t="str">
        <f t="shared" ca="1" si="10"/>
        <v/>
      </c>
      <c r="Q33" s="451">
        <f t="shared" ca="1" si="11"/>
        <v>0</v>
      </c>
      <c r="R33" s="452" t="str">
        <f t="shared" ca="1" si="12"/>
        <v/>
      </c>
      <c r="S33" s="452" t="str">
        <f t="shared" ca="1" si="13"/>
        <v/>
      </c>
      <c r="T33" s="451">
        <f t="shared" ca="1" si="14"/>
        <v>0</v>
      </c>
      <c r="U33" s="452" t="str">
        <f t="shared" ca="1" si="15"/>
        <v/>
      </c>
      <c r="V33" s="452" t="str">
        <f t="shared" ca="1" si="16"/>
        <v/>
      </c>
      <c r="W33" s="50" t="str">
        <f t="shared" ca="1" si="17"/>
        <v/>
      </c>
      <c r="X33" s="53" t="str">
        <f t="shared" ca="1" si="18"/>
        <v/>
      </c>
    </row>
    <row r="34" spans="2:24" s="324" customFormat="1" x14ac:dyDescent="0.25">
      <c r="B34" s="49" t="str">
        <f t="shared" ca="1" si="0"/>
        <v/>
      </c>
      <c r="C34" s="259" t="str">
        <f ca="1">'קיזוזים- החלטות ועדה'!C34</f>
        <v/>
      </c>
      <c r="D34" s="447" t="str">
        <f ca="1">IF($C34="","",'הגבלה לסכום מבוקש (1)'!D34)</f>
        <v/>
      </c>
      <c r="E34" s="447" t="str">
        <f ca="1">IF($C34="","",'קיזוזים בגין איחורים'!F34+'קיזוזים- החלטות ועדה'!E34)</f>
        <v/>
      </c>
      <c r="F34" s="447" t="str">
        <f t="shared" ca="1" si="1"/>
        <v/>
      </c>
      <c r="G34" s="447" t="str">
        <f ca="1">'קיזוזים- החלטות ועדה'!G34</f>
        <v/>
      </c>
      <c r="H34" s="450" t="str">
        <f t="shared" ca="1" si="2"/>
        <v/>
      </c>
      <c r="I34" s="447" t="str">
        <f t="shared" ca="1" si="3"/>
        <v/>
      </c>
      <c r="J34" s="447" t="str">
        <f t="shared" ca="1" si="4"/>
        <v/>
      </c>
      <c r="K34" s="451">
        <f t="shared" ca="1" si="5"/>
        <v>0</v>
      </c>
      <c r="L34" s="452" t="str">
        <f t="shared" ca="1" si="6"/>
        <v/>
      </c>
      <c r="M34" s="452" t="str">
        <f t="shared" ca="1" si="7"/>
        <v/>
      </c>
      <c r="N34" s="451">
        <f t="shared" ca="1" si="8"/>
        <v>0</v>
      </c>
      <c r="O34" s="452" t="str">
        <f t="shared" ca="1" si="9"/>
        <v/>
      </c>
      <c r="P34" s="452" t="str">
        <f t="shared" ca="1" si="10"/>
        <v/>
      </c>
      <c r="Q34" s="451">
        <f t="shared" ca="1" si="11"/>
        <v>0</v>
      </c>
      <c r="R34" s="452" t="str">
        <f t="shared" ca="1" si="12"/>
        <v/>
      </c>
      <c r="S34" s="452" t="str">
        <f t="shared" ca="1" si="13"/>
        <v/>
      </c>
      <c r="T34" s="451">
        <f t="shared" ca="1" si="14"/>
        <v>0</v>
      </c>
      <c r="U34" s="452" t="str">
        <f t="shared" ca="1" si="15"/>
        <v/>
      </c>
      <c r="V34" s="452" t="str">
        <f t="shared" ca="1" si="16"/>
        <v/>
      </c>
      <c r="W34" s="50" t="str">
        <f t="shared" ca="1" si="17"/>
        <v/>
      </c>
      <c r="X34" s="53" t="str">
        <f t="shared" ca="1" si="18"/>
        <v/>
      </c>
    </row>
    <row r="35" spans="2:24" s="324" customFormat="1" x14ac:dyDescent="0.25">
      <c r="B35" s="49" t="str">
        <f t="shared" ca="1" si="0"/>
        <v/>
      </c>
      <c r="C35" s="259" t="str">
        <f ca="1">'קיזוזים- החלטות ועדה'!C35</f>
        <v/>
      </c>
      <c r="D35" s="447" t="str">
        <f ca="1">IF($C35="","",'הגבלה לסכום מבוקש (1)'!D35)</f>
        <v/>
      </c>
      <c r="E35" s="447" t="str">
        <f ca="1">IF($C35="","",'קיזוזים בגין איחורים'!F35+'קיזוזים- החלטות ועדה'!E35)</f>
        <v/>
      </c>
      <c r="F35" s="447" t="str">
        <f t="shared" ca="1" si="1"/>
        <v/>
      </c>
      <c r="G35" s="447" t="str">
        <f ca="1">'קיזוזים- החלטות ועדה'!G35</f>
        <v/>
      </c>
      <c r="H35" s="450" t="str">
        <f t="shared" ca="1" si="2"/>
        <v/>
      </c>
      <c r="I35" s="447" t="str">
        <f t="shared" ca="1" si="3"/>
        <v/>
      </c>
      <c r="J35" s="447" t="str">
        <f t="shared" ca="1" si="4"/>
        <v/>
      </c>
      <c r="K35" s="451">
        <f t="shared" ca="1" si="5"/>
        <v>0</v>
      </c>
      <c r="L35" s="452" t="str">
        <f t="shared" ca="1" si="6"/>
        <v/>
      </c>
      <c r="M35" s="452" t="str">
        <f t="shared" ca="1" si="7"/>
        <v/>
      </c>
      <c r="N35" s="451">
        <f t="shared" ca="1" si="8"/>
        <v>0</v>
      </c>
      <c r="O35" s="452" t="str">
        <f t="shared" ca="1" si="9"/>
        <v/>
      </c>
      <c r="P35" s="452" t="str">
        <f t="shared" ca="1" si="10"/>
        <v/>
      </c>
      <c r="Q35" s="451">
        <f t="shared" ca="1" si="11"/>
        <v>0</v>
      </c>
      <c r="R35" s="452" t="str">
        <f t="shared" ca="1" si="12"/>
        <v/>
      </c>
      <c r="S35" s="452" t="str">
        <f t="shared" ca="1" si="13"/>
        <v/>
      </c>
      <c r="T35" s="451">
        <f t="shared" ca="1" si="14"/>
        <v>0</v>
      </c>
      <c r="U35" s="452" t="str">
        <f t="shared" ca="1" si="15"/>
        <v/>
      </c>
      <c r="V35" s="452" t="str">
        <f t="shared" ca="1" si="16"/>
        <v/>
      </c>
      <c r="W35" s="50" t="str">
        <f t="shared" ca="1" si="17"/>
        <v/>
      </c>
      <c r="X35" s="53" t="str">
        <f t="shared" ca="1" si="18"/>
        <v/>
      </c>
    </row>
    <row r="36" spans="2:24" s="324" customFormat="1" x14ac:dyDescent="0.25">
      <c r="B36" s="49" t="str">
        <f t="shared" ca="1" si="0"/>
        <v/>
      </c>
      <c r="C36" s="259" t="str">
        <f ca="1">'קיזוזים- החלטות ועדה'!C36</f>
        <v/>
      </c>
      <c r="D36" s="447" t="str">
        <f ca="1">IF($C36="","",'הגבלה לסכום מבוקש (1)'!D36)</f>
        <v/>
      </c>
      <c r="E36" s="447" t="str">
        <f ca="1">IF($C36="","",'קיזוזים בגין איחורים'!F36+'קיזוזים- החלטות ועדה'!E36)</f>
        <v/>
      </c>
      <c r="F36" s="447" t="str">
        <f t="shared" ca="1" si="1"/>
        <v/>
      </c>
      <c r="G36" s="447" t="str">
        <f ca="1">'קיזוזים- החלטות ועדה'!G36</f>
        <v/>
      </c>
      <c r="H36" s="450" t="str">
        <f t="shared" ca="1" si="2"/>
        <v/>
      </c>
      <c r="I36" s="447" t="str">
        <f t="shared" ca="1" si="3"/>
        <v/>
      </c>
      <c r="J36" s="447" t="str">
        <f t="shared" ca="1" si="4"/>
        <v/>
      </c>
      <c r="K36" s="451">
        <f t="shared" ca="1" si="5"/>
        <v>0</v>
      </c>
      <c r="L36" s="452" t="str">
        <f t="shared" ca="1" si="6"/>
        <v/>
      </c>
      <c r="M36" s="452" t="str">
        <f t="shared" ca="1" si="7"/>
        <v/>
      </c>
      <c r="N36" s="451">
        <f t="shared" ca="1" si="8"/>
        <v>0</v>
      </c>
      <c r="O36" s="452" t="str">
        <f t="shared" ca="1" si="9"/>
        <v/>
      </c>
      <c r="P36" s="452" t="str">
        <f t="shared" ca="1" si="10"/>
        <v/>
      </c>
      <c r="Q36" s="451">
        <f t="shared" ca="1" si="11"/>
        <v>0</v>
      </c>
      <c r="R36" s="452" t="str">
        <f t="shared" ca="1" si="12"/>
        <v/>
      </c>
      <c r="S36" s="452" t="str">
        <f t="shared" ca="1" si="13"/>
        <v/>
      </c>
      <c r="T36" s="451">
        <f t="shared" ca="1" si="14"/>
        <v>0</v>
      </c>
      <c r="U36" s="452" t="str">
        <f t="shared" ca="1" si="15"/>
        <v/>
      </c>
      <c r="V36" s="452" t="str">
        <f t="shared" ca="1" si="16"/>
        <v/>
      </c>
      <c r="W36" s="50" t="str">
        <f t="shared" ca="1" si="17"/>
        <v/>
      </c>
      <c r="X36" s="53" t="str">
        <f t="shared" ca="1" si="18"/>
        <v/>
      </c>
    </row>
    <row r="37" spans="2:24" s="324" customFormat="1" x14ac:dyDescent="0.25">
      <c r="B37" s="49" t="str">
        <f t="shared" ca="1" si="0"/>
        <v/>
      </c>
      <c r="C37" s="259" t="str">
        <f ca="1">'קיזוזים- החלטות ועדה'!C37</f>
        <v/>
      </c>
      <c r="D37" s="447" t="str">
        <f ca="1">IF($C37="","",'הגבלה לסכום מבוקש (1)'!D37)</f>
        <v/>
      </c>
      <c r="E37" s="447" t="str">
        <f ca="1">IF($C37="","",'קיזוזים בגין איחורים'!F37+'קיזוזים- החלטות ועדה'!E37)</f>
        <v/>
      </c>
      <c r="F37" s="447" t="str">
        <f t="shared" ca="1" si="1"/>
        <v/>
      </c>
      <c r="G37" s="447" t="str">
        <f ca="1">'קיזוזים- החלטות ועדה'!G37</f>
        <v/>
      </c>
      <c r="H37" s="450" t="str">
        <f t="shared" ca="1" si="2"/>
        <v/>
      </c>
      <c r="I37" s="447" t="str">
        <f t="shared" ca="1" si="3"/>
        <v/>
      </c>
      <c r="J37" s="447" t="str">
        <f t="shared" ca="1" si="4"/>
        <v/>
      </c>
      <c r="K37" s="451">
        <f t="shared" ca="1" si="5"/>
        <v>0</v>
      </c>
      <c r="L37" s="452" t="str">
        <f t="shared" ca="1" si="6"/>
        <v/>
      </c>
      <c r="M37" s="452" t="str">
        <f t="shared" ca="1" si="7"/>
        <v/>
      </c>
      <c r="N37" s="451">
        <f t="shared" ca="1" si="8"/>
        <v>0</v>
      </c>
      <c r="O37" s="452" t="str">
        <f t="shared" ca="1" si="9"/>
        <v/>
      </c>
      <c r="P37" s="452" t="str">
        <f t="shared" ca="1" si="10"/>
        <v/>
      </c>
      <c r="Q37" s="451">
        <f t="shared" ca="1" si="11"/>
        <v>0</v>
      </c>
      <c r="R37" s="452" t="str">
        <f t="shared" ca="1" si="12"/>
        <v/>
      </c>
      <c r="S37" s="452" t="str">
        <f t="shared" ca="1" si="13"/>
        <v/>
      </c>
      <c r="T37" s="451">
        <f t="shared" ca="1" si="14"/>
        <v>0</v>
      </c>
      <c r="U37" s="452" t="str">
        <f t="shared" ca="1" si="15"/>
        <v/>
      </c>
      <c r="V37" s="452" t="str">
        <f t="shared" ca="1" si="16"/>
        <v/>
      </c>
      <c r="W37" s="50" t="str">
        <f t="shared" ca="1" si="17"/>
        <v/>
      </c>
      <c r="X37" s="53" t="str">
        <f t="shared" ca="1" si="18"/>
        <v/>
      </c>
    </row>
    <row r="38" spans="2:24" s="324" customFormat="1" x14ac:dyDescent="0.25">
      <c r="B38" s="49" t="str">
        <f t="shared" ca="1" si="0"/>
        <v/>
      </c>
      <c r="C38" s="259" t="str">
        <f ca="1">'קיזוזים- החלטות ועדה'!C38</f>
        <v/>
      </c>
      <c r="D38" s="447" t="str">
        <f ca="1">IF($C38="","",'הגבלה לסכום מבוקש (1)'!D38)</f>
        <v/>
      </c>
      <c r="E38" s="447" t="str">
        <f ca="1">IF($C38="","",'קיזוזים בגין איחורים'!F38+'קיזוזים- החלטות ועדה'!E38)</f>
        <v/>
      </c>
      <c r="F38" s="447" t="str">
        <f t="shared" ca="1" si="1"/>
        <v/>
      </c>
      <c r="G38" s="447" t="str">
        <f ca="1">'קיזוזים- החלטות ועדה'!G38</f>
        <v/>
      </c>
      <c r="H38" s="450" t="str">
        <f t="shared" ca="1" si="2"/>
        <v/>
      </c>
      <c r="I38" s="447" t="str">
        <f t="shared" ca="1" si="3"/>
        <v/>
      </c>
      <c r="J38" s="447" t="str">
        <f t="shared" ca="1" si="4"/>
        <v/>
      </c>
      <c r="K38" s="451">
        <f t="shared" ca="1" si="5"/>
        <v>0</v>
      </c>
      <c r="L38" s="452" t="str">
        <f t="shared" ca="1" si="6"/>
        <v/>
      </c>
      <c r="M38" s="452" t="str">
        <f t="shared" ca="1" si="7"/>
        <v/>
      </c>
      <c r="N38" s="451">
        <f t="shared" ca="1" si="8"/>
        <v>0</v>
      </c>
      <c r="O38" s="452" t="str">
        <f t="shared" ca="1" si="9"/>
        <v/>
      </c>
      <c r="P38" s="452" t="str">
        <f t="shared" ca="1" si="10"/>
        <v/>
      </c>
      <c r="Q38" s="451">
        <f t="shared" ca="1" si="11"/>
        <v>0</v>
      </c>
      <c r="R38" s="452" t="str">
        <f t="shared" ca="1" si="12"/>
        <v/>
      </c>
      <c r="S38" s="452" t="str">
        <f t="shared" ca="1" si="13"/>
        <v/>
      </c>
      <c r="T38" s="451">
        <f t="shared" ca="1" si="14"/>
        <v>0</v>
      </c>
      <c r="U38" s="452" t="str">
        <f t="shared" ca="1" si="15"/>
        <v/>
      </c>
      <c r="V38" s="452" t="str">
        <f t="shared" ca="1" si="16"/>
        <v/>
      </c>
      <c r="W38" s="50" t="str">
        <f t="shared" ca="1" si="17"/>
        <v/>
      </c>
      <c r="X38" s="53" t="str">
        <f t="shared" ca="1" si="18"/>
        <v/>
      </c>
    </row>
    <row r="39" spans="2:24" s="324" customFormat="1" x14ac:dyDescent="0.25">
      <c r="B39" s="49" t="str">
        <f t="shared" ca="1" si="0"/>
        <v/>
      </c>
      <c r="C39" s="259" t="str">
        <f ca="1">'קיזוזים- החלטות ועדה'!C39</f>
        <v/>
      </c>
      <c r="D39" s="447" t="str">
        <f ca="1">IF($C39="","",'הגבלה לסכום מבוקש (1)'!D39)</f>
        <v/>
      </c>
      <c r="E39" s="447" t="str">
        <f ca="1">IF($C39="","",'קיזוזים בגין איחורים'!F39+'קיזוזים- החלטות ועדה'!E39)</f>
        <v/>
      </c>
      <c r="F39" s="447" t="str">
        <f t="shared" ca="1" si="1"/>
        <v/>
      </c>
      <c r="G39" s="447" t="str">
        <f ca="1">'קיזוזים- החלטות ועדה'!G39</f>
        <v/>
      </c>
      <c r="H39" s="450" t="str">
        <f t="shared" ca="1" si="2"/>
        <v/>
      </c>
      <c r="I39" s="447" t="str">
        <f t="shared" ca="1" si="3"/>
        <v/>
      </c>
      <c r="J39" s="447" t="str">
        <f t="shared" ca="1" si="4"/>
        <v/>
      </c>
      <c r="K39" s="451">
        <f t="shared" ca="1" si="5"/>
        <v>0</v>
      </c>
      <c r="L39" s="452" t="str">
        <f t="shared" ca="1" si="6"/>
        <v/>
      </c>
      <c r="M39" s="452" t="str">
        <f t="shared" ca="1" si="7"/>
        <v/>
      </c>
      <c r="N39" s="451">
        <f t="shared" ca="1" si="8"/>
        <v>0</v>
      </c>
      <c r="O39" s="452" t="str">
        <f t="shared" ca="1" si="9"/>
        <v/>
      </c>
      <c r="P39" s="452" t="str">
        <f t="shared" ca="1" si="10"/>
        <v/>
      </c>
      <c r="Q39" s="451">
        <f t="shared" ca="1" si="11"/>
        <v>0</v>
      </c>
      <c r="R39" s="452" t="str">
        <f t="shared" ca="1" si="12"/>
        <v/>
      </c>
      <c r="S39" s="452" t="str">
        <f t="shared" ca="1" si="13"/>
        <v/>
      </c>
      <c r="T39" s="451">
        <f t="shared" ca="1" si="14"/>
        <v>0</v>
      </c>
      <c r="U39" s="452" t="str">
        <f t="shared" ca="1" si="15"/>
        <v/>
      </c>
      <c r="V39" s="452" t="str">
        <f t="shared" ca="1" si="16"/>
        <v/>
      </c>
      <c r="W39" s="50" t="str">
        <f t="shared" ca="1" si="17"/>
        <v/>
      </c>
      <c r="X39" s="53" t="str">
        <f t="shared" ca="1" si="18"/>
        <v/>
      </c>
    </row>
    <row r="40" spans="2:24" s="324" customFormat="1" ht="16.5" thickBot="1" x14ac:dyDescent="0.3">
      <c r="B40" s="49" t="str">
        <f t="shared" ca="1" si="0"/>
        <v/>
      </c>
      <c r="C40" s="259" t="str">
        <f ca="1">'קיזוזים- החלטות ועדה'!C40</f>
        <v/>
      </c>
      <c r="D40" s="447" t="str">
        <f ca="1">IF($C40="","",'הגבלה לסכום מבוקש (1)'!D40)</f>
        <v/>
      </c>
      <c r="E40" s="447" t="str">
        <f ca="1">IF($C40="","",'קיזוזים בגין איחורים'!F40+'קיזוזים- החלטות ועדה'!E40)</f>
        <v/>
      </c>
      <c r="F40" s="447" t="str">
        <f t="shared" ca="1" si="1"/>
        <v/>
      </c>
      <c r="G40" s="447" t="str">
        <f ca="1">'קיזוזים- החלטות ועדה'!G40</f>
        <v/>
      </c>
      <c r="H40" s="450" t="str">
        <f t="shared" ca="1" si="2"/>
        <v/>
      </c>
      <c r="I40" s="447" t="str">
        <f t="shared" ca="1" si="3"/>
        <v/>
      </c>
      <c r="J40" s="447" t="str">
        <f t="shared" ca="1" si="4"/>
        <v/>
      </c>
      <c r="K40" s="451">
        <f t="shared" ca="1" si="5"/>
        <v>0</v>
      </c>
      <c r="L40" s="452" t="str">
        <f t="shared" ca="1" si="6"/>
        <v/>
      </c>
      <c r="M40" s="452" t="str">
        <f t="shared" ca="1" si="7"/>
        <v/>
      </c>
      <c r="N40" s="451">
        <f t="shared" ca="1" si="8"/>
        <v>0</v>
      </c>
      <c r="O40" s="452" t="str">
        <f t="shared" ca="1" si="9"/>
        <v/>
      </c>
      <c r="P40" s="452" t="str">
        <f t="shared" ca="1" si="10"/>
        <v/>
      </c>
      <c r="Q40" s="451">
        <f t="shared" ca="1" si="11"/>
        <v>0</v>
      </c>
      <c r="R40" s="452" t="str">
        <f t="shared" ca="1" si="12"/>
        <v/>
      </c>
      <c r="S40" s="452" t="str">
        <f t="shared" ca="1" si="13"/>
        <v/>
      </c>
      <c r="T40" s="451">
        <f t="shared" ca="1" si="14"/>
        <v>0</v>
      </c>
      <c r="U40" s="452" t="str">
        <f t="shared" ca="1" si="15"/>
        <v/>
      </c>
      <c r="V40" s="452" t="str">
        <f t="shared" ca="1" si="16"/>
        <v/>
      </c>
      <c r="W40" s="50" t="str">
        <f t="shared" ca="1" si="17"/>
        <v/>
      </c>
      <c r="X40" s="53" t="str">
        <f t="shared" ca="1" si="18"/>
        <v/>
      </c>
    </row>
    <row r="41" spans="2:24" s="324" customFormat="1" hidden="1" x14ac:dyDescent="0.25">
      <c r="B41" s="49" t="str">
        <f t="shared" si="0"/>
        <v/>
      </c>
      <c r="C41" s="259" t="str">
        <f>'קיזוזים- החלטות ועדה'!C41</f>
        <v/>
      </c>
      <c r="D41" s="447" t="str">
        <f>IF($C41="","",'הגבלה לסכום מבוקש (1)'!D41)</f>
        <v/>
      </c>
      <c r="E41" s="447" t="str">
        <f>IF($C41="","",'קיזוזים בגין איחורים'!F41+'קיזוזים- החלטות ועדה'!E41)</f>
        <v/>
      </c>
      <c r="F41" s="447" t="str">
        <f t="shared" si="1"/>
        <v/>
      </c>
      <c r="G41" s="447" t="str">
        <f>'קיזוזים- החלטות ועדה'!G41</f>
        <v/>
      </c>
      <c r="H41" s="450" t="str">
        <f t="shared" si="2"/>
        <v/>
      </c>
      <c r="I41" s="447" t="str">
        <f t="shared" si="3"/>
        <v/>
      </c>
      <c r="J41" s="447" t="str">
        <f t="shared" si="4"/>
        <v/>
      </c>
      <c r="K41" s="451">
        <f t="shared" si="5"/>
        <v>0</v>
      </c>
      <c r="L41" s="452" t="str">
        <f t="shared" si="6"/>
        <v/>
      </c>
      <c r="M41" s="452" t="str">
        <f t="shared" si="7"/>
        <v/>
      </c>
      <c r="N41" s="451">
        <f t="shared" si="8"/>
        <v>0</v>
      </c>
      <c r="O41" s="452" t="str">
        <f t="shared" si="9"/>
        <v/>
      </c>
      <c r="P41" s="452" t="str">
        <f t="shared" si="10"/>
        <v/>
      </c>
      <c r="Q41" s="451">
        <f t="shared" si="11"/>
        <v>0</v>
      </c>
      <c r="R41" s="452" t="str">
        <f t="shared" si="12"/>
        <v/>
      </c>
      <c r="S41" s="452" t="str">
        <f t="shared" si="13"/>
        <v/>
      </c>
      <c r="T41" s="451">
        <f t="shared" si="14"/>
        <v>0</v>
      </c>
      <c r="U41" s="452" t="str">
        <f t="shared" si="15"/>
        <v/>
      </c>
      <c r="V41" s="452" t="str">
        <f t="shared" si="16"/>
        <v/>
      </c>
      <c r="W41" s="50" t="str">
        <f t="shared" si="17"/>
        <v/>
      </c>
      <c r="X41" s="53" t="str">
        <f t="shared" si="18"/>
        <v/>
      </c>
    </row>
    <row r="42" spans="2:24" s="324" customFormat="1" hidden="1" x14ac:dyDescent="0.25">
      <c r="B42" s="49" t="str">
        <f t="shared" si="0"/>
        <v/>
      </c>
      <c r="C42" s="259" t="str">
        <f>'קיזוזים- החלטות ועדה'!C42</f>
        <v/>
      </c>
      <c r="D42" s="447" t="str">
        <f>IF($C42="","",'הגבלה לסכום מבוקש (1)'!D42)</f>
        <v/>
      </c>
      <c r="E42" s="447" t="str">
        <f>IF($C42="","",'קיזוזים בגין איחורים'!F42+'קיזוזים- החלטות ועדה'!E42)</f>
        <v/>
      </c>
      <c r="F42" s="447" t="str">
        <f t="shared" si="1"/>
        <v/>
      </c>
      <c r="G42" s="447" t="str">
        <f>'קיזוזים- החלטות ועדה'!G42</f>
        <v/>
      </c>
      <c r="H42" s="450" t="str">
        <f t="shared" si="2"/>
        <v/>
      </c>
      <c r="I42" s="447" t="str">
        <f t="shared" si="3"/>
        <v/>
      </c>
      <c r="J42" s="447" t="str">
        <f t="shared" si="4"/>
        <v/>
      </c>
      <c r="K42" s="451">
        <f t="shared" si="5"/>
        <v>0</v>
      </c>
      <c r="L42" s="452" t="str">
        <f t="shared" si="6"/>
        <v/>
      </c>
      <c r="M42" s="452" t="str">
        <f t="shared" si="7"/>
        <v/>
      </c>
      <c r="N42" s="451">
        <f t="shared" si="8"/>
        <v>0</v>
      </c>
      <c r="O42" s="452" t="str">
        <f t="shared" si="9"/>
        <v/>
      </c>
      <c r="P42" s="452" t="str">
        <f t="shared" si="10"/>
        <v/>
      </c>
      <c r="Q42" s="451">
        <f t="shared" si="11"/>
        <v>0</v>
      </c>
      <c r="R42" s="452" t="str">
        <f t="shared" si="12"/>
        <v/>
      </c>
      <c r="S42" s="452" t="str">
        <f t="shared" si="13"/>
        <v/>
      </c>
      <c r="T42" s="451">
        <f t="shared" si="14"/>
        <v>0</v>
      </c>
      <c r="U42" s="452" t="str">
        <f t="shared" si="15"/>
        <v/>
      </c>
      <c r="V42" s="452" t="str">
        <f t="shared" si="16"/>
        <v/>
      </c>
      <c r="W42" s="50" t="str">
        <f t="shared" si="17"/>
        <v/>
      </c>
      <c r="X42" s="53" t="str">
        <f t="shared" si="18"/>
        <v/>
      </c>
    </row>
    <row r="43" spans="2:24" s="324" customFormat="1" hidden="1" x14ac:dyDescent="0.25">
      <c r="B43" s="49" t="str">
        <f t="shared" si="0"/>
        <v/>
      </c>
      <c r="C43" s="259" t="str">
        <f>'קיזוזים- החלטות ועדה'!C43</f>
        <v/>
      </c>
      <c r="D43" s="447" t="str">
        <f>IF($C43="","",'הגבלה לסכום מבוקש (1)'!D43)</f>
        <v/>
      </c>
      <c r="E43" s="447" t="str">
        <f>IF($C43="","",'קיזוזים בגין איחורים'!F43+'קיזוזים- החלטות ועדה'!E43)</f>
        <v/>
      </c>
      <c r="F43" s="447" t="str">
        <f t="shared" si="1"/>
        <v/>
      </c>
      <c r="G43" s="447" t="str">
        <f>'קיזוזים- החלטות ועדה'!G43</f>
        <v/>
      </c>
      <c r="H43" s="450" t="str">
        <f t="shared" si="2"/>
        <v/>
      </c>
      <c r="I43" s="447" t="str">
        <f t="shared" si="3"/>
        <v/>
      </c>
      <c r="J43" s="447" t="str">
        <f t="shared" si="4"/>
        <v/>
      </c>
      <c r="K43" s="451">
        <f t="shared" si="5"/>
        <v>0</v>
      </c>
      <c r="L43" s="452" t="str">
        <f t="shared" si="6"/>
        <v/>
      </c>
      <c r="M43" s="452" t="str">
        <f t="shared" si="7"/>
        <v/>
      </c>
      <c r="N43" s="451">
        <f t="shared" si="8"/>
        <v>0</v>
      </c>
      <c r="O43" s="452" t="str">
        <f t="shared" si="9"/>
        <v/>
      </c>
      <c r="P43" s="452" t="str">
        <f t="shared" si="10"/>
        <v/>
      </c>
      <c r="Q43" s="451">
        <f t="shared" si="11"/>
        <v>0</v>
      </c>
      <c r="R43" s="452" t="str">
        <f t="shared" si="12"/>
        <v/>
      </c>
      <c r="S43" s="452" t="str">
        <f t="shared" si="13"/>
        <v/>
      </c>
      <c r="T43" s="451">
        <f t="shared" si="14"/>
        <v>0</v>
      </c>
      <c r="U43" s="452" t="str">
        <f t="shared" si="15"/>
        <v/>
      </c>
      <c r="V43" s="452" t="str">
        <f t="shared" si="16"/>
        <v/>
      </c>
      <c r="W43" s="50" t="str">
        <f t="shared" si="17"/>
        <v/>
      </c>
      <c r="X43" s="53" t="str">
        <f t="shared" si="18"/>
        <v/>
      </c>
    </row>
    <row r="44" spans="2:24" s="324" customFormat="1" hidden="1" x14ac:dyDescent="0.25">
      <c r="B44" s="49" t="str">
        <f t="shared" si="0"/>
        <v/>
      </c>
      <c r="C44" s="259" t="str">
        <f>'קיזוזים- החלטות ועדה'!C44</f>
        <v/>
      </c>
      <c r="D44" s="447" t="str">
        <f>IF($C44="","",'הגבלה לסכום מבוקש (1)'!D44)</f>
        <v/>
      </c>
      <c r="E44" s="447" t="str">
        <f>IF($C44="","",'קיזוזים בגין איחורים'!F44+'קיזוזים- החלטות ועדה'!E44)</f>
        <v/>
      </c>
      <c r="F44" s="447" t="str">
        <f t="shared" si="1"/>
        <v/>
      </c>
      <c r="G44" s="447" t="str">
        <f>'קיזוזים- החלטות ועדה'!G44</f>
        <v/>
      </c>
      <c r="H44" s="450" t="str">
        <f t="shared" si="2"/>
        <v/>
      </c>
      <c r="I44" s="447" t="str">
        <f t="shared" si="3"/>
        <v/>
      </c>
      <c r="J44" s="447" t="str">
        <f t="shared" si="4"/>
        <v/>
      </c>
      <c r="K44" s="451">
        <f t="shared" si="5"/>
        <v>0</v>
      </c>
      <c r="L44" s="452" t="str">
        <f t="shared" si="6"/>
        <v/>
      </c>
      <c r="M44" s="452" t="str">
        <f t="shared" si="7"/>
        <v/>
      </c>
      <c r="N44" s="451">
        <f t="shared" si="8"/>
        <v>0</v>
      </c>
      <c r="O44" s="452" t="str">
        <f t="shared" si="9"/>
        <v/>
      </c>
      <c r="P44" s="452" t="str">
        <f t="shared" si="10"/>
        <v/>
      </c>
      <c r="Q44" s="451">
        <f t="shared" si="11"/>
        <v>0</v>
      </c>
      <c r="R44" s="452" t="str">
        <f t="shared" si="12"/>
        <v/>
      </c>
      <c r="S44" s="452" t="str">
        <f t="shared" si="13"/>
        <v/>
      </c>
      <c r="T44" s="451">
        <f t="shared" si="14"/>
        <v>0</v>
      </c>
      <c r="U44" s="452" t="str">
        <f t="shared" si="15"/>
        <v/>
      </c>
      <c r="V44" s="452" t="str">
        <f t="shared" si="16"/>
        <v/>
      </c>
      <c r="W44" s="50" t="str">
        <f t="shared" si="17"/>
        <v/>
      </c>
      <c r="X44" s="53" t="str">
        <f t="shared" si="18"/>
        <v/>
      </c>
    </row>
    <row r="45" spans="2:24" s="324" customFormat="1" hidden="1" x14ac:dyDescent="0.25">
      <c r="B45" s="49" t="str">
        <f t="shared" si="0"/>
        <v/>
      </c>
      <c r="C45" s="259" t="str">
        <f>'קיזוזים- החלטות ועדה'!C45</f>
        <v/>
      </c>
      <c r="D45" s="447" t="str">
        <f>IF($C45="","",'הגבלה לסכום מבוקש (1)'!D45)</f>
        <v/>
      </c>
      <c r="E45" s="447" t="str">
        <f>IF($C45="","",'קיזוזים בגין איחורים'!F45+'קיזוזים- החלטות ועדה'!E45)</f>
        <v/>
      </c>
      <c r="F45" s="447" t="str">
        <f t="shared" si="1"/>
        <v/>
      </c>
      <c r="G45" s="447" t="str">
        <f>'קיזוזים- החלטות ועדה'!G45</f>
        <v/>
      </c>
      <c r="H45" s="450" t="str">
        <f t="shared" si="2"/>
        <v/>
      </c>
      <c r="I45" s="447" t="str">
        <f t="shared" si="3"/>
        <v/>
      </c>
      <c r="J45" s="447" t="str">
        <f t="shared" si="4"/>
        <v/>
      </c>
      <c r="K45" s="451">
        <f t="shared" si="5"/>
        <v>0</v>
      </c>
      <c r="L45" s="452" t="str">
        <f t="shared" si="6"/>
        <v/>
      </c>
      <c r="M45" s="452" t="str">
        <f t="shared" si="7"/>
        <v/>
      </c>
      <c r="N45" s="451">
        <f t="shared" si="8"/>
        <v>0</v>
      </c>
      <c r="O45" s="452" t="str">
        <f t="shared" si="9"/>
        <v/>
      </c>
      <c r="P45" s="452" t="str">
        <f t="shared" si="10"/>
        <v/>
      </c>
      <c r="Q45" s="451">
        <f t="shared" si="11"/>
        <v>0</v>
      </c>
      <c r="R45" s="452" t="str">
        <f t="shared" si="12"/>
        <v/>
      </c>
      <c r="S45" s="452" t="str">
        <f t="shared" si="13"/>
        <v/>
      </c>
      <c r="T45" s="451">
        <f t="shared" si="14"/>
        <v>0</v>
      </c>
      <c r="U45" s="452" t="str">
        <f t="shared" si="15"/>
        <v/>
      </c>
      <c r="V45" s="452" t="str">
        <f t="shared" si="16"/>
        <v/>
      </c>
      <c r="W45" s="50" t="str">
        <f t="shared" si="17"/>
        <v/>
      </c>
      <c r="X45" s="53" t="str">
        <f t="shared" si="18"/>
        <v/>
      </c>
    </row>
    <row r="46" spans="2:24" s="324" customFormat="1" hidden="1" x14ac:dyDescent="0.25">
      <c r="B46" s="49" t="str">
        <f t="shared" si="0"/>
        <v/>
      </c>
      <c r="C46" s="259" t="str">
        <f>'קיזוזים- החלטות ועדה'!C46</f>
        <v/>
      </c>
      <c r="D46" s="447" t="str">
        <f>IF($C46="","",'הגבלה לסכום מבוקש (1)'!D46)</f>
        <v/>
      </c>
      <c r="E46" s="447" t="str">
        <f>IF($C46="","",'קיזוזים בגין איחורים'!F46+'קיזוזים- החלטות ועדה'!E46)</f>
        <v/>
      </c>
      <c r="F46" s="447" t="str">
        <f t="shared" si="1"/>
        <v/>
      </c>
      <c r="G46" s="447" t="str">
        <f>'קיזוזים- החלטות ועדה'!G46</f>
        <v/>
      </c>
      <c r="H46" s="450" t="str">
        <f t="shared" si="2"/>
        <v/>
      </c>
      <c r="I46" s="447" t="str">
        <f t="shared" si="3"/>
        <v/>
      </c>
      <c r="J46" s="447" t="str">
        <f t="shared" si="4"/>
        <v/>
      </c>
      <c r="K46" s="451">
        <f t="shared" si="5"/>
        <v>0</v>
      </c>
      <c r="L46" s="452" t="str">
        <f t="shared" si="6"/>
        <v/>
      </c>
      <c r="M46" s="452" t="str">
        <f t="shared" si="7"/>
        <v/>
      </c>
      <c r="N46" s="451">
        <f t="shared" si="8"/>
        <v>0</v>
      </c>
      <c r="O46" s="452" t="str">
        <f t="shared" si="9"/>
        <v/>
      </c>
      <c r="P46" s="452" t="str">
        <f t="shared" si="10"/>
        <v/>
      </c>
      <c r="Q46" s="451">
        <f t="shared" si="11"/>
        <v>0</v>
      </c>
      <c r="R46" s="452" t="str">
        <f t="shared" si="12"/>
        <v/>
      </c>
      <c r="S46" s="452" t="str">
        <f t="shared" si="13"/>
        <v/>
      </c>
      <c r="T46" s="451">
        <f t="shared" si="14"/>
        <v>0</v>
      </c>
      <c r="U46" s="452" t="str">
        <f t="shared" si="15"/>
        <v/>
      </c>
      <c r="V46" s="452" t="str">
        <f t="shared" si="16"/>
        <v/>
      </c>
      <c r="W46" s="50" t="str">
        <f t="shared" si="17"/>
        <v/>
      </c>
      <c r="X46" s="53" t="str">
        <f t="shared" si="18"/>
        <v/>
      </c>
    </row>
    <row r="47" spans="2:24" s="324" customFormat="1" hidden="1" x14ac:dyDescent="0.25">
      <c r="B47" s="49" t="str">
        <f t="shared" si="0"/>
        <v/>
      </c>
      <c r="C47" s="259" t="str">
        <f>'קיזוזים- החלטות ועדה'!C47</f>
        <v/>
      </c>
      <c r="D47" s="447" t="str">
        <f>IF($C47="","",'הגבלה לסכום מבוקש (1)'!D47)</f>
        <v/>
      </c>
      <c r="E47" s="447" t="str">
        <f>IF($C47="","",'קיזוזים בגין איחורים'!F47+'קיזוזים- החלטות ועדה'!E47)</f>
        <v/>
      </c>
      <c r="F47" s="447" t="str">
        <f t="shared" si="1"/>
        <v/>
      </c>
      <c r="G47" s="447" t="str">
        <f>'קיזוזים- החלטות ועדה'!G47</f>
        <v/>
      </c>
      <c r="H47" s="450" t="str">
        <f t="shared" si="2"/>
        <v/>
      </c>
      <c r="I47" s="447" t="str">
        <f t="shared" si="3"/>
        <v/>
      </c>
      <c r="J47" s="447" t="str">
        <f t="shared" si="4"/>
        <v/>
      </c>
      <c r="K47" s="451">
        <f t="shared" si="5"/>
        <v>0</v>
      </c>
      <c r="L47" s="452" t="str">
        <f t="shared" si="6"/>
        <v/>
      </c>
      <c r="M47" s="452" t="str">
        <f t="shared" si="7"/>
        <v/>
      </c>
      <c r="N47" s="451">
        <f t="shared" si="8"/>
        <v>0</v>
      </c>
      <c r="O47" s="452" t="str">
        <f t="shared" si="9"/>
        <v/>
      </c>
      <c r="P47" s="452" t="str">
        <f t="shared" si="10"/>
        <v/>
      </c>
      <c r="Q47" s="451">
        <f t="shared" si="11"/>
        <v>0</v>
      </c>
      <c r="R47" s="452" t="str">
        <f t="shared" si="12"/>
        <v/>
      </c>
      <c r="S47" s="452" t="str">
        <f t="shared" si="13"/>
        <v/>
      </c>
      <c r="T47" s="451">
        <f t="shared" si="14"/>
        <v>0</v>
      </c>
      <c r="U47" s="452" t="str">
        <f t="shared" si="15"/>
        <v/>
      </c>
      <c r="V47" s="452" t="str">
        <f t="shared" si="16"/>
        <v/>
      </c>
      <c r="W47" s="50" t="str">
        <f t="shared" si="17"/>
        <v/>
      </c>
      <c r="X47" s="53" t="str">
        <f t="shared" si="18"/>
        <v/>
      </c>
    </row>
    <row r="48" spans="2:24" s="324" customFormat="1" hidden="1" x14ac:dyDescent="0.25">
      <c r="B48" s="49" t="str">
        <f t="shared" si="0"/>
        <v/>
      </c>
      <c r="C48" s="259" t="str">
        <f>'קיזוזים- החלטות ועדה'!C48</f>
        <v/>
      </c>
      <c r="D48" s="447" t="str">
        <f>IF($C48="","",'הגבלה לסכום מבוקש (1)'!D48)</f>
        <v/>
      </c>
      <c r="E48" s="447" t="str">
        <f>IF($C48="","",'קיזוזים בגין איחורים'!F48+'קיזוזים- החלטות ועדה'!E48)</f>
        <v/>
      </c>
      <c r="F48" s="447" t="str">
        <f t="shared" si="1"/>
        <v/>
      </c>
      <c r="G48" s="447" t="str">
        <f>'קיזוזים- החלטות ועדה'!G48</f>
        <v/>
      </c>
      <c r="H48" s="450" t="str">
        <f t="shared" si="2"/>
        <v/>
      </c>
      <c r="I48" s="447" t="str">
        <f t="shared" si="3"/>
        <v/>
      </c>
      <c r="J48" s="447" t="str">
        <f t="shared" si="4"/>
        <v/>
      </c>
      <c r="K48" s="451">
        <f t="shared" si="5"/>
        <v>0</v>
      </c>
      <c r="L48" s="452" t="str">
        <f t="shared" si="6"/>
        <v/>
      </c>
      <c r="M48" s="452" t="str">
        <f t="shared" si="7"/>
        <v/>
      </c>
      <c r="N48" s="451">
        <f t="shared" si="8"/>
        <v>0</v>
      </c>
      <c r="O48" s="452" t="str">
        <f t="shared" si="9"/>
        <v/>
      </c>
      <c r="P48" s="452" t="str">
        <f t="shared" si="10"/>
        <v/>
      </c>
      <c r="Q48" s="451">
        <f t="shared" si="11"/>
        <v>0</v>
      </c>
      <c r="R48" s="452" t="str">
        <f t="shared" si="12"/>
        <v/>
      </c>
      <c r="S48" s="452" t="str">
        <f t="shared" si="13"/>
        <v/>
      </c>
      <c r="T48" s="451">
        <f t="shared" si="14"/>
        <v>0</v>
      </c>
      <c r="U48" s="452" t="str">
        <f t="shared" si="15"/>
        <v/>
      </c>
      <c r="V48" s="452" t="str">
        <f t="shared" si="16"/>
        <v/>
      </c>
      <c r="W48" s="50" t="str">
        <f t="shared" si="17"/>
        <v/>
      </c>
      <c r="X48" s="53" t="str">
        <f t="shared" si="18"/>
        <v/>
      </c>
    </row>
    <row r="49" spans="2:24" s="324" customFormat="1" hidden="1" x14ac:dyDescent="0.25">
      <c r="B49" s="49" t="str">
        <f t="shared" si="0"/>
        <v/>
      </c>
      <c r="C49" s="259" t="str">
        <f>'קיזוזים- החלטות ועדה'!C49</f>
        <v/>
      </c>
      <c r="D49" s="447" t="str">
        <f>IF($C49="","",'הגבלה לסכום מבוקש (1)'!D49)</f>
        <v/>
      </c>
      <c r="E49" s="447" t="str">
        <f>IF($C49="","",'קיזוזים בגין איחורים'!F49+'קיזוזים- החלטות ועדה'!E49)</f>
        <v/>
      </c>
      <c r="F49" s="447" t="str">
        <f t="shared" si="1"/>
        <v/>
      </c>
      <c r="G49" s="447" t="str">
        <f>'קיזוזים- החלטות ועדה'!G49</f>
        <v/>
      </c>
      <c r="H49" s="450" t="str">
        <f t="shared" si="2"/>
        <v/>
      </c>
      <c r="I49" s="447" t="str">
        <f t="shared" si="3"/>
        <v/>
      </c>
      <c r="J49" s="447" t="str">
        <f t="shared" si="4"/>
        <v/>
      </c>
      <c r="K49" s="451">
        <f t="shared" si="5"/>
        <v>0</v>
      </c>
      <c r="L49" s="452" t="str">
        <f t="shared" si="6"/>
        <v/>
      </c>
      <c r="M49" s="452" t="str">
        <f t="shared" si="7"/>
        <v/>
      </c>
      <c r="N49" s="451">
        <f t="shared" si="8"/>
        <v>0</v>
      </c>
      <c r="O49" s="452" t="str">
        <f t="shared" si="9"/>
        <v/>
      </c>
      <c r="P49" s="452" t="str">
        <f t="shared" si="10"/>
        <v/>
      </c>
      <c r="Q49" s="451">
        <f t="shared" si="11"/>
        <v>0</v>
      </c>
      <c r="R49" s="452" t="str">
        <f t="shared" si="12"/>
        <v/>
      </c>
      <c r="S49" s="452" t="str">
        <f t="shared" si="13"/>
        <v/>
      </c>
      <c r="T49" s="451">
        <f t="shared" si="14"/>
        <v>0</v>
      </c>
      <c r="U49" s="452" t="str">
        <f t="shared" si="15"/>
        <v/>
      </c>
      <c r="V49" s="452" t="str">
        <f t="shared" si="16"/>
        <v/>
      </c>
      <c r="W49" s="50" t="str">
        <f t="shared" si="17"/>
        <v/>
      </c>
      <c r="X49" s="53" t="str">
        <f t="shared" si="18"/>
        <v/>
      </c>
    </row>
    <row r="50" spans="2:24" s="324" customFormat="1" hidden="1" x14ac:dyDescent="0.25">
      <c r="B50" s="49" t="str">
        <f t="shared" si="0"/>
        <v/>
      </c>
      <c r="C50" s="259" t="str">
        <f>'קיזוזים- החלטות ועדה'!C50</f>
        <v/>
      </c>
      <c r="D50" s="447" t="str">
        <f>IF($C50="","",'הגבלה לסכום מבוקש (1)'!D50)</f>
        <v/>
      </c>
      <c r="E50" s="447" t="str">
        <f>IF($C50="","",'קיזוזים בגין איחורים'!F50+'קיזוזים- החלטות ועדה'!E50)</f>
        <v/>
      </c>
      <c r="F50" s="447" t="str">
        <f t="shared" si="1"/>
        <v/>
      </c>
      <c r="G50" s="447" t="str">
        <f>'קיזוזים- החלטות ועדה'!G50</f>
        <v/>
      </c>
      <c r="H50" s="450" t="str">
        <f t="shared" si="2"/>
        <v/>
      </c>
      <c r="I50" s="447" t="str">
        <f t="shared" si="3"/>
        <v/>
      </c>
      <c r="J50" s="447" t="str">
        <f t="shared" si="4"/>
        <v/>
      </c>
      <c r="K50" s="451">
        <f t="shared" si="5"/>
        <v>0</v>
      </c>
      <c r="L50" s="452" t="str">
        <f t="shared" si="6"/>
        <v/>
      </c>
      <c r="M50" s="452" t="str">
        <f t="shared" si="7"/>
        <v/>
      </c>
      <c r="N50" s="451">
        <f t="shared" si="8"/>
        <v>0</v>
      </c>
      <c r="O50" s="452" t="str">
        <f t="shared" si="9"/>
        <v/>
      </c>
      <c r="P50" s="452" t="str">
        <f t="shared" si="10"/>
        <v/>
      </c>
      <c r="Q50" s="451">
        <f t="shared" si="11"/>
        <v>0</v>
      </c>
      <c r="R50" s="452" t="str">
        <f t="shared" si="12"/>
        <v/>
      </c>
      <c r="S50" s="452" t="str">
        <f t="shared" si="13"/>
        <v/>
      </c>
      <c r="T50" s="451">
        <f t="shared" si="14"/>
        <v>0</v>
      </c>
      <c r="U50" s="452" t="str">
        <f t="shared" si="15"/>
        <v/>
      </c>
      <c r="V50" s="452" t="str">
        <f t="shared" si="16"/>
        <v/>
      </c>
      <c r="W50" s="50" t="str">
        <f t="shared" si="17"/>
        <v/>
      </c>
      <c r="X50" s="53" t="str">
        <f t="shared" si="18"/>
        <v/>
      </c>
    </row>
    <row r="51" spans="2:24" s="324" customFormat="1" hidden="1" x14ac:dyDescent="0.25">
      <c r="B51" s="49" t="str">
        <f t="shared" si="0"/>
        <v/>
      </c>
      <c r="C51" s="259" t="str">
        <f>'קיזוזים- החלטות ועדה'!C51</f>
        <v/>
      </c>
      <c r="D51" s="447" t="str">
        <f>IF($C51="","",'הגבלה לסכום מבוקש (1)'!D51)</f>
        <v/>
      </c>
      <c r="E51" s="447" t="str">
        <f>IF($C51="","",'קיזוזים בגין איחורים'!F51+'קיזוזים- החלטות ועדה'!E51)</f>
        <v/>
      </c>
      <c r="F51" s="447" t="str">
        <f t="shared" si="1"/>
        <v/>
      </c>
      <c r="G51" s="447" t="str">
        <f>'קיזוזים- החלטות ועדה'!G51</f>
        <v/>
      </c>
      <c r="H51" s="450" t="str">
        <f t="shared" si="2"/>
        <v/>
      </c>
      <c r="I51" s="447" t="str">
        <f t="shared" si="3"/>
        <v/>
      </c>
      <c r="J51" s="447" t="str">
        <f t="shared" si="4"/>
        <v/>
      </c>
      <c r="K51" s="451">
        <f t="shared" si="5"/>
        <v>0</v>
      </c>
      <c r="L51" s="452" t="str">
        <f t="shared" si="6"/>
        <v/>
      </c>
      <c r="M51" s="452" t="str">
        <f t="shared" si="7"/>
        <v/>
      </c>
      <c r="N51" s="451">
        <f t="shared" si="8"/>
        <v>0</v>
      </c>
      <c r="O51" s="452" t="str">
        <f t="shared" si="9"/>
        <v/>
      </c>
      <c r="P51" s="452" t="str">
        <f t="shared" si="10"/>
        <v/>
      </c>
      <c r="Q51" s="451">
        <f t="shared" si="11"/>
        <v>0</v>
      </c>
      <c r="R51" s="452" t="str">
        <f t="shared" si="12"/>
        <v/>
      </c>
      <c r="S51" s="452" t="str">
        <f t="shared" si="13"/>
        <v/>
      </c>
      <c r="T51" s="451">
        <f t="shared" si="14"/>
        <v>0</v>
      </c>
      <c r="U51" s="452" t="str">
        <f t="shared" si="15"/>
        <v/>
      </c>
      <c r="V51" s="452" t="str">
        <f t="shared" si="16"/>
        <v/>
      </c>
      <c r="W51" s="50" t="str">
        <f t="shared" si="17"/>
        <v/>
      </c>
      <c r="X51" s="53" t="str">
        <f t="shared" si="18"/>
        <v/>
      </c>
    </row>
    <row r="52" spans="2:24" s="324" customFormat="1" hidden="1" x14ac:dyDescent="0.25">
      <c r="B52" s="49" t="str">
        <f t="shared" si="0"/>
        <v/>
      </c>
      <c r="C52" s="259" t="str">
        <f>'קיזוזים- החלטות ועדה'!C52</f>
        <v/>
      </c>
      <c r="D52" s="447" t="str">
        <f>IF($C52="","",'הגבלה לסכום מבוקש (1)'!D52)</f>
        <v/>
      </c>
      <c r="E52" s="447" t="str">
        <f>IF($C52="","",'קיזוזים בגין איחורים'!F52+'קיזוזים- החלטות ועדה'!E52)</f>
        <v/>
      </c>
      <c r="F52" s="447" t="str">
        <f t="shared" si="1"/>
        <v/>
      </c>
      <c r="G52" s="447" t="str">
        <f>'קיזוזים- החלטות ועדה'!G52</f>
        <v/>
      </c>
      <c r="H52" s="450" t="str">
        <f t="shared" si="2"/>
        <v/>
      </c>
      <c r="I52" s="447" t="str">
        <f t="shared" si="3"/>
        <v/>
      </c>
      <c r="J52" s="447" t="str">
        <f t="shared" si="4"/>
        <v/>
      </c>
      <c r="K52" s="451">
        <f t="shared" si="5"/>
        <v>0</v>
      </c>
      <c r="L52" s="452" t="str">
        <f t="shared" si="6"/>
        <v/>
      </c>
      <c r="M52" s="452" t="str">
        <f t="shared" si="7"/>
        <v/>
      </c>
      <c r="N52" s="451">
        <f t="shared" si="8"/>
        <v>0</v>
      </c>
      <c r="O52" s="452" t="str">
        <f t="shared" si="9"/>
        <v/>
      </c>
      <c r="P52" s="452" t="str">
        <f t="shared" si="10"/>
        <v/>
      </c>
      <c r="Q52" s="451">
        <f t="shared" si="11"/>
        <v>0</v>
      </c>
      <c r="R52" s="452" t="str">
        <f t="shared" si="12"/>
        <v/>
      </c>
      <c r="S52" s="452" t="str">
        <f t="shared" si="13"/>
        <v/>
      </c>
      <c r="T52" s="451">
        <f t="shared" si="14"/>
        <v>0</v>
      </c>
      <c r="U52" s="452" t="str">
        <f t="shared" si="15"/>
        <v/>
      </c>
      <c r="V52" s="452" t="str">
        <f t="shared" si="16"/>
        <v/>
      </c>
      <c r="W52" s="50" t="str">
        <f t="shared" si="17"/>
        <v/>
      </c>
      <c r="X52" s="53" t="str">
        <f t="shared" si="18"/>
        <v/>
      </c>
    </row>
    <row r="53" spans="2:24" s="324" customFormat="1" hidden="1" x14ac:dyDescent="0.25">
      <c r="B53" s="49" t="str">
        <f t="shared" si="0"/>
        <v/>
      </c>
      <c r="C53" s="259" t="str">
        <f>'קיזוזים- החלטות ועדה'!C53</f>
        <v/>
      </c>
      <c r="D53" s="447" t="str">
        <f>IF($C53="","",'הגבלה לסכום מבוקש (1)'!D53)</f>
        <v/>
      </c>
      <c r="E53" s="447" t="str">
        <f>IF($C53="","",'קיזוזים בגין איחורים'!F53+'קיזוזים- החלטות ועדה'!E53)</f>
        <v/>
      </c>
      <c r="F53" s="447" t="str">
        <f t="shared" si="1"/>
        <v/>
      </c>
      <c r="G53" s="447" t="str">
        <f>'קיזוזים- החלטות ועדה'!G53</f>
        <v/>
      </c>
      <c r="H53" s="450" t="str">
        <f t="shared" si="2"/>
        <v/>
      </c>
      <c r="I53" s="447" t="str">
        <f t="shared" si="3"/>
        <v/>
      </c>
      <c r="J53" s="447" t="str">
        <f t="shared" si="4"/>
        <v/>
      </c>
      <c r="K53" s="451">
        <f t="shared" si="5"/>
        <v>0</v>
      </c>
      <c r="L53" s="452" t="str">
        <f t="shared" si="6"/>
        <v/>
      </c>
      <c r="M53" s="452" t="str">
        <f t="shared" si="7"/>
        <v/>
      </c>
      <c r="N53" s="451">
        <f t="shared" si="8"/>
        <v>0</v>
      </c>
      <c r="O53" s="452" t="str">
        <f t="shared" si="9"/>
        <v/>
      </c>
      <c r="P53" s="452" t="str">
        <f t="shared" si="10"/>
        <v/>
      </c>
      <c r="Q53" s="451">
        <f t="shared" si="11"/>
        <v>0</v>
      </c>
      <c r="R53" s="452" t="str">
        <f t="shared" si="12"/>
        <v/>
      </c>
      <c r="S53" s="452" t="str">
        <f t="shared" si="13"/>
        <v/>
      </c>
      <c r="T53" s="451">
        <f t="shared" si="14"/>
        <v>0</v>
      </c>
      <c r="U53" s="452" t="str">
        <f t="shared" si="15"/>
        <v/>
      </c>
      <c r="V53" s="452" t="str">
        <f t="shared" si="16"/>
        <v/>
      </c>
      <c r="W53" s="50" t="str">
        <f t="shared" si="17"/>
        <v/>
      </c>
      <c r="X53" s="53" t="str">
        <f t="shared" si="18"/>
        <v/>
      </c>
    </row>
    <row r="54" spans="2:24" s="324" customFormat="1" hidden="1" x14ac:dyDescent="0.25">
      <c r="B54" s="49" t="str">
        <f t="shared" si="0"/>
        <v/>
      </c>
      <c r="C54" s="259" t="str">
        <f>'קיזוזים- החלטות ועדה'!C54</f>
        <v/>
      </c>
      <c r="D54" s="447" t="str">
        <f>IF($C54="","",'הגבלה לסכום מבוקש (1)'!D54)</f>
        <v/>
      </c>
      <c r="E54" s="447" t="str">
        <f>IF($C54="","",'קיזוזים בגין איחורים'!F54+'קיזוזים- החלטות ועדה'!E54)</f>
        <v/>
      </c>
      <c r="F54" s="447" t="str">
        <f t="shared" si="1"/>
        <v/>
      </c>
      <c r="G54" s="447" t="str">
        <f>'קיזוזים- החלטות ועדה'!G54</f>
        <v/>
      </c>
      <c r="H54" s="450" t="str">
        <f t="shared" si="2"/>
        <v/>
      </c>
      <c r="I54" s="447" t="str">
        <f t="shared" si="3"/>
        <v/>
      </c>
      <c r="J54" s="447" t="str">
        <f t="shared" si="4"/>
        <v/>
      </c>
      <c r="K54" s="451">
        <f t="shared" si="5"/>
        <v>0</v>
      </c>
      <c r="L54" s="452" t="str">
        <f t="shared" si="6"/>
        <v/>
      </c>
      <c r="M54" s="452" t="str">
        <f t="shared" si="7"/>
        <v/>
      </c>
      <c r="N54" s="451">
        <f t="shared" si="8"/>
        <v>0</v>
      </c>
      <c r="O54" s="452" t="str">
        <f t="shared" si="9"/>
        <v/>
      </c>
      <c r="P54" s="452" t="str">
        <f t="shared" si="10"/>
        <v/>
      </c>
      <c r="Q54" s="451">
        <f t="shared" si="11"/>
        <v>0</v>
      </c>
      <c r="R54" s="452" t="str">
        <f t="shared" si="12"/>
        <v/>
      </c>
      <c r="S54" s="452" t="str">
        <f t="shared" si="13"/>
        <v/>
      </c>
      <c r="T54" s="451">
        <f t="shared" si="14"/>
        <v>0</v>
      </c>
      <c r="U54" s="452" t="str">
        <f t="shared" si="15"/>
        <v/>
      </c>
      <c r="V54" s="452" t="str">
        <f t="shared" si="16"/>
        <v/>
      </c>
      <c r="W54" s="50" t="str">
        <f t="shared" si="17"/>
        <v/>
      </c>
      <c r="X54" s="53" t="str">
        <f t="shared" si="18"/>
        <v/>
      </c>
    </row>
    <row r="55" spans="2:24" s="324" customFormat="1" hidden="1" x14ac:dyDescent="0.25">
      <c r="B55" s="49" t="str">
        <f t="shared" si="0"/>
        <v/>
      </c>
      <c r="C55" s="259" t="str">
        <f>'קיזוזים- החלטות ועדה'!C55</f>
        <v/>
      </c>
      <c r="D55" s="447" t="str">
        <f>IF($C55="","",'הגבלה לסכום מבוקש (1)'!D55)</f>
        <v/>
      </c>
      <c r="E55" s="447" t="str">
        <f>IF($C55="","",'קיזוזים בגין איחורים'!F55+'קיזוזים- החלטות ועדה'!E55)</f>
        <v/>
      </c>
      <c r="F55" s="447" t="str">
        <f t="shared" si="1"/>
        <v/>
      </c>
      <c r="G55" s="447" t="str">
        <f>'קיזוזים- החלטות ועדה'!G55</f>
        <v/>
      </c>
      <c r="H55" s="450" t="str">
        <f t="shared" si="2"/>
        <v/>
      </c>
      <c r="I55" s="447" t="str">
        <f t="shared" si="3"/>
        <v/>
      </c>
      <c r="J55" s="447" t="str">
        <f t="shared" si="4"/>
        <v/>
      </c>
      <c r="K55" s="451">
        <f t="shared" si="5"/>
        <v>0</v>
      </c>
      <c r="L55" s="452" t="str">
        <f t="shared" si="6"/>
        <v/>
      </c>
      <c r="M55" s="452" t="str">
        <f t="shared" si="7"/>
        <v/>
      </c>
      <c r="N55" s="451">
        <f t="shared" si="8"/>
        <v>0</v>
      </c>
      <c r="O55" s="452" t="str">
        <f t="shared" si="9"/>
        <v/>
      </c>
      <c r="P55" s="452" t="str">
        <f t="shared" si="10"/>
        <v/>
      </c>
      <c r="Q55" s="451">
        <f t="shared" si="11"/>
        <v>0</v>
      </c>
      <c r="R55" s="452" t="str">
        <f t="shared" si="12"/>
        <v/>
      </c>
      <c r="S55" s="452" t="str">
        <f t="shared" si="13"/>
        <v/>
      </c>
      <c r="T55" s="451">
        <f t="shared" si="14"/>
        <v>0</v>
      </c>
      <c r="U55" s="452" t="str">
        <f t="shared" si="15"/>
        <v/>
      </c>
      <c r="V55" s="452" t="str">
        <f t="shared" si="16"/>
        <v/>
      </c>
      <c r="W55" s="50" t="str">
        <f t="shared" si="17"/>
        <v/>
      </c>
      <c r="X55" s="53" t="str">
        <f t="shared" si="18"/>
        <v/>
      </c>
    </row>
    <row r="56" spans="2:24" s="324" customFormat="1" hidden="1" x14ac:dyDescent="0.25">
      <c r="B56" s="49" t="str">
        <f t="shared" si="0"/>
        <v/>
      </c>
      <c r="C56" s="259" t="str">
        <f>'קיזוזים- החלטות ועדה'!C56</f>
        <v/>
      </c>
      <c r="D56" s="447" t="str">
        <f>IF($C56="","",'הגבלה לסכום מבוקש (1)'!D56)</f>
        <v/>
      </c>
      <c r="E56" s="447" t="str">
        <f>IF($C56="","",'קיזוזים בגין איחורים'!F56+'קיזוזים- החלטות ועדה'!E56)</f>
        <v/>
      </c>
      <c r="F56" s="447" t="str">
        <f t="shared" si="1"/>
        <v/>
      </c>
      <c r="G56" s="447" t="str">
        <f>'קיזוזים- החלטות ועדה'!G56</f>
        <v/>
      </c>
      <c r="H56" s="450" t="str">
        <f t="shared" si="2"/>
        <v/>
      </c>
      <c r="I56" s="447" t="str">
        <f t="shared" si="3"/>
        <v/>
      </c>
      <c r="J56" s="447" t="str">
        <f t="shared" si="4"/>
        <v/>
      </c>
      <c r="K56" s="451">
        <f t="shared" si="5"/>
        <v>0</v>
      </c>
      <c r="L56" s="452" t="str">
        <f t="shared" si="6"/>
        <v/>
      </c>
      <c r="M56" s="452" t="str">
        <f t="shared" si="7"/>
        <v/>
      </c>
      <c r="N56" s="451">
        <f t="shared" si="8"/>
        <v>0</v>
      </c>
      <c r="O56" s="452" t="str">
        <f t="shared" si="9"/>
        <v/>
      </c>
      <c r="P56" s="452" t="str">
        <f t="shared" si="10"/>
        <v/>
      </c>
      <c r="Q56" s="451">
        <f t="shared" si="11"/>
        <v>0</v>
      </c>
      <c r="R56" s="452" t="str">
        <f t="shared" si="12"/>
        <v/>
      </c>
      <c r="S56" s="452" t="str">
        <f t="shared" si="13"/>
        <v/>
      </c>
      <c r="T56" s="451">
        <f t="shared" si="14"/>
        <v>0</v>
      </c>
      <c r="U56" s="452" t="str">
        <f t="shared" si="15"/>
        <v/>
      </c>
      <c r="V56" s="452" t="str">
        <f t="shared" si="16"/>
        <v/>
      </c>
      <c r="W56" s="50" t="str">
        <f t="shared" si="17"/>
        <v/>
      </c>
      <c r="X56" s="53" t="str">
        <f t="shared" si="18"/>
        <v/>
      </c>
    </row>
    <row r="57" spans="2:24" s="324" customFormat="1" hidden="1" x14ac:dyDescent="0.25">
      <c r="B57" s="49" t="str">
        <f t="shared" si="0"/>
        <v/>
      </c>
      <c r="C57" s="259" t="str">
        <f>'קיזוזים- החלטות ועדה'!C57</f>
        <v/>
      </c>
      <c r="D57" s="447" t="str">
        <f>IF($C57="","",'הגבלה לסכום מבוקש (1)'!D57)</f>
        <v/>
      </c>
      <c r="E57" s="447" t="str">
        <f>IF($C57="","",'קיזוזים בגין איחורים'!F57+'קיזוזים- החלטות ועדה'!E57)</f>
        <v/>
      </c>
      <c r="F57" s="447" t="str">
        <f t="shared" si="1"/>
        <v/>
      </c>
      <c r="G57" s="447" t="str">
        <f>'קיזוזים- החלטות ועדה'!G57</f>
        <v/>
      </c>
      <c r="H57" s="450" t="str">
        <f t="shared" si="2"/>
        <v/>
      </c>
      <c r="I57" s="447" t="str">
        <f t="shared" si="3"/>
        <v/>
      </c>
      <c r="J57" s="447" t="str">
        <f t="shared" si="4"/>
        <v/>
      </c>
      <c r="K57" s="451">
        <f t="shared" si="5"/>
        <v>0</v>
      </c>
      <c r="L57" s="452" t="str">
        <f t="shared" si="6"/>
        <v/>
      </c>
      <c r="M57" s="452" t="str">
        <f t="shared" si="7"/>
        <v/>
      </c>
      <c r="N57" s="451">
        <f t="shared" si="8"/>
        <v>0</v>
      </c>
      <c r="O57" s="452" t="str">
        <f t="shared" si="9"/>
        <v/>
      </c>
      <c r="P57" s="452" t="str">
        <f t="shared" si="10"/>
        <v/>
      </c>
      <c r="Q57" s="451">
        <f t="shared" si="11"/>
        <v>0</v>
      </c>
      <c r="R57" s="452" t="str">
        <f t="shared" si="12"/>
        <v/>
      </c>
      <c r="S57" s="452" t="str">
        <f t="shared" si="13"/>
        <v/>
      </c>
      <c r="T57" s="451">
        <f t="shared" si="14"/>
        <v>0</v>
      </c>
      <c r="U57" s="452" t="str">
        <f t="shared" si="15"/>
        <v/>
      </c>
      <c r="V57" s="452" t="str">
        <f t="shared" si="16"/>
        <v/>
      </c>
      <c r="W57" s="50" t="str">
        <f t="shared" si="17"/>
        <v/>
      </c>
      <c r="X57" s="53" t="str">
        <f t="shared" si="18"/>
        <v/>
      </c>
    </row>
    <row r="58" spans="2:24" s="324" customFormat="1" hidden="1" x14ac:dyDescent="0.25">
      <c r="B58" s="49" t="str">
        <f t="shared" si="0"/>
        <v/>
      </c>
      <c r="C58" s="259" t="str">
        <f>'קיזוזים- החלטות ועדה'!C58</f>
        <v/>
      </c>
      <c r="D58" s="447" t="str">
        <f>IF($C58="","",'הגבלה לסכום מבוקש (1)'!D58)</f>
        <v/>
      </c>
      <c r="E58" s="447" t="str">
        <f>IF($C58="","",'קיזוזים בגין איחורים'!F58+'קיזוזים- החלטות ועדה'!E58)</f>
        <v/>
      </c>
      <c r="F58" s="447" t="str">
        <f t="shared" si="1"/>
        <v/>
      </c>
      <c r="G58" s="447" t="str">
        <f>'קיזוזים- החלטות ועדה'!G58</f>
        <v/>
      </c>
      <c r="H58" s="450" t="str">
        <f t="shared" si="2"/>
        <v/>
      </c>
      <c r="I58" s="447" t="str">
        <f t="shared" si="3"/>
        <v/>
      </c>
      <c r="J58" s="447" t="str">
        <f t="shared" si="4"/>
        <v/>
      </c>
      <c r="K58" s="451">
        <f t="shared" si="5"/>
        <v>0</v>
      </c>
      <c r="L58" s="452" t="str">
        <f t="shared" si="6"/>
        <v/>
      </c>
      <c r="M58" s="452" t="str">
        <f t="shared" si="7"/>
        <v/>
      </c>
      <c r="N58" s="451">
        <f t="shared" si="8"/>
        <v>0</v>
      </c>
      <c r="O58" s="452" t="str">
        <f t="shared" si="9"/>
        <v/>
      </c>
      <c r="P58" s="452" t="str">
        <f t="shared" si="10"/>
        <v/>
      </c>
      <c r="Q58" s="451">
        <f t="shared" si="11"/>
        <v>0</v>
      </c>
      <c r="R58" s="452" t="str">
        <f t="shared" si="12"/>
        <v/>
      </c>
      <c r="S58" s="452" t="str">
        <f t="shared" si="13"/>
        <v/>
      </c>
      <c r="T58" s="451">
        <f t="shared" si="14"/>
        <v>0</v>
      </c>
      <c r="U58" s="452" t="str">
        <f t="shared" si="15"/>
        <v/>
      </c>
      <c r="V58" s="452" t="str">
        <f t="shared" si="16"/>
        <v/>
      </c>
      <c r="W58" s="50" t="str">
        <f t="shared" si="17"/>
        <v/>
      </c>
      <c r="X58" s="53" t="str">
        <f t="shared" si="18"/>
        <v/>
      </c>
    </row>
    <row r="59" spans="2:24" s="324" customFormat="1" hidden="1" x14ac:dyDescent="0.25">
      <c r="B59" s="49" t="str">
        <f t="shared" si="0"/>
        <v/>
      </c>
      <c r="C59" s="259" t="str">
        <f>'קיזוזים- החלטות ועדה'!C59</f>
        <v/>
      </c>
      <c r="D59" s="447" t="str">
        <f>IF($C59="","",'הגבלה לסכום מבוקש (1)'!D59)</f>
        <v/>
      </c>
      <c r="E59" s="447" t="str">
        <f>IF($C59="","",'קיזוזים בגין איחורים'!F59+'קיזוזים- החלטות ועדה'!E59)</f>
        <v/>
      </c>
      <c r="F59" s="447" t="str">
        <f t="shared" si="1"/>
        <v/>
      </c>
      <c r="G59" s="447" t="str">
        <f>'קיזוזים- החלטות ועדה'!G59</f>
        <v/>
      </c>
      <c r="H59" s="450" t="str">
        <f t="shared" si="2"/>
        <v/>
      </c>
      <c r="I59" s="447" t="str">
        <f t="shared" si="3"/>
        <v/>
      </c>
      <c r="J59" s="447" t="str">
        <f t="shared" si="4"/>
        <v/>
      </c>
      <c r="K59" s="451">
        <f t="shared" si="5"/>
        <v>0</v>
      </c>
      <c r="L59" s="452" t="str">
        <f t="shared" si="6"/>
        <v/>
      </c>
      <c r="M59" s="452" t="str">
        <f t="shared" si="7"/>
        <v/>
      </c>
      <c r="N59" s="451">
        <f t="shared" si="8"/>
        <v>0</v>
      </c>
      <c r="O59" s="452" t="str">
        <f t="shared" si="9"/>
        <v/>
      </c>
      <c r="P59" s="452" t="str">
        <f t="shared" si="10"/>
        <v/>
      </c>
      <c r="Q59" s="451">
        <f t="shared" si="11"/>
        <v>0</v>
      </c>
      <c r="R59" s="452" t="str">
        <f t="shared" si="12"/>
        <v/>
      </c>
      <c r="S59" s="452" t="str">
        <f t="shared" si="13"/>
        <v/>
      </c>
      <c r="T59" s="451">
        <f t="shared" si="14"/>
        <v>0</v>
      </c>
      <c r="U59" s="452" t="str">
        <f t="shared" si="15"/>
        <v/>
      </c>
      <c r="V59" s="452" t="str">
        <f t="shared" si="16"/>
        <v/>
      </c>
      <c r="W59" s="50" t="str">
        <f t="shared" si="17"/>
        <v/>
      </c>
      <c r="X59" s="53" t="str">
        <f t="shared" si="18"/>
        <v/>
      </c>
    </row>
    <row r="60" spans="2:24" s="324" customFormat="1" hidden="1" x14ac:dyDescent="0.25">
      <c r="B60" s="49" t="str">
        <f t="shared" si="0"/>
        <v/>
      </c>
      <c r="C60" s="259" t="str">
        <f>'קיזוזים- החלטות ועדה'!C60</f>
        <v/>
      </c>
      <c r="D60" s="447" t="str">
        <f>IF($C60="","",'הגבלה לסכום מבוקש (1)'!D60)</f>
        <v/>
      </c>
      <c r="E60" s="447" t="str">
        <f>IF($C60="","",'קיזוזים בגין איחורים'!F60+'קיזוזים- החלטות ועדה'!E60)</f>
        <v/>
      </c>
      <c r="F60" s="447" t="str">
        <f t="shared" si="1"/>
        <v/>
      </c>
      <c r="G60" s="447" t="str">
        <f>'קיזוזים- החלטות ועדה'!G60</f>
        <v/>
      </c>
      <c r="H60" s="450" t="str">
        <f t="shared" si="2"/>
        <v/>
      </c>
      <c r="I60" s="447" t="str">
        <f t="shared" si="3"/>
        <v/>
      </c>
      <c r="J60" s="447" t="str">
        <f t="shared" si="4"/>
        <v/>
      </c>
      <c r="K60" s="451">
        <f t="shared" si="5"/>
        <v>0</v>
      </c>
      <c r="L60" s="452" t="str">
        <f t="shared" si="6"/>
        <v/>
      </c>
      <c r="M60" s="452" t="str">
        <f t="shared" si="7"/>
        <v/>
      </c>
      <c r="N60" s="451">
        <f t="shared" si="8"/>
        <v>0</v>
      </c>
      <c r="O60" s="452" t="str">
        <f t="shared" si="9"/>
        <v/>
      </c>
      <c r="P60" s="452" t="str">
        <f t="shared" si="10"/>
        <v/>
      </c>
      <c r="Q60" s="451">
        <f t="shared" si="11"/>
        <v>0</v>
      </c>
      <c r="R60" s="452" t="str">
        <f t="shared" si="12"/>
        <v/>
      </c>
      <c r="S60" s="452" t="str">
        <f t="shared" si="13"/>
        <v/>
      </c>
      <c r="T60" s="451">
        <f t="shared" si="14"/>
        <v>0</v>
      </c>
      <c r="U60" s="452" t="str">
        <f t="shared" si="15"/>
        <v/>
      </c>
      <c r="V60" s="452" t="str">
        <f t="shared" si="16"/>
        <v/>
      </c>
      <c r="W60" s="50" t="str">
        <f t="shared" si="17"/>
        <v/>
      </c>
      <c r="X60" s="53" t="str">
        <f t="shared" si="18"/>
        <v/>
      </c>
    </row>
    <row r="61" spans="2:24" s="324" customFormat="1" hidden="1" x14ac:dyDescent="0.25">
      <c r="B61" s="49" t="str">
        <f t="shared" si="0"/>
        <v/>
      </c>
      <c r="C61" s="259" t="str">
        <f>'קיזוזים- החלטות ועדה'!C61</f>
        <v/>
      </c>
      <c r="D61" s="447" t="str">
        <f>IF($C61="","",'הגבלה לסכום מבוקש (1)'!D61)</f>
        <v/>
      </c>
      <c r="E61" s="447" t="str">
        <f>IF($C61="","",'קיזוזים בגין איחורים'!F61+'קיזוזים- החלטות ועדה'!E61)</f>
        <v/>
      </c>
      <c r="F61" s="447" t="str">
        <f t="shared" si="1"/>
        <v/>
      </c>
      <c r="G61" s="447" t="str">
        <f>'קיזוזים- החלטות ועדה'!G61</f>
        <v/>
      </c>
      <c r="H61" s="450" t="str">
        <f t="shared" si="2"/>
        <v/>
      </c>
      <c r="I61" s="447" t="str">
        <f t="shared" si="3"/>
        <v/>
      </c>
      <c r="J61" s="447" t="str">
        <f t="shared" si="4"/>
        <v/>
      </c>
      <c r="K61" s="451">
        <f t="shared" si="5"/>
        <v>0</v>
      </c>
      <c r="L61" s="452" t="str">
        <f t="shared" si="6"/>
        <v/>
      </c>
      <c r="M61" s="452" t="str">
        <f t="shared" si="7"/>
        <v/>
      </c>
      <c r="N61" s="451">
        <f t="shared" si="8"/>
        <v>0</v>
      </c>
      <c r="O61" s="452" t="str">
        <f t="shared" si="9"/>
        <v/>
      </c>
      <c r="P61" s="452" t="str">
        <f t="shared" si="10"/>
        <v/>
      </c>
      <c r="Q61" s="451">
        <f t="shared" si="11"/>
        <v>0</v>
      </c>
      <c r="R61" s="452" t="str">
        <f t="shared" si="12"/>
        <v/>
      </c>
      <c r="S61" s="452" t="str">
        <f t="shared" si="13"/>
        <v/>
      </c>
      <c r="T61" s="451">
        <f t="shared" si="14"/>
        <v>0</v>
      </c>
      <c r="U61" s="452" t="str">
        <f t="shared" si="15"/>
        <v/>
      </c>
      <c r="V61" s="452" t="str">
        <f t="shared" si="16"/>
        <v/>
      </c>
      <c r="W61" s="50" t="str">
        <f t="shared" si="17"/>
        <v/>
      </c>
      <c r="X61" s="53" t="str">
        <f t="shared" si="18"/>
        <v/>
      </c>
    </row>
    <row r="62" spans="2:24" s="324" customFormat="1" hidden="1" x14ac:dyDescent="0.25">
      <c r="B62" s="49" t="str">
        <f t="shared" si="0"/>
        <v/>
      </c>
      <c r="C62" s="259" t="str">
        <f>'קיזוזים- החלטות ועדה'!C62</f>
        <v/>
      </c>
      <c r="D62" s="447" t="str">
        <f>IF($C62="","",'הגבלה לסכום מבוקש (1)'!D62)</f>
        <v/>
      </c>
      <c r="E62" s="447" t="str">
        <f>IF($C62="","",'קיזוזים בגין איחורים'!F62+'קיזוזים- החלטות ועדה'!E62)</f>
        <v/>
      </c>
      <c r="F62" s="447" t="str">
        <f t="shared" si="1"/>
        <v/>
      </c>
      <c r="G62" s="447" t="str">
        <f>'קיזוזים- החלטות ועדה'!G62</f>
        <v/>
      </c>
      <c r="H62" s="450" t="str">
        <f t="shared" si="2"/>
        <v/>
      </c>
      <c r="I62" s="447" t="str">
        <f t="shared" si="3"/>
        <v/>
      </c>
      <c r="J62" s="447" t="str">
        <f t="shared" si="4"/>
        <v/>
      </c>
      <c r="K62" s="451">
        <f t="shared" si="5"/>
        <v>0</v>
      </c>
      <c r="L62" s="452" t="str">
        <f t="shared" si="6"/>
        <v/>
      </c>
      <c r="M62" s="452" t="str">
        <f t="shared" si="7"/>
        <v/>
      </c>
      <c r="N62" s="451">
        <f t="shared" si="8"/>
        <v>0</v>
      </c>
      <c r="O62" s="452" t="str">
        <f t="shared" si="9"/>
        <v/>
      </c>
      <c r="P62" s="452" t="str">
        <f t="shared" si="10"/>
        <v/>
      </c>
      <c r="Q62" s="451">
        <f t="shared" si="11"/>
        <v>0</v>
      </c>
      <c r="R62" s="452" t="str">
        <f t="shared" si="12"/>
        <v/>
      </c>
      <c r="S62" s="452" t="str">
        <f t="shared" si="13"/>
        <v/>
      </c>
      <c r="T62" s="451">
        <f t="shared" si="14"/>
        <v>0</v>
      </c>
      <c r="U62" s="452" t="str">
        <f t="shared" si="15"/>
        <v/>
      </c>
      <c r="V62" s="452" t="str">
        <f t="shared" si="16"/>
        <v/>
      </c>
      <c r="W62" s="50" t="str">
        <f t="shared" si="17"/>
        <v/>
      </c>
      <c r="X62" s="53" t="str">
        <f t="shared" si="18"/>
        <v/>
      </c>
    </row>
    <row r="63" spans="2:24" s="324" customFormat="1" hidden="1" x14ac:dyDescent="0.25">
      <c r="B63" s="49" t="str">
        <f t="shared" si="0"/>
        <v/>
      </c>
      <c r="C63" s="259" t="str">
        <f>'קיזוזים- החלטות ועדה'!C63</f>
        <v/>
      </c>
      <c r="D63" s="447" t="str">
        <f>IF($C63="","",'הגבלה לסכום מבוקש (1)'!D63)</f>
        <v/>
      </c>
      <c r="E63" s="447" t="str">
        <f>IF($C63="","",'קיזוזים בגין איחורים'!F63+'קיזוזים- החלטות ועדה'!E63)</f>
        <v/>
      </c>
      <c r="F63" s="447" t="str">
        <f t="shared" si="1"/>
        <v/>
      </c>
      <c r="G63" s="447" t="str">
        <f>'קיזוזים- החלטות ועדה'!G63</f>
        <v/>
      </c>
      <c r="H63" s="450" t="str">
        <f t="shared" si="2"/>
        <v/>
      </c>
      <c r="I63" s="447" t="str">
        <f t="shared" si="3"/>
        <v/>
      </c>
      <c r="J63" s="447" t="str">
        <f t="shared" si="4"/>
        <v/>
      </c>
      <c r="K63" s="451">
        <f t="shared" si="5"/>
        <v>0</v>
      </c>
      <c r="L63" s="452" t="str">
        <f t="shared" si="6"/>
        <v/>
      </c>
      <c r="M63" s="452" t="str">
        <f t="shared" si="7"/>
        <v/>
      </c>
      <c r="N63" s="451">
        <f t="shared" si="8"/>
        <v>0</v>
      </c>
      <c r="O63" s="452" t="str">
        <f t="shared" si="9"/>
        <v/>
      </c>
      <c r="P63" s="452" t="str">
        <f t="shared" si="10"/>
        <v/>
      </c>
      <c r="Q63" s="451">
        <f t="shared" si="11"/>
        <v>0</v>
      </c>
      <c r="R63" s="452" t="str">
        <f t="shared" si="12"/>
        <v/>
      </c>
      <c r="S63" s="452" t="str">
        <f t="shared" si="13"/>
        <v/>
      </c>
      <c r="T63" s="451">
        <f t="shared" si="14"/>
        <v>0</v>
      </c>
      <c r="U63" s="452" t="str">
        <f t="shared" si="15"/>
        <v/>
      </c>
      <c r="V63" s="452" t="str">
        <f t="shared" si="16"/>
        <v/>
      </c>
      <c r="W63" s="50" t="str">
        <f t="shared" si="17"/>
        <v/>
      </c>
      <c r="X63" s="53" t="str">
        <f t="shared" si="18"/>
        <v/>
      </c>
    </row>
    <row r="64" spans="2:24" s="324" customFormat="1" hidden="1" x14ac:dyDescent="0.25">
      <c r="B64" s="49" t="str">
        <f t="shared" si="0"/>
        <v/>
      </c>
      <c r="C64" s="259" t="str">
        <f>'קיזוזים- החלטות ועדה'!C64</f>
        <v/>
      </c>
      <c r="D64" s="447" t="str">
        <f>IF($C64="","",'הגבלה לסכום מבוקש (1)'!D64)</f>
        <v/>
      </c>
      <c r="E64" s="447" t="str">
        <f>IF($C64="","",'קיזוזים בגין איחורים'!F64+'קיזוזים- החלטות ועדה'!E64)</f>
        <v/>
      </c>
      <c r="F64" s="447" t="str">
        <f t="shared" si="1"/>
        <v/>
      </c>
      <c r="G64" s="447" t="str">
        <f>'קיזוזים- החלטות ועדה'!G64</f>
        <v/>
      </c>
      <c r="H64" s="450" t="str">
        <f t="shared" si="2"/>
        <v/>
      </c>
      <c r="I64" s="447" t="str">
        <f t="shared" si="3"/>
        <v/>
      </c>
      <c r="J64" s="447" t="str">
        <f t="shared" si="4"/>
        <v/>
      </c>
      <c r="K64" s="451">
        <f t="shared" si="5"/>
        <v>0</v>
      </c>
      <c r="L64" s="452" t="str">
        <f t="shared" si="6"/>
        <v/>
      </c>
      <c r="M64" s="452" t="str">
        <f t="shared" si="7"/>
        <v/>
      </c>
      <c r="N64" s="451">
        <f t="shared" si="8"/>
        <v>0</v>
      </c>
      <c r="O64" s="452" t="str">
        <f t="shared" si="9"/>
        <v/>
      </c>
      <c r="P64" s="452" t="str">
        <f t="shared" si="10"/>
        <v/>
      </c>
      <c r="Q64" s="451">
        <f t="shared" si="11"/>
        <v>0</v>
      </c>
      <c r="R64" s="452" t="str">
        <f t="shared" si="12"/>
        <v/>
      </c>
      <c r="S64" s="452" t="str">
        <f t="shared" si="13"/>
        <v/>
      </c>
      <c r="T64" s="451">
        <f t="shared" si="14"/>
        <v>0</v>
      </c>
      <c r="U64" s="452" t="str">
        <f t="shared" si="15"/>
        <v/>
      </c>
      <c r="V64" s="452" t="str">
        <f t="shared" si="16"/>
        <v/>
      </c>
      <c r="W64" s="50" t="str">
        <f t="shared" si="17"/>
        <v/>
      </c>
      <c r="X64" s="53" t="str">
        <f t="shared" si="18"/>
        <v/>
      </c>
    </row>
    <row r="65" spans="2:24" s="324" customFormat="1" hidden="1" x14ac:dyDescent="0.25">
      <c r="B65" s="49" t="str">
        <f t="shared" si="0"/>
        <v/>
      </c>
      <c r="C65" s="259" t="str">
        <f>'קיזוזים- החלטות ועדה'!C65</f>
        <v/>
      </c>
      <c r="D65" s="447" t="str">
        <f>IF($C65="","",'הגבלה לסכום מבוקש (1)'!D65)</f>
        <v/>
      </c>
      <c r="E65" s="447" t="str">
        <f>IF($C65="","",'קיזוזים בגין איחורים'!F65+'קיזוזים- החלטות ועדה'!E65)</f>
        <v/>
      </c>
      <c r="F65" s="447" t="str">
        <f t="shared" si="1"/>
        <v/>
      </c>
      <c r="G65" s="447" t="str">
        <f>'קיזוזים- החלטות ועדה'!G65</f>
        <v/>
      </c>
      <c r="H65" s="450" t="str">
        <f t="shared" si="2"/>
        <v/>
      </c>
      <c r="I65" s="447" t="str">
        <f t="shared" si="3"/>
        <v/>
      </c>
      <c r="J65" s="447" t="str">
        <f t="shared" si="4"/>
        <v/>
      </c>
      <c r="K65" s="451">
        <f t="shared" si="5"/>
        <v>0</v>
      </c>
      <c r="L65" s="452" t="str">
        <f t="shared" si="6"/>
        <v/>
      </c>
      <c r="M65" s="452" t="str">
        <f t="shared" si="7"/>
        <v/>
      </c>
      <c r="N65" s="451">
        <f t="shared" si="8"/>
        <v>0</v>
      </c>
      <c r="O65" s="452" t="str">
        <f t="shared" si="9"/>
        <v/>
      </c>
      <c r="P65" s="452" t="str">
        <f t="shared" si="10"/>
        <v/>
      </c>
      <c r="Q65" s="451">
        <f t="shared" si="11"/>
        <v>0</v>
      </c>
      <c r="R65" s="452" t="str">
        <f t="shared" si="12"/>
        <v/>
      </c>
      <c r="S65" s="452" t="str">
        <f t="shared" si="13"/>
        <v/>
      </c>
      <c r="T65" s="451">
        <f t="shared" si="14"/>
        <v>0</v>
      </c>
      <c r="U65" s="452" t="str">
        <f t="shared" si="15"/>
        <v/>
      </c>
      <c r="V65" s="452" t="str">
        <f t="shared" si="16"/>
        <v/>
      </c>
      <c r="W65" s="50" t="str">
        <f t="shared" si="17"/>
        <v/>
      </c>
      <c r="X65" s="53" t="str">
        <f t="shared" si="18"/>
        <v/>
      </c>
    </row>
    <row r="66" spans="2:24" s="324" customFormat="1" hidden="1" x14ac:dyDescent="0.25">
      <c r="B66" s="49" t="str">
        <f t="shared" si="0"/>
        <v/>
      </c>
      <c r="C66" s="259" t="str">
        <f>'קיזוזים- החלטות ועדה'!C66</f>
        <v/>
      </c>
      <c r="D66" s="447" t="str">
        <f>IF($C66="","",'הגבלה לסכום מבוקש (1)'!D66)</f>
        <v/>
      </c>
      <c r="E66" s="447" t="str">
        <f>IF($C66="","",'קיזוזים בגין איחורים'!F66+'קיזוזים- החלטות ועדה'!E66)</f>
        <v/>
      </c>
      <c r="F66" s="447" t="str">
        <f t="shared" si="1"/>
        <v/>
      </c>
      <c r="G66" s="447" t="str">
        <f>'קיזוזים- החלטות ועדה'!G66</f>
        <v/>
      </c>
      <c r="H66" s="450" t="str">
        <f t="shared" si="2"/>
        <v/>
      </c>
      <c r="I66" s="447" t="str">
        <f t="shared" si="3"/>
        <v/>
      </c>
      <c r="J66" s="447" t="str">
        <f t="shared" si="4"/>
        <v/>
      </c>
      <c r="K66" s="451">
        <f t="shared" si="5"/>
        <v>0</v>
      </c>
      <c r="L66" s="452" t="str">
        <f t="shared" si="6"/>
        <v/>
      </c>
      <c r="M66" s="452" t="str">
        <f t="shared" si="7"/>
        <v/>
      </c>
      <c r="N66" s="451">
        <f t="shared" si="8"/>
        <v>0</v>
      </c>
      <c r="O66" s="452" t="str">
        <f t="shared" si="9"/>
        <v/>
      </c>
      <c r="P66" s="452" t="str">
        <f t="shared" si="10"/>
        <v/>
      </c>
      <c r="Q66" s="451">
        <f t="shared" si="11"/>
        <v>0</v>
      </c>
      <c r="R66" s="452" t="str">
        <f t="shared" si="12"/>
        <v/>
      </c>
      <c r="S66" s="452" t="str">
        <f t="shared" si="13"/>
        <v/>
      </c>
      <c r="T66" s="451">
        <f t="shared" si="14"/>
        <v>0</v>
      </c>
      <c r="U66" s="452" t="str">
        <f t="shared" si="15"/>
        <v/>
      </c>
      <c r="V66" s="452" t="str">
        <f t="shared" si="16"/>
        <v/>
      </c>
      <c r="W66" s="50" t="str">
        <f t="shared" si="17"/>
        <v/>
      </c>
      <c r="X66" s="53" t="str">
        <f t="shared" si="18"/>
        <v/>
      </c>
    </row>
    <row r="67" spans="2:24" s="324" customFormat="1" hidden="1" x14ac:dyDescent="0.25">
      <c r="B67" s="49" t="str">
        <f t="shared" si="0"/>
        <v/>
      </c>
      <c r="C67" s="259" t="str">
        <f>'קיזוזים- החלטות ועדה'!C67</f>
        <v/>
      </c>
      <c r="D67" s="447" t="str">
        <f>IF($C67="","",'הגבלה לסכום מבוקש (1)'!D67)</f>
        <v/>
      </c>
      <c r="E67" s="447" t="str">
        <f>IF($C67="","",'קיזוזים בגין איחורים'!F67+'קיזוזים- החלטות ועדה'!E67)</f>
        <v/>
      </c>
      <c r="F67" s="447" t="str">
        <f t="shared" si="1"/>
        <v/>
      </c>
      <c r="G67" s="447" t="str">
        <f>'קיזוזים- החלטות ועדה'!G67</f>
        <v/>
      </c>
      <c r="H67" s="450" t="str">
        <f t="shared" si="2"/>
        <v/>
      </c>
      <c r="I67" s="447" t="str">
        <f t="shared" si="3"/>
        <v/>
      </c>
      <c r="J67" s="447" t="str">
        <f t="shared" si="4"/>
        <v/>
      </c>
      <c r="K67" s="451">
        <f t="shared" si="5"/>
        <v>0</v>
      </c>
      <c r="L67" s="452" t="str">
        <f t="shared" si="6"/>
        <v/>
      </c>
      <c r="M67" s="452" t="str">
        <f t="shared" si="7"/>
        <v/>
      </c>
      <c r="N67" s="451">
        <f t="shared" si="8"/>
        <v>0</v>
      </c>
      <c r="O67" s="452" t="str">
        <f t="shared" si="9"/>
        <v/>
      </c>
      <c r="P67" s="452" t="str">
        <f t="shared" si="10"/>
        <v/>
      </c>
      <c r="Q67" s="451">
        <f t="shared" si="11"/>
        <v>0</v>
      </c>
      <c r="R67" s="452" t="str">
        <f t="shared" si="12"/>
        <v/>
      </c>
      <c r="S67" s="452" t="str">
        <f t="shared" si="13"/>
        <v/>
      </c>
      <c r="T67" s="451">
        <f t="shared" si="14"/>
        <v>0</v>
      </c>
      <c r="U67" s="452" t="str">
        <f t="shared" si="15"/>
        <v/>
      </c>
      <c r="V67" s="452" t="str">
        <f t="shared" si="16"/>
        <v/>
      </c>
      <c r="W67" s="50" t="str">
        <f t="shared" si="17"/>
        <v/>
      </c>
      <c r="X67" s="53" t="str">
        <f t="shared" si="18"/>
        <v/>
      </c>
    </row>
    <row r="68" spans="2:24" s="324" customFormat="1" hidden="1" x14ac:dyDescent="0.25">
      <c r="B68" s="49" t="str">
        <f t="shared" si="0"/>
        <v/>
      </c>
      <c r="C68" s="259" t="str">
        <f>'קיזוזים- החלטות ועדה'!C68</f>
        <v/>
      </c>
      <c r="D68" s="447" t="str">
        <f>IF($C68="","",'הגבלה לסכום מבוקש (1)'!D68)</f>
        <v/>
      </c>
      <c r="E68" s="447" t="str">
        <f>IF($C68="","",'קיזוזים בגין איחורים'!F68+'קיזוזים- החלטות ועדה'!E68)</f>
        <v/>
      </c>
      <c r="F68" s="447" t="str">
        <f t="shared" si="1"/>
        <v/>
      </c>
      <c r="G68" s="447" t="str">
        <f>'קיזוזים- החלטות ועדה'!G68</f>
        <v/>
      </c>
      <c r="H68" s="450" t="str">
        <f t="shared" si="2"/>
        <v/>
      </c>
      <c r="I68" s="447" t="str">
        <f t="shared" si="3"/>
        <v/>
      </c>
      <c r="J68" s="447" t="str">
        <f t="shared" si="4"/>
        <v/>
      </c>
      <c r="K68" s="451">
        <f t="shared" si="5"/>
        <v>0</v>
      </c>
      <c r="L68" s="452" t="str">
        <f t="shared" si="6"/>
        <v/>
      </c>
      <c r="M68" s="452" t="str">
        <f t="shared" si="7"/>
        <v/>
      </c>
      <c r="N68" s="451">
        <f t="shared" si="8"/>
        <v>0</v>
      </c>
      <c r="O68" s="452" t="str">
        <f t="shared" si="9"/>
        <v/>
      </c>
      <c r="P68" s="452" t="str">
        <f t="shared" si="10"/>
        <v/>
      </c>
      <c r="Q68" s="451">
        <f t="shared" si="11"/>
        <v>0</v>
      </c>
      <c r="R68" s="452" t="str">
        <f t="shared" si="12"/>
        <v/>
      </c>
      <c r="S68" s="452" t="str">
        <f t="shared" si="13"/>
        <v/>
      </c>
      <c r="T68" s="451">
        <f t="shared" si="14"/>
        <v>0</v>
      </c>
      <c r="U68" s="452" t="str">
        <f t="shared" si="15"/>
        <v/>
      </c>
      <c r="V68" s="452" t="str">
        <f t="shared" si="16"/>
        <v/>
      </c>
      <c r="W68" s="50" t="str">
        <f t="shared" si="17"/>
        <v/>
      </c>
      <c r="X68" s="53" t="str">
        <f t="shared" si="18"/>
        <v/>
      </c>
    </row>
    <row r="69" spans="2:24" s="324" customFormat="1" hidden="1" x14ac:dyDescent="0.25">
      <c r="B69" s="49" t="str">
        <f t="shared" si="0"/>
        <v/>
      </c>
      <c r="C69" s="259" t="str">
        <f>'קיזוזים- החלטות ועדה'!C69</f>
        <v/>
      </c>
      <c r="D69" s="447" t="str">
        <f>IF($C69="","",'הגבלה לסכום מבוקש (1)'!D69)</f>
        <v/>
      </c>
      <c r="E69" s="447" t="str">
        <f>IF($C69="","",'קיזוזים בגין איחורים'!F69+'קיזוזים- החלטות ועדה'!E69)</f>
        <v/>
      </c>
      <c r="F69" s="447" t="str">
        <f t="shared" si="1"/>
        <v/>
      </c>
      <c r="G69" s="447" t="str">
        <f>'קיזוזים- החלטות ועדה'!G69</f>
        <v/>
      </c>
      <c r="H69" s="450" t="str">
        <f t="shared" si="2"/>
        <v/>
      </c>
      <c r="I69" s="447" t="str">
        <f t="shared" si="3"/>
        <v/>
      </c>
      <c r="J69" s="447" t="str">
        <f t="shared" si="4"/>
        <v/>
      </c>
      <c r="K69" s="451">
        <f t="shared" si="5"/>
        <v>0</v>
      </c>
      <c r="L69" s="452" t="str">
        <f t="shared" si="6"/>
        <v/>
      </c>
      <c r="M69" s="452" t="str">
        <f t="shared" si="7"/>
        <v/>
      </c>
      <c r="N69" s="451">
        <f t="shared" si="8"/>
        <v>0</v>
      </c>
      <c r="O69" s="452" t="str">
        <f t="shared" si="9"/>
        <v/>
      </c>
      <c r="P69" s="452" t="str">
        <f t="shared" si="10"/>
        <v/>
      </c>
      <c r="Q69" s="451">
        <f t="shared" si="11"/>
        <v>0</v>
      </c>
      <c r="R69" s="452" t="str">
        <f t="shared" si="12"/>
        <v/>
      </c>
      <c r="S69" s="452" t="str">
        <f t="shared" si="13"/>
        <v/>
      </c>
      <c r="T69" s="451">
        <f t="shared" si="14"/>
        <v>0</v>
      </c>
      <c r="U69" s="452" t="str">
        <f t="shared" si="15"/>
        <v/>
      </c>
      <c r="V69" s="452" t="str">
        <f t="shared" si="16"/>
        <v/>
      </c>
      <c r="W69" s="50" t="str">
        <f t="shared" si="17"/>
        <v/>
      </c>
      <c r="X69" s="53" t="str">
        <f t="shared" si="18"/>
        <v/>
      </c>
    </row>
    <row r="70" spans="2:24" s="324" customFormat="1" hidden="1" x14ac:dyDescent="0.25">
      <c r="B70" s="49" t="str">
        <f t="shared" si="0"/>
        <v/>
      </c>
      <c r="C70" s="259" t="str">
        <f>'קיזוזים- החלטות ועדה'!C70</f>
        <v/>
      </c>
      <c r="D70" s="447" t="str">
        <f>IF($C70="","",'הגבלה לסכום מבוקש (1)'!D70)</f>
        <v/>
      </c>
      <c r="E70" s="447" t="str">
        <f>IF($C70="","",'קיזוזים בגין איחורים'!F70+'קיזוזים- החלטות ועדה'!E70)</f>
        <v/>
      </c>
      <c r="F70" s="447" t="str">
        <f t="shared" si="1"/>
        <v/>
      </c>
      <c r="G70" s="447" t="str">
        <f>'קיזוזים- החלטות ועדה'!G70</f>
        <v/>
      </c>
      <c r="H70" s="450" t="str">
        <f t="shared" si="2"/>
        <v/>
      </c>
      <c r="I70" s="447" t="str">
        <f t="shared" si="3"/>
        <v/>
      </c>
      <c r="J70" s="447" t="str">
        <f t="shared" si="4"/>
        <v/>
      </c>
      <c r="K70" s="451">
        <f t="shared" si="5"/>
        <v>0</v>
      </c>
      <c r="L70" s="452" t="str">
        <f t="shared" si="6"/>
        <v/>
      </c>
      <c r="M70" s="452" t="str">
        <f t="shared" si="7"/>
        <v/>
      </c>
      <c r="N70" s="451">
        <f t="shared" si="8"/>
        <v>0</v>
      </c>
      <c r="O70" s="452" t="str">
        <f t="shared" si="9"/>
        <v/>
      </c>
      <c r="P70" s="452" t="str">
        <f t="shared" si="10"/>
        <v/>
      </c>
      <c r="Q70" s="451">
        <f t="shared" si="11"/>
        <v>0</v>
      </c>
      <c r="R70" s="452" t="str">
        <f t="shared" si="12"/>
        <v/>
      </c>
      <c r="S70" s="452" t="str">
        <f t="shared" si="13"/>
        <v/>
      </c>
      <c r="T70" s="451">
        <f t="shared" si="14"/>
        <v>0</v>
      </c>
      <c r="U70" s="452" t="str">
        <f t="shared" si="15"/>
        <v/>
      </c>
      <c r="V70" s="452" t="str">
        <f t="shared" si="16"/>
        <v/>
      </c>
      <c r="W70" s="50" t="str">
        <f t="shared" si="17"/>
        <v/>
      </c>
      <c r="X70" s="53" t="str">
        <f t="shared" si="18"/>
        <v/>
      </c>
    </row>
    <row r="71" spans="2:24" s="324" customFormat="1" hidden="1" x14ac:dyDescent="0.25">
      <c r="B71" s="49" t="str">
        <f t="shared" si="0"/>
        <v/>
      </c>
      <c r="C71" s="259" t="str">
        <f>'קיזוזים- החלטות ועדה'!C71</f>
        <v/>
      </c>
      <c r="D71" s="447" t="str">
        <f>IF($C71="","",'הגבלה לסכום מבוקש (1)'!D71)</f>
        <v/>
      </c>
      <c r="E71" s="447" t="str">
        <f>IF($C71="","",'קיזוזים בגין איחורים'!F71+'קיזוזים- החלטות ועדה'!E71)</f>
        <v/>
      </c>
      <c r="F71" s="447" t="str">
        <f t="shared" si="1"/>
        <v/>
      </c>
      <c r="G71" s="447" t="str">
        <f>'קיזוזים- החלטות ועדה'!G71</f>
        <v/>
      </c>
      <c r="H71" s="450" t="str">
        <f t="shared" si="2"/>
        <v/>
      </c>
      <c r="I71" s="447" t="str">
        <f t="shared" si="3"/>
        <v/>
      </c>
      <c r="J71" s="447" t="str">
        <f t="shared" si="4"/>
        <v/>
      </c>
      <c r="K71" s="451">
        <f t="shared" si="5"/>
        <v>0</v>
      </c>
      <c r="L71" s="452" t="str">
        <f t="shared" si="6"/>
        <v/>
      </c>
      <c r="M71" s="452" t="str">
        <f t="shared" si="7"/>
        <v/>
      </c>
      <c r="N71" s="451">
        <f t="shared" si="8"/>
        <v>0</v>
      </c>
      <c r="O71" s="452" t="str">
        <f t="shared" si="9"/>
        <v/>
      </c>
      <c r="P71" s="452" t="str">
        <f t="shared" si="10"/>
        <v/>
      </c>
      <c r="Q71" s="451">
        <f t="shared" si="11"/>
        <v>0</v>
      </c>
      <c r="R71" s="452" t="str">
        <f t="shared" si="12"/>
        <v/>
      </c>
      <c r="S71" s="452" t="str">
        <f t="shared" si="13"/>
        <v/>
      </c>
      <c r="T71" s="451">
        <f t="shared" si="14"/>
        <v>0</v>
      </c>
      <c r="U71" s="452" t="str">
        <f t="shared" si="15"/>
        <v/>
      </c>
      <c r="V71" s="452" t="str">
        <f t="shared" si="16"/>
        <v/>
      </c>
      <c r="W71" s="50" t="str">
        <f t="shared" si="17"/>
        <v/>
      </c>
      <c r="X71" s="53" t="str">
        <f t="shared" si="18"/>
        <v/>
      </c>
    </row>
    <row r="72" spans="2:24" s="324" customFormat="1" hidden="1" x14ac:dyDescent="0.25">
      <c r="B72" s="49" t="str">
        <f t="shared" si="0"/>
        <v/>
      </c>
      <c r="C72" s="259" t="str">
        <f>'קיזוזים- החלטות ועדה'!C72</f>
        <v/>
      </c>
      <c r="D72" s="447" t="str">
        <f>IF($C72="","",'הגבלה לסכום מבוקש (1)'!D72)</f>
        <v/>
      </c>
      <c r="E72" s="447" t="str">
        <f>IF($C72="","",'קיזוזים בגין איחורים'!F72+'קיזוזים- החלטות ועדה'!E72)</f>
        <v/>
      </c>
      <c r="F72" s="447" t="str">
        <f t="shared" si="1"/>
        <v/>
      </c>
      <c r="G72" s="447" t="str">
        <f>'קיזוזים- החלטות ועדה'!G72</f>
        <v/>
      </c>
      <c r="H72" s="450" t="str">
        <f t="shared" si="2"/>
        <v/>
      </c>
      <c r="I72" s="447" t="str">
        <f t="shared" si="3"/>
        <v/>
      </c>
      <c r="J72" s="447" t="str">
        <f t="shared" si="4"/>
        <v/>
      </c>
      <c r="K72" s="451">
        <f t="shared" si="5"/>
        <v>0</v>
      </c>
      <c r="L72" s="452" t="str">
        <f t="shared" si="6"/>
        <v/>
      </c>
      <c r="M72" s="452" t="str">
        <f t="shared" si="7"/>
        <v/>
      </c>
      <c r="N72" s="451">
        <f t="shared" si="8"/>
        <v>0</v>
      </c>
      <c r="O72" s="452" t="str">
        <f t="shared" si="9"/>
        <v/>
      </c>
      <c r="P72" s="452" t="str">
        <f t="shared" si="10"/>
        <v/>
      </c>
      <c r="Q72" s="451">
        <f t="shared" si="11"/>
        <v>0</v>
      </c>
      <c r="R72" s="452" t="str">
        <f t="shared" si="12"/>
        <v/>
      </c>
      <c r="S72" s="452" t="str">
        <f t="shared" si="13"/>
        <v/>
      </c>
      <c r="T72" s="451">
        <f t="shared" si="14"/>
        <v>0</v>
      </c>
      <c r="U72" s="452" t="str">
        <f t="shared" si="15"/>
        <v/>
      </c>
      <c r="V72" s="452" t="str">
        <f t="shared" si="16"/>
        <v/>
      </c>
      <c r="W72" s="50" t="str">
        <f t="shared" si="17"/>
        <v/>
      </c>
      <c r="X72" s="53" t="str">
        <f t="shared" si="18"/>
        <v/>
      </c>
    </row>
    <row r="73" spans="2:24" s="324" customFormat="1" hidden="1" x14ac:dyDescent="0.25">
      <c r="B73" s="49" t="str">
        <f t="shared" si="0"/>
        <v/>
      </c>
      <c r="C73" s="259" t="str">
        <f>'קיזוזים- החלטות ועדה'!C73</f>
        <v/>
      </c>
      <c r="D73" s="447" t="str">
        <f>IF($C73="","",'הגבלה לסכום מבוקש (1)'!D73)</f>
        <v/>
      </c>
      <c r="E73" s="447" t="str">
        <f>IF($C73="","",'קיזוזים בגין איחורים'!F73+'קיזוזים- החלטות ועדה'!E73)</f>
        <v/>
      </c>
      <c r="F73" s="447" t="str">
        <f t="shared" si="1"/>
        <v/>
      </c>
      <c r="G73" s="447" t="str">
        <f>'קיזוזים- החלטות ועדה'!G73</f>
        <v/>
      </c>
      <c r="H73" s="450" t="str">
        <f t="shared" si="2"/>
        <v/>
      </c>
      <c r="I73" s="447" t="str">
        <f t="shared" si="3"/>
        <v/>
      </c>
      <c r="J73" s="447" t="str">
        <f t="shared" si="4"/>
        <v/>
      </c>
      <c r="K73" s="451">
        <f t="shared" si="5"/>
        <v>0</v>
      </c>
      <c r="L73" s="452" t="str">
        <f t="shared" si="6"/>
        <v/>
      </c>
      <c r="M73" s="452" t="str">
        <f t="shared" si="7"/>
        <v/>
      </c>
      <c r="N73" s="451">
        <f t="shared" si="8"/>
        <v>0</v>
      </c>
      <c r="O73" s="452" t="str">
        <f t="shared" si="9"/>
        <v/>
      </c>
      <c r="P73" s="452" t="str">
        <f t="shared" si="10"/>
        <v/>
      </c>
      <c r="Q73" s="451">
        <f t="shared" si="11"/>
        <v>0</v>
      </c>
      <c r="R73" s="452" t="str">
        <f t="shared" si="12"/>
        <v/>
      </c>
      <c r="S73" s="452" t="str">
        <f t="shared" si="13"/>
        <v/>
      </c>
      <c r="T73" s="451">
        <f t="shared" si="14"/>
        <v>0</v>
      </c>
      <c r="U73" s="452" t="str">
        <f t="shared" si="15"/>
        <v/>
      </c>
      <c r="V73" s="452" t="str">
        <f t="shared" si="16"/>
        <v/>
      </c>
      <c r="W73" s="50" t="str">
        <f t="shared" si="17"/>
        <v/>
      </c>
      <c r="X73" s="53" t="str">
        <f t="shared" si="18"/>
        <v/>
      </c>
    </row>
    <row r="74" spans="2:24" s="324" customFormat="1" hidden="1" x14ac:dyDescent="0.25">
      <c r="B74" s="49" t="str">
        <f t="shared" si="0"/>
        <v/>
      </c>
      <c r="C74" s="259" t="str">
        <f>'קיזוזים- החלטות ועדה'!C74</f>
        <v/>
      </c>
      <c r="D74" s="447" t="str">
        <f>IF($C74="","",'הגבלה לסכום מבוקש (1)'!D74)</f>
        <v/>
      </c>
      <c r="E74" s="447" t="str">
        <f>IF($C74="","",'קיזוזים בגין איחורים'!F74+'קיזוזים- החלטות ועדה'!E74)</f>
        <v/>
      </c>
      <c r="F74" s="447" t="str">
        <f t="shared" si="1"/>
        <v/>
      </c>
      <c r="G74" s="447" t="str">
        <f>'קיזוזים- החלטות ועדה'!G74</f>
        <v/>
      </c>
      <c r="H74" s="450" t="str">
        <f t="shared" si="2"/>
        <v/>
      </c>
      <c r="I74" s="447" t="str">
        <f t="shared" si="3"/>
        <v/>
      </c>
      <c r="J74" s="447" t="str">
        <f t="shared" si="4"/>
        <v/>
      </c>
      <c r="K74" s="451">
        <f t="shared" si="5"/>
        <v>0</v>
      </c>
      <c r="L74" s="452" t="str">
        <f t="shared" si="6"/>
        <v/>
      </c>
      <c r="M74" s="452" t="str">
        <f t="shared" si="7"/>
        <v/>
      </c>
      <c r="N74" s="451">
        <f t="shared" si="8"/>
        <v>0</v>
      </c>
      <c r="O74" s="452" t="str">
        <f t="shared" si="9"/>
        <v/>
      </c>
      <c r="P74" s="452" t="str">
        <f t="shared" si="10"/>
        <v/>
      </c>
      <c r="Q74" s="451">
        <f t="shared" si="11"/>
        <v>0</v>
      </c>
      <c r="R74" s="452" t="str">
        <f t="shared" si="12"/>
        <v/>
      </c>
      <c r="S74" s="452" t="str">
        <f t="shared" si="13"/>
        <v/>
      </c>
      <c r="T74" s="451">
        <f t="shared" si="14"/>
        <v>0</v>
      </c>
      <c r="U74" s="452" t="str">
        <f t="shared" si="15"/>
        <v/>
      </c>
      <c r="V74" s="452" t="str">
        <f t="shared" si="16"/>
        <v/>
      </c>
      <c r="W74" s="50" t="str">
        <f t="shared" si="17"/>
        <v/>
      </c>
      <c r="X74" s="53" t="str">
        <f t="shared" si="18"/>
        <v/>
      </c>
    </row>
    <row r="75" spans="2:24" s="324" customFormat="1" hidden="1" x14ac:dyDescent="0.25">
      <c r="B75" s="49" t="str">
        <f t="shared" si="0"/>
        <v/>
      </c>
      <c r="C75" s="259" t="str">
        <f>'קיזוזים- החלטות ועדה'!C75</f>
        <v/>
      </c>
      <c r="D75" s="447" t="str">
        <f>IF($C75="","",'הגבלה לסכום מבוקש (1)'!D75)</f>
        <v/>
      </c>
      <c r="E75" s="447" t="str">
        <f>IF($C75="","",'קיזוזים בגין איחורים'!F75+'קיזוזים- החלטות ועדה'!E75)</f>
        <v/>
      </c>
      <c r="F75" s="447" t="str">
        <f t="shared" si="1"/>
        <v/>
      </c>
      <c r="G75" s="447" t="str">
        <f>'קיזוזים- החלטות ועדה'!G75</f>
        <v/>
      </c>
      <c r="H75" s="450" t="str">
        <f t="shared" si="2"/>
        <v/>
      </c>
      <c r="I75" s="447" t="str">
        <f t="shared" si="3"/>
        <v/>
      </c>
      <c r="J75" s="447" t="str">
        <f t="shared" si="4"/>
        <v/>
      </c>
      <c r="K75" s="451">
        <f t="shared" si="5"/>
        <v>0</v>
      </c>
      <c r="L75" s="452" t="str">
        <f t="shared" si="6"/>
        <v/>
      </c>
      <c r="M75" s="452" t="str">
        <f t="shared" si="7"/>
        <v/>
      </c>
      <c r="N75" s="451">
        <f t="shared" si="8"/>
        <v>0</v>
      </c>
      <c r="O75" s="452" t="str">
        <f t="shared" si="9"/>
        <v/>
      </c>
      <c r="P75" s="452" t="str">
        <f t="shared" si="10"/>
        <v/>
      </c>
      <c r="Q75" s="451">
        <f t="shared" si="11"/>
        <v>0</v>
      </c>
      <c r="R75" s="452" t="str">
        <f t="shared" si="12"/>
        <v/>
      </c>
      <c r="S75" s="452" t="str">
        <f t="shared" si="13"/>
        <v/>
      </c>
      <c r="T75" s="451">
        <f t="shared" si="14"/>
        <v>0</v>
      </c>
      <c r="U75" s="452" t="str">
        <f t="shared" si="15"/>
        <v/>
      </c>
      <c r="V75" s="452" t="str">
        <f t="shared" si="16"/>
        <v/>
      </c>
      <c r="W75" s="50" t="str">
        <f t="shared" si="17"/>
        <v/>
      </c>
      <c r="X75" s="53" t="str">
        <f t="shared" si="18"/>
        <v/>
      </c>
    </row>
    <row r="76" spans="2:24" hidden="1" x14ac:dyDescent="0.25">
      <c r="B76" s="49" t="str">
        <f t="shared" si="0"/>
        <v/>
      </c>
      <c r="C76" s="259" t="str">
        <f>'קיזוזים- החלטות ועדה'!C76</f>
        <v/>
      </c>
      <c r="D76" s="447" t="str">
        <f>IF($C76="","",'הגבלה לסכום מבוקש (1)'!D76)</f>
        <v/>
      </c>
      <c r="E76" s="447" t="str">
        <f>IF($C76="","",'קיזוזים בגין איחורים'!F76+'קיזוזים- החלטות ועדה'!E76)</f>
        <v/>
      </c>
      <c r="F76" s="447" t="str">
        <f t="shared" si="1"/>
        <v/>
      </c>
      <c r="G76" s="447" t="str">
        <f>'קיזוזים- החלטות ועדה'!G76</f>
        <v/>
      </c>
      <c r="H76" s="450" t="str">
        <f t="shared" si="2"/>
        <v/>
      </c>
      <c r="I76" s="447" t="str">
        <f t="shared" si="3"/>
        <v/>
      </c>
      <c r="J76" s="447" t="str">
        <f t="shared" si="4"/>
        <v/>
      </c>
      <c r="K76" s="451">
        <f t="shared" si="5"/>
        <v>0</v>
      </c>
      <c r="L76" s="452" t="str">
        <f t="shared" si="6"/>
        <v/>
      </c>
      <c r="M76" s="452" t="str">
        <f t="shared" si="7"/>
        <v/>
      </c>
      <c r="N76" s="451">
        <f t="shared" si="8"/>
        <v>0</v>
      </c>
      <c r="O76" s="452" t="str">
        <f t="shared" si="9"/>
        <v/>
      </c>
      <c r="P76" s="452" t="str">
        <f t="shared" si="10"/>
        <v/>
      </c>
      <c r="Q76" s="451">
        <f t="shared" si="11"/>
        <v>0</v>
      </c>
      <c r="R76" s="452" t="str">
        <f t="shared" si="12"/>
        <v/>
      </c>
      <c r="S76" s="452" t="str">
        <f t="shared" si="13"/>
        <v/>
      </c>
      <c r="T76" s="451">
        <f t="shared" si="14"/>
        <v>0</v>
      </c>
      <c r="U76" s="452" t="str">
        <f t="shared" si="15"/>
        <v/>
      </c>
      <c r="V76" s="452" t="str">
        <f t="shared" si="16"/>
        <v/>
      </c>
      <c r="W76" s="50" t="str">
        <f t="shared" si="17"/>
        <v/>
      </c>
      <c r="X76" s="53" t="str">
        <f t="shared" si="18"/>
        <v/>
      </c>
    </row>
    <row r="77" spans="2:24" hidden="1" x14ac:dyDescent="0.25">
      <c r="B77" s="49" t="str">
        <f t="shared" si="0"/>
        <v/>
      </c>
      <c r="C77" s="259" t="str">
        <f>'קיזוזים- החלטות ועדה'!C77</f>
        <v/>
      </c>
      <c r="D77" s="447" t="str">
        <f>IF($C77="","",'הגבלה לסכום מבוקש (1)'!D77)</f>
        <v/>
      </c>
      <c r="E77" s="447" t="str">
        <f>IF($C77="","",'קיזוזים בגין איחורים'!F77+'קיזוזים- החלטות ועדה'!E77)</f>
        <v/>
      </c>
      <c r="F77" s="447" t="str">
        <f t="shared" si="1"/>
        <v/>
      </c>
      <c r="G77" s="447" t="str">
        <f>'קיזוזים- החלטות ועדה'!G77</f>
        <v/>
      </c>
      <c r="H77" s="450" t="str">
        <f t="shared" si="2"/>
        <v/>
      </c>
      <c r="I77" s="447" t="str">
        <f t="shared" si="3"/>
        <v/>
      </c>
      <c r="J77" s="447" t="str">
        <f t="shared" si="4"/>
        <v/>
      </c>
      <c r="K77" s="451">
        <f t="shared" si="5"/>
        <v>0</v>
      </c>
      <c r="L77" s="452" t="str">
        <f t="shared" si="6"/>
        <v/>
      </c>
      <c r="M77" s="452" t="str">
        <f t="shared" si="7"/>
        <v/>
      </c>
      <c r="N77" s="451">
        <f t="shared" si="8"/>
        <v>0</v>
      </c>
      <c r="O77" s="452" t="str">
        <f t="shared" si="9"/>
        <v/>
      </c>
      <c r="P77" s="452" t="str">
        <f t="shared" si="10"/>
        <v/>
      </c>
      <c r="Q77" s="451">
        <f t="shared" si="11"/>
        <v>0</v>
      </c>
      <c r="R77" s="452" t="str">
        <f t="shared" si="12"/>
        <v/>
      </c>
      <c r="S77" s="452" t="str">
        <f t="shared" si="13"/>
        <v/>
      </c>
      <c r="T77" s="451">
        <f t="shared" si="14"/>
        <v>0</v>
      </c>
      <c r="U77" s="452" t="str">
        <f t="shared" si="15"/>
        <v/>
      </c>
      <c r="V77" s="452" t="str">
        <f t="shared" si="16"/>
        <v/>
      </c>
      <c r="W77" s="50" t="str">
        <f t="shared" si="17"/>
        <v/>
      </c>
      <c r="X77" s="53" t="str">
        <f t="shared" si="18"/>
        <v/>
      </c>
    </row>
    <row r="78" spans="2:24" hidden="1" x14ac:dyDescent="0.25">
      <c r="B78" s="49" t="str">
        <f t="shared" si="0"/>
        <v/>
      </c>
      <c r="C78" s="259" t="str">
        <f>'קיזוזים- החלטות ועדה'!C78</f>
        <v/>
      </c>
      <c r="D78" s="447" t="str">
        <f>IF($C78="","",'הגבלה לסכום מבוקש (1)'!D78)</f>
        <v/>
      </c>
      <c r="E78" s="447" t="str">
        <f>IF($C78="","",'קיזוזים בגין איחורים'!F78+'קיזוזים- החלטות ועדה'!E78)</f>
        <v/>
      </c>
      <c r="F78" s="447" t="str">
        <f t="shared" si="1"/>
        <v/>
      </c>
      <c r="G78" s="447" t="str">
        <f>'קיזוזים- החלטות ועדה'!G78</f>
        <v/>
      </c>
      <c r="H78" s="450" t="str">
        <f t="shared" si="2"/>
        <v/>
      </c>
      <c r="I78" s="447" t="str">
        <f t="shared" si="3"/>
        <v/>
      </c>
      <c r="J78" s="447" t="str">
        <f t="shared" si="4"/>
        <v/>
      </c>
      <c r="K78" s="451">
        <f t="shared" si="5"/>
        <v>0</v>
      </c>
      <c r="L78" s="452" t="str">
        <f t="shared" si="6"/>
        <v/>
      </c>
      <c r="M78" s="452" t="str">
        <f t="shared" si="7"/>
        <v/>
      </c>
      <c r="N78" s="451">
        <f t="shared" si="8"/>
        <v>0</v>
      </c>
      <c r="O78" s="452" t="str">
        <f t="shared" si="9"/>
        <v/>
      </c>
      <c r="P78" s="452" t="str">
        <f t="shared" si="10"/>
        <v/>
      </c>
      <c r="Q78" s="451">
        <f t="shared" si="11"/>
        <v>0</v>
      </c>
      <c r="R78" s="452" t="str">
        <f t="shared" si="12"/>
        <v/>
      </c>
      <c r="S78" s="452" t="str">
        <f t="shared" si="13"/>
        <v/>
      </c>
      <c r="T78" s="451">
        <f t="shared" si="14"/>
        <v>0</v>
      </c>
      <c r="U78" s="452" t="str">
        <f t="shared" si="15"/>
        <v/>
      </c>
      <c r="V78" s="452" t="str">
        <f t="shared" si="16"/>
        <v/>
      </c>
      <c r="W78" s="50" t="str">
        <f t="shared" si="17"/>
        <v/>
      </c>
      <c r="X78" s="53" t="str">
        <f t="shared" si="18"/>
        <v/>
      </c>
    </row>
    <row r="79" spans="2:24" hidden="1" x14ac:dyDescent="0.25">
      <c r="B79" s="49" t="str">
        <f t="shared" si="0"/>
        <v/>
      </c>
      <c r="C79" s="259" t="str">
        <f>'קיזוזים- החלטות ועדה'!C79</f>
        <v/>
      </c>
      <c r="D79" s="447" t="str">
        <f>IF($C79="","",'הגבלה לסכום מבוקש (1)'!D79)</f>
        <v/>
      </c>
      <c r="E79" s="447" t="str">
        <f>IF($C79="","",'קיזוזים בגין איחורים'!F79+'קיזוזים- החלטות ועדה'!E79)</f>
        <v/>
      </c>
      <c r="F79" s="447" t="str">
        <f t="shared" si="1"/>
        <v/>
      </c>
      <c r="G79" s="447" t="str">
        <f>'קיזוזים- החלטות ועדה'!G79</f>
        <v/>
      </c>
      <c r="H79" s="450" t="str">
        <f t="shared" si="2"/>
        <v/>
      </c>
      <c r="I79" s="447" t="str">
        <f t="shared" si="3"/>
        <v/>
      </c>
      <c r="J79" s="447" t="str">
        <f t="shared" si="4"/>
        <v/>
      </c>
      <c r="K79" s="451">
        <f t="shared" si="5"/>
        <v>0</v>
      </c>
      <c r="L79" s="452" t="str">
        <f t="shared" si="6"/>
        <v/>
      </c>
      <c r="M79" s="452" t="str">
        <f t="shared" si="7"/>
        <v/>
      </c>
      <c r="N79" s="451">
        <f t="shared" si="8"/>
        <v>0</v>
      </c>
      <c r="O79" s="452" t="str">
        <f t="shared" si="9"/>
        <v/>
      </c>
      <c r="P79" s="452" t="str">
        <f t="shared" si="10"/>
        <v/>
      </c>
      <c r="Q79" s="451">
        <f t="shared" si="11"/>
        <v>0</v>
      </c>
      <c r="R79" s="452" t="str">
        <f t="shared" si="12"/>
        <v/>
      </c>
      <c r="S79" s="452" t="str">
        <f t="shared" si="13"/>
        <v/>
      </c>
      <c r="T79" s="451">
        <f t="shared" si="14"/>
        <v>0</v>
      </c>
      <c r="U79" s="452" t="str">
        <f t="shared" si="15"/>
        <v/>
      </c>
      <c r="V79" s="452" t="str">
        <f t="shared" si="16"/>
        <v/>
      </c>
      <c r="W79" s="50" t="str">
        <f t="shared" si="17"/>
        <v/>
      </c>
      <c r="X79" s="53" t="str">
        <f t="shared" si="18"/>
        <v/>
      </c>
    </row>
    <row r="80" spans="2:24" hidden="1" x14ac:dyDescent="0.25">
      <c r="B80" s="49" t="str">
        <f t="shared" si="0"/>
        <v/>
      </c>
      <c r="C80" s="259" t="str">
        <f>'קיזוזים- החלטות ועדה'!C80</f>
        <v/>
      </c>
      <c r="D80" s="447" t="str">
        <f>IF($C80="","",'הגבלה לסכום מבוקש (1)'!D80)</f>
        <v/>
      </c>
      <c r="E80" s="447" t="str">
        <f>IF($C80="","",'קיזוזים בגין איחורים'!F80+'קיזוזים- החלטות ועדה'!E80)</f>
        <v/>
      </c>
      <c r="F80" s="447" t="str">
        <f t="shared" si="1"/>
        <v/>
      </c>
      <c r="G80" s="447" t="str">
        <f>'קיזוזים- החלטות ועדה'!G80</f>
        <v/>
      </c>
      <c r="H80" s="450" t="str">
        <f t="shared" si="2"/>
        <v/>
      </c>
      <c r="I80" s="447" t="str">
        <f t="shared" si="3"/>
        <v/>
      </c>
      <c r="J80" s="447" t="str">
        <f t="shared" si="4"/>
        <v/>
      </c>
      <c r="K80" s="451">
        <f t="shared" si="5"/>
        <v>0</v>
      </c>
      <c r="L80" s="452" t="str">
        <f t="shared" si="6"/>
        <v/>
      </c>
      <c r="M80" s="452" t="str">
        <f t="shared" si="7"/>
        <v/>
      </c>
      <c r="N80" s="451">
        <f t="shared" si="8"/>
        <v>0</v>
      </c>
      <c r="O80" s="452" t="str">
        <f t="shared" si="9"/>
        <v/>
      </c>
      <c r="P80" s="452" t="str">
        <f t="shared" si="10"/>
        <v/>
      </c>
      <c r="Q80" s="451">
        <f t="shared" si="11"/>
        <v>0</v>
      </c>
      <c r="R80" s="452" t="str">
        <f t="shared" si="12"/>
        <v/>
      </c>
      <c r="S80" s="452" t="str">
        <f t="shared" si="13"/>
        <v/>
      </c>
      <c r="T80" s="451">
        <f t="shared" si="14"/>
        <v>0</v>
      </c>
      <c r="U80" s="452" t="str">
        <f t="shared" si="15"/>
        <v/>
      </c>
      <c r="V80" s="452" t="str">
        <f t="shared" si="16"/>
        <v/>
      </c>
      <c r="W80" s="50" t="str">
        <f t="shared" si="17"/>
        <v/>
      </c>
      <c r="X80" s="53" t="str">
        <f t="shared" si="18"/>
        <v/>
      </c>
    </row>
    <row r="81" spans="2:24" hidden="1" x14ac:dyDescent="0.25">
      <c r="B81" s="49" t="str">
        <f t="shared" si="0"/>
        <v/>
      </c>
      <c r="C81" s="259" t="str">
        <f>'קיזוזים- החלטות ועדה'!C81</f>
        <v/>
      </c>
      <c r="D81" s="447" t="str">
        <f>IF($C81="","",'הגבלה לסכום מבוקש (1)'!D81)</f>
        <v/>
      </c>
      <c r="E81" s="447" t="str">
        <f>IF($C81="","",'קיזוזים בגין איחורים'!F81+'קיזוזים- החלטות ועדה'!E81)</f>
        <v/>
      </c>
      <c r="F81" s="447" t="str">
        <f t="shared" si="1"/>
        <v/>
      </c>
      <c r="G81" s="447" t="str">
        <f>'קיזוזים- החלטות ועדה'!G81</f>
        <v/>
      </c>
      <c r="H81" s="450" t="str">
        <f t="shared" si="2"/>
        <v/>
      </c>
      <c r="I81" s="447" t="str">
        <f t="shared" si="3"/>
        <v/>
      </c>
      <c r="J81" s="447" t="str">
        <f t="shared" si="4"/>
        <v/>
      </c>
      <c r="K81" s="451">
        <f t="shared" si="5"/>
        <v>0</v>
      </c>
      <c r="L81" s="452" t="str">
        <f t="shared" si="6"/>
        <v/>
      </c>
      <c r="M81" s="452" t="str">
        <f t="shared" si="7"/>
        <v/>
      </c>
      <c r="N81" s="451">
        <f t="shared" si="8"/>
        <v>0</v>
      </c>
      <c r="O81" s="452" t="str">
        <f t="shared" si="9"/>
        <v/>
      </c>
      <c r="P81" s="452" t="str">
        <f t="shared" si="10"/>
        <v/>
      </c>
      <c r="Q81" s="451">
        <f t="shared" si="11"/>
        <v>0</v>
      </c>
      <c r="R81" s="452" t="str">
        <f t="shared" si="12"/>
        <v/>
      </c>
      <c r="S81" s="452" t="str">
        <f t="shared" si="13"/>
        <v/>
      </c>
      <c r="T81" s="451">
        <f t="shared" si="14"/>
        <v>0</v>
      </c>
      <c r="U81" s="452" t="str">
        <f t="shared" si="15"/>
        <v/>
      </c>
      <c r="V81" s="452" t="str">
        <f t="shared" si="16"/>
        <v/>
      </c>
      <c r="W81" s="50" t="str">
        <f t="shared" si="17"/>
        <v/>
      </c>
      <c r="X81" s="53" t="str">
        <f t="shared" si="18"/>
        <v/>
      </c>
    </row>
    <row r="82" spans="2:24" hidden="1" x14ac:dyDescent="0.25">
      <c r="B82" s="49" t="str">
        <f t="shared" si="0"/>
        <v/>
      </c>
      <c r="C82" s="259" t="str">
        <f>'קיזוזים- החלטות ועדה'!C82</f>
        <v/>
      </c>
      <c r="D82" s="447" t="str">
        <f>IF($C82="","",'הגבלה לסכום מבוקש (1)'!D82)</f>
        <v/>
      </c>
      <c r="E82" s="447" t="str">
        <f>IF($C82="","",'קיזוזים בגין איחורים'!F82+'קיזוזים- החלטות ועדה'!E82)</f>
        <v/>
      </c>
      <c r="F82" s="447" t="str">
        <f t="shared" si="1"/>
        <v/>
      </c>
      <c r="G82" s="447" t="str">
        <f>'קיזוזים- החלטות ועדה'!G82</f>
        <v/>
      </c>
      <c r="H82" s="450" t="str">
        <f t="shared" si="2"/>
        <v/>
      </c>
      <c r="I82" s="447" t="str">
        <f t="shared" si="3"/>
        <v/>
      </c>
      <c r="J82" s="447" t="str">
        <f t="shared" si="4"/>
        <v/>
      </c>
      <c r="K82" s="451">
        <f t="shared" si="5"/>
        <v>0</v>
      </c>
      <c r="L82" s="452" t="str">
        <f t="shared" si="6"/>
        <v/>
      </c>
      <c r="M82" s="452" t="str">
        <f t="shared" si="7"/>
        <v/>
      </c>
      <c r="N82" s="451">
        <f t="shared" si="8"/>
        <v>0</v>
      </c>
      <c r="O82" s="452" t="str">
        <f t="shared" si="9"/>
        <v/>
      </c>
      <c r="P82" s="452" t="str">
        <f t="shared" si="10"/>
        <v/>
      </c>
      <c r="Q82" s="451">
        <f t="shared" si="11"/>
        <v>0</v>
      </c>
      <c r="R82" s="452" t="str">
        <f t="shared" si="12"/>
        <v/>
      </c>
      <c r="S82" s="452" t="str">
        <f t="shared" si="13"/>
        <v/>
      </c>
      <c r="T82" s="451">
        <f t="shared" si="14"/>
        <v>0</v>
      </c>
      <c r="U82" s="452" t="str">
        <f t="shared" si="15"/>
        <v/>
      </c>
      <c r="V82" s="452" t="str">
        <f t="shared" si="16"/>
        <v/>
      </c>
      <c r="W82" s="50" t="str">
        <f t="shared" si="17"/>
        <v/>
      </c>
      <c r="X82" s="53" t="str">
        <f t="shared" si="18"/>
        <v/>
      </c>
    </row>
    <row r="83" spans="2:24" hidden="1" x14ac:dyDescent="0.25">
      <c r="B83" s="49" t="str">
        <f t="shared" si="0"/>
        <v/>
      </c>
      <c r="C83" s="259" t="str">
        <f>'קיזוזים- החלטות ועדה'!C83</f>
        <v/>
      </c>
      <c r="D83" s="447" t="str">
        <f>IF($C83="","",'הגבלה לסכום מבוקש (1)'!D83)</f>
        <v/>
      </c>
      <c r="E83" s="447" t="str">
        <f>IF($C83="","",'קיזוזים בגין איחורים'!F83+'קיזוזים- החלטות ועדה'!E83)</f>
        <v/>
      </c>
      <c r="F83" s="447" t="str">
        <f t="shared" si="1"/>
        <v/>
      </c>
      <c r="G83" s="447" t="str">
        <f>'קיזוזים- החלטות ועדה'!G83</f>
        <v/>
      </c>
      <c r="H83" s="450" t="str">
        <f t="shared" si="2"/>
        <v/>
      </c>
      <c r="I83" s="447" t="str">
        <f t="shared" si="3"/>
        <v/>
      </c>
      <c r="J83" s="447" t="str">
        <f t="shared" si="4"/>
        <v/>
      </c>
      <c r="K83" s="451">
        <f t="shared" si="5"/>
        <v>0</v>
      </c>
      <c r="L83" s="452" t="str">
        <f t="shared" si="6"/>
        <v/>
      </c>
      <c r="M83" s="452" t="str">
        <f t="shared" si="7"/>
        <v/>
      </c>
      <c r="N83" s="451">
        <f t="shared" si="8"/>
        <v>0</v>
      </c>
      <c r="O83" s="452" t="str">
        <f t="shared" si="9"/>
        <v/>
      </c>
      <c r="P83" s="452" t="str">
        <f t="shared" si="10"/>
        <v/>
      </c>
      <c r="Q83" s="451">
        <f t="shared" si="11"/>
        <v>0</v>
      </c>
      <c r="R83" s="452" t="str">
        <f t="shared" si="12"/>
        <v/>
      </c>
      <c r="S83" s="452" t="str">
        <f t="shared" si="13"/>
        <v/>
      </c>
      <c r="T83" s="451">
        <f t="shared" si="14"/>
        <v>0</v>
      </c>
      <c r="U83" s="452" t="str">
        <f t="shared" si="15"/>
        <v/>
      </c>
      <c r="V83" s="452" t="str">
        <f t="shared" si="16"/>
        <v/>
      </c>
      <c r="W83" s="50" t="str">
        <f t="shared" si="17"/>
        <v/>
      </c>
      <c r="X83" s="53" t="str">
        <f t="shared" si="18"/>
        <v/>
      </c>
    </row>
    <row r="84" spans="2:24" hidden="1" x14ac:dyDescent="0.25">
      <c r="B84" s="49" t="str">
        <f t="shared" si="0"/>
        <v/>
      </c>
      <c r="C84" s="259" t="str">
        <f>'קיזוזים- החלטות ועדה'!C84</f>
        <v/>
      </c>
      <c r="D84" s="447" t="str">
        <f>IF($C84="","",'הגבלה לסכום מבוקש (1)'!D84)</f>
        <v/>
      </c>
      <c r="E84" s="447" t="str">
        <f>IF($C84="","",'קיזוזים בגין איחורים'!F84+'קיזוזים- החלטות ועדה'!E84)</f>
        <v/>
      </c>
      <c r="F84" s="447" t="str">
        <f t="shared" si="1"/>
        <v/>
      </c>
      <c r="G84" s="447" t="str">
        <f>'קיזוזים- החלטות ועדה'!G84</f>
        <v/>
      </c>
      <c r="H84" s="450" t="str">
        <f t="shared" si="2"/>
        <v/>
      </c>
      <c r="I84" s="447" t="str">
        <f t="shared" si="3"/>
        <v/>
      </c>
      <c r="J84" s="447" t="str">
        <f t="shared" si="4"/>
        <v/>
      </c>
      <c r="K84" s="451">
        <f t="shared" si="5"/>
        <v>0</v>
      </c>
      <c r="L84" s="452" t="str">
        <f t="shared" si="6"/>
        <v/>
      </c>
      <c r="M84" s="452" t="str">
        <f t="shared" si="7"/>
        <v/>
      </c>
      <c r="N84" s="451">
        <f t="shared" si="8"/>
        <v>0</v>
      </c>
      <c r="O84" s="452" t="str">
        <f t="shared" si="9"/>
        <v/>
      </c>
      <c r="P84" s="452" t="str">
        <f t="shared" si="10"/>
        <v/>
      </c>
      <c r="Q84" s="451">
        <f t="shared" si="11"/>
        <v>0</v>
      </c>
      <c r="R84" s="452" t="str">
        <f t="shared" si="12"/>
        <v/>
      </c>
      <c r="S84" s="452" t="str">
        <f t="shared" si="13"/>
        <v/>
      </c>
      <c r="T84" s="451">
        <f t="shared" si="14"/>
        <v>0</v>
      </c>
      <c r="U84" s="452" t="str">
        <f t="shared" si="15"/>
        <v/>
      </c>
      <c r="V84" s="452" t="str">
        <f t="shared" si="16"/>
        <v/>
      </c>
      <c r="W84" s="50" t="str">
        <f t="shared" si="17"/>
        <v/>
      </c>
      <c r="X84" s="53" t="str">
        <f t="shared" si="18"/>
        <v/>
      </c>
    </row>
    <row r="85" spans="2:24" hidden="1" x14ac:dyDescent="0.25">
      <c r="B85" s="49" t="str">
        <f t="shared" si="0"/>
        <v/>
      </c>
      <c r="C85" s="259" t="str">
        <f>'קיזוזים- החלטות ועדה'!C85</f>
        <v/>
      </c>
      <c r="D85" s="447" t="str">
        <f>IF($C85="","",'הגבלה לסכום מבוקש (1)'!D85)</f>
        <v/>
      </c>
      <c r="E85" s="447" t="str">
        <f>IF($C85="","",'קיזוזים בגין איחורים'!F85+'קיזוזים- החלטות ועדה'!E85)</f>
        <v/>
      </c>
      <c r="F85" s="447" t="str">
        <f t="shared" si="1"/>
        <v/>
      </c>
      <c r="G85" s="447" t="str">
        <f>'קיזוזים- החלטות ועדה'!G85</f>
        <v/>
      </c>
      <c r="H85" s="450" t="str">
        <f t="shared" si="2"/>
        <v/>
      </c>
      <c r="I85" s="447" t="str">
        <f t="shared" si="3"/>
        <v/>
      </c>
      <c r="J85" s="447" t="str">
        <f t="shared" si="4"/>
        <v/>
      </c>
      <c r="K85" s="451">
        <f t="shared" si="5"/>
        <v>0</v>
      </c>
      <c r="L85" s="452" t="str">
        <f t="shared" si="6"/>
        <v/>
      </c>
      <c r="M85" s="452" t="str">
        <f t="shared" si="7"/>
        <v/>
      </c>
      <c r="N85" s="451">
        <f t="shared" si="8"/>
        <v>0</v>
      </c>
      <c r="O85" s="452" t="str">
        <f t="shared" si="9"/>
        <v/>
      </c>
      <c r="P85" s="452" t="str">
        <f t="shared" si="10"/>
        <v/>
      </c>
      <c r="Q85" s="451">
        <f t="shared" si="11"/>
        <v>0</v>
      </c>
      <c r="R85" s="452" t="str">
        <f t="shared" si="12"/>
        <v/>
      </c>
      <c r="S85" s="452" t="str">
        <f t="shared" si="13"/>
        <v/>
      </c>
      <c r="T85" s="451">
        <f t="shared" si="14"/>
        <v>0</v>
      </c>
      <c r="U85" s="452" t="str">
        <f t="shared" si="15"/>
        <v/>
      </c>
      <c r="V85" s="452" t="str">
        <f t="shared" si="16"/>
        <v/>
      </c>
      <c r="W85" s="50" t="str">
        <f t="shared" si="17"/>
        <v/>
      </c>
      <c r="X85" s="53" t="str">
        <f t="shared" si="18"/>
        <v/>
      </c>
    </row>
    <row r="86" spans="2:24" hidden="1" x14ac:dyDescent="0.25">
      <c r="B86" s="49" t="str">
        <f t="shared" si="0"/>
        <v/>
      </c>
      <c r="C86" s="259" t="str">
        <f>'קיזוזים- החלטות ועדה'!C86</f>
        <v/>
      </c>
      <c r="D86" s="447" t="str">
        <f>IF($C86="","",'הגבלה לסכום מבוקש (1)'!D86)</f>
        <v/>
      </c>
      <c r="E86" s="447" t="str">
        <f>IF($C86="","",'קיזוזים בגין איחורים'!F86+'קיזוזים- החלטות ועדה'!E86)</f>
        <v/>
      </c>
      <c r="F86" s="447" t="str">
        <f t="shared" si="1"/>
        <v/>
      </c>
      <c r="G86" s="447" t="str">
        <f>'קיזוזים- החלטות ועדה'!G86</f>
        <v/>
      </c>
      <c r="H86" s="450" t="str">
        <f t="shared" si="2"/>
        <v/>
      </c>
      <c r="I86" s="447" t="str">
        <f t="shared" si="3"/>
        <v/>
      </c>
      <c r="J86" s="447" t="str">
        <f t="shared" si="4"/>
        <v/>
      </c>
      <c r="K86" s="451">
        <f t="shared" si="5"/>
        <v>0</v>
      </c>
      <c r="L86" s="452" t="str">
        <f t="shared" si="6"/>
        <v/>
      </c>
      <c r="M86" s="452" t="str">
        <f t="shared" si="7"/>
        <v/>
      </c>
      <c r="N86" s="451">
        <f t="shared" si="8"/>
        <v>0</v>
      </c>
      <c r="O86" s="452" t="str">
        <f t="shared" si="9"/>
        <v/>
      </c>
      <c r="P86" s="452" t="str">
        <f t="shared" si="10"/>
        <v/>
      </c>
      <c r="Q86" s="451">
        <f t="shared" si="11"/>
        <v>0</v>
      </c>
      <c r="R86" s="452" t="str">
        <f t="shared" si="12"/>
        <v/>
      </c>
      <c r="S86" s="452" t="str">
        <f t="shared" si="13"/>
        <v/>
      </c>
      <c r="T86" s="451">
        <f t="shared" si="14"/>
        <v>0</v>
      </c>
      <c r="U86" s="452" t="str">
        <f t="shared" si="15"/>
        <v/>
      </c>
      <c r="V86" s="452" t="str">
        <f t="shared" si="16"/>
        <v/>
      </c>
      <c r="W86" s="50" t="str">
        <f t="shared" si="17"/>
        <v/>
      </c>
      <c r="X86" s="53" t="str">
        <f t="shared" si="18"/>
        <v/>
      </c>
    </row>
    <row r="87" spans="2:24" hidden="1" x14ac:dyDescent="0.25">
      <c r="B87" s="49" t="str">
        <f t="shared" si="0"/>
        <v/>
      </c>
      <c r="C87" s="259" t="str">
        <f>'קיזוזים- החלטות ועדה'!C87</f>
        <v/>
      </c>
      <c r="D87" s="447" t="str">
        <f>IF($C87="","",'הגבלה לסכום מבוקש (1)'!D87)</f>
        <v/>
      </c>
      <c r="E87" s="447" t="str">
        <f>IF($C87="","",'קיזוזים בגין איחורים'!F87+'קיזוזים- החלטות ועדה'!E87)</f>
        <v/>
      </c>
      <c r="F87" s="447" t="str">
        <f t="shared" si="1"/>
        <v/>
      </c>
      <c r="G87" s="447" t="str">
        <f>'קיזוזים- החלטות ועדה'!G87</f>
        <v/>
      </c>
      <c r="H87" s="450" t="str">
        <f t="shared" si="2"/>
        <v/>
      </c>
      <c r="I87" s="447" t="str">
        <f t="shared" si="3"/>
        <v/>
      </c>
      <c r="J87" s="447" t="str">
        <f t="shared" si="4"/>
        <v/>
      </c>
      <c r="K87" s="451">
        <f t="shared" si="5"/>
        <v>0</v>
      </c>
      <c r="L87" s="452" t="str">
        <f t="shared" si="6"/>
        <v/>
      </c>
      <c r="M87" s="452" t="str">
        <f t="shared" si="7"/>
        <v/>
      </c>
      <c r="N87" s="451">
        <f t="shared" si="8"/>
        <v>0</v>
      </c>
      <c r="O87" s="452" t="str">
        <f t="shared" si="9"/>
        <v/>
      </c>
      <c r="P87" s="452" t="str">
        <f t="shared" si="10"/>
        <v/>
      </c>
      <c r="Q87" s="451">
        <f t="shared" si="11"/>
        <v>0</v>
      </c>
      <c r="R87" s="452" t="str">
        <f t="shared" si="12"/>
        <v/>
      </c>
      <c r="S87" s="452" t="str">
        <f t="shared" si="13"/>
        <v/>
      </c>
      <c r="T87" s="451">
        <f t="shared" si="14"/>
        <v>0</v>
      </c>
      <c r="U87" s="452" t="str">
        <f t="shared" si="15"/>
        <v/>
      </c>
      <c r="V87" s="452" t="str">
        <f t="shared" si="16"/>
        <v/>
      </c>
      <c r="W87" s="50" t="str">
        <f t="shared" si="17"/>
        <v/>
      </c>
      <c r="X87" s="53" t="str">
        <f t="shared" si="18"/>
        <v/>
      </c>
    </row>
    <row r="88" spans="2:24" hidden="1" x14ac:dyDescent="0.25">
      <c r="B88" s="49" t="str">
        <f t="shared" si="0"/>
        <v/>
      </c>
      <c r="C88" s="259" t="str">
        <f>'קיזוזים- החלטות ועדה'!C88</f>
        <v/>
      </c>
      <c r="D88" s="447" t="str">
        <f>IF($C88="","",'הגבלה לסכום מבוקש (1)'!D88)</f>
        <v/>
      </c>
      <c r="E88" s="447" t="str">
        <f>IF($C88="","",'קיזוזים בגין איחורים'!F88+'קיזוזים- החלטות ועדה'!E88)</f>
        <v/>
      </c>
      <c r="F88" s="447" t="str">
        <f t="shared" si="1"/>
        <v/>
      </c>
      <c r="G88" s="447" t="str">
        <f>'קיזוזים- החלטות ועדה'!G88</f>
        <v/>
      </c>
      <c r="H88" s="450" t="str">
        <f t="shared" si="2"/>
        <v/>
      </c>
      <c r="I88" s="447" t="str">
        <f t="shared" si="3"/>
        <v/>
      </c>
      <c r="J88" s="447" t="str">
        <f t="shared" si="4"/>
        <v/>
      </c>
      <c r="K88" s="451">
        <f t="shared" si="5"/>
        <v>0</v>
      </c>
      <c r="L88" s="452" t="str">
        <f t="shared" si="6"/>
        <v/>
      </c>
      <c r="M88" s="452" t="str">
        <f t="shared" si="7"/>
        <v/>
      </c>
      <c r="N88" s="451">
        <f t="shared" si="8"/>
        <v>0</v>
      </c>
      <c r="O88" s="452" t="str">
        <f t="shared" si="9"/>
        <v/>
      </c>
      <c r="P88" s="452" t="str">
        <f t="shared" si="10"/>
        <v/>
      </c>
      <c r="Q88" s="451">
        <f t="shared" si="11"/>
        <v>0</v>
      </c>
      <c r="R88" s="452" t="str">
        <f t="shared" si="12"/>
        <v/>
      </c>
      <c r="S88" s="452" t="str">
        <f t="shared" si="13"/>
        <v/>
      </c>
      <c r="T88" s="451">
        <f t="shared" si="14"/>
        <v>0</v>
      </c>
      <c r="U88" s="452" t="str">
        <f t="shared" si="15"/>
        <v/>
      </c>
      <c r="V88" s="452" t="str">
        <f t="shared" si="16"/>
        <v/>
      </c>
      <c r="W88" s="50" t="str">
        <f t="shared" si="17"/>
        <v/>
      </c>
      <c r="X88" s="53" t="str">
        <f t="shared" si="18"/>
        <v/>
      </c>
    </row>
    <row r="89" spans="2:24" hidden="1" x14ac:dyDescent="0.25">
      <c r="B89" s="49" t="str">
        <f t="shared" si="0"/>
        <v/>
      </c>
      <c r="C89" s="259" t="str">
        <f>'קיזוזים- החלטות ועדה'!C89</f>
        <v/>
      </c>
      <c r="D89" s="447" t="str">
        <f>IF($C89="","",'הגבלה לסכום מבוקש (1)'!D89)</f>
        <v/>
      </c>
      <c r="E89" s="447" t="str">
        <f>IF($C89="","",'קיזוזים בגין איחורים'!F89+'קיזוזים- החלטות ועדה'!E89)</f>
        <v/>
      </c>
      <c r="F89" s="447" t="str">
        <f t="shared" si="1"/>
        <v/>
      </c>
      <c r="G89" s="447" t="str">
        <f>'קיזוזים- החלטות ועדה'!G89</f>
        <v/>
      </c>
      <c r="H89" s="450" t="str">
        <f t="shared" si="2"/>
        <v/>
      </c>
      <c r="I89" s="447" t="str">
        <f t="shared" si="3"/>
        <v/>
      </c>
      <c r="J89" s="447" t="str">
        <f t="shared" si="4"/>
        <v/>
      </c>
      <c r="K89" s="451">
        <f t="shared" si="5"/>
        <v>0</v>
      </c>
      <c r="L89" s="452" t="str">
        <f t="shared" si="6"/>
        <v/>
      </c>
      <c r="M89" s="452" t="str">
        <f t="shared" si="7"/>
        <v/>
      </c>
      <c r="N89" s="451">
        <f t="shared" si="8"/>
        <v>0</v>
      </c>
      <c r="O89" s="452" t="str">
        <f t="shared" si="9"/>
        <v/>
      </c>
      <c r="P89" s="452" t="str">
        <f t="shared" si="10"/>
        <v/>
      </c>
      <c r="Q89" s="451">
        <f t="shared" si="11"/>
        <v>0</v>
      </c>
      <c r="R89" s="452" t="str">
        <f t="shared" si="12"/>
        <v/>
      </c>
      <c r="S89" s="452" t="str">
        <f t="shared" si="13"/>
        <v/>
      </c>
      <c r="T89" s="451">
        <f t="shared" si="14"/>
        <v>0</v>
      </c>
      <c r="U89" s="452" t="str">
        <f t="shared" si="15"/>
        <v/>
      </c>
      <c r="V89" s="452" t="str">
        <f t="shared" si="16"/>
        <v/>
      </c>
      <c r="W89" s="50" t="str">
        <f t="shared" si="17"/>
        <v/>
      </c>
      <c r="X89" s="53" t="str">
        <f t="shared" si="18"/>
        <v/>
      </c>
    </row>
    <row r="90" spans="2:24" hidden="1" x14ac:dyDescent="0.25">
      <c r="B90" s="49" t="str">
        <f t="shared" si="0"/>
        <v/>
      </c>
      <c r="C90" s="259" t="str">
        <f>'קיזוזים- החלטות ועדה'!C90</f>
        <v/>
      </c>
      <c r="D90" s="447" t="str">
        <f>IF($C90="","",'הגבלה לסכום מבוקש (1)'!D90)</f>
        <v/>
      </c>
      <c r="E90" s="447" t="str">
        <f>IF($C90="","",'קיזוזים בגין איחורים'!F90+'קיזוזים- החלטות ועדה'!E90)</f>
        <v/>
      </c>
      <c r="F90" s="447" t="str">
        <f t="shared" si="1"/>
        <v/>
      </c>
      <c r="G90" s="447" t="str">
        <f>'קיזוזים- החלטות ועדה'!G90</f>
        <v/>
      </c>
      <c r="H90" s="450" t="str">
        <f t="shared" si="2"/>
        <v/>
      </c>
      <c r="I90" s="447" t="str">
        <f t="shared" si="3"/>
        <v/>
      </c>
      <c r="J90" s="447" t="str">
        <f t="shared" si="4"/>
        <v/>
      </c>
      <c r="K90" s="451">
        <f t="shared" si="5"/>
        <v>0</v>
      </c>
      <c r="L90" s="452" t="str">
        <f t="shared" si="6"/>
        <v/>
      </c>
      <c r="M90" s="452" t="str">
        <f t="shared" si="7"/>
        <v/>
      </c>
      <c r="N90" s="451">
        <f t="shared" si="8"/>
        <v>0</v>
      </c>
      <c r="O90" s="452" t="str">
        <f t="shared" si="9"/>
        <v/>
      </c>
      <c r="P90" s="452" t="str">
        <f t="shared" si="10"/>
        <v/>
      </c>
      <c r="Q90" s="451">
        <f t="shared" si="11"/>
        <v>0</v>
      </c>
      <c r="R90" s="452" t="str">
        <f t="shared" si="12"/>
        <v/>
      </c>
      <c r="S90" s="452" t="str">
        <f t="shared" si="13"/>
        <v/>
      </c>
      <c r="T90" s="451">
        <f t="shared" si="14"/>
        <v>0</v>
      </c>
      <c r="U90" s="452" t="str">
        <f t="shared" si="15"/>
        <v/>
      </c>
      <c r="V90" s="452" t="str">
        <f t="shared" si="16"/>
        <v/>
      </c>
      <c r="W90" s="50" t="str">
        <f t="shared" si="17"/>
        <v/>
      </c>
      <c r="X90" s="53" t="str">
        <f t="shared" si="18"/>
        <v/>
      </c>
    </row>
    <row r="91" spans="2:24" hidden="1" x14ac:dyDescent="0.25">
      <c r="B91" s="49" t="str">
        <f t="shared" si="0"/>
        <v/>
      </c>
      <c r="C91" s="259" t="str">
        <f>'קיזוזים- החלטות ועדה'!C91</f>
        <v/>
      </c>
      <c r="D91" s="447" t="str">
        <f>IF($C91="","",'הגבלה לסכום מבוקש (1)'!D91)</f>
        <v/>
      </c>
      <c r="E91" s="447" t="str">
        <f>IF($C91="","",'קיזוזים בגין איחורים'!F91+'קיזוזים- החלטות ועדה'!E91)</f>
        <v/>
      </c>
      <c r="F91" s="447" t="str">
        <f t="shared" si="1"/>
        <v/>
      </c>
      <c r="G91" s="447" t="str">
        <f>'קיזוזים- החלטות ועדה'!G91</f>
        <v/>
      </c>
      <c r="H91" s="450" t="str">
        <f t="shared" si="2"/>
        <v/>
      </c>
      <c r="I91" s="447" t="str">
        <f t="shared" si="3"/>
        <v/>
      </c>
      <c r="J91" s="447" t="str">
        <f t="shared" si="4"/>
        <v/>
      </c>
      <c r="K91" s="451">
        <f t="shared" si="5"/>
        <v>0</v>
      </c>
      <c r="L91" s="452" t="str">
        <f t="shared" si="6"/>
        <v/>
      </c>
      <c r="M91" s="452" t="str">
        <f t="shared" si="7"/>
        <v/>
      </c>
      <c r="N91" s="451">
        <f t="shared" si="8"/>
        <v>0</v>
      </c>
      <c r="O91" s="452" t="str">
        <f t="shared" si="9"/>
        <v/>
      </c>
      <c r="P91" s="452" t="str">
        <f t="shared" si="10"/>
        <v/>
      </c>
      <c r="Q91" s="451">
        <f t="shared" si="11"/>
        <v>0</v>
      </c>
      <c r="R91" s="452" t="str">
        <f t="shared" si="12"/>
        <v/>
      </c>
      <c r="S91" s="452" t="str">
        <f t="shared" si="13"/>
        <v/>
      </c>
      <c r="T91" s="451">
        <f t="shared" si="14"/>
        <v>0</v>
      </c>
      <c r="U91" s="452" t="str">
        <f t="shared" si="15"/>
        <v/>
      </c>
      <c r="V91" s="452" t="str">
        <f t="shared" si="16"/>
        <v/>
      </c>
      <c r="W91" s="50" t="str">
        <f t="shared" si="17"/>
        <v/>
      </c>
      <c r="X91" s="53" t="str">
        <f t="shared" si="18"/>
        <v/>
      </c>
    </row>
    <row r="92" spans="2:24" hidden="1" x14ac:dyDescent="0.25">
      <c r="B92" s="49" t="str">
        <f t="shared" si="0"/>
        <v/>
      </c>
      <c r="C92" s="259" t="str">
        <f>'קיזוזים- החלטות ועדה'!C92</f>
        <v/>
      </c>
      <c r="D92" s="447" t="str">
        <f>IF($C92="","",'הגבלה לסכום מבוקש (1)'!D92)</f>
        <v/>
      </c>
      <c r="E92" s="447" t="str">
        <f>IF($C92="","",'קיזוזים בגין איחורים'!F92+'קיזוזים- החלטות ועדה'!E92)</f>
        <v/>
      </c>
      <c r="F92" s="447" t="str">
        <f t="shared" si="1"/>
        <v/>
      </c>
      <c r="G92" s="447" t="str">
        <f>'קיזוזים- החלטות ועדה'!G92</f>
        <v/>
      </c>
      <c r="H92" s="450" t="str">
        <f t="shared" si="2"/>
        <v/>
      </c>
      <c r="I92" s="447" t="str">
        <f t="shared" si="3"/>
        <v/>
      </c>
      <c r="J92" s="447" t="str">
        <f t="shared" si="4"/>
        <v/>
      </c>
      <c r="K92" s="451">
        <f t="shared" si="5"/>
        <v>0</v>
      </c>
      <c r="L92" s="452" t="str">
        <f t="shared" si="6"/>
        <v/>
      </c>
      <c r="M92" s="452" t="str">
        <f t="shared" si="7"/>
        <v/>
      </c>
      <c r="N92" s="451">
        <f t="shared" si="8"/>
        <v>0</v>
      </c>
      <c r="O92" s="452" t="str">
        <f t="shared" si="9"/>
        <v/>
      </c>
      <c r="P92" s="452" t="str">
        <f t="shared" si="10"/>
        <v/>
      </c>
      <c r="Q92" s="451">
        <f t="shared" si="11"/>
        <v>0</v>
      </c>
      <c r="R92" s="452" t="str">
        <f t="shared" si="12"/>
        <v/>
      </c>
      <c r="S92" s="452" t="str">
        <f t="shared" si="13"/>
        <v/>
      </c>
      <c r="T92" s="451">
        <f t="shared" si="14"/>
        <v>0</v>
      </c>
      <c r="U92" s="452" t="str">
        <f t="shared" si="15"/>
        <v/>
      </c>
      <c r="V92" s="452" t="str">
        <f t="shared" si="16"/>
        <v/>
      </c>
      <c r="W92" s="50" t="str">
        <f t="shared" si="17"/>
        <v/>
      </c>
      <c r="X92" s="53" t="str">
        <f t="shared" si="18"/>
        <v/>
      </c>
    </row>
    <row r="93" spans="2:24" hidden="1" x14ac:dyDescent="0.25">
      <c r="B93" s="49" t="str">
        <f t="shared" si="0"/>
        <v/>
      </c>
      <c r="C93" s="259" t="str">
        <f>'קיזוזים- החלטות ועדה'!C93</f>
        <v/>
      </c>
      <c r="D93" s="447" t="str">
        <f>IF($C93="","",'הגבלה לסכום מבוקש (1)'!D93)</f>
        <v/>
      </c>
      <c r="E93" s="447" t="str">
        <f>IF($C93="","",'קיזוזים בגין איחורים'!F93+'קיזוזים- החלטות ועדה'!E93)</f>
        <v/>
      </c>
      <c r="F93" s="447" t="str">
        <f t="shared" si="1"/>
        <v/>
      </c>
      <c r="G93" s="447" t="str">
        <f>'קיזוזים- החלטות ועדה'!G93</f>
        <v/>
      </c>
      <c r="H93" s="450" t="str">
        <f t="shared" si="2"/>
        <v/>
      </c>
      <c r="I93" s="447" t="str">
        <f t="shared" si="3"/>
        <v/>
      </c>
      <c r="J93" s="447" t="str">
        <f t="shared" si="4"/>
        <v/>
      </c>
      <c r="K93" s="451">
        <f t="shared" si="5"/>
        <v>0</v>
      </c>
      <c r="L93" s="452" t="str">
        <f t="shared" si="6"/>
        <v/>
      </c>
      <c r="M93" s="452" t="str">
        <f t="shared" si="7"/>
        <v/>
      </c>
      <c r="N93" s="451">
        <f t="shared" si="8"/>
        <v>0</v>
      </c>
      <c r="O93" s="452" t="str">
        <f t="shared" si="9"/>
        <v/>
      </c>
      <c r="P93" s="452" t="str">
        <f t="shared" si="10"/>
        <v/>
      </c>
      <c r="Q93" s="451">
        <f t="shared" si="11"/>
        <v>0</v>
      </c>
      <c r="R93" s="452" t="str">
        <f t="shared" si="12"/>
        <v/>
      </c>
      <c r="S93" s="452" t="str">
        <f t="shared" si="13"/>
        <v/>
      </c>
      <c r="T93" s="451">
        <f t="shared" si="14"/>
        <v>0</v>
      </c>
      <c r="U93" s="452" t="str">
        <f t="shared" si="15"/>
        <v/>
      </c>
      <c r="V93" s="452" t="str">
        <f t="shared" si="16"/>
        <v/>
      </c>
      <c r="W93" s="50" t="str">
        <f t="shared" si="17"/>
        <v/>
      </c>
      <c r="X93" s="53" t="str">
        <f t="shared" si="18"/>
        <v/>
      </c>
    </row>
    <row r="94" spans="2:24" hidden="1" x14ac:dyDescent="0.25">
      <c r="B94" s="49" t="str">
        <f t="shared" si="0"/>
        <v/>
      </c>
      <c r="C94" s="259" t="str">
        <f>'קיזוזים- החלטות ועדה'!C94</f>
        <v/>
      </c>
      <c r="D94" s="447" t="str">
        <f>IF($C94="","",'הגבלה לסכום מבוקש (1)'!D94)</f>
        <v/>
      </c>
      <c r="E94" s="447" t="str">
        <f>IF($C94="","",'קיזוזים בגין איחורים'!F94+'קיזוזים- החלטות ועדה'!E94)</f>
        <v/>
      </c>
      <c r="F94" s="447" t="str">
        <f t="shared" si="1"/>
        <v/>
      </c>
      <c r="G94" s="447" t="str">
        <f>'קיזוזים- החלטות ועדה'!G94</f>
        <v/>
      </c>
      <c r="H94" s="450" t="str">
        <f t="shared" si="2"/>
        <v/>
      </c>
      <c r="I94" s="447" t="str">
        <f t="shared" si="3"/>
        <v/>
      </c>
      <c r="J94" s="447" t="str">
        <f t="shared" si="4"/>
        <v/>
      </c>
      <c r="K94" s="451">
        <f t="shared" si="5"/>
        <v>0</v>
      </c>
      <c r="L94" s="452" t="str">
        <f t="shared" si="6"/>
        <v/>
      </c>
      <c r="M94" s="452" t="str">
        <f t="shared" si="7"/>
        <v/>
      </c>
      <c r="N94" s="451">
        <f t="shared" si="8"/>
        <v>0</v>
      </c>
      <c r="O94" s="452" t="str">
        <f t="shared" si="9"/>
        <v/>
      </c>
      <c r="P94" s="452" t="str">
        <f t="shared" si="10"/>
        <v/>
      </c>
      <c r="Q94" s="451">
        <f t="shared" si="11"/>
        <v>0</v>
      </c>
      <c r="R94" s="452" t="str">
        <f t="shared" si="12"/>
        <v/>
      </c>
      <c r="S94" s="452" t="str">
        <f t="shared" si="13"/>
        <v/>
      </c>
      <c r="T94" s="451">
        <f t="shared" si="14"/>
        <v>0</v>
      </c>
      <c r="U94" s="452" t="str">
        <f t="shared" si="15"/>
        <v/>
      </c>
      <c r="V94" s="452" t="str">
        <f t="shared" si="16"/>
        <v/>
      </c>
      <c r="W94" s="50" t="str">
        <f t="shared" si="17"/>
        <v/>
      </c>
      <c r="X94" s="53" t="str">
        <f t="shared" si="18"/>
        <v/>
      </c>
    </row>
    <row r="95" spans="2:24" hidden="1" x14ac:dyDescent="0.25">
      <c r="B95" s="49" t="str">
        <f t="shared" si="0"/>
        <v/>
      </c>
      <c r="C95" s="259" t="str">
        <f>'קיזוזים- החלטות ועדה'!C95</f>
        <v/>
      </c>
      <c r="D95" s="447" t="str">
        <f>IF($C95="","",'הגבלה לסכום מבוקש (1)'!D95)</f>
        <v/>
      </c>
      <c r="E95" s="447" t="str">
        <f>IF($C95="","",'קיזוזים בגין איחורים'!F95+'קיזוזים- החלטות ועדה'!E95)</f>
        <v/>
      </c>
      <c r="F95" s="447" t="str">
        <f t="shared" si="1"/>
        <v/>
      </c>
      <c r="G95" s="447" t="str">
        <f>'קיזוזים- החלטות ועדה'!G95</f>
        <v/>
      </c>
      <c r="H95" s="450" t="str">
        <f t="shared" si="2"/>
        <v/>
      </c>
      <c r="I95" s="447" t="str">
        <f t="shared" si="3"/>
        <v/>
      </c>
      <c r="J95" s="447" t="str">
        <f t="shared" si="4"/>
        <v/>
      </c>
      <c r="K95" s="451">
        <f t="shared" si="5"/>
        <v>0</v>
      </c>
      <c r="L95" s="452" t="str">
        <f t="shared" si="6"/>
        <v/>
      </c>
      <c r="M95" s="452" t="str">
        <f t="shared" si="7"/>
        <v/>
      </c>
      <c r="N95" s="451">
        <f t="shared" si="8"/>
        <v>0</v>
      </c>
      <c r="O95" s="452" t="str">
        <f t="shared" si="9"/>
        <v/>
      </c>
      <c r="P95" s="452" t="str">
        <f t="shared" si="10"/>
        <v/>
      </c>
      <c r="Q95" s="451">
        <f t="shared" si="11"/>
        <v>0</v>
      </c>
      <c r="R95" s="452" t="str">
        <f t="shared" si="12"/>
        <v/>
      </c>
      <c r="S95" s="452" t="str">
        <f t="shared" si="13"/>
        <v/>
      </c>
      <c r="T95" s="451">
        <f t="shared" si="14"/>
        <v>0</v>
      </c>
      <c r="U95" s="452" t="str">
        <f t="shared" si="15"/>
        <v/>
      </c>
      <c r="V95" s="452" t="str">
        <f t="shared" si="16"/>
        <v/>
      </c>
      <c r="W95" s="50" t="str">
        <f t="shared" si="17"/>
        <v/>
      </c>
      <c r="X95" s="53" t="str">
        <f t="shared" si="18"/>
        <v/>
      </c>
    </row>
    <row r="96" spans="2:24" hidden="1" x14ac:dyDescent="0.25">
      <c r="B96" s="49" t="str">
        <f t="shared" ref="B96:B130" si="19">IF(C96="","",ROW()-30)</f>
        <v/>
      </c>
      <c r="C96" s="259" t="str">
        <f>'קיזוזים- החלטות ועדה'!C96</f>
        <v/>
      </c>
      <c r="D96" s="447" t="str">
        <f>IF($C96="","",'הגבלה לסכום מבוקש (1)'!D96)</f>
        <v/>
      </c>
      <c r="E96" s="447" t="str">
        <f>IF($C96="","",'קיזוזים בגין איחורים'!F96+'קיזוזים- החלטות ועדה'!E96)</f>
        <v/>
      </c>
      <c r="F96" s="447" t="str">
        <f t="shared" ref="F96:F130" si="20">IF($C96="","",D96-E96)</f>
        <v/>
      </c>
      <c r="G96" s="447" t="str">
        <f>'קיזוזים- החלטות ועדה'!G96</f>
        <v/>
      </c>
      <c r="H96" s="450" t="str">
        <f t="shared" ref="H96:H130" si="21">IF(C96="","",IF(G96&gt;$F96,1,0))</f>
        <v/>
      </c>
      <c r="I96" s="447" t="str">
        <f t="shared" ref="I96:I130" si="22">IF($C96="","",MIN(F96:G96))</f>
        <v/>
      </c>
      <c r="J96" s="447" t="str">
        <f t="shared" ref="J96:J130" si="23">IF($C96="","",IF(H96=1,I96,I96/SUMIF(H$31:H$130,0,I$31:I$130)*($C$2-SUMIF(H$31:H$130,1,I$31:I$130))))</f>
        <v/>
      </c>
      <c r="K96" s="451">
        <f t="shared" ref="K96:K130" si="24">IF(OR(J96&gt;$F96,$H96=1),1,0)</f>
        <v>0</v>
      </c>
      <c r="L96" s="452" t="str">
        <f t="shared" ref="L96:L130" si="25">IF($C96="","",MIN(J96,$F96))</f>
        <v/>
      </c>
      <c r="M96" s="452" t="str">
        <f t="shared" ref="M96:M130" si="26">IF($C96="","",IF(K96=1,L96,L96/SUMIF(K$31:K$130,0,L$31:L$130)*($C$2-SUMIF(K$31:K$130,1,L$31:L$130))))</f>
        <v/>
      </c>
      <c r="N96" s="451">
        <f t="shared" ref="N96:N130" si="27">IF(OR(M96&gt;$F96,$H96=1,$K96=1),1,0)</f>
        <v>0</v>
      </c>
      <c r="O96" s="452" t="str">
        <f t="shared" ref="O96:O130" si="28">IF($C96="","",MIN(M96,$F96))</f>
        <v/>
      </c>
      <c r="P96" s="452" t="str">
        <f t="shared" ref="P96:P130" si="29">IF($C96="","",IF(N96=1,O96,O96/SUMIF(N$31:N$130,0,O$31:O$130)*($C$2-SUMIF(N$31:N$130,1,O$31:O$130))))</f>
        <v/>
      </c>
      <c r="Q96" s="451">
        <f t="shared" ref="Q96:Q130" si="30">IF(OR(P96&gt;$F96,$H96=1,$K96=1,$N96=1),1,0)</f>
        <v>0</v>
      </c>
      <c r="R96" s="452" t="str">
        <f t="shared" ref="R96:R130" si="31">IF($C96="","",MIN(P96,$F96))</f>
        <v/>
      </c>
      <c r="S96" s="452" t="str">
        <f t="shared" ref="S96:S130" si="32">IF($C96="","",IF(Q96=2,R96,IF(Q96=1,R96,R96/SUMIF(Q$31:Q$130,0,R$31:R$130)*($C$2-SUMIF(Q$31:Q$130,1,R$31:R$130)-SUMIF(Q$31:Q$130,2,R$31:R$130)))))</f>
        <v/>
      </c>
      <c r="T96" s="451">
        <f t="shared" ref="T96:T130" si="33">IF(OR(S96&gt;$F96,$H96=1,$K96=1,$N96=1,$Q96=1),1,0)</f>
        <v>0</v>
      </c>
      <c r="U96" s="452" t="str">
        <f t="shared" ref="U96:U130" si="34">IF($C96="","",MIN(S96,$F96))</f>
        <v/>
      </c>
      <c r="V96" s="452" t="str">
        <f t="shared" ref="V96:V130" si="35">IF($C96="","",IF(T96=2,U96,IF(T96=1,U96,U96/SUMIF(T$31:T$130,0,U$31:U$130)*($C$2-SUMIF(T$31:T$130,1,U$31:U$130)-SUMIF(T$31:T$130,2,U$31:U$130)))))</f>
        <v/>
      </c>
      <c r="W96" s="50" t="str">
        <f t="shared" ref="W96:W130" si="36">IFERROR(V96,$AH$1)</f>
        <v/>
      </c>
      <c r="X96" s="53" t="str">
        <f t="shared" ref="X96:X130" si="37">IF(F96="","",IFERROR(W96/SUMIF($W$31:$W$130,"&lt;&gt;#DIV/0!"),$AH$1))</f>
        <v/>
      </c>
    </row>
    <row r="97" spans="2:24" hidden="1" x14ac:dyDescent="0.25">
      <c r="B97" s="49" t="str">
        <f t="shared" si="19"/>
        <v/>
      </c>
      <c r="C97" s="259" t="str">
        <f>'קיזוזים- החלטות ועדה'!C97</f>
        <v/>
      </c>
      <c r="D97" s="447" t="str">
        <f>IF($C97="","",'הגבלה לסכום מבוקש (1)'!D97)</f>
        <v/>
      </c>
      <c r="E97" s="447" t="str">
        <f>IF($C97="","",'קיזוזים בגין איחורים'!F97+'קיזוזים- החלטות ועדה'!E97)</f>
        <v/>
      </c>
      <c r="F97" s="447" t="str">
        <f t="shared" si="20"/>
        <v/>
      </c>
      <c r="G97" s="447" t="str">
        <f>'קיזוזים- החלטות ועדה'!G97</f>
        <v/>
      </c>
      <c r="H97" s="450" t="str">
        <f t="shared" si="21"/>
        <v/>
      </c>
      <c r="I97" s="447" t="str">
        <f t="shared" si="22"/>
        <v/>
      </c>
      <c r="J97" s="447" t="str">
        <f t="shared" si="23"/>
        <v/>
      </c>
      <c r="K97" s="451">
        <f t="shared" si="24"/>
        <v>0</v>
      </c>
      <c r="L97" s="452" t="str">
        <f t="shared" si="25"/>
        <v/>
      </c>
      <c r="M97" s="452" t="str">
        <f t="shared" si="26"/>
        <v/>
      </c>
      <c r="N97" s="451">
        <f t="shared" si="27"/>
        <v>0</v>
      </c>
      <c r="O97" s="452" t="str">
        <f t="shared" si="28"/>
        <v/>
      </c>
      <c r="P97" s="452" t="str">
        <f t="shared" si="29"/>
        <v/>
      </c>
      <c r="Q97" s="451">
        <f t="shared" si="30"/>
        <v>0</v>
      </c>
      <c r="R97" s="452" t="str">
        <f t="shared" si="31"/>
        <v/>
      </c>
      <c r="S97" s="452" t="str">
        <f t="shared" si="32"/>
        <v/>
      </c>
      <c r="T97" s="451">
        <f t="shared" si="33"/>
        <v>0</v>
      </c>
      <c r="U97" s="452" t="str">
        <f t="shared" si="34"/>
        <v/>
      </c>
      <c r="V97" s="452" t="str">
        <f t="shared" si="35"/>
        <v/>
      </c>
      <c r="W97" s="50" t="str">
        <f t="shared" si="36"/>
        <v/>
      </c>
      <c r="X97" s="53" t="str">
        <f t="shared" si="37"/>
        <v/>
      </c>
    </row>
    <row r="98" spans="2:24" hidden="1" x14ac:dyDescent="0.25">
      <c r="B98" s="49" t="str">
        <f t="shared" si="19"/>
        <v/>
      </c>
      <c r="C98" s="259" t="str">
        <f>'קיזוזים- החלטות ועדה'!C98</f>
        <v/>
      </c>
      <c r="D98" s="447" t="str">
        <f>IF($C98="","",'הגבלה לסכום מבוקש (1)'!D98)</f>
        <v/>
      </c>
      <c r="E98" s="447" t="str">
        <f>IF($C98="","",'קיזוזים בגין איחורים'!F98+'קיזוזים- החלטות ועדה'!E98)</f>
        <v/>
      </c>
      <c r="F98" s="447" t="str">
        <f t="shared" si="20"/>
        <v/>
      </c>
      <c r="G98" s="447" t="str">
        <f>'קיזוזים- החלטות ועדה'!G98</f>
        <v/>
      </c>
      <c r="H98" s="450" t="str">
        <f t="shared" si="21"/>
        <v/>
      </c>
      <c r="I98" s="447" t="str">
        <f t="shared" si="22"/>
        <v/>
      </c>
      <c r="J98" s="447" t="str">
        <f t="shared" si="23"/>
        <v/>
      </c>
      <c r="K98" s="451">
        <f t="shared" si="24"/>
        <v>0</v>
      </c>
      <c r="L98" s="452" t="str">
        <f t="shared" si="25"/>
        <v/>
      </c>
      <c r="M98" s="452" t="str">
        <f t="shared" si="26"/>
        <v/>
      </c>
      <c r="N98" s="451">
        <f t="shared" si="27"/>
        <v>0</v>
      </c>
      <c r="O98" s="452" t="str">
        <f t="shared" si="28"/>
        <v/>
      </c>
      <c r="P98" s="452" t="str">
        <f t="shared" si="29"/>
        <v/>
      </c>
      <c r="Q98" s="451">
        <f t="shared" si="30"/>
        <v>0</v>
      </c>
      <c r="R98" s="452" t="str">
        <f t="shared" si="31"/>
        <v/>
      </c>
      <c r="S98" s="452" t="str">
        <f t="shared" si="32"/>
        <v/>
      </c>
      <c r="T98" s="451">
        <f t="shared" si="33"/>
        <v>0</v>
      </c>
      <c r="U98" s="452" t="str">
        <f t="shared" si="34"/>
        <v/>
      </c>
      <c r="V98" s="452" t="str">
        <f t="shared" si="35"/>
        <v/>
      </c>
      <c r="W98" s="50" t="str">
        <f t="shared" si="36"/>
        <v/>
      </c>
      <c r="X98" s="53" t="str">
        <f t="shared" si="37"/>
        <v/>
      </c>
    </row>
    <row r="99" spans="2:24" hidden="1" x14ac:dyDescent="0.25">
      <c r="B99" s="49" t="str">
        <f t="shared" si="19"/>
        <v/>
      </c>
      <c r="C99" s="259" t="str">
        <f>'קיזוזים- החלטות ועדה'!C99</f>
        <v/>
      </c>
      <c r="D99" s="447" t="str">
        <f>IF($C99="","",'הגבלה לסכום מבוקש (1)'!D99)</f>
        <v/>
      </c>
      <c r="E99" s="447" t="str">
        <f>IF($C99="","",'קיזוזים בגין איחורים'!F99+'קיזוזים- החלטות ועדה'!E99)</f>
        <v/>
      </c>
      <c r="F99" s="447" t="str">
        <f t="shared" si="20"/>
        <v/>
      </c>
      <c r="G99" s="447" t="str">
        <f>'קיזוזים- החלטות ועדה'!G99</f>
        <v/>
      </c>
      <c r="H99" s="450" t="str">
        <f t="shared" si="21"/>
        <v/>
      </c>
      <c r="I99" s="447" t="str">
        <f t="shared" si="22"/>
        <v/>
      </c>
      <c r="J99" s="447" t="str">
        <f t="shared" si="23"/>
        <v/>
      </c>
      <c r="K99" s="451">
        <f t="shared" si="24"/>
        <v>0</v>
      </c>
      <c r="L99" s="452" t="str">
        <f t="shared" si="25"/>
        <v/>
      </c>
      <c r="M99" s="452" t="str">
        <f t="shared" si="26"/>
        <v/>
      </c>
      <c r="N99" s="451">
        <f t="shared" si="27"/>
        <v>0</v>
      </c>
      <c r="O99" s="452" t="str">
        <f t="shared" si="28"/>
        <v/>
      </c>
      <c r="P99" s="452" t="str">
        <f t="shared" si="29"/>
        <v/>
      </c>
      <c r="Q99" s="451">
        <f t="shared" si="30"/>
        <v>0</v>
      </c>
      <c r="R99" s="452" t="str">
        <f t="shared" si="31"/>
        <v/>
      </c>
      <c r="S99" s="452" t="str">
        <f t="shared" si="32"/>
        <v/>
      </c>
      <c r="T99" s="451">
        <f t="shared" si="33"/>
        <v>0</v>
      </c>
      <c r="U99" s="452" t="str">
        <f t="shared" si="34"/>
        <v/>
      </c>
      <c r="V99" s="452" t="str">
        <f t="shared" si="35"/>
        <v/>
      </c>
      <c r="W99" s="50" t="str">
        <f t="shared" si="36"/>
        <v/>
      </c>
      <c r="X99" s="53" t="str">
        <f t="shared" si="37"/>
        <v/>
      </c>
    </row>
    <row r="100" spans="2:24" hidden="1" x14ac:dyDescent="0.25">
      <c r="B100" s="49" t="str">
        <f t="shared" si="19"/>
        <v/>
      </c>
      <c r="C100" s="259" t="str">
        <f>'קיזוזים- החלטות ועדה'!C100</f>
        <v/>
      </c>
      <c r="D100" s="447" t="str">
        <f>IF($C100="","",'הגבלה לסכום מבוקש (1)'!D100)</f>
        <v/>
      </c>
      <c r="E100" s="447" t="str">
        <f>IF($C100="","",'קיזוזים בגין איחורים'!F100+'קיזוזים- החלטות ועדה'!E100)</f>
        <v/>
      </c>
      <c r="F100" s="447" t="str">
        <f t="shared" si="20"/>
        <v/>
      </c>
      <c r="G100" s="447" t="str">
        <f>'קיזוזים- החלטות ועדה'!G100</f>
        <v/>
      </c>
      <c r="H100" s="450" t="str">
        <f t="shared" si="21"/>
        <v/>
      </c>
      <c r="I100" s="447" t="str">
        <f t="shared" si="22"/>
        <v/>
      </c>
      <c r="J100" s="447" t="str">
        <f t="shared" si="23"/>
        <v/>
      </c>
      <c r="K100" s="451">
        <f t="shared" si="24"/>
        <v>0</v>
      </c>
      <c r="L100" s="452" t="str">
        <f t="shared" si="25"/>
        <v/>
      </c>
      <c r="M100" s="452" t="str">
        <f t="shared" si="26"/>
        <v/>
      </c>
      <c r="N100" s="451">
        <f t="shared" si="27"/>
        <v>0</v>
      </c>
      <c r="O100" s="452" t="str">
        <f t="shared" si="28"/>
        <v/>
      </c>
      <c r="P100" s="452" t="str">
        <f t="shared" si="29"/>
        <v/>
      </c>
      <c r="Q100" s="451">
        <f t="shared" si="30"/>
        <v>0</v>
      </c>
      <c r="R100" s="452" t="str">
        <f t="shared" si="31"/>
        <v/>
      </c>
      <c r="S100" s="452" t="str">
        <f t="shared" si="32"/>
        <v/>
      </c>
      <c r="T100" s="451">
        <f t="shared" si="33"/>
        <v>0</v>
      </c>
      <c r="U100" s="452" t="str">
        <f t="shared" si="34"/>
        <v/>
      </c>
      <c r="V100" s="452" t="str">
        <f t="shared" si="35"/>
        <v/>
      </c>
      <c r="W100" s="50" t="str">
        <f t="shared" si="36"/>
        <v/>
      </c>
      <c r="X100" s="53" t="str">
        <f t="shared" si="37"/>
        <v/>
      </c>
    </row>
    <row r="101" spans="2:24" hidden="1" x14ac:dyDescent="0.25">
      <c r="B101" s="49" t="str">
        <f t="shared" si="19"/>
        <v/>
      </c>
      <c r="C101" s="259" t="str">
        <f>'קיזוזים- החלטות ועדה'!C101</f>
        <v/>
      </c>
      <c r="D101" s="447" t="str">
        <f>IF($C101="","",'הגבלה לסכום מבוקש (1)'!D101)</f>
        <v/>
      </c>
      <c r="E101" s="447" t="str">
        <f>IF($C101="","",'קיזוזים בגין איחורים'!F101+'קיזוזים- החלטות ועדה'!E101)</f>
        <v/>
      </c>
      <c r="F101" s="447" t="str">
        <f t="shared" si="20"/>
        <v/>
      </c>
      <c r="G101" s="447" t="str">
        <f>'קיזוזים- החלטות ועדה'!G101</f>
        <v/>
      </c>
      <c r="H101" s="450" t="str">
        <f t="shared" si="21"/>
        <v/>
      </c>
      <c r="I101" s="447" t="str">
        <f t="shared" si="22"/>
        <v/>
      </c>
      <c r="J101" s="447" t="str">
        <f t="shared" si="23"/>
        <v/>
      </c>
      <c r="K101" s="451">
        <f t="shared" si="24"/>
        <v>0</v>
      </c>
      <c r="L101" s="452" t="str">
        <f t="shared" si="25"/>
        <v/>
      </c>
      <c r="M101" s="452" t="str">
        <f t="shared" si="26"/>
        <v/>
      </c>
      <c r="N101" s="451">
        <f t="shared" si="27"/>
        <v>0</v>
      </c>
      <c r="O101" s="452" t="str">
        <f t="shared" si="28"/>
        <v/>
      </c>
      <c r="P101" s="452" t="str">
        <f t="shared" si="29"/>
        <v/>
      </c>
      <c r="Q101" s="451">
        <f t="shared" si="30"/>
        <v>0</v>
      </c>
      <c r="R101" s="452" t="str">
        <f t="shared" si="31"/>
        <v/>
      </c>
      <c r="S101" s="452" t="str">
        <f t="shared" si="32"/>
        <v/>
      </c>
      <c r="T101" s="451">
        <f t="shared" si="33"/>
        <v>0</v>
      </c>
      <c r="U101" s="452" t="str">
        <f t="shared" si="34"/>
        <v/>
      </c>
      <c r="V101" s="452" t="str">
        <f t="shared" si="35"/>
        <v/>
      </c>
      <c r="W101" s="50" t="str">
        <f t="shared" si="36"/>
        <v/>
      </c>
      <c r="X101" s="53" t="str">
        <f t="shared" si="37"/>
        <v/>
      </c>
    </row>
    <row r="102" spans="2:24" hidden="1" x14ac:dyDescent="0.25">
      <c r="B102" s="49" t="str">
        <f t="shared" si="19"/>
        <v/>
      </c>
      <c r="C102" s="259" t="str">
        <f>'קיזוזים- החלטות ועדה'!C102</f>
        <v/>
      </c>
      <c r="D102" s="447" t="str">
        <f>IF($C102="","",'הגבלה לסכום מבוקש (1)'!D102)</f>
        <v/>
      </c>
      <c r="E102" s="447" t="str">
        <f>IF($C102="","",'קיזוזים בגין איחורים'!F102+'קיזוזים- החלטות ועדה'!E102)</f>
        <v/>
      </c>
      <c r="F102" s="447" t="str">
        <f t="shared" si="20"/>
        <v/>
      </c>
      <c r="G102" s="447" t="str">
        <f>'קיזוזים- החלטות ועדה'!G102</f>
        <v/>
      </c>
      <c r="H102" s="450" t="str">
        <f t="shared" si="21"/>
        <v/>
      </c>
      <c r="I102" s="447" t="str">
        <f t="shared" si="22"/>
        <v/>
      </c>
      <c r="J102" s="447" t="str">
        <f t="shared" si="23"/>
        <v/>
      </c>
      <c r="K102" s="451">
        <f t="shared" si="24"/>
        <v>0</v>
      </c>
      <c r="L102" s="452" t="str">
        <f t="shared" si="25"/>
        <v/>
      </c>
      <c r="M102" s="452" t="str">
        <f t="shared" si="26"/>
        <v/>
      </c>
      <c r="N102" s="451">
        <f t="shared" si="27"/>
        <v>0</v>
      </c>
      <c r="O102" s="452" t="str">
        <f t="shared" si="28"/>
        <v/>
      </c>
      <c r="P102" s="452" t="str">
        <f t="shared" si="29"/>
        <v/>
      </c>
      <c r="Q102" s="451">
        <f t="shared" si="30"/>
        <v>0</v>
      </c>
      <c r="R102" s="452" t="str">
        <f t="shared" si="31"/>
        <v/>
      </c>
      <c r="S102" s="452" t="str">
        <f t="shared" si="32"/>
        <v/>
      </c>
      <c r="T102" s="451">
        <f t="shared" si="33"/>
        <v>0</v>
      </c>
      <c r="U102" s="452" t="str">
        <f t="shared" si="34"/>
        <v/>
      </c>
      <c r="V102" s="452" t="str">
        <f t="shared" si="35"/>
        <v/>
      </c>
      <c r="W102" s="50" t="str">
        <f t="shared" si="36"/>
        <v/>
      </c>
      <c r="X102" s="53" t="str">
        <f t="shared" si="37"/>
        <v/>
      </c>
    </row>
    <row r="103" spans="2:24" hidden="1" x14ac:dyDescent="0.25">
      <c r="B103" s="49" t="str">
        <f t="shared" si="19"/>
        <v/>
      </c>
      <c r="C103" s="259" t="str">
        <f>'קיזוזים- החלטות ועדה'!C103</f>
        <v/>
      </c>
      <c r="D103" s="447" t="str">
        <f>IF($C103="","",'הגבלה לסכום מבוקש (1)'!D103)</f>
        <v/>
      </c>
      <c r="E103" s="447" t="str">
        <f>IF($C103="","",'קיזוזים בגין איחורים'!F103+'קיזוזים- החלטות ועדה'!E103)</f>
        <v/>
      </c>
      <c r="F103" s="447" t="str">
        <f t="shared" si="20"/>
        <v/>
      </c>
      <c r="G103" s="447" t="str">
        <f>'קיזוזים- החלטות ועדה'!G103</f>
        <v/>
      </c>
      <c r="H103" s="450" t="str">
        <f t="shared" si="21"/>
        <v/>
      </c>
      <c r="I103" s="447" t="str">
        <f t="shared" si="22"/>
        <v/>
      </c>
      <c r="J103" s="447" t="str">
        <f t="shared" si="23"/>
        <v/>
      </c>
      <c r="K103" s="451">
        <f t="shared" si="24"/>
        <v>0</v>
      </c>
      <c r="L103" s="452" t="str">
        <f t="shared" si="25"/>
        <v/>
      </c>
      <c r="M103" s="452" t="str">
        <f t="shared" si="26"/>
        <v/>
      </c>
      <c r="N103" s="451">
        <f t="shared" si="27"/>
        <v>0</v>
      </c>
      <c r="O103" s="452" t="str">
        <f t="shared" si="28"/>
        <v/>
      </c>
      <c r="P103" s="452" t="str">
        <f t="shared" si="29"/>
        <v/>
      </c>
      <c r="Q103" s="451">
        <f t="shared" si="30"/>
        <v>0</v>
      </c>
      <c r="R103" s="452" t="str">
        <f t="shared" si="31"/>
        <v/>
      </c>
      <c r="S103" s="452" t="str">
        <f t="shared" si="32"/>
        <v/>
      </c>
      <c r="T103" s="451">
        <f t="shared" si="33"/>
        <v>0</v>
      </c>
      <c r="U103" s="452" t="str">
        <f t="shared" si="34"/>
        <v/>
      </c>
      <c r="V103" s="452" t="str">
        <f t="shared" si="35"/>
        <v/>
      </c>
      <c r="W103" s="50" t="str">
        <f t="shared" si="36"/>
        <v/>
      </c>
      <c r="X103" s="53" t="str">
        <f t="shared" si="37"/>
        <v/>
      </c>
    </row>
    <row r="104" spans="2:24" hidden="1" x14ac:dyDescent="0.25">
      <c r="B104" s="49" t="str">
        <f t="shared" si="19"/>
        <v/>
      </c>
      <c r="C104" s="259" t="str">
        <f>'קיזוזים- החלטות ועדה'!C104</f>
        <v/>
      </c>
      <c r="D104" s="447" t="str">
        <f>IF($C104="","",'הגבלה לסכום מבוקש (1)'!D104)</f>
        <v/>
      </c>
      <c r="E104" s="447" t="str">
        <f>IF($C104="","",'קיזוזים בגין איחורים'!F104+'קיזוזים- החלטות ועדה'!E104)</f>
        <v/>
      </c>
      <c r="F104" s="447" t="str">
        <f t="shared" si="20"/>
        <v/>
      </c>
      <c r="G104" s="447" t="str">
        <f>'קיזוזים- החלטות ועדה'!G104</f>
        <v/>
      </c>
      <c r="H104" s="450" t="str">
        <f t="shared" si="21"/>
        <v/>
      </c>
      <c r="I104" s="447" t="str">
        <f t="shared" si="22"/>
        <v/>
      </c>
      <c r="J104" s="447" t="str">
        <f t="shared" si="23"/>
        <v/>
      </c>
      <c r="K104" s="451">
        <f t="shared" si="24"/>
        <v>0</v>
      </c>
      <c r="L104" s="452" t="str">
        <f t="shared" si="25"/>
        <v/>
      </c>
      <c r="M104" s="452" t="str">
        <f t="shared" si="26"/>
        <v/>
      </c>
      <c r="N104" s="451">
        <f t="shared" si="27"/>
        <v>0</v>
      </c>
      <c r="O104" s="452" t="str">
        <f t="shared" si="28"/>
        <v/>
      </c>
      <c r="P104" s="452" t="str">
        <f t="shared" si="29"/>
        <v/>
      </c>
      <c r="Q104" s="451">
        <f t="shared" si="30"/>
        <v>0</v>
      </c>
      <c r="R104" s="452" t="str">
        <f t="shared" si="31"/>
        <v/>
      </c>
      <c r="S104" s="452" t="str">
        <f t="shared" si="32"/>
        <v/>
      </c>
      <c r="T104" s="451">
        <f t="shared" si="33"/>
        <v>0</v>
      </c>
      <c r="U104" s="452" t="str">
        <f t="shared" si="34"/>
        <v/>
      </c>
      <c r="V104" s="452" t="str">
        <f t="shared" si="35"/>
        <v/>
      </c>
      <c r="W104" s="50" t="str">
        <f t="shared" si="36"/>
        <v/>
      </c>
      <c r="X104" s="53" t="str">
        <f t="shared" si="37"/>
        <v/>
      </c>
    </row>
    <row r="105" spans="2:24" hidden="1" x14ac:dyDescent="0.25">
      <c r="B105" s="49" t="str">
        <f t="shared" si="19"/>
        <v/>
      </c>
      <c r="C105" s="259" t="str">
        <f>'קיזוזים- החלטות ועדה'!C105</f>
        <v/>
      </c>
      <c r="D105" s="447" t="str">
        <f>IF($C105="","",'הגבלה לסכום מבוקש (1)'!D105)</f>
        <v/>
      </c>
      <c r="E105" s="447" t="str">
        <f>IF($C105="","",'קיזוזים בגין איחורים'!F105+'קיזוזים- החלטות ועדה'!E105)</f>
        <v/>
      </c>
      <c r="F105" s="447" t="str">
        <f t="shared" si="20"/>
        <v/>
      </c>
      <c r="G105" s="447" t="str">
        <f>'קיזוזים- החלטות ועדה'!G105</f>
        <v/>
      </c>
      <c r="H105" s="450" t="str">
        <f t="shared" si="21"/>
        <v/>
      </c>
      <c r="I105" s="447" t="str">
        <f t="shared" si="22"/>
        <v/>
      </c>
      <c r="J105" s="447" t="str">
        <f t="shared" si="23"/>
        <v/>
      </c>
      <c r="K105" s="451">
        <f t="shared" si="24"/>
        <v>0</v>
      </c>
      <c r="L105" s="452" t="str">
        <f t="shared" si="25"/>
        <v/>
      </c>
      <c r="M105" s="452" t="str">
        <f t="shared" si="26"/>
        <v/>
      </c>
      <c r="N105" s="451">
        <f t="shared" si="27"/>
        <v>0</v>
      </c>
      <c r="O105" s="452" t="str">
        <f t="shared" si="28"/>
        <v/>
      </c>
      <c r="P105" s="452" t="str">
        <f t="shared" si="29"/>
        <v/>
      </c>
      <c r="Q105" s="451">
        <f t="shared" si="30"/>
        <v>0</v>
      </c>
      <c r="R105" s="452" t="str">
        <f t="shared" si="31"/>
        <v/>
      </c>
      <c r="S105" s="452" t="str">
        <f t="shared" si="32"/>
        <v/>
      </c>
      <c r="T105" s="451">
        <f t="shared" si="33"/>
        <v>0</v>
      </c>
      <c r="U105" s="452" t="str">
        <f t="shared" si="34"/>
        <v/>
      </c>
      <c r="V105" s="452" t="str">
        <f t="shared" si="35"/>
        <v/>
      </c>
      <c r="W105" s="50" t="str">
        <f t="shared" si="36"/>
        <v/>
      </c>
      <c r="X105" s="53" t="str">
        <f t="shared" si="37"/>
        <v/>
      </c>
    </row>
    <row r="106" spans="2:24" hidden="1" x14ac:dyDescent="0.25">
      <c r="B106" s="49" t="str">
        <f t="shared" si="19"/>
        <v/>
      </c>
      <c r="C106" s="259" t="str">
        <f>'קיזוזים- החלטות ועדה'!C106</f>
        <v/>
      </c>
      <c r="D106" s="447" t="str">
        <f>IF($C106="","",'הגבלה לסכום מבוקש (1)'!D106)</f>
        <v/>
      </c>
      <c r="E106" s="447" t="str">
        <f>IF($C106="","",'קיזוזים בגין איחורים'!F106+'קיזוזים- החלטות ועדה'!E106)</f>
        <v/>
      </c>
      <c r="F106" s="447" t="str">
        <f t="shared" si="20"/>
        <v/>
      </c>
      <c r="G106" s="447" t="str">
        <f>'קיזוזים- החלטות ועדה'!G106</f>
        <v/>
      </c>
      <c r="H106" s="450" t="str">
        <f t="shared" si="21"/>
        <v/>
      </c>
      <c r="I106" s="447" t="str">
        <f t="shared" si="22"/>
        <v/>
      </c>
      <c r="J106" s="447" t="str">
        <f t="shared" si="23"/>
        <v/>
      </c>
      <c r="K106" s="451">
        <f t="shared" si="24"/>
        <v>0</v>
      </c>
      <c r="L106" s="452" t="str">
        <f t="shared" si="25"/>
        <v/>
      </c>
      <c r="M106" s="452" t="str">
        <f t="shared" si="26"/>
        <v/>
      </c>
      <c r="N106" s="451">
        <f t="shared" si="27"/>
        <v>0</v>
      </c>
      <c r="O106" s="452" t="str">
        <f t="shared" si="28"/>
        <v/>
      </c>
      <c r="P106" s="452" t="str">
        <f t="shared" si="29"/>
        <v/>
      </c>
      <c r="Q106" s="451">
        <f t="shared" si="30"/>
        <v>0</v>
      </c>
      <c r="R106" s="452" t="str">
        <f t="shared" si="31"/>
        <v/>
      </c>
      <c r="S106" s="452" t="str">
        <f t="shared" si="32"/>
        <v/>
      </c>
      <c r="T106" s="451">
        <f t="shared" si="33"/>
        <v>0</v>
      </c>
      <c r="U106" s="452" t="str">
        <f t="shared" si="34"/>
        <v/>
      </c>
      <c r="V106" s="452" t="str">
        <f t="shared" si="35"/>
        <v/>
      </c>
      <c r="W106" s="50" t="str">
        <f t="shared" si="36"/>
        <v/>
      </c>
      <c r="X106" s="53" t="str">
        <f t="shared" si="37"/>
        <v/>
      </c>
    </row>
    <row r="107" spans="2:24" hidden="1" x14ac:dyDescent="0.25">
      <c r="B107" s="49" t="str">
        <f t="shared" si="19"/>
        <v/>
      </c>
      <c r="C107" s="259" t="str">
        <f>'קיזוזים- החלטות ועדה'!C107</f>
        <v/>
      </c>
      <c r="D107" s="447" t="str">
        <f>IF($C107="","",'הגבלה לסכום מבוקש (1)'!D107)</f>
        <v/>
      </c>
      <c r="E107" s="447" t="str">
        <f>IF($C107="","",'קיזוזים בגין איחורים'!F107+'קיזוזים- החלטות ועדה'!E107)</f>
        <v/>
      </c>
      <c r="F107" s="447" t="str">
        <f t="shared" si="20"/>
        <v/>
      </c>
      <c r="G107" s="447" t="str">
        <f>'קיזוזים- החלטות ועדה'!G107</f>
        <v/>
      </c>
      <c r="H107" s="450" t="str">
        <f t="shared" si="21"/>
        <v/>
      </c>
      <c r="I107" s="447" t="str">
        <f t="shared" si="22"/>
        <v/>
      </c>
      <c r="J107" s="447" t="str">
        <f t="shared" si="23"/>
        <v/>
      </c>
      <c r="K107" s="451">
        <f t="shared" si="24"/>
        <v>0</v>
      </c>
      <c r="L107" s="452" t="str">
        <f t="shared" si="25"/>
        <v/>
      </c>
      <c r="M107" s="452" t="str">
        <f t="shared" si="26"/>
        <v/>
      </c>
      <c r="N107" s="451">
        <f t="shared" si="27"/>
        <v>0</v>
      </c>
      <c r="O107" s="452" t="str">
        <f t="shared" si="28"/>
        <v/>
      </c>
      <c r="P107" s="452" t="str">
        <f t="shared" si="29"/>
        <v/>
      </c>
      <c r="Q107" s="451">
        <f t="shared" si="30"/>
        <v>0</v>
      </c>
      <c r="R107" s="452" t="str">
        <f t="shared" si="31"/>
        <v/>
      </c>
      <c r="S107" s="452" t="str">
        <f t="shared" si="32"/>
        <v/>
      </c>
      <c r="T107" s="451">
        <f t="shared" si="33"/>
        <v>0</v>
      </c>
      <c r="U107" s="452" t="str">
        <f t="shared" si="34"/>
        <v/>
      </c>
      <c r="V107" s="452" t="str">
        <f t="shared" si="35"/>
        <v/>
      </c>
      <c r="W107" s="50" t="str">
        <f t="shared" si="36"/>
        <v/>
      </c>
      <c r="X107" s="53" t="str">
        <f t="shared" si="37"/>
        <v/>
      </c>
    </row>
    <row r="108" spans="2:24" hidden="1" x14ac:dyDescent="0.25">
      <c r="B108" s="49" t="str">
        <f t="shared" si="19"/>
        <v/>
      </c>
      <c r="C108" s="259" t="str">
        <f>'קיזוזים- החלטות ועדה'!C108</f>
        <v/>
      </c>
      <c r="D108" s="447" t="str">
        <f>IF($C108="","",'הגבלה לסכום מבוקש (1)'!D108)</f>
        <v/>
      </c>
      <c r="E108" s="447" t="str">
        <f>IF($C108="","",'קיזוזים בגין איחורים'!F108+'קיזוזים- החלטות ועדה'!E108)</f>
        <v/>
      </c>
      <c r="F108" s="447" t="str">
        <f t="shared" si="20"/>
        <v/>
      </c>
      <c r="G108" s="447" t="str">
        <f>'קיזוזים- החלטות ועדה'!G108</f>
        <v/>
      </c>
      <c r="H108" s="450" t="str">
        <f t="shared" si="21"/>
        <v/>
      </c>
      <c r="I108" s="447" t="str">
        <f t="shared" si="22"/>
        <v/>
      </c>
      <c r="J108" s="447" t="str">
        <f t="shared" si="23"/>
        <v/>
      </c>
      <c r="K108" s="451">
        <f t="shared" si="24"/>
        <v>0</v>
      </c>
      <c r="L108" s="452" t="str">
        <f t="shared" si="25"/>
        <v/>
      </c>
      <c r="M108" s="452" t="str">
        <f t="shared" si="26"/>
        <v/>
      </c>
      <c r="N108" s="451">
        <f t="shared" si="27"/>
        <v>0</v>
      </c>
      <c r="O108" s="452" t="str">
        <f t="shared" si="28"/>
        <v/>
      </c>
      <c r="P108" s="452" t="str">
        <f t="shared" si="29"/>
        <v/>
      </c>
      <c r="Q108" s="451">
        <f t="shared" si="30"/>
        <v>0</v>
      </c>
      <c r="R108" s="452" t="str">
        <f t="shared" si="31"/>
        <v/>
      </c>
      <c r="S108" s="452" t="str">
        <f t="shared" si="32"/>
        <v/>
      </c>
      <c r="T108" s="451">
        <f t="shared" si="33"/>
        <v>0</v>
      </c>
      <c r="U108" s="452" t="str">
        <f t="shared" si="34"/>
        <v/>
      </c>
      <c r="V108" s="452" t="str">
        <f t="shared" si="35"/>
        <v/>
      </c>
      <c r="W108" s="50" t="str">
        <f t="shared" si="36"/>
        <v/>
      </c>
      <c r="X108" s="53" t="str">
        <f t="shared" si="37"/>
        <v/>
      </c>
    </row>
    <row r="109" spans="2:24" hidden="1" x14ac:dyDescent="0.25">
      <c r="B109" s="49" t="str">
        <f t="shared" si="19"/>
        <v/>
      </c>
      <c r="C109" s="259" t="str">
        <f>'קיזוזים- החלטות ועדה'!C109</f>
        <v/>
      </c>
      <c r="D109" s="447" t="str">
        <f>IF($C109="","",'הגבלה לסכום מבוקש (1)'!D109)</f>
        <v/>
      </c>
      <c r="E109" s="447" t="str">
        <f>IF($C109="","",'קיזוזים בגין איחורים'!F109+'קיזוזים- החלטות ועדה'!E109)</f>
        <v/>
      </c>
      <c r="F109" s="447" t="str">
        <f t="shared" si="20"/>
        <v/>
      </c>
      <c r="G109" s="447" t="str">
        <f>'קיזוזים- החלטות ועדה'!G109</f>
        <v/>
      </c>
      <c r="H109" s="450" t="str">
        <f t="shared" si="21"/>
        <v/>
      </c>
      <c r="I109" s="447" t="str">
        <f t="shared" si="22"/>
        <v/>
      </c>
      <c r="J109" s="447" t="str">
        <f t="shared" si="23"/>
        <v/>
      </c>
      <c r="K109" s="451">
        <f t="shared" si="24"/>
        <v>0</v>
      </c>
      <c r="L109" s="452" t="str">
        <f t="shared" si="25"/>
        <v/>
      </c>
      <c r="M109" s="452" t="str">
        <f t="shared" si="26"/>
        <v/>
      </c>
      <c r="N109" s="451">
        <f t="shared" si="27"/>
        <v>0</v>
      </c>
      <c r="O109" s="452" t="str">
        <f t="shared" si="28"/>
        <v/>
      </c>
      <c r="P109" s="452" t="str">
        <f t="shared" si="29"/>
        <v/>
      </c>
      <c r="Q109" s="451">
        <f t="shared" si="30"/>
        <v>0</v>
      </c>
      <c r="R109" s="452" t="str">
        <f t="shared" si="31"/>
        <v/>
      </c>
      <c r="S109" s="452" t="str">
        <f t="shared" si="32"/>
        <v/>
      </c>
      <c r="T109" s="451">
        <f t="shared" si="33"/>
        <v>0</v>
      </c>
      <c r="U109" s="452" t="str">
        <f t="shared" si="34"/>
        <v/>
      </c>
      <c r="V109" s="452" t="str">
        <f t="shared" si="35"/>
        <v/>
      </c>
      <c r="W109" s="50" t="str">
        <f t="shared" si="36"/>
        <v/>
      </c>
      <c r="X109" s="53" t="str">
        <f t="shared" si="37"/>
        <v/>
      </c>
    </row>
    <row r="110" spans="2:24" hidden="1" x14ac:dyDescent="0.25">
      <c r="B110" s="49" t="str">
        <f t="shared" si="19"/>
        <v/>
      </c>
      <c r="C110" s="259" t="str">
        <f>'קיזוזים- החלטות ועדה'!C110</f>
        <v/>
      </c>
      <c r="D110" s="447" t="str">
        <f>IF($C110="","",'הגבלה לסכום מבוקש (1)'!D110)</f>
        <v/>
      </c>
      <c r="E110" s="447" t="str">
        <f>IF($C110="","",'קיזוזים בגין איחורים'!F110+'קיזוזים- החלטות ועדה'!E110)</f>
        <v/>
      </c>
      <c r="F110" s="447" t="str">
        <f t="shared" si="20"/>
        <v/>
      </c>
      <c r="G110" s="447" t="str">
        <f>'קיזוזים- החלטות ועדה'!G110</f>
        <v/>
      </c>
      <c r="H110" s="450" t="str">
        <f t="shared" si="21"/>
        <v/>
      </c>
      <c r="I110" s="447" t="str">
        <f t="shared" si="22"/>
        <v/>
      </c>
      <c r="J110" s="447" t="str">
        <f t="shared" si="23"/>
        <v/>
      </c>
      <c r="K110" s="451">
        <f t="shared" si="24"/>
        <v>0</v>
      </c>
      <c r="L110" s="452" t="str">
        <f t="shared" si="25"/>
        <v/>
      </c>
      <c r="M110" s="452" t="str">
        <f t="shared" si="26"/>
        <v/>
      </c>
      <c r="N110" s="451">
        <f t="shared" si="27"/>
        <v>0</v>
      </c>
      <c r="O110" s="452" t="str">
        <f t="shared" si="28"/>
        <v/>
      </c>
      <c r="P110" s="452" t="str">
        <f t="shared" si="29"/>
        <v/>
      </c>
      <c r="Q110" s="451">
        <f t="shared" si="30"/>
        <v>0</v>
      </c>
      <c r="R110" s="452" t="str">
        <f t="shared" si="31"/>
        <v/>
      </c>
      <c r="S110" s="452" t="str">
        <f t="shared" si="32"/>
        <v/>
      </c>
      <c r="T110" s="451">
        <f t="shared" si="33"/>
        <v>0</v>
      </c>
      <c r="U110" s="452" t="str">
        <f t="shared" si="34"/>
        <v/>
      </c>
      <c r="V110" s="452" t="str">
        <f t="shared" si="35"/>
        <v/>
      </c>
      <c r="W110" s="50" t="str">
        <f t="shared" si="36"/>
        <v/>
      </c>
      <c r="X110" s="53" t="str">
        <f t="shared" si="37"/>
        <v/>
      </c>
    </row>
    <row r="111" spans="2:24" hidden="1" x14ac:dyDescent="0.25">
      <c r="B111" s="49" t="str">
        <f t="shared" si="19"/>
        <v/>
      </c>
      <c r="C111" s="259" t="str">
        <f>'קיזוזים- החלטות ועדה'!C111</f>
        <v/>
      </c>
      <c r="D111" s="447" t="str">
        <f>IF($C111="","",'הגבלה לסכום מבוקש (1)'!D111)</f>
        <v/>
      </c>
      <c r="E111" s="447" t="str">
        <f>IF($C111="","",'קיזוזים בגין איחורים'!F111+'קיזוזים- החלטות ועדה'!E111)</f>
        <v/>
      </c>
      <c r="F111" s="447" t="str">
        <f t="shared" si="20"/>
        <v/>
      </c>
      <c r="G111" s="447" t="str">
        <f>'קיזוזים- החלטות ועדה'!G111</f>
        <v/>
      </c>
      <c r="H111" s="450" t="str">
        <f t="shared" si="21"/>
        <v/>
      </c>
      <c r="I111" s="447" t="str">
        <f t="shared" si="22"/>
        <v/>
      </c>
      <c r="J111" s="447" t="str">
        <f t="shared" si="23"/>
        <v/>
      </c>
      <c r="K111" s="451">
        <f t="shared" si="24"/>
        <v>0</v>
      </c>
      <c r="L111" s="452" t="str">
        <f t="shared" si="25"/>
        <v/>
      </c>
      <c r="M111" s="452" t="str">
        <f t="shared" si="26"/>
        <v/>
      </c>
      <c r="N111" s="451">
        <f t="shared" si="27"/>
        <v>0</v>
      </c>
      <c r="O111" s="452" t="str">
        <f t="shared" si="28"/>
        <v/>
      </c>
      <c r="P111" s="452" t="str">
        <f t="shared" si="29"/>
        <v/>
      </c>
      <c r="Q111" s="451">
        <f t="shared" si="30"/>
        <v>0</v>
      </c>
      <c r="R111" s="452" t="str">
        <f t="shared" si="31"/>
        <v/>
      </c>
      <c r="S111" s="452" t="str">
        <f t="shared" si="32"/>
        <v/>
      </c>
      <c r="T111" s="451">
        <f t="shared" si="33"/>
        <v>0</v>
      </c>
      <c r="U111" s="452" t="str">
        <f t="shared" si="34"/>
        <v/>
      </c>
      <c r="V111" s="452" t="str">
        <f t="shared" si="35"/>
        <v/>
      </c>
      <c r="W111" s="50" t="str">
        <f t="shared" si="36"/>
        <v/>
      </c>
      <c r="X111" s="53" t="str">
        <f t="shared" si="37"/>
        <v/>
      </c>
    </row>
    <row r="112" spans="2:24" hidden="1" x14ac:dyDescent="0.25">
      <c r="B112" s="49" t="str">
        <f t="shared" si="19"/>
        <v/>
      </c>
      <c r="C112" s="259" t="str">
        <f>'קיזוזים- החלטות ועדה'!C112</f>
        <v/>
      </c>
      <c r="D112" s="447" t="str">
        <f>IF($C112="","",'הגבלה לסכום מבוקש (1)'!D112)</f>
        <v/>
      </c>
      <c r="E112" s="447" t="str">
        <f>IF($C112="","",'קיזוזים בגין איחורים'!F112+'קיזוזים- החלטות ועדה'!E112)</f>
        <v/>
      </c>
      <c r="F112" s="447" t="str">
        <f t="shared" si="20"/>
        <v/>
      </c>
      <c r="G112" s="447" t="str">
        <f>'קיזוזים- החלטות ועדה'!G112</f>
        <v/>
      </c>
      <c r="H112" s="450" t="str">
        <f t="shared" si="21"/>
        <v/>
      </c>
      <c r="I112" s="447" t="str">
        <f t="shared" si="22"/>
        <v/>
      </c>
      <c r="J112" s="447" t="str">
        <f t="shared" si="23"/>
        <v/>
      </c>
      <c r="K112" s="451">
        <f t="shared" si="24"/>
        <v>0</v>
      </c>
      <c r="L112" s="452" t="str">
        <f t="shared" si="25"/>
        <v/>
      </c>
      <c r="M112" s="452" t="str">
        <f t="shared" si="26"/>
        <v/>
      </c>
      <c r="N112" s="451">
        <f t="shared" si="27"/>
        <v>0</v>
      </c>
      <c r="O112" s="452" t="str">
        <f t="shared" si="28"/>
        <v/>
      </c>
      <c r="P112" s="452" t="str">
        <f t="shared" si="29"/>
        <v/>
      </c>
      <c r="Q112" s="451">
        <f t="shared" si="30"/>
        <v>0</v>
      </c>
      <c r="R112" s="452" t="str">
        <f t="shared" si="31"/>
        <v/>
      </c>
      <c r="S112" s="452" t="str">
        <f t="shared" si="32"/>
        <v/>
      </c>
      <c r="T112" s="451">
        <f t="shared" si="33"/>
        <v>0</v>
      </c>
      <c r="U112" s="452" t="str">
        <f t="shared" si="34"/>
        <v/>
      </c>
      <c r="V112" s="452" t="str">
        <f t="shared" si="35"/>
        <v/>
      </c>
      <c r="W112" s="50" t="str">
        <f t="shared" si="36"/>
        <v/>
      </c>
      <c r="X112" s="53" t="str">
        <f t="shared" si="37"/>
        <v/>
      </c>
    </row>
    <row r="113" spans="2:24" hidden="1" x14ac:dyDescent="0.25">
      <c r="B113" s="49" t="str">
        <f t="shared" si="19"/>
        <v/>
      </c>
      <c r="C113" s="259" t="str">
        <f>'קיזוזים- החלטות ועדה'!C113</f>
        <v/>
      </c>
      <c r="D113" s="447" t="str">
        <f>IF($C113="","",'הגבלה לסכום מבוקש (1)'!D113)</f>
        <v/>
      </c>
      <c r="E113" s="447" t="str">
        <f>IF($C113="","",'קיזוזים בגין איחורים'!F113+'קיזוזים- החלטות ועדה'!E113)</f>
        <v/>
      </c>
      <c r="F113" s="447" t="str">
        <f t="shared" si="20"/>
        <v/>
      </c>
      <c r="G113" s="447" t="str">
        <f>'קיזוזים- החלטות ועדה'!G113</f>
        <v/>
      </c>
      <c r="H113" s="450" t="str">
        <f t="shared" si="21"/>
        <v/>
      </c>
      <c r="I113" s="447" t="str">
        <f t="shared" si="22"/>
        <v/>
      </c>
      <c r="J113" s="447" t="str">
        <f t="shared" si="23"/>
        <v/>
      </c>
      <c r="K113" s="451">
        <f t="shared" si="24"/>
        <v>0</v>
      </c>
      <c r="L113" s="452" t="str">
        <f t="shared" si="25"/>
        <v/>
      </c>
      <c r="M113" s="452" t="str">
        <f t="shared" si="26"/>
        <v/>
      </c>
      <c r="N113" s="451">
        <f t="shared" si="27"/>
        <v>0</v>
      </c>
      <c r="O113" s="452" t="str">
        <f t="shared" si="28"/>
        <v/>
      </c>
      <c r="P113" s="452" t="str">
        <f t="shared" si="29"/>
        <v/>
      </c>
      <c r="Q113" s="451">
        <f t="shared" si="30"/>
        <v>0</v>
      </c>
      <c r="R113" s="452" t="str">
        <f t="shared" si="31"/>
        <v/>
      </c>
      <c r="S113" s="452" t="str">
        <f t="shared" si="32"/>
        <v/>
      </c>
      <c r="T113" s="451">
        <f t="shared" si="33"/>
        <v>0</v>
      </c>
      <c r="U113" s="452" t="str">
        <f t="shared" si="34"/>
        <v/>
      </c>
      <c r="V113" s="452" t="str">
        <f t="shared" si="35"/>
        <v/>
      </c>
      <c r="W113" s="50" t="str">
        <f t="shared" si="36"/>
        <v/>
      </c>
      <c r="X113" s="53" t="str">
        <f t="shared" si="37"/>
        <v/>
      </c>
    </row>
    <row r="114" spans="2:24" hidden="1" x14ac:dyDescent="0.25">
      <c r="B114" s="49" t="str">
        <f t="shared" si="19"/>
        <v/>
      </c>
      <c r="C114" s="259" t="str">
        <f>'קיזוזים- החלטות ועדה'!C114</f>
        <v/>
      </c>
      <c r="D114" s="447" t="str">
        <f>IF($C114="","",'הגבלה לסכום מבוקש (1)'!D114)</f>
        <v/>
      </c>
      <c r="E114" s="447" t="str">
        <f>IF($C114="","",'קיזוזים בגין איחורים'!F114+'קיזוזים- החלטות ועדה'!E114)</f>
        <v/>
      </c>
      <c r="F114" s="447" t="str">
        <f t="shared" si="20"/>
        <v/>
      </c>
      <c r="G114" s="447" t="str">
        <f>'קיזוזים- החלטות ועדה'!G114</f>
        <v/>
      </c>
      <c r="H114" s="450" t="str">
        <f t="shared" si="21"/>
        <v/>
      </c>
      <c r="I114" s="447" t="str">
        <f t="shared" si="22"/>
        <v/>
      </c>
      <c r="J114" s="447" t="str">
        <f t="shared" si="23"/>
        <v/>
      </c>
      <c r="K114" s="451">
        <f t="shared" si="24"/>
        <v>0</v>
      </c>
      <c r="L114" s="452" t="str">
        <f t="shared" si="25"/>
        <v/>
      </c>
      <c r="M114" s="452" t="str">
        <f t="shared" si="26"/>
        <v/>
      </c>
      <c r="N114" s="451">
        <f t="shared" si="27"/>
        <v>0</v>
      </c>
      <c r="O114" s="452" t="str">
        <f t="shared" si="28"/>
        <v/>
      </c>
      <c r="P114" s="452" t="str">
        <f t="shared" si="29"/>
        <v/>
      </c>
      <c r="Q114" s="451">
        <f t="shared" si="30"/>
        <v>0</v>
      </c>
      <c r="R114" s="452" t="str">
        <f t="shared" si="31"/>
        <v/>
      </c>
      <c r="S114" s="452" t="str">
        <f t="shared" si="32"/>
        <v/>
      </c>
      <c r="T114" s="451">
        <f t="shared" si="33"/>
        <v>0</v>
      </c>
      <c r="U114" s="452" t="str">
        <f t="shared" si="34"/>
        <v/>
      </c>
      <c r="V114" s="452" t="str">
        <f t="shared" si="35"/>
        <v/>
      </c>
      <c r="W114" s="50" t="str">
        <f t="shared" si="36"/>
        <v/>
      </c>
      <c r="X114" s="53" t="str">
        <f t="shared" si="37"/>
        <v/>
      </c>
    </row>
    <row r="115" spans="2:24" hidden="1" x14ac:dyDescent="0.25">
      <c r="B115" s="49" t="str">
        <f t="shared" si="19"/>
        <v/>
      </c>
      <c r="C115" s="259" t="str">
        <f>'קיזוזים- החלטות ועדה'!C115</f>
        <v/>
      </c>
      <c r="D115" s="447" t="str">
        <f>IF($C115="","",'הגבלה לסכום מבוקש (1)'!D115)</f>
        <v/>
      </c>
      <c r="E115" s="447" t="str">
        <f>IF($C115="","",'קיזוזים בגין איחורים'!F115+'קיזוזים- החלטות ועדה'!E115)</f>
        <v/>
      </c>
      <c r="F115" s="447" t="str">
        <f t="shared" si="20"/>
        <v/>
      </c>
      <c r="G115" s="447" t="str">
        <f>'קיזוזים- החלטות ועדה'!G115</f>
        <v/>
      </c>
      <c r="H115" s="450" t="str">
        <f t="shared" si="21"/>
        <v/>
      </c>
      <c r="I115" s="447" t="str">
        <f t="shared" si="22"/>
        <v/>
      </c>
      <c r="J115" s="447" t="str">
        <f t="shared" si="23"/>
        <v/>
      </c>
      <c r="K115" s="451">
        <f t="shared" si="24"/>
        <v>0</v>
      </c>
      <c r="L115" s="452" t="str">
        <f t="shared" si="25"/>
        <v/>
      </c>
      <c r="M115" s="452" t="str">
        <f t="shared" si="26"/>
        <v/>
      </c>
      <c r="N115" s="451">
        <f t="shared" si="27"/>
        <v>0</v>
      </c>
      <c r="O115" s="452" t="str">
        <f t="shared" si="28"/>
        <v/>
      </c>
      <c r="P115" s="452" t="str">
        <f t="shared" si="29"/>
        <v/>
      </c>
      <c r="Q115" s="451">
        <f t="shared" si="30"/>
        <v>0</v>
      </c>
      <c r="R115" s="452" t="str">
        <f t="shared" si="31"/>
        <v/>
      </c>
      <c r="S115" s="452" t="str">
        <f t="shared" si="32"/>
        <v/>
      </c>
      <c r="T115" s="451">
        <f t="shared" si="33"/>
        <v>0</v>
      </c>
      <c r="U115" s="452" t="str">
        <f t="shared" si="34"/>
        <v/>
      </c>
      <c r="V115" s="452" t="str">
        <f t="shared" si="35"/>
        <v/>
      </c>
      <c r="W115" s="50" t="str">
        <f t="shared" si="36"/>
        <v/>
      </c>
      <c r="X115" s="53" t="str">
        <f t="shared" si="37"/>
        <v/>
      </c>
    </row>
    <row r="116" spans="2:24" hidden="1" x14ac:dyDescent="0.25">
      <c r="B116" s="49" t="str">
        <f t="shared" si="19"/>
        <v/>
      </c>
      <c r="C116" s="259" t="str">
        <f>'קיזוזים- החלטות ועדה'!C116</f>
        <v/>
      </c>
      <c r="D116" s="447" t="str">
        <f>IF($C116="","",'הגבלה לסכום מבוקש (1)'!D116)</f>
        <v/>
      </c>
      <c r="E116" s="447" t="str">
        <f>IF($C116="","",'קיזוזים בגין איחורים'!F116+'קיזוזים- החלטות ועדה'!E116)</f>
        <v/>
      </c>
      <c r="F116" s="447" t="str">
        <f t="shared" si="20"/>
        <v/>
      </c>
      <c r="G116" s="447" t="str">
        <f>'קיזוזים- החלטות ועדה'!G116</f>
        <v/>
      </c>
      <c r="H116" s="450" t="str">
        <f t="shared" si="21"/>
        <v/>
      </c>
      <c r="I116" s="447" t="str">
        <f t="shared" si="22"/>
        <v/>
      </c>
      <c r="J116" s="447" t="str">
        <f t="shared" si="23"/>
        <v/>
      </c>
      <c r="K116" s="451">
        <f t="shared" si="24"/>
        <v>0</v>
      </c>
      <c r="L116" s="452" t="str">
        <f t="shared" si="25"/>
        <v/>
      </c>
      <c r="M116" s="452" t="str">
        <f t="shared" si="26"/>
        <v/>
      </c>
      <c r="N116" s="451">
        <f t="shared" si="27"/>
        <v>0</v>
      </c>
      <c r="O116" s="452" t="str">
        <f t="shared" si="28"/>
        <v/>
      </c>
      <c r="P116" s="452" t="str">
        <f t="shared" si="29"/>
        <v/>
      </c>
      <c r="Q116" s="451">
        <f t="shared" si="30"/>
        <v>0</v>
      </c>
      <c r="R116" s="452" t="str">
        <f t="shared" si="31"/>
        <v/>
      </c>
      <c r="S116" s="452" t="str">
        <f t="shared" si="32"/>
        <v/>
      </c>
      <c r="T116" s="451">
        <f t="shared" si="33"/>
        <v>0</v>
      </c>
      <c r="U116" s="452" t="str">
        <f t="shared" si="34"/>
        <v/>
      </c>
      <c r="V116" s="452" t="str">
        <f t="shared" si="35"/>
        <v/>
      </c>
      <c r="W116" s="50" t="str">
        <f t="shared" si="36"/>
        <v/>
      </c>
      <c r="X116" s="53" t="str">
        <f t="shared" si="37"/>
        <v/>
      </c>
    </row>
    <row r="117" spans="2:24" hidden="1" x14ac:dyDescent="0.25">
      <c r="B117" s="49" t="str">
        <f t="shared" si="19"/>
        <v/>
      </c>
      <c r="C117" s="259" t="str">
        <f>'קיזוזים- החלטות ועדה'!C117</f>
        <v/>
      </c>
      <c r="D117" s="447" t="str">
        <f>IF($C117="","",'הגבלה לסכום מבוקש (1)'!D117)</f>
        <v/>
      </c>
      <c r="E117" s="447" t="str">
        <f>IF($C117="","",'קיזוזים בגין איחורים'!F117+'קיזוזים- החלטות ועדה'!E117)</f>
        <v/>
      </c>
      <c r="F117" s="447" t="str">
        <f t="shared" si="20"/>
        <v/>
      </c>
      <c r="G117" s="447" t="str">
        <f>'קיזוזים- החלטות ועדה'!G117</f>
        <v/>
      </c>
      <c r="H117" s="450" t="str">
        <f t="shared" si="21"/>
        <v/>
      </c>
      <c r="I117" s="447" t="str">
        <f t="shared" si="22"/>
        <v/>
      </c>
      <c r="J117" s="447" t="str">
        <f t="shared" si="23"/>
        <v/>
      </c>
      <c r="K117" s="451">
        <f t="shared" si="24"/>
        <v>0</v>
      </c>
      <c r="L117" s="452" t="str">
        <f t="shared" si="25"/>
        <v/>
      </c>
      <c r="M117" s="452" t="str">
        <f t="shared" si="26"/>
        <v/>
      </c>
      <c r="N117" s="451">
        <f t="shared" si="27"/>
        <v>0</v>
      </c>
      <c r="O117" s="452" t="str">
        <f t="shared" si="28"/>
        <v/>
      </c>
      <c r="P117" s="452" t="str">
        <f t="shared" si="29"/>
        <v/>
      </c>
      <c r="Q117" s="451">
        <f t="shared" si="30"/>
        <v>0</v>
      </c>
      <c r="R117" s="452" t="str">
        <f t="shared" si="31"/>
        <v/>
      </c>
      <c r="S117" s="452" t="str">
        <f t="shared" si="32"/>
        <v/>
      </c>
      <c r="T117" s="451">
        <f t="shared" si="33"/>
        <v>0</v>
      </c>
      <c r="U117" s="452" t="str">
        <f t="shared" si="34"/>
        <v/>
      </c>
      <c r="V117" s="452" t="str">
        <f t="shared" si="35"/>
        <v/>
      </c>
      <c r="W117" s="50" t="str">
        <f t="shared" si="36"/>
        <v/>
      </c>
      <c r="X117" s="53" t="str">
        <f t="shared" si="37"/>
        <v/>
      </c>
    </row>
    <row r="118" spans="2:24" hidden="1" x14ac:dyDescent="0.25">
      <c r="B118" s="49" t="str">
        <f t="shared" si="19"/>
        <v/>
      </c>
      <c r="C118" s="259" t="str">
        <f>'קיזוזים- החלטות ועדה'!C118</f>
        <v/>
      </c>
      <c r="D118" s="447" t="str">
        <f>IF($C118="","",'הגבלה לסכום מבוקש (1)'!D118)</f>
        <v/>
      </c>
      <c r="E118" s="447" t="str">
        <f>IF($C118="","",'קיזוזים בגין איחורים'!F118+'קיזוזים- החלטות ועדה'!E118)</f>
        <v/>
      </c>
      <c r="F118" s="447" t="str">
        <f t="shared" si="20"/>
        <v/>
      </c>
      <c r="G118" s="447" t="str">
        <f>'קיזוזים- החלטות ועדה'!G118</f>
        <v/>
      </c>
      <c r="H118" s="450" t="str">
        <f t="shared" si="21"/>
        <v/>
      </c>
      <c r="I118" s="447" t="str">
        <f t="shared" si="22"/>
        <v/>
      </c>
      <c r="J118" s="447" t="str">
        <f t="shared" si="23"/>
        <v/>
      </c>
      <c r="K118" s="451">
        <f t="shared" si="24"/>
        <v>0</v>
      </c>
      <c r="L118" s="452" t="str">
        <f t="shared" si="25"/>
        <v/>
      </c>
      <c r="M118" s="452" t="str">
        <f t="shared" si="26"/>
        <v/>
      </c>
      <c r="N118" s="451">
        <f t="shared" si="27"/>
        <v>0</v>
      </c>
      <c r="O118" s="452" t="str">
        <f t="shared" si="28"/>
        <v/>
      </c>
      <c r="P118" s="452" t="str">
        <f t="shared" si="29"/>
        <v/>
      </c>
      <c r="Q118" s="451">
        <f t="shared" si="30"/>
        <v>0</v>
      </c>
      <c r="R118" s="452" t="str">
        <f t="shared" si="31"/>
        <v/>
      </c>
      <c r="S118" s="452" t="str">
        <f t="shared" si="32"/>
        <v/>
      </c>
      <c r="T118" s="451">
        <f t="shared" si="33"/>
        <v>0</v>
      </c>
      <c r="U118" s="452" t="str">
        <f t="shared" si="34"/>
        <v/>
      </c>
      <c r="V118" s="452" t="str">
        <f t="shared" si="35"/>
        <v/>
      </c>
      <c r="W118" s="50" t="str">
        <f t="shared" si="36"/>
        <v/>
      </c>
      <c r="X118" s="53" t="str">
        <f t="shared" si="37"/>
        <v/>
      </c>
    </row>
    <row r="119" spans="2:24" hidden="1" x14ac:dyDescent="0.25">
      <c r="B119" s="49" t="str">
        <f t="shared" si="19"/>
        <v/>
      </c>
      <c r="C119" s="259" t="str">
        <f>'קיזוזים- החלטות ועדה'!C119</f>
        <v/>
      </c>
      <c r="D119" s="447" t="str">
        <f>IF($C119="","",'הגבלה לסכום מבוקש (1)'!D119)</f>
        <v/>
      </c>
      <c r="E119" s="447" t="str">
        <f>IF($C119="","",'קיזוזים בגין איחורים'!F119+'קיזוזים- החלטות ועדה'!E119)</f>
        <v/>
      </c>
      <c r="F119" s="447" t="str">
        <f t="shared" si="20"/>
        <v/>
      </c>
      <c r="G119" s="447" t="str">
        <f>'קיזוזים- החלטות ועדה'!G119</f>
        <v/>
      </c>
      <c r="H119" s="450" t="str">
        <f t="shared" si="21"/>
        <v/>
      </c>
      <c r="I119" s="447" t="str">
        <f t="shared" si="22"/>
        <v/>
      </c>
      <c r="J119" s="447" t="str">
        <f t="shared" si="23"/>
        <v/>
      </c>
      <c r="K119" s="451">
        <f t="shared" si="24"/>
        <v>0</v>
      </c>
      <c r="L119" s="452" t="str">
        <f t="shared" si="25"/>
        <v/>
      </c>
      <c r="M119" s="452" t="str">
        <f t="shared" si="26"/>
        <v/>
      </c>
      <c r="N119" s="451">
        <f t="shared" si="27"/>
        <v>0</v>
      </c>
      <c r="O119" s="452" t="str">
        <f t="shared" si="28"/>
        <v/>
      </c>
      <c r="P119" s="452" t="str">
        <f t="shared" si="29"/>
        <v/>
      </c>
      <c r="Q119" s="451">
        <f t="shared" si="30"/>
        <v>0</v>
      </c>
      <c r="R119" s="452" t="str">
        <f t="shared" si="31"/>
        <v/>
      </c>
      <c r="S119" s="452" t="str">
        <f t="shared" si="32"/>
        <v/>
      </c>
      <c r="T119" s="451">
        <f t="shared" si="33"/>
        <v>0</v>
      </c>
      <c r="U119" s="452" t="str">
        <f t="shared" si="34"/>
        <v/>
      </c>
      <c r="V119" s="452" t="str">
        <f t="shared" si="35"/>
        <v/>
      </c>
      <c r="W119" s="50" t="str">
        <f t="shared" si="36"/>
        <v/>
      </c>
      <c r="X119" s="53" t="str">
        <f t="shared" si="37"/>
        <v/>
      </c>
    </row>
    <row r="120" spans="2:24" hidden="1" x14ac:dyDescent="0.25">
      <c r="B120" s="49" t="str">
        <f t="shared" si="19"/>
        <v/>
      </c>
      <c r="C120" s="259" t="str">
        <f>'קיזוזים- החלטות ועדה'!C120</f>
        <v/>
      </c>
      <c r="D120" s="447" t="str">
        <f>IF($C120="","",'הגבלה לסכום מבוקש (1)'!D120)</f>
        <v/>
      </c>
      <c r="E120" s="447" t="str">
        <f>IF($C120="","",'קיזוזים בגין איחורים'!F120+'קיזוזים- החלטות ועדה'!E120)</f>
        <v/>
      </c>
      <c r="F120" s="447" t="str">
        <f t="shared" si="20"/>
        <v/>
      </c>
      <c r="G120" s="447" t="str">
        <f>'קיזוזים- החלטות ועדה'!G120</f>
        <v/>
      </c>
      <c r="H120" s="450" t="str">
        <f t="shared" si="21"/>
        <v/>
      </c>
      <c r="I120" s="447" t="str">
        <f t="shared" si="22"/>
        <v/>
      </c>
      <c r="J120" s="447" t="str">
        <f t="shared" si="23"/>
        <v/>
      </c>
      <c r="K120" s="451">
        <f t="shared" si="24"/>
        <v>0</v>
      </c>
      <c r="L120" s="452" t="str">
        <f t="shared" si="25"/>
        <v/>
      </c>
      <c r="M120" s="452" t="str">
        <f t="shared" si="26"/>
        <v/>
      </c>
      <c r="N120" s="451">
        <f t="shared" si="27"/>
        <v>0</v>
      </c>
      <c r="O120" s="452" t="str">
        <f t="shared" si="28"/>
        <v/>
      </c>
      <c r="P120" s="452" t="str">
        <f t="shared" si="29"/>
        <v/>
      </c>
      <c r="Q120" s="451">
        <f t="shared" si="30"/>
        <v>0</v>
      </c>
      <c r="R120" s="452" t="str">
        <f t="shared" si="31"/>
        <v/>
      </c>
      <c r="S120" s="452" t="str">
        <f t="shared" si="32"/>
        <v/>
      </c>
      <c r="T120" s="451">
        <f t="shared" si="33"/>
        <v>0</v>
      </c>
      <c r="U120" s="452" t="str">
        <f t="shared" si="34"/>
        <v/>
      </c>
      <c r="V120" s="452" t="str">
        <f t="shared" si="35"/>
        <v/>
      </c>
      <c r="W120" s="50" t="str">
        <f t="shared" si="36"/>
        <v/>
      </c>
      <c r="X120" s="53" t="str">
        <f t="shared" si="37"/>
        <v/>
      </c>
    </row>
    <row r="121" spans="2:24" hidden="1" x14ac:dyDescent="0.25">
      <c r="B121" s="49" t="str">
        <f t="shared" si="19"/>
        <v/>
      </c>
      <c r="C121" s="259" t="str">
        <f>'קיזוזים- החלטות ועדה'!C121</f>
        <v/>
      </c>
      <c r="D121" s="447" t="str">
        <f>IF($C121="","",'הגבלה לסכום מבוקש (1)'!D121)</f>
        <v/>
      </c>
      <c r="E121" s="447" t="str">
        <f>IF($C121="","",'קיזוזים בגין איחורים'!F121+'קיזוזים- החלטות ועדה'!E121)</f>
        <v/>
      </c>
      <c r="F121" s="447" t="str">
        <f t="shared" si="20"/>
        <v/>
      </c>
      <c r="G121" s="447" t="str">
        <f>'קיזוזים- החלטות ועדה'!G121</f>
        <v/>
      </c>
      <c r="H121" s="450" t="str">
        <f t="shared" si="21"/>
        <v/>
      </c>
      <c r="I121" s="447" t="str">
        <f t="shared" si="22"/>
        <v/>
      </c>
      <c r="J121" s="447" t="str">
        <f t="shared" si="23"/>
        <v/>
      </c>
      <c r="K121" s="451">
        <f t="shared" si="24"/>
        <v>0</v>
      </c>
      <c r="L121" s="452" t="str">
        <f t="shared" si="25"/>
        <v/>
      </c>
      <c r="M121" s="452" t="str">
        <f t="shared" si="26"/>
        <v/>
      </c>
      <c r="N121" s="451">
        <f t="shared" si="27"/>
        <v>0</v>
      </c>
      <c r="O121" s="452" t="str">
        <f t="shared" si="28"/>
        <v/>
      </c>
      <c r="P121" s="452" t="str">
        <f t="shared" si="29"/>
        <v/>
      </c>
      <c r="Q121" s="451">
        <f t="shared" si="30"/>
        <v>0</v>
      </c>
      <c r="R121" s="452" t="str">
        <f t="shared" si="31"/>
        <v/>
      </c>
      <c r="S121" s="452" t="str">
        <f t="shared" si="32"/>
        <v/>
      </c>
      <c r="T121" s="451">
        <f t="shared" si="33"/>
        <v>0</v>
      </c>
      <c r="U121" s="452" t="str">
        <f t="shared" si="34"/>
        <v/>
      </c>
      <c r="V121" s="452" t="str">
        <f t="shared" si="35"/>
        <v/>
      </c>
      <c r="W121" s="50" t="str">
        <f t="shared" si="36"/>
        <v/>
      </c>
      <c r="X121" s="53" t="str">
        <f t="shared" si="37"/>
        <v/>
      </c>
    </row>
    <row r="122" spans="2:24" hidden="1" x14ac:dyDescent="0.25">
      <c r="B122" s="49" t="str">
        <f t="shared" si="19"/>
        <v/>
      </c>
      <c r="C122" s="259" t="str">
        <f>'קיזוזים- החלטות ועדה'!C122</f>
        <v/>
      </c>
      <c r="D122" s="447" t="str">
        <f>IF($C122="","",'הגבלה לסכום מבוקש (1)'!D122)</f>
        <v/>
      </c>
      <c r="E122" s="447" t="str">
        <f>IF($C122="","",'קיזוזים בגין איחורים'!F122+'קיזוזים- החלטות ועדה'!E122)</f>
        <v/>
      </c>
      <c r="F122" s="447" t="str">
        <f t="shared" si="20"/>
        <v/>
      </c>
      <c r="G122" s="447" t="str">
        <f>'קיזוזים- החלטות ועדה'!G122</f>
        <v/>
      </c>
      <c r="H122" s="450" t="str">
        <f t="shared" si="21"/>
        <v/>
      </c>
      <c r="I122" s="447" t="str">
        <f t="shared" si="22"/>
        <v/>
      </c>
      <c r="J122" s="447" t="str">
        <f t="shared" si="23"/>
        <v/>
      </c>
      <c r="K122" s="451">
        <f t="shared" si="24"/>
        <v>0</v>
      </c>
      <c r="L122" s="452" t="str">
        <f t="shared" si="25"/>
        <v/>
      </c>
      <c r="M122" s="452" t="str">
        <f t="shared" si="26"/>
        <v/>
      </c>
      <c r="N122" s="451">
        <f t="shared" si="27"/>
        <v>0</v>
      </c>
      <c r="O122" s="452" t="str">
        <f t="shared" si="28"/>
        <v/>
      </c>
      <c r="P122" s="452" t="str">
        <f t="shared" si="29"/>
        <v/>
      </c>
      <c r="Q122" s="451">
        <f t="shared" si="30"/>
        <v>0</v>
      </c>
      <c r="R122" s="452" t="str">
        <f t="shared" si="31"/>
        <v/>
      </c>
      <c r="S122" s="452" t="str">
        <f t="shared" si="32"/>
        <v/>
      </c>
      <c r="T122" s="451">
        <f t="shared" si="33"/>
        <v>0</v>
      </c>
      <c r="U122" s="452" t="str">
        <f t="shared" si="34"/>
        <v/>
      </c>
      <c r="V122" s="452" t="str">
        <f t="shared" si="35"/>
        <v/>
      </c>
      <c r="W122" s="50" t="str">
        <f t="shared" si="36"/>
        <v/>
      </c>
      <c r="X122" s="53" t="str">
        <f t="shared" si="37"/>
        <v/>
      </c>
    </row>
    <row r="123" spans="2:24" hidden="1" x14ac:dyDescent="0.25">
      <c r="B123" s="49" t="str">
        <f t="shared" si="19"/>
        <v/>
      </c>
      <c r="C123" s="259" t="str">
        <f>'קיזוזים- החלטות ועדה'!C123</f>
        <v/>
      </c>
      <c r="D123" s="447" t="str">
        <f>IF($C123="","",'הגבלה לסכום מבוקש (1)'!D123)</f>
        <v/>
      </c>
      <c r="E123" s="447" t="str">
        <f>IF($C123="","",'קיזוזים בגין איחורים'!F123+'קיזוזים- החלטות ועדה'!E123)</f>
        <v/>
      </c>
      <c r="F123" s="447" t="str">
        <f t="shared" si="20"/>
        <v/>
      </c>
      <c r="G123" s="447" t="str">
        <f>'קיזוזים- החלטות ועדה'!G123</f>
        <v/>
      </c>
      <c r="H123" s="450" t="str">
        <f t="shared" si="21"/>
        <v/>
      </c>
      <c r="I123" s="447" t="str">
        <f t="shared" si="22"/>
        <v/>
      </c>
      <c r="J123" s="447" t="str">
        <f t="shared" si="23"/>
        <v/>
      </c>
      <c r="K123" s="451">
        <f t="shared" si="24"/>
        <v>0</v>
      </c>
      <c r="L123" s="452" t="str">
        <f t="shared" si="25"/>
        <v/>
      </c>
      <c r="M123" s="452" t="str">
        <f t="shared" si="26"/>
        <v/>
      </c>
      <c r="N123" s="451">
        <f t="shared" si="27"/>
        <v>0</v>
      </c>
      <c r="O123" s="452" t="str">
        <f t="shared" si="28"/>
        <v/>
      </c>
      <c r="P123" s="452" t="str">
        <f t="shared" si="29"/>
        <v/>
      </c>
      <c r="Q123" s="451">
        <f t="shared" si="30"/>
        <v>0</v>
      </c>
      <c r="R123" s="452" t="str">
        <f t="shared" si="31"/>
        <v/>
      </c>
      <c r="S123" s="452" t="str">
        <f t="shared" si="32"/>
        <v/>
      </c>
      <c r="T123" s="451">
        <f t="shared" si="33"/>
        <v>0</v>
      </c>
      <c r="U123" s="452" t="str">
        <f t="shared" si="34"/>
        <v/>
      </c>
      <c r="V123" s="452" t="str">
        <f t="shared" si="35"/>
        <v/>
      </c>
      <c r="W123" s="50" t="str">
        <f t="shared" si="36"/>
        <v/>
      </c>
      <c r="X123" s="53" t="str">
        <f t="shared" si="37"/>
        <v/>
      </c>
    </row>
    <row r="124" spans="2:24" hidden="1" x14ac:dyDescent="0.25">
      <c r="B124" s="49" t="str">
        <f t="shared" si="19"/>
        <v/>
      </c>
      <c r="C124" s="259" t="str">
        <f>'קיזוזים- החלטות ועדה'!C124</f>
        <v/>
      </c>
      <c r="D124" s="447" t="str">
        <f>IF($C124="","",'הגבלה לסכום מבוקש (1)'!D124)</f>
        <v/>
      </c>
      <c r="E124" s="447" t="str">
        <f>IF($C124="","",'קיזוזים בגין איחורים'!F124+'קיזוזים- החלטות ועדה'!E124)</f>
        <v/>
      </c>
      <c r="F124" s="447" t="str">
        <f t="shared" si="20"/>
        <v/>
      </c>
      <c r="G124" s="447" t="str">
        <f>'קיזוזים- החלטות ועדה'!G124</f>
        <v/>
      </c>
      <c r="H124" s="450" t="str">
        <f t="shared" si="21"/>
        <v/>
      </c>
      <c r="I124" s="447" t="str">
        <f t="shared" si="22"/>
        <v/>
      </c>
      <c r="J124" s="447" t="str">
        <f t="shared" si="23"/>
        <v/>
      </c>
      <c r="K124" s="451">
        <f t="shared" si="24"/>
        <v>0</v>
      </c>
      <c r="L124" s="452" t="str">
        <f t="shared" si="25"/>
        <v/>
      </c>
      <c r="M124" s="452" t="str">
        <f t="shared" si="26"/>
        <v/>
      </c>
      <c r="N124" s="451">
        <f t="shared" si="27"/>
        <v>0</v>
      </c>
      <c r="O124" s="452" t="str">
        <f t="shared" si="28"/>
        <v/>
      </c>
      <c r="P124" s="452" t="str">
        <f t="shared" si="29"/>
        <v/>
      </c>
      <c r="Q124" s="451">
        <f t="shared" si="30"/>
        <v>0</v>
      </c>
      <c r="R124" s="452" t="str">
        <f t="shared" si="31"/>
        <v/>
      </c>
      <c r="S124" s="452" t="str">
        <f t="shared" si="32"/>
        <v/>
      </c>
      <c r="T124" s="451">
        <f t="shared" si="33"/>
        <v>0</v>
      </c>
      <c r="U124" s="452" t="str">
        <f t="shared" si="34"/>
        <v/>
      </c>
      <c r="V124" s="452" t="str">
        <f t="shared" si="35"/>
        <v/>
      </c>
      <c r="W124" s="50" t="str">
        <f t="shared" si="36"/>
        <v/>
      </c>
      <c r="X124" s="53" t="str">
        <f t="shared" si="37"/>
        <v/>
      </c>
    </row>
    <row r="125" spans="2:24" hidden="1" x14ac:dyDescent="0.25">
      <c r="B125" s="49" t="str">
        <f t="shared" si="19"/>
        <v/>
      </c>
      <c r="C125" s="259" t="str">
        <f>'קיזוזים- החלטות ועדה'!C125</f>
        <v/>
      </c>
      <c r="D125" s="447" t="str">
        <f>IF($C125="","",'הגבלה לסכום מבוקש (1)'!D125)</f>
        <v/>
      </c>
      <c r="E125" s="447" t="str">
        <f>IF($C125="","",'קיזוזים בגין איחורים'!F125+'קיזוזים- החלטות ועדה'!E125)</f>
        <v/>
      </c>
      <c r="F125" s="447" t="str">
        <f t="shared" si="20"/>
        <v/>
      </c>
      <c r="G125" s="447" t="str">
        <f>'קיזוזים- החלטות ועדה'!G125</f>
        <v/>
      </c>
      <c r="H125" s="450" t="str">
        <f t="shared" si="21"/>
        <v/>
      </c>
      <c r="I125" s="447" t="str">
        <f t="shared" si="22"/>
        <v/>
      </c>
      <c r="J125" s="447" t="str">
        <f t="shared" si="23"/>
        <v/>
      </c>
      <c r="K125" s="451">
        <f t="shared" si="24"/>
        <v>0</v>
      </c>
      <c r="L125" s="452" t="str">
        <f t="shared" si="25"/>
        <v/>
      </c>
      <c r="M125" s="452" t="str">
        <f t="shared" si="26"/>
        <v/>
      </c>
      <c r="N125" s="451">
        <f t="shared" si="27"/>
        <v>0</v>
      </c>
      <c r="O125" s="452" t="str">
        <f t="shared" si="28"/>
        <v/>
      </c>
      <c r="P125" s="452" t="str">
        <f t="shared" si="29"/>
        <v/>
      </c>
      <c r="Q125" s="451">
        <f t="shared" si="30"/>
        <v>0</v>
      </c>
      <c r="R125" s="452" t="str">
        <f t="shared" si="31"/>
        <v/>
      </c>
      <c r="S125" s="452" t="str">
        <f t="shared" si="32"/>
        <v/>
      </c>
      <c r="T125" s="451">
        <f t="shared" si="33"/>
        <v>0</v>
      </c>
      <c r="U125" s="452" t="str">
        <f t="shared" si="34"/>
        <v/>
      </c>
      <c r="V125" s="452" t="str">
        <f t="shared" si="35"/>
        <v/>
      </c>
      <c r="W125" s="50" t="str">
        <f t="shared" si="36"/>
        <v/>
      </c>
      <c r="X125" s="53" t="str">
        <f t="shared" si="37"/>
        <v/>
      </c>
    </row>
    <row r="126" spans="2:24" hidden="1" x14ac:dyDescent="0.25">
      <c r="B126" s="49" t="str">
        <f t="shared" si="19"/>
        <v/>
      </c>
      <c r="C126" s="259" t="str">
        <f>'קיזוזים- החלטות ועדה'!C126</f>
        <v/>
      </c>
      <c r="D126" s="447" t="str">
        <f>IF($C126="","",'הגבלה לסכום מבוקש (1)'!D126)</f>
        <v/>
      </c>
      <c r="E126" s="447" t="str">
        <f>IF($C126="","",'קיזוזים בגין איחורים'!F126+'קיזוזים- החלטות ועדה'!E126)</f>
        <v/>
      </c>
      <c r="F126" s="447" t="str">
        <f t="shared" si="20"/>
        <v/>
      </c>
      <c r="G126" s="447" t="str">
        <f>'קיזוזים- החלטות ועדה'!G126</f>
        <v/>
      </c>
      <c r="H126" s="450" t="str">
        <f t="shared" si="21"/>
        <v/>
      </c>
      <c r="I126" s="447" t="str">
        <f t="shared" si="22"/>
        <v/>
      </c>
      <c r="J126" s="447" t="str">
        <f t="shared" si="23"/>
        <v/>
      </c>
      <c r="K126" s="451">
        <f t="shared" si="24"/>
        <v>0</v>
      </c>
      <c r="L126" s="452" t="str">
        <f t="shared" si="25"/>
        <v/>
      </c>
      <c r="M126" s="452" t="str">
        <f t="shared" si="26"/>
        <v/>
      </c>
      <c r="N126" s="451">
        <f t="shared" si="27"/>
        <v>0</v>
      </c>
      <c r="O126" s="452" t="str">
        <f t="shared" si="28"/>
        <v/>
      </c>
      <c r="P126" s="452" t="str">
        <f t="shared" si="29"/>
        <v/>
      </c>
      <c r="Q126" s="451">
        <f t="shared" si="30"/>
        <v>0</v>
      </c>
      <c r="R126" s="452" t="str">
        <f t="shared" si="31"/>
        <v/>
      </c>
      <c r="S126" s="452" t="str">
        <f t="shared" si="32"/>
        <v/>
      </c>
      <c r="T126" s="451">
        <f t="shared" si="33"/>
        <v>0</v>
      </c>
      <c r="U126" s="452" t="str">
        <f t="shared" si="34"/>
        <v/>
      </c>
      <c r="V126" s="452" t="str">
        <f t="shared" si="35"/>
        <v/>
      </c>
      <c r="W126" s="50" t="str">
        <f t="shared" si="36"/>
        <v/>
      </c>
      <c r="X126" s="53" t="str">
        <f t="shared" si="37"/>
        <v/>
      </c>
    </row>
    <row r="127" spans="2:24" hidden="1" x14ac:dyDescent="0.25">
      <c r="B127" s="49" t="str">
        <f t="shared" si="19"/>
        <v/>
      </c>
      <c r="C127" s="259" t="str">
        <f>'קיזוזים- החלטות ועדה'!C127</f>
        <v/>
      </c>
      <c r="D127" s="447" t="str">
        <f>IF($C127="","",'הגבלה לסכום מבוקש (1)'!D127)</f>
        <v/>
      </c>
      <c r="E127" s="447" t="str">
        <f>IF($C127="","",'קיזוזים בגין איחורים'!F127+'קיזוזים- החלטות ועדה'!E127)</f>
        <v/>
      </c>
      <c r="F127" s="447" t="str">
        <f t="shared" si="20"/>
        <v/>
      </c>
      <c r="G127" s="447" t="str">
        <f>'קיזוזים- החלטות ועדה'!G127</f>
        <v/>
      </c>
      <c r="H127" s="450" t="str">
        <f t="shared" si="21"/>
        <v/>
      </c>
      <c r="I127" s="447" t="str">
        <f t="shared" si="22"/>
        <v/>
      </c>
      <c r="J127" s="447" t="str">
        <f t="shared" si="23"/>
        <v/>
      </c>
      <c r="K127" s="451">
        <f t="shared" si="24"/>
        <v>0</v>
      </c>
      <c r="L127" s="452" t="str">
        <f t="shared" si="25"/>
        <v/>
      </c>
      <c r="M127" s="452" t="str">
        <f t="shared" si="26"/>
        <v/>
      </c>
      <c r="N127" s="451">
        <f t="shared" si="27"/>
        <v>0</v>
      </c>
      <c r="O127" s="452" t="str">
        <f t="shared" si="28"/>
        <v/>
      </c>
      <c r="P127" s="452" t="str">
        <f t="shared" si="29"/>
        <v/>
      </c>
      <c r="Q127" s="451">
        <f t="shared" si="30"/>
        <v>0</v>
      </c>
      <c r="R127" s="452" t="str">
        <f t="shared" si="31"/>
        <v/>
      </c>
      <c r="S127" s="452" t="str">
        <f t="shared" si="32"/>
        <v/>
      </c>
      <c r="T127" s="451">
        <f t="shared" si="33"/>
        <v>0</v>
      </c>
      <c r="U127" s="452" t="str">
        <f t="shared" si="34"/>
        <v/>
      </c>
      <c r="V127" s="452" t="str">
        <f t="shared" si="35"/>
        <v/>
      </c>
      <c r="W127" s="50" t="str">
        <f t="shared" si="36"/>
        <v/>
      </c>
      <c r="X127" s="53" t="str">
        <f t="shared" si="37"/>
        <v/>
      </c>
    </row>
    <row r="128" spans="2:24" hidden="1" x14ac:dyDescent="0.25">
      <c r="B128" s="49" t="str">
        <f t="shared" si="19"/>
        <v/>
      </c>
      <c r="C128" s="259" t="str">
        <f>'קיזוזים- החלטות ועדה'!C128</f>
        <v/>
      </c>
      <c r="D128" s="447" t="str">
        <f>IF($C128="","",'הגבלה לסכום מבוקש (1)'!D128)</f>
        <v/>
      </c>
      <c r="E128" s="447" t="str">
        <f>IF($C128="","",'קיזוזים בגין איחורים'!F128+'קיזוזים- החלטות ועדה'!E128)</f>
        <v/>
      </c>
      <c r="F128" s="447" t="str">
        <f t="shared" si="20"/>
        <v/>
      </c>
      <c r="G128" s="447" t="str">
        <f>'קיזוזים- החלטות ועדה'!G128</f>
        <v/>
      </c>
      <c r="H128" s="450" t="str">
        <f t="shared" si="21"/>
        <v/>
      </c>
      <c r="I128" s="447" t="str">
        <f t="shared" si="22"/>
        <v/>
      </c>
      <c r="J128" s="447" t="str">
        <f t="shared" si="23"/>
        <v/>
      </c>
      <c r="K128" s="451">
        <f t="shared" si="24"/>
        <v>0</v>
      </c>
      <c r="L128" s="452" t="str">
        <f t="shared" si="25"/>
        <v/>
      </c>
      <c r="M128" s="452" t="str">
        <f t="shared" si="26"/>
        <v/>
      </c>
      <c r="N128" s="451">
        <f t="shared" si="27"/>
        <v>0</v>
      </c>
      <c r="O128" s="452" t="str">
        <f t="shared" si="28"/>
        <v/>
      </c>
      <c r="P128" s="452" t="str">
        <f t="shared" si="29"/>
        <v/>
      </c>
      <c r="Q128" s="451">
        <f t="shared" si="30"/>
        <v>0</v>
      </c>
      <c r="R128" s="452" t="str">
        <f t="shared" si="31"/>
        <v/>
      </c>
      <c r="S128" s="452" t="str">
        <f t="shared" si="32"/>
        <v/>
      </c>
      <c r="T128" s="451">
        <f t="shared" si="33"/>
        <v>0</v>
      </c>
      <c r="U128" s="452" t="str">
        <f t="shared" si="34"/>
        <v/>
      </c>
      <c r="V128" s="452" t="str">
        <f t="shared" si="35"/>
        <v/>
      </c>
      <c r="W128" s="50" t="str">
        <f t="shared" si="36"/>
        <v/>
      </c>
      <c r="X128" s="53" t="str">
        <f t="shared" si="37"/>
        <v/>
      </c>
    </row>
    <row r="129" spans="2:24" hidden="1" x14ac:dyDescent="0.25">
      <c r="B129" s="49" t="str">
        <f t="shared" si="19"/>
        <v/>
      </c>
      <c r="C129" s="259" t="str">
        <f>'קיזוזים- החלטות ועדה'!C129</f>
        <v/>
      </c>
      <c r="D129" s="447" t="str">
        <f>IF($C129="","",'הגבלה לסכום מבוקש (1)'!D129)</f>
        <v/>
      </c>
      <c r="E129" s="447" t="str">
        <f>IF($C129="","",'קיזוזים בגין איחורים'!F129+'קיזוזים- החלטות ועדה'!E129)</f>
        <v/>
      </c>
      <c r="F129" s="447" t="str">
        <f t="shared" si="20"/>
        <v/>
      </c>
      <c r="G129" s="447" t="str">
        <f>'קיזוזים- החלטות ועדה'!G129</f>
        <v/>
      </c>
      <c r="H129" s="450" t="str">
        <f t="shared" si="21"/>
        <v/>
      </c>
      <c r="I129" s="447" t="str">
        <f t="shared" si="22"/>
        <v/>
      </c>
      <c r="J129" s="447" t="str">
        <f t="shared" si="23"/>
        <v/>
      </c>
      <c r="K129" s="451">
        <f t="shared" si="24"/>
        <v>0</v>
      </c>
      <c r="L129" s="452" t="str">
        <f t="shared" si="25"/>
        <v/>
      </c>
      <c r="M129" s="452" t="str">
        <f t="shared" si="26"/>
        <v/>
      </c>
      <c r="N129" s="451">
        <f t="shared" si="27"/>
        <v>0</v>
      </c>
      <c r="O129" s="452" t="str">
        <f t="shared" si="28"/>
        <v/>
      </c>
      <c r="P129" s="452" t="str">
        <f t="shared" si="29"/>
        <v/>
      </c>
      <c r="Q129" s="451">
        <f t="shared" si="30"/>
        <v>0</v>
      </c>
      <c r="R129" s="452" t="str">
        <f t="shared" si="31"/>
        <v/>
      </c>
      <c r="S129" s="452" t="str">
        <f t="shared" si="32"/>
        <v/>
      </c>
      <c r="T129" s="451">
        <f t="shared" si="33"/>
        <v>0</v>
      </c>
      <c r="U129" s="452" t="str">
        <f t="shared" si="34"/>
        <v/>
      </c>
      <c r="V129" s="452" t="str">
        <f t="shared" si="35"/>
        <v/>
      </c>
      <c r="W129" s="50" t="str">
        <f t="shared" si="36"/>
        <v/>
      </c>
      <c r="X129" s="53" t="str">
        <f t="shared" si="37"/>
        <v/>
      </c>
    </row>
    <row r="130" spans="2:24" ht="16.5" hidden="1" thickBot="1" x14ac:dyDescent="0.3">
      <c r="B130" s="49" t="str">
        <f t="shared" si="19"/>
        <v/>
      </c>
      <c r="C130" s="259" t="str">
        <f>'קיזוזים- החלטות ועדה'!C130</f>
        <v/>
      </c>
      <c r="D130" s="447" t="str">
        <f>IF($C130="","",'הגבלה לסכום מבוקש (1)'!D130)</f>
        <v/>
      </c>
      <c r="E130" s="447" t="str">
        <f>IF($C130="","",'קיזוזים בגין איחורים'!F130+'קיזוזים- החלטות ועדה'!E130)</f>
        <v/>
      </c>
      <c r="F130" s="447" t="str">
        <f t="shared" si="20"/>
        <v/>
      </c>
      <c r="G130" s="447" t="str">
        <f>'קיזוזים- החלטות ועדה'!G130</f>
        <v/>
      </c>
      <c r="H130" s="450" t="str">
        <f t="shared" si="21"/>
        <v/>
      </c>
      <c r="I130" s="447" t="str">
        <f t="shared" si="22"/>
        <v/>
      </c>
      <c r="J130" s="447" t="str">
        <f t="shared" si="23"/>
        <v/>
      </c>
      <c r="K130" s="451">
        <f t="shared" si="24"/>
        <v>0</v>
      </c>
      <c r="L130" s="452" t="str">
        <f t="shared" si="25"/>
        <v/>
      </c>
      <c r="M130" s="452" t="str">
        <f t="shared" si="26"/>
        <v/>
      </c>
      <c r="N130" s="451">
        <f t="shared" si="27"/>
        <v>0</v>
      </c>
      <c r="O130" s="452" t="str">
        <f t="shared" si="28"/>
        <v/>
      </c>
      <c r="P130" s="452" t="str">
        <f t="shared" si="29"/>
        <v/>
      </c>
      <c r="Q130" s="451">
        <f t="shared" si="30"/>
        <v>0</v>
      </c>
      <c r="R130" s="452" t="str">
        <f t="shared" si="31"/>
        <v/>
      </c>
      <c r="S130" s="452" t="str">
        <f t="shared" si="32"/>
        <v/>
      </c>
      <c r="T130" s="451">
        <f t="shared" si="33"/>
        <v>0</v>
      </c>
      <c r="U130" s="452" t="str">
        <f t="shared" si="34"/>
        <v/>
      </c>
      <c r="V130" s="452" t="str">
        <f t="shared" si="35"/>
        <v/>
      </c>
      <c r="W130" s="50" t="str">
        <f t="shared" si="36"/>
        <v/>
      </c>
      <c r="X130" s="53" t="str">
        <f t="shared" si="37"/>
        <v/>
      </c>
    </row>
    <row r="131" spans="2:24" ht="19.5" thickBot="1" x14ac:dyDescent="0.35">
      <c r="B131" s="579" t="s">
        <v>47</v>
      </c>
      <c r="C131" s="508"/>
      <c r="D131" s="54">
        <f t="shared" ref="D131:W131" ca="1" si="38">SUM(D31:D130)</f>
        <v>2010000</v>
      </c>
      <c r="E131" s="54">
        <f t="shared" ca="1" si="38"/>
        <v>0</v>
      </c>
      <c r="F131" s="54">
        <f t="shared" ca="1" si="38"/>
        <v>2010000</v>
      </c>
      <c r="G131" s="54">
        <f t="shared" ca="1" si="38"/>
        <v>1538184</v>
      </c>
      <c r="H131" s="54">
        <f t="shared" ca="1" si="38"/>
        <v>0</v>
      </c>
      <c r="I131" s="54">
        <f t="shared" ca="1" si="38"/>
        <v>1538184</v>
      </c>
      <c r="J131" s="54">
        <f t="shared" ca="1" si="38"/>
        <v>1538184</v>
      </c>
      <c r="K131" s="54">
        <f t="shared" ca="1" si="38"/>
        <v>0</v>
      </c>
      <c r="L131" s="54">
        <f t="shared" ca="1" si="38"/>
        <v>1538184</v>
      </c>
      <c r="M131" s="54">
        <f t="shared" ca="1" si="38"/>
        <v>1538184</v>
      </c>
      <c r="N131" s="54">
        <f t="shared" ca="1" si="38"/>
        <v>0</v>
      </c>
      <c r="O131" s="54">
        <f t="shared" ca="1" si="38"/>
        <v>1538184</v>
      </c>
      <c r="P131" s="54">
        <f t="shared" ca="1" si="38"/>
        <v>1538184</v>
      </c>
      <c r="Q131" s="54">
        <f t="shared" ca="1" si="38"/>
        <v>0</v>
      </c>
      <c r="R131" s="54">
        <f t="shared" ca="1" si="38"/>
        <v>1538184</v>
      </c>
      <c r="S131" s="54">
        <f t="shared" ca="1" si="38"/>
        <v>1538184</v>
      </c>
      <c r="T131" s="54">
        <f t="shared" ca="1" si="38"/>
        <v>0</v>
      </c>
      <c r="U131" s="54">
        <f t="shared" ca="1" si="38"/>
        <v>1538184</v>
      </c>
      <c r="V131" s="54">
        <f t="shared" ca="1" si="38"/>
        <v>1538184</v>
      </c>
      <c r="W131" s="54">
        <f t="shared" ca="1" si="38"/>
        <v>1538184</v>
      </c>
      <c r="X131" s="55">
        <f ca="1">SUM(X31:X130)</f>
        <v>0.99999999999999989</v>
      </c>
    </row>
  </sheetData>
  <sheetProtection algorithmName="SHA-512" hashValue="xTqOr9QAAiQLLzvoM2WOx08+nGejxJu37NhLR8quPCPKhTlaoBZghuvBQUMXjvHDgrMb82nlrugL7pA95qnM+g==" saltValue="/L/CrshQEc/XP6/U3BaKLA==" spinCount="100000" sheet="1" scenarios="1" formatColumns="0" formatRows="0"/>
  <mergeCells count="13">
    <mergeCell ref="W29:W30"/>
    <mergeCell ref="X29:X30"/>
    <mergeCell ref="B131:C131"/>
    <mergeCell ref="B28:X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</mergeCells>
  <conditionalFormatting sqref="B31:X130">
    <cfRule type="expression" dxfId="207" priority="449" stopIfTrue="1">
      <formula>AND($C31="",B31&lt;&gt;"")</formula>
    </cfRule>
    <cfRule type="expression" dxfId="206" priority="450">
      <formula>$C31=""</formula>
    </cfRule>
    <cfRule type="expression" dxfId="205" priority="451">
      <formula>B$30&lt;&gt;""</formula>
    </cfRule>
  </conditionalFormatting>
  <conditionalFormatting sqref="C1:E27 B3:B27">
    <cfRule type="containsBlanks" dxfId="204" priority="15">
      <formula>LEN(TRIM(B1))=0</formula>
    </cfRule>
  </conditionalFormatting>
  <pageMargins left="0.35" right="0.32" top="0.74803149606299213" bottom="0.74803149606299213" header="0.31496062992125984" footer="0.31496062992125984"/>
  <pageSetup paperSize="9" scale="71" orientation="landscape" r:id="rId1"/>
  <headerFooter>
    <oddHeader>&amp;C&amp;"David,מודגש"&amp;14מודל בית ספר למוסיקה
הרצה ע"פ טיוטת מבחנים שגובשה 12.2014</oddHeader>
    <oddFooter>&amp;Lעמוד &amp;P מתוך &amp;N&amp;Cא. חפץ ושות'
יעוץ כלכלי&amp;R&amp;A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52" operator="containsText" id="{C49FAB94-3D2D-4C4C-86ED-5221547C0C44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B31:X130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FFFFCC"/>
    <pageSetUpPr fitToPage="1"/>
  </sheetPr>
  <dimension ref="B1:V132"/>
  <sheetViews>
    <sheetView rightToLeft="1" view="pageBreakPreview" zoomScale="80" zoomScaleNormal="80" zoomScaleSheetLayoutView="80" workbookViewId="0">
      <pane xSplit="3" ySplit="30" topLeftCell="G31" activePane="bottomRight" state="frozen"/>
      <selection pane="topRight" activeCell="B31" sqref="B31"/>
      <selection pane="bottomLeft" activeCell="B31" sqref="B31"/>
      <selection pane="bottomRight" activeCell="V34" sqref="V34"/>
    </sheetView>
  </sheetViews>
  <sheetFormatPr defaultColWidth="9" defaultRowHeight="15.75" x14ac:dyDescent="0.25"/>
  <cols>
    <col min="1" max="1" width="10.140625" style="16" customWidth="1"/>
    <col min="2" max="2" width="27" style="16" customWidth="1"/>
    <col min="3" max="3" width="25.5703125" style="16" customWidth="1"/>
    <col min="4" max="4" width="23.42578125" style="16" customWidth="1"/>
    <col min="5" max="5" width="17.85546875" style="16" customWidth="1"/>
    <col min="6" max="6" width="15.42578125" style="16" customWidth="1"/>
    <col min="7" max="7" width="32.140625" style="16" customWidth="1"/>
    <col min="8" max="8" width="46.85546875" style="16" customWidth="1"/>
    <col min="9" max="9" width="21" style="16" customWidth="1"/>
    <col min="10" max="10" width="19.7109375" style="16" customWidth="1"/>
    <col min="11" max="11" width="7" style="16" customWidth="1"/>
    <col min="12" max="12" width="11.5703125" style="16" hidden="1" customWidth="1"/>
    <col min="13" max="13" width="10" style="16" hidden="1" customWidth="1"/>
    <col min="14" max="14" width="7.5703125" style="16" hidden="1" customWidth="1"/>
    <col min="15" max="15" width="12.85546875" style="16" hidden="1" customWidth="1"/>
    <col min="16" max="16" width="18.85546875" style="16" customWidth="1"/>
    <col min="17" max="17" width="20.140625" style="16" customWidth="1"/>
    <col min="18" max="18" width="14.140625" style="16" customWidth="1"/>
    <col min="19" max="19" width="12.85546875" style="16" customWidth="1"/>
    <col min="20" max="20" width="12.42578125" style="16" customWidth="1"/>
    <col min="21" max="21" width="22.140625" style="16" customWidth="1"/>
    <col min="22" max="22" width="30.42578125" style="16" customWidth="1"/>
    <col min="23" max="196" width="9" style="16" customWidth="1"/>
    <col min="197" max="197" width="3.42578125" style="16" customWidth="1"/>
    <col min="198" max="198" width="6.140625" style="16" customWidth="1"/>
    <col min="199" max="199" width="4.42578125" style="16" customWidth="1"/>
    <col min="200" max="200" width="4.85546875" style="16" customWidth="1"/>
    <col min="201" max="16384" width="9" style="16"/>
  </cols>
  <sheetData>
    <row r="1" spans="2:5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5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3" spans="2:5" hidden="1" x14ac:dyDescent="0.25"/>
    <row r="4" spans="2:5" hidden="1" x14ac:dyDescent="0.25">
      <c r="D4" s="204"/>
      <c r="E4" s="204"/>
    </row>
    <row r="5" spans="2:5" hidden="1" x14ac:dyDescent="0.25"/>
    <row r="6" spans="2:5" hidden="1" x14ac:dyDescent="0.25">
      <c r="D6" s="204"/>
    </row>
    <row r="7" spans="2:5" hidden="1" x14ac:dyDescent="0.25"/>
    <row r="8" spans="2:5" hidden="1" x14ac:dyDescent="0.25"/>
    <row r="9" spans="2:5" hidden="1" x14ac:dyDescent="0.25"/>
    <row r="10" spans="2:5" hidden="1" x14ac:dyDescent="0.25"/>
    <row r="11" spans="2:5" hidden="1" x14ac:dyDescent="0.25"/>
    <row r="12" spans="2:5" hidden="1" x14ac:dyDescent="0.25"/>
    <row r="13" spans="2:5" hidden="1" x14ac:dyDescent="0.25"/>
    <row r="14" spans="2:5" hidden="1" x14ac:dyDescent="0.25"/>
    <row r="15" spans="2:5" hidden="1" x14ac:dyDescent="0.25"/>
    <row r="16" spans="2:5" hidden="1" x14ac:dyDescent="0.25"/>
    <row r="17" spans="2:22" hidden="1" x14ac:dyDescent="0.25"/>
    <row r="18" spans="2:22" hidden="1" x14ac:dyDescent="0.25"/>
    <row r="19" spans="2:22" hidden="1" x14ac:dyDescent="0.25"/>
    <row r="20" spans="2:22" hidden="1" x14ac:dyDescent="0.25"/>
    <row r="21" spans="2:22" hidden="1" x14ac:dyDescent="0.25"/>
    <row r="22" spans="2:22" hidden="1" x14ac:dyDescent="0.25"/>
    <row r="23" spans="2:22" hidden="1" x14ac:dyDescent="0.25"/>
    <row r="24" spans="2:22" hidden="1" x14ac:dyDescent="0.25"/>
    <row r="25" spans="2:22" hidden="1" x14ac:dyDescent="0.25"/>
    <row r="26" spans="2:22" hidden="1" x14ac:dyDescent="0.25"/>
    <row r="27" spans="2:22" hidden="1" x14ac:dyDescent="0.25"/>
    <row r="28" spans="2:22" ht="16.5" thickBot="1" x14ac:dyDescent="0.3"/>
    <row r="29" spans="2:22" ht="14.25" customHeight="1" x14ac:dyDescent="0.25">
      <c r="B29" s="583" t="s">
        <v>149</v>
      </c>
      <c r="C29" s="536" t="s">
        <v>89</v>
      </c>
      <c r="D29" s="585" t="s">
        <v>307</v>
      </c>
      <c r="E29" s="585" t="s">
        <v>308</v>
      </c>
      <c r="F29" s="585" t="s">
        <v>309</v>
      </c>
      <c r="G29" s="585" t="s">
        <v>310</v>
      </c>
      <c r="H29" s="585" t="s">
        <v>311</v>
      </c>
      <c r="I29" s="585" t="s">
        <v>312</v>
      </c>
      <c r="J29" s="585" t="s">
        <v>313</v>
      </c>
      <c r="K29" s="585" t="s">
        <v>314</v>
      </c>
      <c r="L29" s="585" t="s">
        <v>315</v>
      </c>
      <c r="M29" s="585" t="s">
        <v>316</v>
      </c>
      <c r="N29" s="585" t="s">
        <v>317</v>
      </c>
      <c r="O29" s="587" t="s">
        <v>318</v>
      </c>
      <c r="P29" s="327"/>
      <c r="Q29" s="327"/>
      <c r="R29" s="327"/>
      <c r="S29" s="327"/>
      <c r="T29" s="327"/>
      <c r="U29" s="327"/>
      <c r="V29" s="327"/>
    </row>
    <row r="30" spans="2:22" ht="63.75" thickBot="1" x14ac:dyDescent="0.3">
      <c r="B30" s="584"/>
      <c r="C30" s="537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8"/>
      <c r="P30" s="328" t="str">
        <f>"סכום מבוקש "
&amp;C1</f>
        <v>סכום מבוקש 2025</v>
      </c>
      <c r="Q30" s="328" t="s">
        <v>319</v>
      </c>
      <c r="R30" s="328" t="str">
        <f>"אחוז "&amp;C1&amp;" לפני קיזוז לעומת סופי "&amp;C1-1</f>
        <v>אחוז 2025 לפני קיזוז לעומת סופי 2024</v>
      </c>
      <c r="S30" s="328" t="s">
        <v>320</v>
      </c>
      <c r="T30" s="328" t="s">
        <v>321</v>
      </c>
      <c r="U30" s="328" t="s">
        <v>322</v>
      </c>
      <c r="V30" s="328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</row>
    <row r="31" spans="2:22" s="26" customFormat="1" ht="45" customHeight="1" x14ac:dyDescent="0.25">
      <c r="B31" s="39">
        <f ca="1">IF(C31="","",ROW()-30)</f>
        <v>1</v>
      </c>
      <c r="C31" s="40" t="str">
        <f ca="1">IF('תנאי סף'!F31="","",'תנאי סף'!F31)</f>
        <v>איגוד הקומפוזיטורים</v>
      </c>
      <c r="D31" s="458">
        <v>1001824975</v>
      </c>
      <c r="E31" s="458">
        <v>40000506</v>
      </c>
      <c r="F31" s="458" t="s">
        <v>323</v>
      </c>
      <c r="G31" s="41" t="s">
        <v>324</v>
      </c>
      <c r="H31" s="41" t="s">
        <v>380</v>
      </c>
      <c r="I31" s="41">
        <v>311501</v>
      </c>
      <c r="J31" s="41">
        <v>311501</v>
      </c>
      <c r="K31" s="330"/>
      <c r="L31" s="330" t="s">
        <v>325</v>
      </c>
      <c r="M31" s="330"/>
      <c r="N31" s="330"/>
      <c r="O31" s="330" t="s">
        <v>127</v>
      </c>
      <c r="P31" s="42">
        <f ca="1">IF(C31="","",'הגבלה לסכום מבוקש (1)'!D31)</f>
        <v>610000</v>
      </c>
      <c r="Q31" s="42">
        <f ca="1">סיכום!H31</f>
        <v>302896.87061368674</v>
      </c>
      <c r="R31" s="43">
        <f t="shared" ref="R31:R62" ca="1" si="0">IFERROR(Q31/J31,"")</f>
        <v>0.97237848550626405</v>
      </c>
      <c r="S31" s="42">
        <f ca="1">'קיזוזים בגין איחורים'!F31</f>
        <v>0</v>
      </c>
      <c r="T31" s="44">
        <f ca="1">IF(B31="","",'קיזוזים- החלטות ועדה'!E31)</f>
        <v>0</v>
      </c>
      <c r="U31" s="42">
        <f ca="1">'קיזוזים- החלטות ועדה'!G31</f>
        <v>302896.87061368686</v>
      </c>
      <c r="V31" s="44">
        <f ca="1">'הגבלה לסכום מבוקש (2)'!W31</f>
        <v>302896.87061368686</v>
      </c>
    </row>
    <row r="32" spans="2:22" ht="45" customHeight="1" x14ac:dyDescent="0.25">
      <c r="B32" s="39">
        <f t="shared" ref="B32:B95" ca="1" si="1">IF(C32="","",ROW()-30)</f>
        <v>2</v>
      </c>
      <c r="C32" s="40" t="str">
        <f ca="1">IF('תנאי סף'!F32="","",'תנאי סף'!F32)</f>
        <v>המכון למוסיקה ישראלית</v>
      </c>
      <c r="D32" s="458">
        <v>1001823185</v>
      </c>
      <c r="E32" s="458">
        <v>40000363</v>
      </c>
      <c r="F32" s="458" t="s">
        <v>326</v>
      </c>
      <c r="G32" s="41" t="s">
        <v>327</v>
      </c>
      <c r="H32" s="41" t="s">
        <v>379</v>
      </c>
      <c r="I32" s="41">
        <v>1207387</v>
      </c>
      <c r="J32" s="41">
        <v>1207387</v>
      </c>
      <c r="K32" s="330"/>
      <c r="L32" s="330" t="s">
        <v>325</v>
      </c>
      <c r="M32" s="330"/>
      <c r="N32" s="330"/>
      <c r="O32" s="330" t="s">
        <v>127</v>
      </c>
      <c r="P32" s="42">
        <f ca="1">IF(C32="","",'הגבלה לסכום מבוקש (1)'!D32)</f>
        <v>1400000</v>
      </c>
      <c r="Q32" s="42">
        <f ca="1">סיכום!H32</f>
        <v>1235287.129386313</v>
      </c>
      <c r="R32" s="43">
        <f t="shared" ca="1" si="0"/>
        <v>1.023107859688992</v>
      </c>
      <c r="S32" s="42">
        <f ca="1">'קיזוזים בגין איחורים'!F32</f>
        <v>0</v>
      </c>
      <c r="T32" s="44">
        <f ca="1">IF(B32="","",'קיזוזים- החלטות ועדה'!E32)</f>
        <v>0</v>
      </c>
      <c r="U32" s="42">
        <f ca="1">'קיזוזים- החלטות ועדה'!G32</f>
        <v>1235287.129386313</v>
      </c>
      <c r="V32" s="44">
        <f ca="1">'הגבלה לסכום מבוקש (2)'!W32</f>
        <v>1235287.129386313</v>
      </c>
    </row>
    <row r="33" spans="2:22" x14ac:dyDescent="0.25">
      <c r="B33" s="39" t="str">
        <f t="shared" ca="1" si="1"/>
        <v/>
      </c>
      <c r="C33" s="40" t="str">
        <f ca="1">IF('תנאי סף'!F33="","",'תנאי סף'!F33)</f>
        <v/>
      </c>
      <c r="D33" s="459"/>
      <c r="E33" s="459"/>
      <c r="F33" s="459"/>
      <c r="G33" s="329"/>
      <c r="H33" s="330"/>
      <c r="I33" s="41"/>
      <c r="J33" s="41"/>
      <c r="K33" s="330"/>
      <c r="L33" s="330"/>
      <c r="M33" s="330"/>
      <c r="N33" s="330"/>
      <c r="O33" s="330"/>
      <c r="P33" s="42" t="str">
        <f ca="1">IF(C33="","",'הגבלה לסכום מבוקש (1)'!D33)</f>
        <v/>
      </c>
      <c r="Q33" s="42" t="str">
        <f ca="1">סיכום!H33</f>
        <v/>
      </c>
      <c r="R33" s="43" t="str">
        <f t="shared" ca="1" si="0"/>
        <v/>
      </c>
      <c r="S33" s="42" t="str">
        <f ca="1">'קיזוזים בגין איחורים'!F33</f>
        <v/>
      </c>
      <c r="T33" s="44" t="str">
        <f ca="1">IF(B33="","",'קיזוזים- החלטות ועדה'!E33)</f>
        <v/>
      </c>
      <c r="U33" s="42" t="str">
        <f ca="1">'קיזוזים- החלטות ועדה'!G33</f>
        <v/>
      </c>
      <c r="V33" s="44" t="str">
        <f ca="1">'הגבלה לסכום מבוקש (2)'!W33</f>
        <v/>
      </c>
    </row>
    <row r="34" spans="2:22" x14ac:dyDescent="0.25">
      <c r="B34" s="39" t="str">
        <f t="shared" ca="1" si="1"/>
        <v/>
      </c>
      <c r="C34" s="40" t="str">
        <f ca="1">IF('תנאי סף'!F34="","",'תנאי סף'!F34)</f>
        <v/>
      </c>
      <c r="D34" s="459"/>
      <c r="E34" s="459"/>
      <c r="F34" s="459"/>
      <c r="G34" s="329"/>
      <c r="H34" s="330"/>
      <c r="I34" s="41"/>
      <c r="J34" s="41"/>
      <c r="K34" s="330"/>
      <c r="L34" s="330"/>
      <c r="M34" s="330"/>
      <c r="N34" s="330"/>
      <c r="O34" s="330"/>
      <c r="P34" s="42" t="str">
        <f ca="1">IF(C34="","",'הגבלה לסכום מבוקש (1)'!D34)</f>
        <v/>
      </c>
      <c r="Q34" s="42" t="str">
        <f ca="1">סיכום!H34</f>
        <v/>
      </c>
      <c r="R34" s="43" t="str">
        <f t="shared" ca="1" si="0"/>
        <v/>
      </c>
      <c r="S34" s="42" t="str">
        <f ca="1">'קיזוזים בגין איחורים'!F34</f>
        <v/>
      </c>
      <c r="T34" s="44" t="str">
        <f ca="1">IF(B34="","",'קיזוזים- החלטות ועדה'!E34)</f>
        <v/>
      </c>
      <c r="U34" s="42" t="str">
        <f ca="1">'קיזוזים- החלטות ועדה'!G34</f>
        <v/>
      </c>
      <c r="V34" s="44" t="str">
        <f ca="1">'הגבלה לסכום מבוקש (2)'!W34</f>
        <v/>
      </c>
    </row>
    <row r="35" spans="2:22" x14ac:dyDescent="0.25">
      <c r="B35" s="39" t="str">
        <f t="shared" ca="1" si="1"/>
        <v/>
      </c>
      <c r="C35" s="40" t="str">
        <f ca="1">IF('תנאי סף'!F35="","",'תנאי סף'!F35)</f>
        <v/>
      </c>
      <c r="D35" s="329"/>
      <c r="E35" s="329"/>
      <c r="F35" s="329"/>
      <c r="G35" s="329"/>
      <c r="H35" s="330"/>
      <c r="I35" s="41"/>
      <c r="J35" s="41"/>
      <c r="K35" s="330"/>
      <c r="L35" s="330"/>
      <c r="M35" s="330"/>
      <c r="N35" s="330"/>
      <c r="O35" s="330"/>
      <c r="P35" s="42" t="str">
        <f ca="1">IF(C35="","",'הגבלה לסכום מבוקש (1)'!D35)</f>
        <v/>
      </c>
      <c r="Q35" s="42" t="str">
        <f ca="1">סיכום!H35</f>
        <v/>
      </c>
      <c r="R35" s="43" t="str">
        <f t="shared" ca="1" si="0"/>
        <v/>
      </c>
      <c r="S35" s="42" t="str">
        <f ca="1">'קיזוזים בגין איחורים'!F35</f>
        <v/>
      </c>
      <c r="T35" s="44" t="str">
        <f ca="1">IF(B35="","",'קיזוזים- החלטות ועדה'!E35)</f>
        <v/>
      </c>
      <c r="U35" s="42" t="str">
        <f ca="1">'קיזוזים- החלטות ועדה'!G35</f>
        <v/>
      </c>
      <c r="V35" s="44" t="str">
        <f ca="1">'הגבלה לסכום מבוקש (2)'!W35</f>
        <v/>
      </c>
    </row>
    <row r="36" spans="2:22" x14ac:dyDescent="0.25">
      <c r="B36" s="39" t="str">
        <f t="shared" ca="1" si="1"/>
        <v/>
      </c>
      <c r="C36" s="40" t="str">
        <f ca="1">IF('תנאי סף'!F36="","",'תנאי סף'!F36)</f>
        <v/>
      </c>
      <c r="D36" s="329"/>
      <c r="E36" s="329"/>
      <c r="F36" s="329"/>
      <c r="G36" s="329"/>
      <c r="H36" s="330"/>
      <c r="I36" s="41"/>
      <c r="J36" s="41"/>
      <c r="K36" s="330"/>
      <c r="L36" s="330"/>
      <c r="M36" s="330"/>
      <c r="N36" s="330"/>
      <c r="O36" s="330"/>
      <c r="P36" s="42" t="str">
        <f ca="1">IF(C36="","",'הגבלה לסכום מבוקש (1)'!D36)</f>
        <v/>
      </c>
      <c r="Q36" s="42" t="str">
        <f ca="1">סיכום!H36</f>
        <v/>
      </c>
      <c r="R36" s="43" t="str">
        <f t="shared" ca="1" si="0"/>
        <v/>
      </c>
      <c r="S36" s="42" t="str">
        <f ca="1">'קיזוזים בגין איחורים'!F36</f>
        <v/>
      </c>
      <c r="T36" s="44" t="str">
        <f ca="1">IF(B36="","",'קיזוזים- החלטות ועדה'!E36)</f>
        <v/>
      </c>
      <c r="U36" s="42" t="str">
        <f ca="1">'קיזוזים- החלטות ועדה'!G36</f>
        <v/>
      </c>
      <c r="V36" s="44" t="str">
        <f ca="1">'הגבלה לסכום מבוקש (2)'!W36</f>
        <v/>
      </c>
    </row>
    <row r="37" spans="2:22" x14ac:dyDescent="0.25">
      <c r="B37" s="39" t="str">
        <f t="shared" ca="1" si="1"/>
        <v/>
      </c>
      <c r="C37" s="40" t="str">
        <f ca="1">IF('תנאי סף'!F37="","",'תנאי סף'!F37)</f>
        <v/>
      </c>
      <c r="D37" s="329"/>
      <c r="E37" s="329"/>
      <c r="F37" s="329"/>
      <c r="G37" s="329"/>
      <c r="H37" s="330"/>
      <c r="I37" s="41"/>
      <c r="J37" s="41"/>
      <c r="K37" s="330"/>
      <c r="L37" s="330"/>
      <c r="M37" s="330"/>
      <c r="N37" s="330"/>
      <c r="O37" s="330"/>
      <c r="P37" s="42" t="str">
        <f ca="1">IF(C37="","",'הגבלה לסכום מבוקש (1)'!D37)</f>
        <v/>
      </c>
      <c r="Q37" s="42" t="str">
        <f ca="1">סיכום!H37</f>
        <v/>
      </c>
      <c r="R37" s="43" t="str">
        <f t="shared" ca="1" si="0"/>
        <v/>
      </c>
      <c r="S37" s="42" t="str">
        <f ca="1">'קיזוזים בגין איחורים'!F37</f>
        <v/>
      </c>
      <c r="T37" s="44" t="str">
        <f ca="1">IF(B37="","",'קיזוזים- החלטות ועדה'!E37)</f>
        <v/>
      </c>
      <c r="U37" s="42" t="str">
        <f ca="1">'קיזוזים- החלטות ועדה'!G37</f>
        <v/>
      </c>
      <c r="V37" s="44" t="str">
        <f ca="1">'הגבלה לסכום מבוקש (2)'!W37</f>
        <v/>
      </c>
    </row>
    <row r="38" spans="2:22" x14ac:dyDescent="0.25">
      <c r="B38" s="39" t="str">
        <f t="shared" ca="1" si="1"/>
        <v/>
      </c>
      <c r="C38" s="40" t="str">
        <f ca="1">IF('תנאי סף'!F38="","",'תנאי סף'!F38)</f>
        <v/>
      </c>
      <c r="D38" s="329"/>
      <c r="E38" s="329"/>
      <c r="F38" s="329"/>
      <c r="G38" s="329"/>
      <c r="H38" s="330"/>
      <c r="I38" s="41"/>
      <c r="J38" s="41"/>
      <c r="K38" s="330"/>
      <c r="L38" s="330"/>
      <c r="M38" s="330"/>
      <c r="N38" s="330"/>
      <c r="O38" s="330"/>
      <c r="P38" s="42" t="str">
        <f ca="1">IF(C38="","",'הגבלה לסכום מבוקש (1)'!D38)</f>
        <v/>
      </c>
      <c r="Q38" s="42" t="str">
        <f ca="1">סיכום!H38</f>
        <v/>
      </c>
      <c r="R38" s="43" t="str">
        <f t="shared" ca="1" si="0"/>
        <v/>
      </c>
      <c r="S38" s="42" t="str">
        <f ca="1">'קיזוזים בגין איחורים'!F38</f>
        <v/>
      </c>
      <c r="T38" s="44" t="str">
        <f ca="1">IF(B38="","",'קיזוזים- החלטות ועדה'!E38)</f>
        <v/>
      </c>
      <c r="U38" s="42" t="str">
        <f ca="1">'קיזוזים- החלטות ועדה'!G38</f>
        <v/>
      </c>
      <c r="V38" s="44" t="str">
        <f ca="1">'הגבלה לסכום מבוקש (2)'!W38</f>
        <v/>
      </c>
    </row>
    <row r="39" spans="2:22" x14ac:dyDescent="0.25">
      <c r="B39" s="39" t="str">
        <f t="shared" ca="1" si="1"/>
        <v/>
      </c>
      <c r="C39" s="40" t="str">
        <f ca="1">IF('תנאי סף'!F39="","",'תנאי סף'!F39)</f>
        <v/>
      </c>
      <c r="D39" s="329"/>
      <c r="E39" s="329"/>
      <c r="F39" s="329"/>
      <c r="G39" s="329"/>
      <c r="H39" s="330"/>
      <c r="I39" s="41"/>
      <c r="J39" s="41"/>
      <c r="K39" s="330"/>
      <c r="L39" s="330"/>
      <c r="M39" s="330"/>
      <c r="N39" s="330"/>
      <c r="O39" s="330"/>
      <c r="P39" s="42" t="str">
        <f ca="1">IF(C39="","",'הגבלה לסכום מבוקש (1)'!D39)</f>
        <v/>
      </c>
      <c r="Q39" s="42" t="str">
        <f ca="1">סיכום!H39</f>
        <v/>
      </c>
      <c r="R39" s="43" t="str">
        <f t="shared" ca="1" si="0"/>
        <v/>
      </c>
      <c r="S39" s="42" t="str">
        <f ca="1">'קיזוזים בגין איחורים'!F39</f>
        <v/>
      </c>
      <c r="T39" s="44" t="str">
        <f ca="1">IF(B39="","",'קיזוזים- החלטות ועדה'!E39)</f>
        <v/>
      </c>
      <c r="U39" s="42" t="str">
        <f ca="1">'קיזוזים- החלטות ועדה'!G39</f>
        <v/>
      </c>
      <c r="V39" s="44" t="str">
        <f ca="1">'הגבלה לסכום מבוקש (2)'!W39</f>
        <v/>
      </c>
    </row>
    <row r="40" spans="2:22" ht="16.5" thickBot="1" x14ac:dyDescent="0.3">
      <c r="B40" s="39" t="str">
        <f t="shared" ca="1" si="1"/>
        <v/>
      </c>
      <c r="C40" s="40" t="str">
        <f ca="1">IF('תנאי סף'!F40="","",'תנאי סף'!F40)</f>
        <v/>
      </c>
      <c r="D40" s="329"/>
      <c r="E40" s="329"/>
      <c r="F40" s="329"/>
      <c r="G40" s="329"/>
      <c r="H40" s="330"/>
      <c r="I40" s="41"/>
      <c r="J40" s="41"/>
      <c r="K40" s="330"/>
      <c r="L40" s="330"/>
      <c r="M40" s="330"/>
      <c r="N40" s="330"/>
      <c r="O40" s="330"/>
      <c r="P40" s="42" t="str">
        <f ca="1">IF(C40="","",'הגבלה לסכום מבוקש (1)'!D40)</f>
        <v/>
      </c>
      <c r="Q40" s="42" t="str">
        <f ca="1">סיכום!H40</f>
        <v/>
      </c>
      <c r="R40" s="43" t="str">
        <f t="shared" ca="1" si="0"/>
        <v/>
      </c>
      <c r="S40" s="42" t="str">
        <f ca="1">'קיזוזים בגין איחורים'!F40</f>
        <v/>
      </c>
      <c r="T40" s="44" t="str">
        <f ca="1">IF(B40="","",'קיזוזים- החלטות ועדה'!E40)</f>
        <v/>
      </c>
      <c r="U40" s="42" t="str">
        <f ca="1">'קיזוזים- החלטות ועדה'!G40</f>
        <v/>
      </c>
      <c r="V40" s="44" t="str">
        <f ca="1">'הגבלה לסכום מבוקש (2)'!W40</f>
        <v/>
      </c>
    </row>
    <row r="41" spans="2:22" hidden="1" x14ac:dyDescent="0.25">
      <c r="B41" s="39" t="str">
        <f t="shared" si="1"/>
        <v/>
      </c>
      <c r="C41" s="40" t="str">
        <f>IF('תנאי סף'!F41="","",'תנאי סף'!F41)</f>
        <v/>
      </c>
      <c r="D41" s="329"/>
      <c r="E41" s="329"/>
      <c r="F41" s="329"/>
      <c r="G41" s="329"/>
      <c r="H41" s="330"/>
      <c r="I41" s="41"/>
      <c r="J41" s="41"/>
      <c r="K41" s="330"/>
      <c r="L41" s="330"/>
      <c r="M41" s="330"/>
      <c r="N41" s="330"/>
      <c r="O41" s="330"/>
      <c r="P41" s="42" t="str">
        <f>IF(C41="","",'הגבלה לסכום מבוקש (1)'!D41)</f>
        <v/>
      </c>
      <c r="Q41" s="42" t="str">
        <f>סיכום!H41</f>
        <v/>
      </c>
      <c r="R41" s="43" t="str">
        <f t="shared" si="0"/>
        <v/>
      </c>
      <c r="S41" s="42" t="str">
        <f>'קיזוזים בגין איחורים'!F41</f>
        <v/>
      </c>
      <c r="T41" s="44" t="str">
        <f>IF(B41="","",'קיזוזים- החלטות ועדה'!E41)</f>
        <v/>
      </c>
      <c r="U41" s="42" t="str">
        <f>'קיזוזים- החלטות ועדה'!G41</f>
        <v/>
      </c>
      <c r="V41" s="44" t="str">
        <f>'הגבלה לסכום מבוקש (2)'!W41</f>
        <v/>
      </c>
    </row>
    <row r="42" spans="2:22" hidden="1" x14ac:dyDescent="0.25">
      <c r="B42" s="39" t="str">
        <f t="shared" si="1"/>
        <v/>
      </c>
      <c r="C42" s="40" t="str">
        <f>IF('תנאי סף'!F42="","",'תנאי סף'!F42)</f>
        <v/>
      </c>
      <c r="D42" s="329"/>
      <c r="E42" s="329"/>
      <c r="F42" s="329"/>
      <c r="G42" s="329"/>
      <c r="H42" s="330"/>
      <c r="I42" s="41"/>
      <c r="J42" s="41"/>
      <c r="K42" s="330"/>
      <c r="L42" s="330"/>
      <c r="M42" s="330"/>
      <c r="N42" s="330"/>
      <c r="O42" s="330"/>
      <c r="P42" s="42" t="str">
        <f>IF(C42="","",'הגבלה לסכום מבוקש (1)'!D42)</f>
        <v/>
      </c>
      <c r="Q42" s="42" t="str">
        <f>סיכום!H42</f>
        <v/>
      </c>
      <c r="R42" s="43" t="str">
        <f t="shared" si="0"/>
        <v/>
      </c>
      <c r="S42" s="42" t="str">
        <f>'קיזוזים בגין איחורים'!F42</f>
        <v/>
      </c>
      <c r="T42" s="44" t="str">
        <f>IF(B42="","",'קיזוזים- החלטות ועדה'!E42)</f>
        <v/>
      </c>
      <c r="U42" s="42" t="str">
        <f>'קיזוזים- החלטות ועדה'!G42</f>
        <v/>
      </c>
      <c r="V42" s="44" t="str">
        <f>'הגבלה לסכום מבוקש (2)'!W42</f>
        <v/>
      </c>
    </row>
    <row r="43" spans="2:22" hidden="1" x14ac:dyDescent="0.25">
      <c r="B43" s="39" t="str">
        <f t="shared" si="1"/>
        <v/>
      </c>
      <c r="C43" s="40" t="str">
        <f>IF('תנאי סף'!F43="","",'תנאי סף'!F43)</f>
        <v/>
      </c>
      <c r="D43" s="329"/>
      <c r="E43" s="329"/>
      <c r="F43" s="329"/>
      <c r="G43" s="329"/>
      <c r="H43" s="330"/>
      <c r="I43" s="41"/>
      <c r="J43" s="41"/>
      <c r="K43" s="330"/>
      <c r="L43" s="330"/>
      <c r="M43" s="330"/>
      <c r="N43" s="330"/>
      <c r="O43" s="330"/>
      <c r="P43" s="42" t="str">
        <f>IF(C43="","",'הגבלה לסכום מבוקש (1)'!D43)</f>
        <v/>
      </c>
      <c r="Q43" s="42" t="str">
        <f>סיכום!H43</f>
        <v/>
      </c>
      <c r="R43" s="43" t="str">
        <f t="shared" si="0"/>
        <v/>
      </c>
      <c r="S43" s="42" t="str">
        <f>'קיזוזים בגין איחורים'!F43</f>
        <v/>
      </c>
      <c r="T43" s="44" t="str">
        <f>IF(B43="","",'קיזוזים- החלטות ועדה'!E43)</f>
        <v/>
      </c>
      <c r="U43" s="42" t="str">
        <f>'קיזוזים- החלטות ועדה'!G43</f>
        <v/>
      </c>
      <c r="V43" s="44" t="str">
        <f>'הגבלה לסכום מבוקש (2)'!W43</f>
        <v/>
      </c>
    </row>
    <row r="44" spans="2:22" hidden="1" x14ac:dyDescent="0.25">
      <c r="B44" s="39" t="str">
        <f t="shared" si="1"/>
        <v/>
      </c>
      <c r="C44" s="40" t="str">
        <f>IF('תנאי סף'!F44="","",'תנאי סף'!F44)</f>
        <v/>
      </c>
      <c r="D44" s="329"/>
      <c r="E44" s="329"/>
      <c r="F44" s="329"/>
      <c r="G44" s="329"/>
      <c r="H44" s="330"/>
      <c r="I44" s="41"/>
      <c r="J44" s="41"/>
      <c r="K44" s="330"/>
      <c r="L44" s="330"/>
      <c r="M44" s="330"/>
      <c r="N44" s="330"/>
      <c r="O44" s="330"/>
      <c r="P44" s="42" t="str">
        <f>IF(C44="","",'הגבלה לסכום מבוקש (1)'!D44)</f>
        <v/>
      </c>
      <c r="Q44" s="42" t="str">
        <f>סיכום!H44</f>
        <v/>
      </c>
      <c r="R44" s="43" t="str">
        <f t="shared" si="0"/>
        <v/>
      </c>
      <c r="S44" s="42" t="str">
        <f>'קיזוזים בגין איחורים'!F44</f>
        <v/>
      </c>
      <c r="T44" s="44" t="str">
        <f>IF(B44="","",'קיזוזים- החלטות ועדה'!E44)</f>
        <v/>
      </c>
      <c r="U44" s="42" t="str">
        <f>'קיזוזים- החלטות ועדה'!G44</f>
        <v/>
      </c>
      <c r="V44" s="44" t="str">
        <f>'הגבלה לסכום מבוקש (2)'!W44</f>
        <v/>
      </c>
    </row>
    <row r="45" spans="2:22" hidden="1" x14ac:dyDescent="0.25">
      <c r="B45" s="39" t="str">
        <f t="shared" si="1"/>
        <v/>
      </c>
      <c r="C45" s="40" t="str">
        <f>IF('תנאי סף'!F45="","",'תנאי סף'!F45)</f>
        <v/>
      </c>
      <c r="D45" s="329"/>
      <c r="E45" s="329"/>
      <c r="F45" s="329"/>
      <c r="G45" s="329"/>
      <c r="H45" s="330"/>
      <c r="I45" s="41"/>
      <c r="J45" s="41"/>
      <c r="K45" s="330"/>
      <c r="L45" s="330"/>
      <c r="M45" s="330"/>
      <c r="N45" s="330"/>
      <c r="O45" s="330"/>
      <c r="P45" s="42" t="str">
        <f>IF(C45="","",'הגבלה לסכום מבוקש (1)'!D45)</f>
        <v/>
      </c>
      <c r="Q45" s="42" t="str">
        <f>סיכום!H45</f>
        <v/>
      </c>
      <c r="R45" s="43" t="str">
        <f t="shared" si="0"/>
        <v/>
      </c>
      <c r="S45" s="42" t="str">
        <f>'קיזוזים בגין איחורים'!F45</f>
        <v/>
      </c>
      <c r="T45" s="44" t="str">
        <f>IF(B45="","",'קיזוזים- החלטות ועדה'!E45)</f>
        <v/>
      </c>
      <c r="U45" s="42" t="str">
        <f>'קיזוזים- החלטות ועדה'!G45</f>
        <v/>
      </c>
      <c r="V45" s="44" t="str">
        <f>'הגבלה לסכום מבוקש (2)'!W45</f>
        <v/>
      </c>
    </row>
    <row r="46" spans="2:22" hidden="1" x14ac:dyDescent="0.25">
      <c r="B46" s="39" t="str">
        <f t="shared" si="1"/>
        <v/>
      </c>
      <c r="C46" s="40" t="str">
        <f>IF('תנאי סף'!F46="","",'תנאי סף'!F46)</f>
        <v/>
      </c>
      <c r="D46" s="329"/>
      <c r="E46" s="329"/>
      <c r="F46" s="329"/>
      <c r="G46" s="329"/>
      <c r="H46" s="330"/>
      <c r="I46" s="41"/>
      <c r="J46" s="41"/>
      <c r="K46" s="330"/>
      <c r="L46" s="330"/>
      <c r="M46" s="330"/>
      <c r="N46" s="330"/>
      <c r="O46" s="330"/>
      <c r="P46" s="42" t="str">
        <f>IF(C46="","",'הגבלה לסכום מבוקש (1)'!D46)</f>
        <v/>
      </c>
      <c r="Q46" s="42" t="str">
        <f>סיכום!H46</f>
        <v/>
      </c>
      <c r="R46" s="43" t="str">
        <f t="shared" si="0"/>
        <v/>
      </c>
      <c r="S46" s="42" t="str">
        <f>'קיזוזים בגין איחורים'!F46</f>
        <v/>
      </c>
      <c r="T46" s="44" t="str">
        <f>IF(B46="","",'קיזוזים- החלטות ועדה'!E46)</f>
        <v/>
      </c>
      <c r="U46" s="42" t="str">
        <f>'קיזוזים- החלטות ועדה'!G46</f>
        <v/>
      </c>
      <c r="V46" s="44" t="str">
        <f>'הגבלה לסכום מבוקש (2)'!W46</f>
        <v/>
      </c>
    </row>
    <row r="47" spans="2:22" hidden="1" x14ac:dyDescent="0.25">
      <c r="B47" s="39" t="str">
        <f t="shared" si="1"/>
        <v/>
      </c>
      <c r="C47" s="40" t="str">
        <f>IF('תנאי סף'!F47="","",'תנאי סף'!F47)</f>
        <v/>
      </c>
      <c r="D47" s="329"/>
      <c r="E47" s="329"/>
      <c r="F47" s="329"/>
      <c r="G47" s="329"/>
      <c r="H47" s="330"/>
      <c r="I47" s="41"/>
      <c r="J47" s="41"/>
      <c r="K47" s="330"/>
      <c r="L47" s="330"/>
      <c r="M47" s="330"/>
      <c r="N47" s="330"/>
      <c r="O47" s="330"/>
      <c r="P47" s="42" t="str">
        <f>IF(C47="","",'הגבלה לסכום מבוקש (1)'!D47)</f>
        <v/>
      </c>
      <c r="Q47" s="42" t="str">
        <f>סיכום!H47</f>
        <v/>
      </c>
      <c r="R47" s="43" t="str">
        <f t="shared" si="0"/>
        <v/>
      </c>
      <c r="S47" s="42" t="str">
        <f>'קיזוזים בגין איחורים'!F47</f>
        <v/>
      </c>
      <c r="T47" s="44" t="str">
        <f>IF(B47="","",'קיזוזים- החלטות ועדה'!E47)</f>
        <v/>
      </c>
      <c r="U47" s="42" t="str">
        <f>'קיזוזים- החלטות ועדה'!G47</f>
        <v/>
      </c>
      <c r="V47" s="44" t="str">
        <f>'הגבלה לסכום מבוקש (2)'!W47</f>
        <v/>
      </c>
    </row>
    <row r="48" spans="2:22" hidden="1" x14ac:dyDescent="0.25">
      <c r="B48" s="39" t="str">
        <f t="shared" si="1"/>
        <v/>
      </c>
      <c r="C48" s="40" t="str">
        <f>IF('תנאי סף'!F48="","",'תנאי סף'!F48)</f>
        <v/>
      </c>
      <c r="D48" s="329"/>
      <c r="E48" s="329"/>
      <c r="F48" s="329"/>
      <c r="G48" s="329"/>
      <c r="H48" s="330"/>
      <c r="I48" s="41"/>
      <c r="J48" s="41"/>
      <c r="K48" s="330"/>
      <c r="L48" s="330"/>
      <c r="M48" s="330"/>
      <c r="N48" s="330"/>
      <c r="O48" s="330"/>
      <c r="P48" s="42" t="str">
        <f>IF(C48="","",'הגבלה לסכום מבוקש (1)'!D48)</f>
        <v/>
      </c>
      <c r="Q48" s="42" t="str">
        <f>סיכום!H48</f>
        <v/>
      </c>
      <c r="R48" s="43" t="str">
        <f t="shared" si="0"/>
        <v/>
      </c>
      <c r="S48" s="42" t="str">
        <f>'קיזוזים בגין איחורים'!F48</f>
        <v/>
      </c>
      <c r="T48" s="44" t="str">
        <f>IF(B48="","",'קיזוזים- החלטות ועדה'!E48)</f>
        <v/>
      </c>
      <c r="U48" s="42" t="str">
        <f>'קיזוזים- החלטות ועדה'!G48</f>
        <v/>
      </c>
      <c r="V48" s="44" t="str">
        <f>'הגבלה לסכום מבוקש (2)'!W48</f>
        <v/>
      </c>
    </row>
    <row r="49" spans="2:22" hidden="1" x14ac:dyDescent="0.25">
      <c r="B49" s="39" t="str">
        <f t="shared" si="1"/>
        <v/>
      </c>
      <c r="C49" s="40" t="str">
        <f>IF('תנאי סף'!F49="","",'תנאי סף'!F49)</f>
        <v/>
      </c>
      <c r="D49" s="329"/>
      <c r="E49" s="329"/>
      <c r="F49" s="329"/>
      <c r="G49" s="329"/>
      <c r="H49" s="330"/>
      <c r="I49" s="41"/>
      <c r="J49" s="41"/>
      <c r="K49" s="330"/>
      <c r="L49" s="330"/>
      <c r="M49" s="330"/>
      <c r="N49" s="330"/>
      <c r="O49" s="330"/>
      <c r="P49" s="42" t="str">
        <f>IF(C49="","",'הגבלה לסכום מבוקש (1)'!D49)</f>
        <v/>
      </c>
      <c r="Q49" s="42" t="str">
        <f>סיכום!H49</f>
        <v/>
      </c>
      <c r="R49" s="43" t="str">
        <f t="shared" si="0"/>
        <v/>
      </c>
      <c r="S49" s="42" t="str">
        <f>'קיזוזים בגין איחורים'!F49</f>
        <v/>
      </c>
      <c r="T49" s="44" t="str">
        <f>IF(B49="","",'קיזוזים- החלטות ועדה'!E49)</f>
        <v/>
      </c>
      <c r="U49" s="42" t="str">
        <f>'קיזוזים- החלטות ועדה'!G49</f>
        <v/>
      </c>
      <c r="V49" s="44" t="str">
        <f>'הגבלה לסכום מבוקש (2)'!W49</f>
        <v/>
      </c>
    </row>
    <row r="50" spans="2:22" hidden="1" x14ac:dyDescent="0.25">
      <c r="B50" s="39" t="str">
        <f t="shared" si="1"/>
        <v/>
      </c>
      <c r="C50" s="40" t="str">
        <f>IF('תנאי סף'!F50="","",'תנאי סף'!F50)</f>
        <v/>
      </c>
      <c r="D50" s="329"/>
      <c r="E50" s="329"/>
      <c r="F50" s="329"/>
      <c r="G50" s="329"/>
      <c r="H50" s="330"/>
      <c r="I50" s="41"/>
      <c r="J50" s="41"/>
      <c r="K50" s="330"/>
      <c r="L50" s="330"/>
      <c r="M50" s="330"/>
      <c r="N50" s="330"/>
      <c r="O50" s="330"/>
      <c r="P50" s="42" t="str">
        <f>IF(C50="","",'הגבלה לסכום מבוקש (1)'!D50)</f>
        <v/>
      </c>
      <c r="Q50" s="42" t="str">
        <f>סיכום!H50</f>
        <v/>
      </c>
      <c r="R50" s="43" t="str">
        <f t="shared" si="0"/>
        <v/>
      </c>
      <c r="S50" s="42" t="str">
        <f>'קיזוזים בגין איחורים'!F50</f>
        <v/>
      </c>
      <c r="T50" s="44" t="str">
        <f>IF(B50="","",'קיזוזים- החלטות ועדה'!E50)</f>
        <v/>
      </c>
      <c r="U50" s="42" t="str">
        <f>'קיזוזים- החלטות ועדה'!G50</f>
        <v/>
      </c>
      <c r="V50" s="44" t="str">
        <f>'הגבלה לסכום מבוקש (2)'!W50</f>
        <v/>
      </c>
    </row>
    <row r="51" spans="2:22" hidden="1" x14ac:dyDescent="0.25">
      <c r="B51" s="39" t="str">
        <f t="shared" si="1"/>
        <v/>
      </c>
      <c r="C51" s="40" t="str">
        <f>IF('תנאי סף'!F51="","",'תנאי סף'!F51)</f>
        <v/>
      </c>
      <c r="D51" s="329"/>
      <c r="E51" s="329"/>
      <c r="F51" s="329"/>
      <c r="G51" s="329"/>
      <c r="H51" s="330"/>
      <c r="I51" s="41"/>
      <c r="J51" s="41"/>
      <c r="K51" s="330"/>
      <c r="L51" s="330"/>
      <c r="M51" s="330"/>
      <c r="N51" s="330"/>
      <c r="O51" s="330"/>
      <c r="P51" s="42" t="str">
        <f>IF(C51="","",'הגבלה לסכום מבוקש (1)'!D51)</f>
        <v/>
      </c>
      <c r="Q51" s="42" t="str">
        <f>סיכום!H51</f>
        <v/>
      </c>
      <c r="R51" s="43" t="str">
        <f t="shared" si="0"/>
        <v/>
      </c>
      <c r="S51" s="42" t="str">
        <f>'קיזוזים בגין איחורים'!F51</f>
        <v/>
      </c>
      <c r="T51" s="44" t="str">
        <f>IF(B51="","",'קיזוזים- החלטות ועדה'!E51)</f>
        <v/>
      </c>
      <c r="U51" s="42" t="str">
        <f>'קיזוזים- החלטות ועדה'!G51</f>
        <v/>
      </c>
      <c r="V51" s="44" t="str">
        <f>'הגבלה לסכום מבוקש (2)'!W51</f>
        <v/>
      </c>
    </row>
    <row r="52" spans="2:22" hidden="1" x14ac:dyDescent="0.25">
      <c r="B52" s="39" t="str">
        <f t="shared" si="1"/>
        <v/>
      </c>
      <c r="C52" s="40" t="str">
        <f>IF('תנאי סף'!F52="","",'תנאי סף'!F52)</f>
        <v/>
      </c>
      <c r="D52" s="329"/>
      <c r="E52" s="329"/>
      <c r="F52" s="329"/>
      <c r="G52" s="329"/>
      <c r="H52" s="330"/>
      <c r="I52" s="41"/>
      <c r="J52" s="41"/>
      <c r="K52" s="330"/>
      <c r="L52" s="330"/>
      <c r="M52" s="330"/>
      <c r="N52" s="330"/>
      <c r="O52" s="330"/>
      <c r="P52" s="42" t="str">
        <f>IF(C52="","",'הגבלה לסכום מבוקש (1)'!D52)</f>
        <v/>
      </c>
      <c r="Q52" s="42" t="str">
        <f>סיכום!H52</f>
        <v/>
      </c>
      <c r="R52" s="43" t="str">
        <f t="shared" si="0"/>
        <v/>
      </c>
      <c r="S52" s="42" t="str">
        <f>'קיזוזים בגין איחורים'!F52</f>
        <v/>
      </c>
      <c r="T52" s="44" t="str">
        <f>IF(B52="","",'קיזוזים- החלטות ועדה'!E52)</f>
        <v/>
      </c>
      <c r="U52" s="42" t="str">
        <f>'קיזוזים- החלטות ועדה'!G52</f>
        <v/>
      </c>
      <c r="V52" s="44" t="str">
        <f>'הגבלה לסכום מבוקש (2)'!W52</f>
        <v/>
      </c>
    </row>
    <row r="53" spans="2:22" hidden="1" x14ac:dyDescent="0.25">
      <c r="B53" s="39" t="str">
        <f t="shared" si="1"/>
        <v/>
      </c>
      <c r="C53" s="40" t="str">
        <f>IF('תנאי סף'!F53="","",'תנאי סף'!F53)</f>
        <v/>
      </c>
      <c r="D53" s="329"/>
      <c r="E53" s="329"/>
      <c r="F53" s="329"/>
      <c r="G53" s="329"/>
      <c r="H53" s="330"/>
      <c r="I53" s="41"/>
      <c r="J53" s="41"/>
      <c r="K53" s="330"/>
      <c r="L53" s="330"/>
      <c r="M53" s="330"/>
      <c r="N53" s="330"/>
      <c r="O53" s="330"/>
      <c r="P53" s="42" t="str">
        <f>IF(C53="","",'הגבלה לסכום מבוקש (1)'!D53)</f>
        <v/>
      </c>
      <c r="Q53" s="42" t="str">
        <f>סיכום!H53</f>
        <v/>
      </c>
      <c r="R53" s="43" t="str">
        <f t="shared" si="0"/>
        <v/>
      </c>
      <c r="S53" s="42" t="str">
        <f>'קיזוזים בגין איחורים'!F53</f>
        <v/>
      </c>
      <c r="T53" s="44" t="str">
        <f>IF(B53="","",'קיזוזים- החלטות ועדה'!E53)</f>
        <v/>
      </c>
      <c r="U53" s="42" t="str">
        <f>'קיזוזים- החלטות ועדה'!G53</f>
        <v/>
      </c>
      <c r="V53" s="44" t="str">
        <f>'הגבלה לסכום מבוקש (2)'!W53</f>
        <v/>
      </c>
    </row>
    <row r="54" spans="2:22" hidden="1" x14ac:dyDescent="0.25">
      <c r="B54" s="39" t="str">
        <f t="shared" si="1"/>
        <v/>
      </c>
      <c r="C54" s="40" t="str">
        <f>IF('תנאי סף'!F54="","",'תנאי סף'!F54)</f>
        <v/>
      </c>
      <c r="D54" s="329"/>
      <c r="E54" s="329"/>
      <c r="F54" s="329"/>
      <c r="G54" s="329"/>
      <c r="H54" s="330"/>
      <c r="I54" s="41"/>
      <c r="J54" s="41"/>
      <c r="K54" s="330"/>
      <c r="L54" s="330"/>
      <c r="M54" s="330"/>
      <c r="N54" s="330"/>
      <c r="O54" s="330"/>
      <c r="P54" s="42" t="str">
        <f>IF(C54="","",'הגבלה לסכום מבוקש (1)'!D54)</f>
        <v/>
      </c>
      <c r="Q54" s="42" t="str">
        <f>סיכום!H54</f>
        <v/>
      </c>
      <c r="R54" s="43" t="str">
        <f t="shared" si="0"/>
        <v/>
      </c>
      <c r="S54" s="42" t="str">
        <f>'קיזוזים בגין איחורים'!F54</f>
        <v/>
      </c>
      <c r="T54" s="44" t="str">
        <f>IF(B54="","",'קיזוזים- החלטות ועדה'!E54)</f>
        <v/>
      </c>
      <c r="U54" s="42" t="str">
        <f>'קיזוזים- החלטות ועדה'!G54</f>
        <v/>
      </c>
      <c r="V54" s="44" t="str">
        <f>'הגבלה לסכום מבוקש (2)'!W54</f>
        <v/>
      </c>
    </row>
    <row r="55" spans="2:22" hidden="1" x14ac:dyDescent="0.25">
      <c r="B55" s="39" t="str">
        <f t="shared" si="1"/>
        <v/>
      </c>
      <c r="C55" s="40" t="str">
        <f>IF('תנאי סף'!F55="","",'תנאי סף'!F55)</f>
        <v/>
      </c>
      <c r="D55" s="329"/>
      <c r="E55" s="329"/>
      <c r="F55" s="329"/>
      <c r="G55" s="329"/>
      <c r="H55" s="330"/>
      <c r="I55" s="41"/>
      <c r="J55" s="41"/>
      <c r="K55" s="330"/>
      <c r="L55" s="330"/>
      <c r="M55" s="330"/>
      <c r="N55" s="330"/>
      <c r="O55" s="330"/>
      <c r="P55" s="42" t="str">
        <f>IF(C55="","",'הגבלה לסכום מבוקש (1)'!D55)</f>
        <v/>
      </c>
      <c r="Q55" s="42" t="str">
        <f>סיכום!H55</f>
        <v/>
      </c>
      <c r="R55" s="43" t="str">
        <f t="shared" si="0"/>
        <v/>
      </c>
      <c r="S55" s="42" t="str">
        <f>'קיזוזים בגין איחורים'!F55</f>
        <v/>
      </c>
      <c r="T55" s="44" t="str">
        <f>IF(B55="","",'קיזוזים- החלטות ועדה'!E55)</f>
        <v/>
      </c>
      <c r="U55" s="42" t="str">
        <f>'קיזוזים- החלטות ועדה'!G55</f>
        <v/>
      </c>
      <c r="V55" s="44" t="str">
        <f>'הגבלה לסכום מבוקש (2)'!W55</f>
        <v/>
      </c>
    </row>
    <row r="56" spans="2:22" hidden="1" x14ac:dyDescent="0.25">
      <c r="B56" s="39" t="str">
        <f t="shared" si="1"/>
        <v/>
      </c>
      <c r="C56" s="40" t="str">
        <f>IF('תנאי סף'!F56="","",'תנאי סף'!F56)</f>
        <v/>
      </c>
      <c r="D56" s="329"/>
      <c r="E56" s="329"/>
      <c r="F56" s="329"/>
      <c r="G56" s="329"/>
      <c r="H56" s="330"/>
      <c r="I56" s="41"/>
      <c r="J56" s="41"/>
      <c r="K56" s="330"/>
      <c r="L56" s="330"/>
      <c r="M56" s="330"/>
      <c r="N56" s="330"/>
      <c r="O56" s="330"/>
      <c r="P56" s="42" t="str">
        <f>IF(C56="","",'הגבלה לסכום מבוקש (1)'!D56)</f>
        <v/>
      </c>
      <c r="Q56" s="42" t="str">
        <f>סיכום!H56</f>
        <v/>
      </c>
      <c r="R56" s="43" t="str">
        <f t="shared" si="0"/>
        <v/>
      </c>
      <c r="S56" s="42" t="str">
        <f>'קיזוזים בגין איחורים'!F56</f>
        <v/>
      </c>
      <c r="T56" s="44" t="str">
        <f>IF(B56="","",'קיזוזים- החלטות ועדה'!E56)</f>
        <v/>
      </c>
      <c r="U56" s="42" t="str">
        <f>'קיזוזים- החלטות ועדה'!G56</f>
        <v/>
      </c>
      <c r="V56" s="44" t="str">
        <f>'הגבלה לסכום מבוקש (2)'!W56</f>
        <v/>
      </c>
    </row>
    <row r="57" spans="2:22" hidden="1" x14ac:dyDescent="0.25">
      <c r="B57" s="39" t="str">
        <f t="shared" si="1"/>
        <v/>
      </c>
      <c r="C57" s="40" t="str">
        <f>IF('תנאי סף'!F57="","",'תנאי סף'!F57)</f>
        <v/>
      </c>
      <c r="D57" s="329"/>
      <c r="E57" s="329"/>
      <c r="F57" s="329"/>
      <c r="G57" s="329"/>
      <c r="H57" s="330"/>
      <c r="I57" s="41"/>
      <c r="J57" s="41"/>
      <c r="K57" s="330"/>
      <c r="L57" s="330"/>
      <c r="M57" s="330"/>
      <c r="N57" s="330"/>
      <c r="O57" s="330"/>
      <c r="P57" s="42" t="str">
        <f>IF(C57="","",'הגבלה לסכום מבוקש (1)'!D57)</f>
        <v/>
      </c>
      <c r="Q57" s="42" t="str">
        <f>סיכום!H57</f>
        <v/>
      </c>
      <c r="R57" s="43" t="str">
        <f t="shared" si="0"/>
        <v/>
      </c>
      <c r="S57" s="42" t="str">
        <f>'קיזוזים בגין איחורים'!F57</f>
        <v/>
      </c>
      <c r="T57" s="44" t="str">
        <f>IF(B57="","",'קיזוזים- החלטות ועדה'!E57)</f>
        <v/>
      </c>
      <c r="U57" s="42" t="str">
        <f>'קיזוזים- החלטות ועדה'!G57</f>
        <v/>
      </c>
      <c r="V57" s="44" t="str">
        <f>'הגבלה לסכום מבוקש (2)'!W57</f>
        <v/>
      </c>
    </row>
    <row r="58" spans="2:22" hidden="1" x14ac:dyDescent="0.25">
      <c r="B58" s="39" t="str">
        <f t="shared" si="1"/>
        <v/>
      </c>
      <c r="C58" s="40" t="str">
        <f>IF('תנאי סף'!F58="","",'תנאי סף'!F58)</f>
        <v/>
      </c>
      <c r="D58" s="329"/>
      <c r="E58" s="329"/>
      <c r="F58" s="329"/>
      <c r="G58" s="329"/>
      <c r="H58" s="330"/>
      <c r="I58" s="41"/>
      <c r="J58" s="41"/>
      <c r="K58" s="330"/>
      <c r="L58" s="330"/>
      <c r="M58" s="330"/>
      <c r="N58" s="330"/>
      <c r="O58" s="330"/>
      <c r="P58" s="42" t="str">
        <f>IF(C58="","",'הגבלה לסכום מבוקש (1)'!D58)</f>
        <v/>
      </c>
      <c r="Q58" s="42" t="str">
        <f>סיכום!H58</f>
        <v/>
      </c>
      <c r="R58" s="43" t="str">
        <f t="shared" si="0"/>
        <v/>
      </c>
      <c r="S58" s="42" t="str">
        <f>'קיזוזים בגין איחורים'!F58</f>
        <v/>
      </c>
      <c r="T58" s="44" t="str">
        <f>IF(B58="","",'קיזוזים- החלטות ועדה'!E58)</f>
        <v/>
      </c>
      <c r="U58" s="42" t="str">
        <f>'קיזוזים- החלטות ועדה'!G58</f>
        <v/>
      </c>
      <c r="V58" s="44" t="str">
        <f>'הגבלה לסכום מבוקש (2)'!W58</f>
        <v/>
      </c>
    </row>
    <row r="59" spans="2:22" hidden="1" x14ac:dyDescent="0.25">
      <c r="B59" s="39" t="str">
        <f t="shared" si="1"/>
        <v/>
      </c>
      <c r="C59" s="40" t="str">
        <f>IF('תנאי סף'!F59="","",'תנאי סף'!F59)</f>
        <v/>
      </c>
      <c r="D59" s="329"/>
      <c r="E59" s="329"/>
      <c r="F59" s="329"/>
      <c r="G59" s="329"/>
      <c r="H59" s="330"/>
      <c r="I59" s="41"/>
      <c r="J59" s="41"/>
      <c r="K59" s="330"/>
      <c r="L59" s="330"/>
      <c r="M59" s="330"/>
      <c r="N59" s="330"/>
      <c r="O59" s="330"/>
      <c r="P59" s="42" t="str">
        <f>IF(C59="","",'הגבלה לסכום מבוקש (1)'!D59)</f>
        <v/>
      </c>
      <c r="Q59" s="42" t="str">
        <f>סיכום!H59</f>
        <v/>
      </c>
      <c r="R59" s="43" t="str">
        <f t="shared" si="0"/>
        <v/>
      </c>
      <c r="S59" s="42" t="str">
        <f>'קיזוזים בגין איחורים'!F59</f>
        <v/>
      </c>
      <c r="T59" s="44" t="str">
        <f>IF(B59="","",'קיזוזים- החלטות ועדה'!E59)</f>
        <v/>
      </c>
      <c r="U59" s="42" t="str">
        <f>'קיזוזים- החלטות ועדה'!G59</f>
        <v/>
      </c>
      <c r="V59" s="44" t="str">
        <f>'הגבלה לסכום מבוקש (2)'!W59</f>
        <v/>
      </c>
    </row>
    <row r="60" spans="2:22" hidden="1" x14ac:dyDescent="0.25">
      <c r="B60" s="39" t="str">
        <f t="shared" si="1"/>
        <v/>
      </c>
      <c r="C60" s="40" t="str">
        <f>IF('תנאי סף'!F60="","",'תנאי סף'!F60)</f>
        <v/>
      </c>
      <c r="D60" s="329"/>
      <c r="E60" s="329"/>
      <c r="F60" s="329"/>
      <c r="G60" s="329"/>
      <c r="H60" s="330"/>
      <c r="I60" s="41"/>
      <c r="J60" s="41"/>
      <c r="K60" s="330"/>
      <c r="L60" s="330"/>
      <c r="M60" s="330"/>
      <c r="N60" s="330"/>
      <c r="O60" s="330"/>
      <c r="P60" s="42" t="str">
        <f>IF(C60="","",'הגבלה לסכום מבוקש (1)'!D60)</f>
        <v/>
      </c>
      <c r="Q60" s="42" t="str">
        <f>סיכום!H60</f>
        <v/>
      </c>
      <c r="R60" s="43" t="str">
        <f t="shared" si="0"/>
        <v/>
      </c>
      <c r="S60" s="42" t="str">
        <f>'קיזוזים בגין איחורים'!F60</f>
        <v/>
      </c>
      <c r="T60" s="44" t="str">
        <f>IF(B60="","",'קיזוזים- החלטות ועדה'!E60)</f>
        <v/>
      </c>
      <c r="U60" s="42" t="str">
        <f>'קיזוזים- החלטות ועדה'!G60</f>
        <v/>
      </c>
      <c r="V60" s="44" t="str">
        <f>'הגבלה לסכום מבוקש (2)'!W60</f>
        <v/>
      </c>
    </row>
    <row r="61" spans="2:22" hidden="1" x14ac:dyDescent="0.25">
      <c r="B61" s="39" t="str">
        <f t="shared" si="1"/>
        <v/>
      </c>
      <c r="C61" s="40" t="str">
        <f>IF('תנאי סף'!F61="","",'תנאי סף'!F61)</f>
        <v/>
      </c>
      <c r="D61" s="329"/>
      <c r="E61" s="329"/>
      <c r="F61" s="329"/>
      <c r="G61" s="329"/>
      <c r="H61" s="330"/>
      <c r="I61" s="41"/>
      <c r="J61" s="41"/>
      <c r="K61" s="330"/>
      <c r="L61" s="330"/>
      <c r="M61" s="330"/>
      <c r="N61" s="330"/>
      <c r="O61" s="330"/>
      <c r="P61" s="42" t="str">
        <f>IF(C61="","",'הגבלה לסכום מבוקש (1)'!D61)</f>
        <v/>
      </c>
      <c r="Q61" s="42" t="str">
        <f>סיכום!H61</f>
        <v/>
      </c>
      <c r="R61" s="43" t="str">
        <f t="shared" si="0"/>
        <v/>
      </c>
      <c r="S61" s="42" t="str">
        <f>'קיזוזים בגין איחורים'!F61</f>
        <v/>
      </c>
      <c r="T61" s="44" t="str">
        <f>IF(B61="","",'קיזוזים- החלטות ועדה'!E61)</f>
        <v/>
      </c>
      <c r="U61" s="42" t="str">
        <f>'קיזוזים- החלטות ועדה'!G61</f>
        <v/>
      </c>
      <c r="V61" s="44" t="str">
        <f>'הגבלה לסכום מבוקש (2)'!W61</f>
        <v/>
      </c>
    </row>
    <row r="62" spans="2:22" hidden="1" x14ac:dyDescent="0.25">
      <c r="B62" s="39" t="str">
        <f t="shared" si="1"/>
        <v/>
      </c>
      <c r="C62" s="40" t="str">
        <f>IF('תנאי סף'!F62="","",'תנאי סף'!F62)</f>
        <v/>
      </c>
      <c r="D62" s="329"/>
      <c r="E62" s="329"/>
      <c r="F62" s="329"/>
      <c r="G62" s="329"/>
      <c r="H62" s="330"/>
      <c r="I62" s="41"/>
      <c r="J62" s="41"/>
      <c r="K62" s="330"/>
      <c r="L62" s="330"/>
      <c r="M62" s="330"/>
      <c r="N62" s="330"/>
      <c r="O62" s="330"/>
      <c r="P62" s="42" t="str">
        <f>IF(C62="","",'הגבלה לסכום מבוקש (1)'!D62)</f>
        <v/>
      </c>
      <c r="Q62" s="42" t="str">
        <f>סיכום!H62</f>
        <v/>
      </c>
      <c r="R62" s="43" t="str">
        <f t="shared" si="0"/>
        <v/>
      </c>
      <c r="S62" s="42" t="str">
        <f>'קיזוזים בגין איחורים'!F62</f>
        <v/>
      </c>
      <c r="T62" s="44" t="str">
        <f>IF(B62="","",'קיזוזים- החלטות ועדה'!E62)</f>
        <v/>
      </c>
      <c r="U62" s="42" t="str">
        <f>'קיזוזים- החלטות ועדה'!G62</f>
        <v/>
      </c>
      <c r="V62" s="44" t="str">
        <f>'הגבלה לסכום מבוקש (2)'!W62</f>
        <v/>
      </c>
    </row>
    <row r="63" spans="2:22" hidden="1" x14ac:dyDescent="0.25">
      <c r="B63" s="39" t="str">
        <f t="shared" si="1"/>
        <v/>
      </c>
      <c r="C63" s="40" t="str">
        <f>IF('תנאי סף'!F63="","",'תנאי סף'!F63)</f>
        <v/>
      </c>
      <c r="D63" s="329"/>
      <c r="E63" s="329"/>
      <c r="F63" s="329"/>
      <c r="G63" s="329"/>
      <c r="H63" s="330"/>
      <c r="I63" s="41"/>
      <c r="J63" s="41"/>
      <c r="K63" s="330"/>
      <c r="L63" s="330"/>
      <c r="M63" s="330"/>
      <c r="N63" s="330"/>
      <c r="O63" s="330"/>
      <c r="P63" s="42" t="str">
        <f>IF(C63="","",'הגבלה לסכום מבוקש (1)'!D63)</f>
        <v/>
      </c>
      <c r="Q63" s="42" t="str">
        <f>סיכום!H63</f>
        <v/>
      </c>
      <c r="R63" s="43" t="str">
        <f t="shared" ref="R63:R94" si="2">IFERROR(Q63/J63,"")</f>
        <v/>
      </c>
      <c r="S63" s="42" t="str">
        <f>'קיזוזים בגין איחורים'!F63</f>
        <v/>
      </c>
      <c r="T63" s="44" t="str">
        <f>IF(B63="","",'קיזוזים- החלטות ועדה'!E63)</f>
        <v/>
      </c>
      <c r="U63" s="42" t="str">
        <f>'קיזוזים- החלטות ועדה'!G63</f>
        <v/>
      </c>
      <c r="V63" s="44" t="str">
        <f>'הגבלה לסכום מבוקש (2)'!W63</f>
        <v/>
      </c>
    </row>
    <row r="64" spans="2:22" hidden="1" x14ac:dyDescent="0.25">
      <c r="B64" s="39" t="str">
        <f t="shared" si="1"/>
        <v/>
      </c>
      <c r="C64" s="40" t="str">
        <f>IF('תנאי סף'!F64="","",'תנאי סף'!F64)</f>
        <v/>
      </c>
      <c r="D64" s="329"/>
      <c r="E64" s="329"/>
      <c r="F64" s="329"/>
      <c r="G64" s="329"/>
      <c r="H64" s="330"/>
      <c r="I64" s="41"/>
      <c r="J64" s="41"/>
      <c r="K64" s="330"/>
      <c r="L64" s="330"/>
      <c r="M64" s="330"/>
      <c r="N64" s="330"/>
      <c r="O64" s="330"/>
      <c r="P64" s="42" t="str">
        <f>IF(C64="","",'הגבלה לסכום מבוקש (1)'!D64)</f>
        <v/>
      </c>
      <c r="Q64" s="42" t="str">
        <f>סיכום!H64</f>
        <v/>
      </c>
      <c r="R64" s="43" t="str">
        <f t="shared" si="2"/>
        <v/>
      </c>
      <c r="S64" s="42" t="str">
        <f>'קיזוזים בגין איחורים'!F64</f>
        <v/>
      </c>
      <c r="T64" s="44" t="str">
        <f>IF(B64="","",'קיזוזים- החלטות ועדה'!E64)</f>
        <v/>
      </c>
      <c r="U64" s="42" t="str">
        <f>'קיזוזים- החלטות ועדה'!G64</f>
        <v/>
      </c>
      <c r="V64" s="44" t="str">
        <f>'הגבלה לסכום מבוקש (2)'!W64</f>
        <v/>
      </c>
    </row>
    <row r="65" spans="2:22" hidden="1" x14ac:dyDescent="0.25">
      <c r="B65" s="39" t="str">
        <f t="shared" si="1"/>
        <v/>
      </c>
      <c r="C65" s="40" t="str">
        <f>IF('תנאי סף'!F65="","",'תנאי סף'!F65)</f>
        <v/>
      </c>
      <c r="D65" s="329"/>
      <c r="E65" s="329"/>
      <c r="F65" s="329"/>
      <c r="G65" s="329"/>
      <c r="H65" s="330"/>
      <c r="I65" s="41"/>
      <c r="J65" s="41"/>
      <c r="K65" s="330"/>
      <c r="L65" s="330"/>
      <c r="M65" s="330"/>
      <c r="N65" s="330"/>
      <c r="O65" s="330"/>
      <c r="P65" s="42" t="str">
        <f>IF(C65="","",'הגבלה לסכום מבוקש (1)'!D65)</f>
        <v/>
      </c>
      <c r="Q65" s="42" t="str">
        <f>סיכום!H65</f>
        <v/>
      </c>
      <c r="R65" s="43" t="str">
        <f t="shared" si="2"/>
        <v/>
      </c>
      <c r="S65" s="42" t="str">
        <f>'קיזוזים בגין איחורים'!F65</f>
        <v/>
      </c>
      <c r="T65" s="44" t="str">
        <f>IF(B65="","",'קיזוזים- החלטות ועדה'!E65)</f>
        <v/>
      </c>
      <c r="U65" s="42" t="str">
        <f>'קיזוזים- החלטות ועדה'!G65</f>
        <v/>
      </c>
      <c r="V65" s="44" t="str">
        <f>'הגבלה לסכום מבוקש (2)'!W65</f>
        <v/>
      </c>
    </row>
    <row r="66" spans="2:22" hidden="1" x14ac:dyDescent="0.25">
      <c r="B66" s="39" t="str">
        <f t="shared" si="1"/>
        <v/>
      </c>
      <c r="C66" s="40" t="str">
        <f>IF('תנאי סף'!F66="","",'תנאי סף'!F66)</f>
        <v/>
      </c>
      <c r="D66" s="329"/>
      <c r="E66" s="329"/>
      <c r="F66" s="329"/>
      <c r="G66" s="329"/>
      <c r="H66" s="330"/>
      <c r="I66" s="41"/>
      <c r="J66" s="41"/>
      <c r="K66" s="330"/>
      <c r="L66" s="330"/>
      <c r="M66" s="330"/>
      <c r="N66" s="330"/>
      <c r="O66" s="330"/>
      <c r="P66" s="42" t="str">
        <f>IF(C66="","",'הגבלה לסכום מבוקש (1)'!D66)</f>
        <v/>
      </c>
      <c r="Q66" s="42" t="str">
        <f>סיכום!H66</f>
        <v/>
      </c>
      <c r="R66" s="43" t="str">
        <f t="shared" si="2"/>
        <v/>
      </c>
      <c r="S66" s="42" t="str">
        <f>'קיזוזים בגין איחורים'!F66</f>
        <v/>
      </c>
      <c r="T66" s="44" t="str">
        <f>IF(B66="","",'קיזוזים- החלטות ועדה'!E66)</f>
        <v/>
      </c>
      <c r="U66" s="42" t="str">
        <f>'קיזוזים- החלטות ועדה'!G66</f>
        <v/>
      </c>
      <c r="V66" s="44" t="str">
        <f>'הגבלה לסכום מבוקש (2)'!W66</f>
        <v/>
      </c>
    </row>
    <row r="67" spans="2:22" hidden="1" x14ac:dyDescent="0.25">
      <c r="B67" s="39" t="str">
        <f t="shared" si="1"/>
        <v/>
      </c>
      <c r="C67" s="40" t="str">
        <f>IF('תנאי סף'!F67="","",'תנאי סף'!F67)</f>
        <v/>
      </c>
      <c r="D67" s="329"/>
      <c r="E67" s="329"/>
      <c r="F67" s="329"/>
      <c r="G67" s="329"/>
      <c r="H67" s="330"/>
      <c r="I67" s="41"/>
      <c r="J67" s="41"/>
      <c r="K67" s="330"/>
      <c r="L67" s="330"/>
      <c r="M67" s="330"/>
      <c r="N67" s="330"/>
      <c r="O67" s="330"/>
      <c r="P67" s="42" t="str">
        <f>IF(C67="","",'הגבלה לסכום מבוקש (1)'!D67)</f>
        <v/>
      </c>
      <c r="Q67" s="42" t="str">
        <f>סיכום!H67</f>
        <v/>
      </c>
      <c r="R67" s="43" t="str">
        <f t="shared" si="2"/>
        <v/>
      </c>
      <c r="S67" s="42" t="str">
        <f>'קיזוזים בגין איחורים'!F67</f>
        <v/>
      </c>
      <c r="T67" s="44" t="str">
        <f>IF(B67="","",'קיזוזים- החלטות ועדה'!E67)</f>
        <v/>
      </c>
      <c r="U67" s="42" t="str">
        <f>'קיזוזים- החלטות ועדה'!G67</f>
        <v/>
      </c>
      <c r="V67" s="44" t="str">
        <f>'הגבלה לסכום מבוקש (2)'!W67</f>
        <v/>
      </c>
    </row>
    <row r="68" spans="2:22" hidden="1" x14ac:dyDescent="0.25">
      <c r="B68" s="39" t="str">
        <f t="shared" si="1"/>
        <v/>
      </c>
      <c r="C68" s="40" t="str">
        <f>IF('תנאי סף'!F68="","",'תנאי סף'!F68)</f>
        <v/>
      </c>
      <c r="D68" s="329"/>
      <c r="E68" s="329"/>
      <c r="F68" s="329"/>
      <c r="G68" s="329"/>
      <c r="H68" s="330"/>
      <c r="I68" s="41"/>
      <c r="J68" s="41"/>
      <c r="K68" s="330"/>
      <c r="L68" s="330"/>
      <c r="M68" s="330"/>
      <c r="N68" s="330"/>
      <c r="O68" s="330"/>
      <c r="P68" s="42" t="str">
        <f>IF(C68="","",'הגבלה לסכום מבוקש (1)'!D68)</f>
        <v/>
      </c>
      <c r="Q68" s="42" t="str">
        <f>סיכום!H68</f>
        <v/>
      </c>
      <c r="R68" s="43" t="str">
        <f t="shared" si="2"/>
        <v/>
      </c>
      <c r="S68" s="42" t="str">
        <f>'קיזוזים בגין איחורים'!F68</f>
        <v/>
      </c>
      <c r="T68" s="44" t="str">
        <f>IF(B68="","",'קיזוזים- החלטות ועדה'!E68)</f>
        <v/>
      </c>
      <c r="U68" s="42" t="str">
        <f>'קיזוזים- החלטות ועדה'!G68</f>
        <v/>
      </c>
      <c r="V68" s="44" t="str">
        <f>'הגבלה לסכום מבוקש (2)'!W68</f>
        <v/>
      </c>
    </row>
    <row r="69" spans="2:22" hidden="1" x14ac:dyDescent="0.25">
      <c r="B69" s="39" t="str">
        <f t="shared" si="1"/>
        <v/>
      </c>
      <c r="C69" s="40" t="str">
        <f>IF('תנאי סף'!F69="","",'תנאי סף'!F69)</f>
        <v/>
      </c>
      <c r="D69" s="329"/>
      <c r="E69" s="329"/>
      <c r="F69" s="329"/>
      <c r="G69" s="329"/>
      <c r="H69" s="330"/>
      <c r="I69" s="41"/>
      <c r="J69" s="41"/>
      <c r="K69" s="330"/>
      <c r="L69" s="330"/>
      <c r="M69" s="330"/>
      <c r="N69" s="330"/>
      <c r="O69" s="330"/>
      <c r="P69" s="42" t="str">
        <f>IF(C69="","",'הגבלה לסכום מבוקש (1)'!D69)</f>
        <v/>
      </c>
      <c r="Q69" s="42" t="str">
        <f>סיכום!H69</f>
        <v/>
      </c>
      <c r="R69" s="43" t="str">
        <f t="shared" si="2"/>
        <v/>
      </c>
      <c r="S69" s="42" t="str">
        <f>'קיזוזים בגין איחורים'!F69</f>
        <v/>
      </c>
      <c r="T69" s="44" t="str">
        <f>IF(B69="","",'קיזוזים- החלטות ועדה'!E69)</f>
        <v/>
      </c>
      <c r="U69" s="42" t="str">
        <f>'קיזוזים- החלטות ועדה'!G69</f>
        <v/>
      </c>
      <c r="V69" s="44" t="str">
        <f>'הגבלה לסכום מבוקש (2)'!W69</f>
        <v/>
      </c>
    </row>
    <row r="70" spans="2:22" hidden="1" x14ac:dyDescent="0.25">
      <c r="B70" s="39" t="str">
        <f t="shared" si="1"/>
        <v/>
      </c>
      <c r="C70" s="40" t="str">
        <f>IF('תנאי סף'!F70="","",'תנאי סף'!F70)</f>
        <v/>
      </c>
      <c r="D70" s="329"/>
      <c r="E70" s="329"/>
      <c r="F70" s="329"/>
      <c r="G70" s="329"/>
      <c r="H70" s="330"/>
      <c r="I70" s="41"/>
      <c r="J70" s="41"/>
      <c r="K70" s="330"/>
      <c r="L70" s="330"/>
      <c r="M70" s="330"/>
      <c r="N70" s="330"/>
      <c r="O70" s="330"/>
      <c r="P70" s="42" t="str">
        <f>IF(C70="","",'הגבלה לסכום מבוקש (1)'!D70)</f>
        <v/>
      </c>
      <c r="Q70" s="42" t="str">
        <f>סיכום!H70</f>
        <v/>
      </c>
      <c r="R70" s="43" t="str">
        <f t="shared" si="2"/>
        <v/>
      </c>
      <c r="S70" s="42" t="str">
        <f>'קיזוזים בגין איחורים'!F70</f>
        <v/>
      </c>
      <c r="T70" s="44" t="str">
        <f>IF(B70="","",'קיזוזים- החלטות ועדה'!E70)</f>
        <v/>
      </c>
      <c r="U70" s="42" t="str">
        <f>'קיזוזים- החלטות ועדה'!G70</f>
        <v/>
      </c>
      <c r="V70" s="44" t="str">
        <f>'הגבלה לסכום מבוקש (2)'!W70</f>
        <v/>
      </c>
    </row>
    <row r="71" spans="2:22" hidden="1" x14ac:dyDescent="0.25">
      <c r="B71" s="39" t="str">
        <f t="shared" si="1"/>
        <v/>
      </c>
      <c r="C71" s="40" t="str">
        <f>IF('תנאי סף'!F71="","",'תנאי סף'!F71)</f>
        <v/>
      </c>
      <c r="D71" s="329"/>
      <c r="E71" s="329"/>
      <c r="F71" s="329"/>
      <c r="G71" s="329"/>
      <c r="H71" s="330"/>
      <c r="I71" s="41"/>
      <c r="J71" s="41"/>
      <c r="K71" s="330"/>
      <c r="L71" s="330"/>
      <c r="M71" s="330"/>
      <c r="N71" s="330"/>
      <c r="O71" s="330"/>
      <c r="P71" s="42" t="str">
        <f>IF(C71="","",'הגבלה לסכום מבוקש (1)'!D71)</f>
        <v/>
      </c>
      <c r="Q71" s="42" t="str">
        <f>סיכום!H71</f>
        <v/>
      </c>
      <c r="R71" s="43" t="str">
        <f t="shared" si="2"/>
        <v/>
      </c>
      <c r="S71" s="42" t="str">
        <f>'קיזוזים בגין איחורים'!F71</f>
        <v/>
      </c>
      <c r="T71" s="44" t="str">
        <f>IF(B71="","",'קיזוזים- החלטות ועדה'!E71)</f>
        <v/>
      </c>
      <c r="U71" s="42" t="str">
        <f>'קיזוזים- החלטות ועדה'!G71</f>
        <v/>
      </c>
      <c r="V71" s="44" t="str">
        <f>'הגבלה לסכום מבוקש (2)'!W71</f>
        <v/>
      </c>
    </row>
    <row r="72" spans="2:22" hidden="1" x14ac:dyDescent="0.25">
      <c r="B72" s="39" t="str">
        <f t="shared" si="1"/>
        <v/>
      </c>
      <c r="C72" s="40" t="str">
        <f>IF('תנאי סף'!F72="","",'תנאי סף'!F72)</f>
        <v/>
      </c>
      <c r="D72" s="329"/>
      <c r="E72" s="329"/>
      <c r="F72" s="329"/>
      <c r="G72" s="329"/>
      <c r="H72" s="330"/>
      <c r="I72" s="41"/>
      <c r="J72" s="41"/>
      <c r="K72" s="330"/>
      <c r="L72" s="330"/>
      <c r="M72" s="330"/>
      <c r="N72" s="330"/>
      <c r="O72" s="330"/>
      <c r="P72" s="42" t="str">
        <f>IF(C72="","",'הגבלה לסכום מבוקש (1)'!D72)</f>
        <v/>
      </c>
      <c r="Q72" s="42" t="str">
        <f>סיכום!H72</f>
        <v/>
      </c>
      <c r="R72" s="43" t="str">
        <f t="shared" si="2"/>
        <v/>
      </c>
      <c r="S72" s="42" t="str">
        <f>'קיזוזים בגין איחורים'!F72</f>
        <v/>
      </c>
      <c r="T72" s="44" t="str">
        <f>IF(B72="","",'קיזוזים- החלטות ועדה'!E72)</f>
        <v/>
      </c>
      <c r="U72" s="42" t="str">
        <f>'קיזוזים- החלטות ועדה'!G72</f>
        <v/>
      </c>
      <c r="V72" s="44" t="str">
        <f>'הגבלה לסכום מבוקש (2)'!W72</f>
        <v/>
      </c>
    </row>
    <row r="73" spans="2:22" hidden="1" x14ac:dyDescent="0.25">
      <c r="B73" s="39" t="str">
        <f t="shared" si="1"/>
        <v/>
      </c>
      <c r="C73" s="40" t="str">
        <f>IF('תנאי סף'!F73="","",'תנאי סף'!F73)</f>
        <v/>
      </c>
      <c r="D73" s="329"/>
      <c r="E73" s="329"/>
      <c r="F73" s="329"/>
      <c r="G73" s="329"/>
      <c r="H73" s="330"/>
      <c r="I73" s="41"/>
      <c r="J73" s="41"/>
      <c r="K73" s="330"/>
      <c r="L73" s="330"/>
      <c r="M73" s="330"/>
      <c r="N73" s="330"/>
      <c r="O73" s="330"/>
      <c r="P73" s="42" t="str">
        <f>IF(C73="","",'הגבלה לסכום מבוקש (1)'!D73)</f>
        <v/>
      </c>
      <c r="Q73" s="42" t="str">
        <f>סיכום!H73</f>
        <v/>
      </c>
      <c r="R73" s="43" t="str">
        <f t="shared" si="2"/>
        <v/>
      </c>
      <c r="S73" s="42" t="str">
        <f>'קיזוזים בגין איחורים'!F73</f>
        <v/>
      </c>
      <c r="T73" s="44" t="str">
        <f>IF(B73="","",'קיזוזים- החלטות ועדה'!E73)</f>
        <v/>
      </c>
      <c r="U73" s="42" t="str">
        <f>'קיזוזים- החלטות ועדה'!G73</f>
        <v/>
      </c>
      <c r="V73" s="44" t="str">
        <f>'הגבלה לסכום מבוקש (2)'!W73</f>
        <v/>
      </c>
    </row>
    <row r="74" spans="2:22" hidden="1" x14ac:dyDescent="0.25">
      <c r="B74" s="39" t="str">
        <f t="shared" si="1"/>
        <v/>
      </c>
      <c r="C74" s="40" t="str">
        <f>IF('תנאי סף'!F74="","",'תנאי סף'!F74)</f>
        <v/>
      </c>
      <c r="D74" s="329"/>
      <c r="E74" s="329"/>
      <c r="F74" s="329"/>
      <c r="G74" s="329"/>
      <c r="H74" s="330"/>
      <c r="I74" s="41"/>
      <c r="J74" s="41"/>
      <c r="K74" s="330"/>
      <c r="L74" s="330"/>
      <c r="M74" s="330"/>
      <c r="N74" s="330"/>
      <c r="O74" s="330"/>
      <c r="P74" s="42" t="str">
        <f>IF(C74="","",'הגבלה לסכום מבוקש (1)'!D74)</f>
        <v/>
      </c>
      <c r="Q74" s="42" t="str">
        <f>סיכום!H74</f>
        <v/>
      </c>
      <c r="R74" s="43" t="str">
        <f t="shared" si="2"/>
        <v/>
      </c>
      <c r="S74" s="42" t="str">
        <f>'קיזוזים בגין איחורים'!F74</f>
        <v/>
      </c>
      <c r="T74" s="44" t="str">
        <f>IF(B74="","",'קיזוזים- החלטות ועדה'!E74)</f>
        <v/>
      </c>
      <c r="U74" s="42" t="str">
        <f>'קיזוזים- החלטות ועדה'!G74</f>
        <v/>
      </c>
      <c r="V74" s="44" t="str">
        <f>'הגבלה לסכום מבוקש (2)'!W74</f>
        <v/>
      </c>
    </row>
    <row r="75" spans="2:22" hidden="1" x14ac:dyDescent="0.25">
      <c r="B75" s="39" t="str">
        <f t="shared" si="1"/>
        <v/>
      </c>
      <c r="C75" s="40" t="str">
        <f>IF('תנאי סף'!F75="","",'תנאי סף'!F75)</f>
        <v/>
      </c>
      <c r="D75" s="329"/>
      <c r="E75" s="329"/>
      <c r="F75" s="329"/>
      <c r="G75" s="329"/>
      <c r="H75" s="330"/>
      <c r="I75" s="41"/>
      <c r="J75" s="41"/>
      <c r="K75" s="330"/>
      <c r="L75" s="330"/>
      <c r="M75" s="330"/>
      <c r="N75" s="330"/>
      <c r="O75" s="330"/>
      <c r="P75" s="42" t="str">
        <f>IF(C75="","",'הגבלה לסכום מבוקש (1)'!D75)</f>
        <v/>
      </c>
      <c r="Q75" s="42" t="str">
        <f>סיכום!H75</f>
        <v/>
      </c>
      <c r="R75" s="43" t="str">
        <f t="shared" si="2"/>
        <v/>
      </c>
      <c r="S75" s="42" t="str">
        <f>'קיזוזים בגין איחורים'!F75</f>
        <v/>
      </c>
      <c r="T75" s="44" t="str">
        <f>IF(B75="","",'קיזוזים- החלטות ועדה'!E75)</f>
        <v/>
      </c>
      <c r="U75" s="42" t="str">
        <f>'קיזוזים- החלטות ועדה'!G75</f>
        <v/>
      </c>
      <c r="V75" s="44" t="str">
        <f>'הגבלה לסכום מבוקש (2)'!W75</f>
        <v/>
      </c>
    </row>
    <row r="76" spans="2:22" hidden="1" x14ac:dyDescent="0.25">
      <c r="B76" s="39" t="str">
        <f t="shared" si="1"/>
        <v/>
      </c>
      <c r="C76" s="40" t="str">
        <f>IF('תנאי סף'!F76="","",'תנאי סף'!F76)</f>
        <v/>
      </c>
      <c r="D76" s="329"/>
      <c r="E76" s="329"/>
      <c r="F76" s="329"/>
      <c r="G76" s="329"/>
      <c r="H76" s="330"/>
      <c r="I76" s="41"/>
      <c r="J76" s="41"/>
      <c r="K76" s="330"/>
      <c r="L76" s="330"/>
      <c r="M76" s="330"/>
      <c r="N76" s="330"/>
      <c r="O76" s="330"/>
      <c r="P76" s="42" t="str">
        <f>IF(C76="","",'הגבלה לסכום מבוקש (1)'!D76)</f>
        <v/>
      </c>
      <c r="Q76" s="42" t="str">
        <f>סיכום!H76</f>
        <v/>
      </c>
      <c r="R76" s="43" t="str">
        <f t="shared" si="2"/>
        <v/>
      </c>
      <c r="S76" s="42" t="str">
        <f>'קיזוזים בגין איחורים'!F76</f>
        <v/>
      </c>
      <c r="T76" s="44" t="str">
        <f>IF(B76="","",'קיזוזים- החלטות ועדה'!E76)</f>
        <v/>
      </c>
      <c r="U76" s="42" t="str">
        <f>'קיזוזים- החלטות ועדה'!G76</f>
        <v/>
      </c>
      <c r="V76" s="44" t="str">
        <f>'הגבלה לסכום מבוקש (2)'!W76</f>
        <v/>
      </c>
    </row>
    <row r="77" spans="2:22" hidden="1" x14ac:dyDescent="0.25">
      <c r="B77" s="39" t="str">
        <f t="shared" si="1"/>
        <v/>
      </c>
      <c r="C77" s="40" t="str">
        <f>IF('תנאי סף'!F77="","",'תנאי סף'!F77)</f>
        <v/>
      </c>
      <c r="D77" s="329"/>
      <c r="E77" s="329"/>
      <c r="F77" s="329"/>
      <c r="G77" s="329"/>
      <c r="H77" s="330"/>
      <c r="I77" s="41"/>
      <c r="J77" s="41"/>
      <c r="K77" s="330"/>
      <c r="L77" s="330"/>
      <c r="M77" s="330"/>
      <c r="N77" s="330"/>
      <c r="O77" s="330"/>
      <c r="P77" s="42" t="str">
        <f>IF(C77="","",'הגבלה לסכום מבוקש (1)'!D77)</f>
        <v/>
      </c>
      <c r="Q77" s="42" t="str">
        <f>סיכום!H77</f>
        <v/>
      </c>
      <c r="R77" s="43" t="str">
        <f t="shared" si="2"/>
        <v/>
      </c>
      <c r="S77" s="42" t="str">
        <f>'קיזוזים בגין איחורים'!F77</f>
        <v/>
      </c>
      <c r="T77" s="44" t="str">
        <f>IF(B77="","",'קיזוזים- החלטות ועדה'!E77)</f>
        <v/>
      </c>
      <c r="U77" s="42" t="str">
        <f>'קיזוזים- החלטות ועדה'!G77</f>
        <v/>
      </c>
      <c r="V77" s="44" t="str">
        <f>'הגבלה לסכום מבוקש (2)'!W77</f>
        <v/>
      </c>
    </row>
    <row r="78" spans="2:22" hidden="1" x14ac:dyDescent="0.25">
      <c r="B78" s="39" t="str">
        <f t="shared" si="1"/>
        <v/>
      </c>
      <c r="C78" s="40" t="str">
        <f>IF('תנאי סף'!F78="","",'תנאי סף'!F78)</f>
        <v/>
      </c>
      <c r="D78" s="329"/>
      <c r="E78" s="329"/>
      <c r="F78" s="329"/>
      <c r="G78" s="329"/>
      <c r="H78" s="330"/>
      <c r="I78" s="41"/>
      <c r="J78" s="41"/>
      <c r="K78" s="330"/>
      <c r="L78" s="330"/>
      <c r="M78" s="330"/>
      <c r="N78" s="330"/>
      <c r="O78" s="330"/>
      <c r="P78" s="42" t="str">
        <f>IF(C78="","",'הגבלה לסכום מבוקש (1)'!D78)</f>
        <v/>
      </c>
      <c r="Q78" s="42" t="str">
        <f>סיכום!H78</f>
        <v/>
      </c>
      <c r="R78" s="43" t="str">
        <f t="shared" si="2"/>
        <v/>
      </c>
      <c r="S78" s="42" t="str">
        <f>'קיזוזים בגין איחורים'!F78</f>
        <v/>
      </c>
      <c r="T78" s="44" t="str">
        <f>IF(B78="","",'קיזוזים- החלטות ועדה'!E78)</f>
        <v/>
      </c>
      <c r="U78" s="42" t="str">
        <f>'קיזוזים- החלטות ועדה'!G78</f>
        <v/>
      </c>
      <c r="V78" s="44" t="str">
        <f>'הגבלה לסכום מבוקש (2)'!W78</f>
        <v/>
      </c>
    </row>
    <row r="79" spans="2:22" hidden="1" x14ac:dyDescent="0.25">
      <c r="B79" s="39" t="str">
        <f t="shared" si="1"/>
        <v/>
      </c>
      <c r="C79" s="40" t="str">
        <f>IF('תנאי סף'!F79="","",'תנאי סף'!F79)</f>
        <v/>
      </c>
      <c r="D79" s="329"/>
      <c r="E79" s="329"/>
      <c r="F79" s="329"/>
      <c r="G79" s="329"/>
      <c r="H79" s="330"/>
      <c r="I79" s="41"/>
      <c r="J79" s="41"/>
      <c r="K79" s="330"/>
      <c r="L79" s="330"/>
      <c r="M79" s="330"/>
      <c r="N79" s="330"/>
      <c r="O79" s="330"/>
      <c r="P79" s="42" t="str">
        <f>IF(C79="","",'הגבלה לסכום מבוקש (1)'!D79)</f>
        <v/>
      </c>
      <c r="Q79" s="42" t="str">
        <f>סיכום!H79</f>
        <v/>
      </c>
      <c r="R79" s="43" t="str">
        <f t="shared" si="2"/>
        <v/>
      </c>
      <c r="S79" s="42" t="str">
        <f>'קיזוזים בגין איחורים'!F79</f>
        <v/>
      </c>
      <c r="T79" s="44" t="str">
        <f>IF(B79="","",'קיזוזים- החלטות ועדה'!E79)</f>
        <v/>
      </c>
      <c r="U79" s="42" t="str">
        <f>'קיזוזים- החלטות ועדה'!G79</f>
        <v/>
      </c>
      <c r="V79" s="44" t="str">
        <f>'הגבלה לסכום מבוקש (2)'!W79</f>
        <v/>
      </c>
    </row>
    <row r="80" spans="2:22" hidden="1" x14ac:dyDescent="0.25">
      <c r="B80" s="39" t="str">
        <f t="shared" si="1"/>
        <v/>
      </c>
      <c r="C80" s="40" t="str">
        <f>IF('תנאי סף'!F80="","",'תנאי סף'!F80)</f>
        <v/>
      </c>
      <c r="D80" s="329"/>
      <c r="E80" s="329"/>
      <c r="F80" s="329"/>
      <c r="G80" s="329"/>
      <c r="H80" s="330"/>
      <c r="I80" s="41"/>
      <c r="J80" s="41"/>
      <c r="K80" s="330"/>
      <c r="L80" s="330"/>
      <c r="M80" s="330"/>
      <c r="N80" s="330"/>
      <c r="O80" s="330"/>
      <c r="P80" s="42" t="str">
        <f>IF(C80="","",'הגבלה לסכום מבוקש (1)'!D80)</f>
        <v/>
      </c>
      <c r="Q80" s="42" t="str">
        <f>סיכום!H80</f>
        <v/>
      </c>
      <c r="R80" s="43" t="str">
        <f t="shared" si="2"/>
        <v/>
      </c>
      <c r="S80" s="42" t="str">
        <f>'קיזוזים בגין איחורים'!F80</f>
        <v/>
      </c>
      <c r="T80" s="44" t="str">
        <f>IF(B80="","",'קיזוזים- החלטות ועדה'!E80)</f>
        <v/>
      </c>
      <c r="U80" s="42" t="str">
        <f>'קיזוזים- החלטות ועדה'!G80</f>
        <v/>
      </c>
      <c r="V80" s="44" t="str">
        <f>'הגבלה לסכום מבוקש (2)'!W80</f>
        <v/>
      </c>
    </row>
    <row r="81" spans="2:22" hidden="1" x14ac:dyDescent="0.25">
      <c r="B81" s="39" t="str">
        <f t="shared" si="1"/>
        <v/>
      </c>
      <c r="C81" s="40" t="str">
        <f>IF('תנאי סף'!F81="","",'תנאי סף'!F81)</f>
        <v/>
      </c>
      <c r="D81" s="329"/>
      <c r="E81" s="329"/>
      <c r="F81" s="329"/>
      <c r="G81" s="329"/>
      <c r="H81" s="330"/>
      <c r="I81" s="41"/>
      <c r="J81" s="41"/>
      <c r="K81" s="330"/>
      <c r="L81" s="330"/>
      <c r="M81" s="330"/>
      <c r="N81" s="330"/>
      <c r="O81" s="330"/>
      <c r="P81" s="42" t="str">
        <f>IF(C81="","",'הגבלה לסכום מבוקש (1)'!D81)</f>
        <v/>
      </c>
      <c r="Q81" s="42" t="str">
        <f>סיכום!H81</f>
        <v/>
      </c>
      <c r="R81" s="43" t="str">
        <f t="shared" si="2"/>
        <v/>
      </c>
      <c r="S81" s="42" t="str">
        <f>'קיזוזים בגין איחורים'!F81</f>
        <v/>
      </c>
      <c r="T81" s="44" t="str">
        <f>IF(B81="","",'קיזוזים- החלטות ועדה'!E81)</f>
        <v/>
      </c>
      <c r="U81" s="42" t="str">
        <f>'קיזוזים- החלטות ועדה'!G81</f>
        <v/>
      </c>
      <c r="V81" s="44" t="str">
        <f>'הגבלה לסכום מבוקש (2)'!W81</f>
        <v/>
      </c>
    </row>
    <row r="82" spans="2:22" hidden="1" x14ac:dyDescent="0.25">
      <c r="B82" s="39" t="str">
        <f t="shared" si="1"/>
        <v/>
      </c>
      <c r="C82" s="40" t="str">
        <f>IF('תנאי סף'!F82="","",'תנאי סף'!F82)</f>
        <v/>
      </c>
      <c r="D82" s="329"/>
      <c r="E82" s="329"/>
      <c r="F82" s="329"/>
      <c r="G82" s="329"/>
      <c r="H82" s="330"/>
      <c r="I82" s="41"/>
      <c r="J82" s="41"/>
      <c r="K82" s="330"/>
      <c r="L82" s="330"/>
      <c r="M82" s="330"/>
      <c r="N82" s="330"/>
      <c r="O82" s="330"/>
      <c r="P82" s="42" t="str">
        <f>IF(C82="","",'הגבלה לסכום מבוקש (1)'!D82)</f>
        <v/>
      </c>
      <c r="Q82" s="42" t="str">
        <f>סיכום!H82</f>
        <v/>
      </c>
      <c r="R82" s="43" t="str">
        <f t="shared" si="2"/>
        <v/>
      </c>
      <c r="S82" s="42" t="str">
        <f>'קיזוזים בגין איחורים'!F82</f>
        <v/>
      </c>
      <c r="T82" s="44" t="str">
        <f>IF(B82="","",'קיזוזים- החלטות ועדה'!E82)</f>
        <v/>
      </c>
      <c r="U82" s="42" t="str">
        <f>'קיזוזים- החלטות ועדה'!G82</f>
        <v/>
      </c>
      <c r="V82" s="44" t="str">
        <f>'הגבלה לסכום מבוקש (2)'!W82</f>
        <v/>
      </c>
    </row>
    <row r="83" spans="2:22" hidden="1" x14ac:dyDescent="0.25">
      <c r="B83" s="39" t="str">
        <f t="shared" si="1"/>
        <v/>
      </c>
      <c r="C83" s="40" t="str">
        <f>IF('תנאי סף'!F83="","",'תנאי סף'!F83)</f>
        <v/>
      </c>
      <c r="D83" s="329"/>
      <c r="E83" s="329"/>
      <c r="F83" s="329"/>
      <c r="G83" s="329"/>
      <c r="H83" s="330"/>
      <c r="I83" s="41"/>
      <c r="J83" s="41"/>
      <c r="K83" s="330"/>
      <c r="L83" s="330"/>
      <c r="M83" s="330"/>
      <c r="N83" s="330"/>
      <c r="O83" s="330"/>
      <c r="P83" s="42" t="str">
        <f>IF(C83="","",'הגבלה לסכום מבוקש (1)'!D83)</f>
        <v/>
      </c>
      <c r="Q83" s="42" t="str">
        <f>סיכום!H83</f>
        <v/>
      </c>
      <c r="R83" s="43" t="str">
        <f t="shared" si="2"/>
        <v/>
      </c>
      <c r="S83" s="42" t="str">
        <f>'קיזוזים בגין איחורים'!F83</f>
        <v/>
      </c>
      <c r="T83" s="44" t="str">
        <f>IF(B83="","",'קיזוזים- החלטות ועדה'!E83)</f>
        <v/>
      </c>
      <c r="U83" s="42" t="str">
        <f>'קיזוזים- החלטות ועדה'!G83</f>
        <v/>
      </c>
      <c r="V83" s="44" t="str">
        <f>'הגבלה לסכום מבוקש (2)'!W83</f>
        <v/>
      </c>
    </row>
    <row r="84" spans="2:22" hidden="1" x14ac:dyDescent="0.25">
      <c r="B84" s="39" t="str">
        <f t="shared" si="1"/>
        <v/>
      </c>
      <c r="C84" s="40" t="str">
        <f>IF('תנאי סף'!F84="","",'תנאי סף'!F84)</f>
        <v/>
      </c>
      <c r="D84" s="329"/>
      <c r="E84" s="329"/>
      <c r="F84" s="329"/>
      <c r="G84" s="329"/>
      <c r="H84" s="330"/>
      <c r="I84" s="41"/>
      <c r="J84" s="41"/>
      <c r="K84" s="330"/>
      <c r="L84" s="330"/>
      <c r="M84" s="330"/>
      <c r="N84" s="330"/>
      <c r="O84" s="330"/>
      <c r="P84" s="42" t="str">
        <f>IF(C84="","",'הגבלה לסכום מבוקש (1)'!D84)</f>
        <v/>
      </c>
      <c r="Q84" s="42" t="str">
        <f>סיכום!H84</f>
        <v/>
      </c>
      <c r="R84" s="43" t="str">
        <f t="shared" si="2"/>
        <v/>
      </c>
      <c r="S84" s="42" t="str">
        <f>'קיזוזים בגין איחורים'!F84</f>
        <v/>
      </c>
      <c r="T84" s="44" t="str">
        <f>IF(B84="","",'קיזוזים- החלטות ועדה'!E84)</f>
        <v/>
      </c>
      <c r="U84" s="42" t="str">
        <f>'קיזוזים- החלטות ועדה'!G84</f>
        <v/>
      </c>
      <c r="V84" s="44" t="str">
        <f>'הגבלה לסכום מבוקש (2)'!W84</f>
        <v/>
      </c>
    </row>
    <row r="85" spans="2:22" hidden="1" x14ac:dyDescent="0.25">
      <c r="B85" s="39" t="str">
        <f t="shared" si="1"/>
        <v/>
      </c>
      <c r="C85" s="40" t="str">
        <f>IF('תנאי סף'!F85="","",'תנאי סף'!F85)</f>
        <v/>
      </c>
      <c r="D85" s="329"/>
      <c r="E85" s="329"/>
      <c r="F85" s="329"/>
      <c r="G85" s="329"/>
      <c r="H85" s="330"/>
      <c r="I85" s="41"/>
      <c r="J85" s="41"/>
      <c r="K85" s="330"/>
      <c r="L85" s="330"/>
      <c r="M85" s="330"/>
      <c r="N85" s="330"/>
      <c r="O85" s="330"/>
      <c r="P85" s="42" t="str">
        <f>IF(C85="","",'הגבלה לסכום מבוקש (1)'!D85)</f>
        <v/>
      </c>
      <c r="Q85" s="42" t="str">
        <f>סיכום!H85</f>
        <v/>
      </c>
      <c r="R85" s="43" t="str">
        <f t="shared" si="2"/>
        <v/>
      </c>
      <c r="S85" s="42" t="str">
        <f>'קיזוזים בגין איחורים'!F85</f>
        <v/>
      </c>
      <c r="T85" s="44" t="str">
        <f>IF(B85="","",'קיזוזים- החלטות ועדה'!E85)</f>
        <v/>
      </c>
      <c r="U85" s="42" t="str">
        <f>'קיזוזים- החלטות ועדה'!G85</f>
        <v/>
      </c>
      <c r="V85" s="44" t="str">
        <f>'הגבלה לסכום מבוקש (2)'!W85</f>
        <v/>
      </c>
    </row>
    <row r="86" spans="2:22" hidden="1" x14ac:dyDescent="0.25">
      <c r="B86" s="39" t="str">
        <f t="shared" si="1"/>
        <v/>
      </c>
      <c r="C86" s="40" t="str">
        <f>IF('תנאי סף'!F86="","",'תנאי סף'!F86)</f>
        <v/>
      </c>
      <c r="D86" s="329"/>
      <c r="E86" s="329"/>
      <c r="F86" s="329"/>
      <c r="G86" s="329"/>
      <c r="H86" s="330"/>
      <c r="I86" s="41"/>
      <c r="J86" s="41"/>
      <c r="K86" s="330"/>
      <c r="L86" s="330"/>
      <c r="M86" s="330"/>
      <c r="N86" s="330"/>
      <c r="O86" s="330"/>
      <c r="P86" s="42" t="str">
        <f>IF(C86="","",'הגבלה לסכום מבוקש (1)'!D86)</f>
        <v/>
      </c>
      <c r="Q86" s="42" t="str">
        <f>סיכום!H86</f>
        <v/>
      </c>
      <c r="R86" s="43" t="str">
        <f t="shared" si="2"/>
        <v/>
      </c>
      <c r="S86" s="42" t="str">
        <f>'קיזוזים בגין איחורים'!F86</f>
        <v/>
      </c>
      <c r="T86" s="44" t="str">
        <f>IF(B86="","",'קיזוזים- החלטות ועדה'!E86)</f>
        <v/>
      </c>
      <c r="U86" s="42" t="str">
        <f>'קיזוזים- החלטות ועדה'!G86</f>
        <v/>
      </c>
      <c r="V86" s="44" t="str">
        <f>'הגבלה לסכום מבוקש (2)'!W86</f>
        <v/>
      </c>
    </row>
    <row r="87" spans="2:22" hidden="1" x14ac:dyDescent="0.25">
      <c r="B87" s="39" t="str">
        <f t="shared" si="1"/>
        <v/>
      </c>
      <c r="C87" s="40" t="str">
        <f>IF('תנאי סף'!F87="","",'תנאי סף'!F87)</f>
        <v/>
      </c>
      <c r="D87" s="329"/>
      <c r="E87" s="329"/>
      <c r="F87" s="329"/>
      <c r="G87" s="329"/>
      <c r="H87" s="330"/>
      <c r="I87" s="41"/>
      <c r="J87" s="41"/>
      <c r="K87" s="330"/>
      <c r="L87" s="330"/>
      <c r="M87" s="330"/>
      <c r="N87" s="330"/>
      <c r="O87" s="330"/>
      <c r="P87" s="42" t="str">
        <f>IF(C87="","",'הגבלה לסכום מבוקש (1)'!D87)</f>
        <v/>
      </c>
      <c r="Q87" s="42" t="str">
        <f>סיכום!H87</f>
        <v/>
      </c>
      <c r="R87" s="43" t="str">
        <f t="shared" si="2"/>
        <v/>
      </c>
      <c r="S87" s="42" t="str">
        <f>'קיזוזים בגין איחורים'!F87</f>
        <v/>
      </c>
      <c r="T87" s="44" t="str">
        <f>IF(B87="","",'קיזוזים- החלטות ועדה'!E87)</f>
        <v/>
      </c>
      <c r="U87" s="42" t="str">
        <f>'קיזוזים- החלטות ועדה'!G87</f>
        <v/>
      </c>
      <c r="V87" s="44" t="str">
        <f>'הגבלה לסכום מבוקש (2)'!W87</f>
        <v/>
      </c>
    </row>
    <row r="88" spans="2:22" hidden="1" x14ac:dyDescent="0.25">
      <c r="B88" s="39" t="str">
        <f t="shared" si="1"/>
        <v/>
      </c>
      <c r="C88" s="40" t="str">
        <f>IF('תנאי סף'!F88="","",'תנאי סף'!F88)</f>
        <v/>
      </c>
      <c r="D88" s="329"/>
      <c r="E88" s="329"/>
      <c r="F88" s="329"/>
      <c r="G88" s="329"/>
      <c r="H88" s="330"/>
      <c r="I88" s="41"/>
      <c r="J88" s="41"/>
      <c r="K88" s="330"/>
      <c r="L88" s="330"/>
      <c r="M88" s="330"/>
      <c r="N88" s="330"/>
      <c r="O88" s="330"/>
      <c r="P88" s="42" t="str">
        <f>IF(C88="","",'הגבלה לסכום מבוקש (1)'!D88)</f>
        <v/>
      </c>
      <c r="Q88" s="42" t="str">
        <f>סיכום!H88</f>
        <v/>
      </c>
      <c r="R88" s="43" t="str">
        <f t="shared" si="2"/>
        <v/>
      </c>
      <c r="S88" s="42" t="str">
        <f>'קיזוזים בגין איחורים'!F88</f>
        <v/>
      </c>
      <c r="T88" s="44" t="str">
        <f>IF(B88="","",'קיזוזים- החלטות ועדה'!E88)</f>
        <v/>
      </c>
      <c r="U88" s="42" t="str">
        <f>'קיזוזים- החלטות ועדה'!G88</f>
        <v/>
      </c>
      <c r="V88" s="44" t="str">
        <f>'הגבלה לסכום מבוקש (2)'!W88</f>
        <v/>
      </c>
    </row>
    <row r="89" spans="2:22" hidden="1" x14ac:dyDescent="0.25">
      <c r="B89" s="39" t="str">
        <f t="shared" si="1"/>
        <v/>
      </c>
      <c r="C89" s="40" t="str">
        <f>IF('תנאי סף'!F89="","",'תנאי סף'!F89)</f>
        <v/>
      </c>
      <c r="D89" s="329"/>
      <c r="E89" s="329"/>
      <c r="F89" s="329"/>
      <c r="G89" s="329"/>
      <c r="H89" s="330"/>
      <c r="I89" s="41"/>
      <c r="J89" s="41"/>
      <c r="K89" s="330"/>
      <c r="L89" s="330"/>
      <c r="M89" s="330"/>
      <c r="N89" s="330"/>
      <c r="O89" s="330"/>
      <c r="P89" s="42" t="str">
        <f>IF(C89="","",'הגבלה לסכום מבוקש (1)'!D89)</f>
        <v/>
      </c>
      <c r="Q89" s="42" t="str">
        <f>סיכום!H89</f>
        <v/>
      </c>
      <c r="R89" s="43" t="str">
        <f t="shared" si="2"/>
        <v/>
      </c>
      <c r="S89" s="42" t="str">
        <f>'קיזוזים בגין איחורים'!F89</f>
        <v/>
      </c>
      <c r="T89" s="44" t="str">
        <f>IF(B89="","",'קיזוזים- החלטות ועדה'!E89)</f>
        <v/>
      </c>
      <c r="U89" s="42" t="str">
        <f>'קיזוזים- החלטות ועדה'!G89</f>
        <v/>
      </c>
      <c r="V89" s="44" t="str">
        <f>'הגבלה לסכום מבוקש (2)'!W89</f>
        <v/>
      </c>
    </row>
    <row r="90" spans="2:22" hidden="1" x14ac:dyDescent="0.25">
      <c r="B90" s="39" t="str">
        <f t="shared" si="1"/>
        <v/>
      </c>
      <c r="C90" s="40" t="str">
        <f>IF('תנאי סף'!F90="","",'תנאי סף'!F90)</f>
        <v/>
      </c>
      <c r="D90" s="329"/>
      <c r="E90" s="329"/>
      <c r="F90" s="329"/>
      <c r="G90" s="329"/>
      <c r="H90" s="330"/>
      <c r="I90" s="41"/>
      <c r="J90" s="41"/>
      <c r="K90" s="330"/>
      <c r="L90" s="330"/>
      <c r="M90" s="330"/>
      <c r="N90" s="330"/>
      <c r="O90" s="330"/>
      <c r="P90" s="42" t="str">
        <f>IF(C90="","",'הגבלה לסכום מבוקש (1)'!D90)</f>
        <v/>
      </c>
      <c r="Q90" s="42" t="str">
        <f>סיכום!H90</f>
        <v/>
      </c>
      <c r="R90" s="43" t="str">
        <f t="shared" si="2"/>
        <v/>
      </c>
      <c r="S90" s="42" t="str">
        <f>'קיזוזים בגין איחורים'!F90</f>
        <v/>
      </c>
      <c r="T90" s="44" t="str">
        <f>IF(B90="","",'קיזוזים- החלטות ועדה'!E90)</f>
        <v/>
      </c>
      <c r="U90" s="42" t="str">
        <f>'קיזוזים- החלטות ועדה'!G90</f>
        <v/>
      </c>
      <c r="V90" s="44" t="str">
        <f>'הגבלה לסכום מבוקש (2)'!W90</f>
        <v/>
      </c>
    </row>
    <row r="91" spans="2:22" hidden="1" x14ac:dyDescent="0.25">
      <c r="B91" s="39" t="str">
        <f t="shared" si="1"/>
        <v/>
      </c>
      <c r="C91" s="40" t="str">
        <f>IF('תנאי סף'!F91="","",'תנאי סף'!F91)</f>
        <v/>
      </c>
      <c r="D91" s="329"/>
      <c r="E91" s="329"/>
      <c r="F91" s="329"/>
      <c r="G91" s="329"/>
      <c r="H91" s="330"/>
      <c r="I91" s="41"/>
      <c r="J91" s="41"/>
      <c r="K91" s="330"/>
      <c r="L91" s="330"/>
      <c r="M91" s="330"/>
      <c r="N91" s="330"/>
      <c r="O91" s="330"/>
      <c r="P91" s="42" t="str">
        <f>IF(C91="","",'הגבלה לסכום מבוקש (1)'!D91)</f>
        <v/>
      </c>
      <c r="Q91" s="42" t="str">
        <f>סיכום!H91</f>
        <v/>
      </c>
      <c r="R91" s="43" t="str">
        <f t="shared" si="2"/>
        <v/>
      </c>
      <c r="S91" s="42" t="str">
        <f>'קיזוזים בגין איחורים'!F91</f>
        <v/>
      </c>
      <c r="T91" s="44" t="str">
        <f>IF(B91="","",'קיזוזים- החלטות ועדה'!E91)</f>
        <v/>
      </c>
      <c r="U91" s="42" t="str">
        <f>'קיזוזים- החלטות ועדה'!G91</f>
        <v/>
      </c>
      <c r="V91" s="44" t="str">
        <f>'הגבלה לסכום מבוקש (2)'!W91</f>
        <v/>
      </c>
    </row>
    <row r="92" spans="2:22" hidden="1" x14ac:dyDescent="0.25">
      <c r="B92" s="39" t="str">
        <f t="shared" si="1"/>
        <v/>
      </c>
      <c r="C92" s="40" t="str">
        <f>IF('תנאי סף'!F92="","",'תנאי סף'!F92)</f>
        <v/>
      </c>
      <c r="D92" s="329"/>
      <c r="E92" s="329"/>
      <c r="F92" s="329"/>
      <c r="G92" s="329"/>
      <c r="H92" s="330"/>
      <c r="I92" s="41"/>
      <c r="J92" s="41"/>
      <c r="K92" s="330"/>
      <c r="L92" s="330"/>
      <c r="M92" s="330"/>
      <c r="N92" s="330"/>
      <c r="O92" s="330"/>
      <c r="P92" s="42" t="str">
        <f>IF(C92="","",'הגבלה לסכום מבוקש (1)'!D92)</f>
        <v/>
      </c>
      <c r="Q92" s="42" t="str">
        <f>סיכום!H92</f>
        <v/>
      </c>
      <c r="R92" s="43" t="str">
        <f t="shared" si="2"/>
        <v/>
      </c>
      <c r="S92" s="42" t="str">
        <f>'קיזוזים בגין איחורים'!F92</f>
        <v/>
      </c>
      <c r="T92" s="44" t="str">
        <f>IF(B92="","",'קיזוזים- החלטות ועדה'!E92)</f>
        <v/>
      </c>
      <c r="U92" s="42" t="str">
        <f>'קיזוזים- החלטות ועדה'!G92</f>
        <v/>
      </c>
      <c r="V92" s="44" t="str">
        <f>'הגבלה לסכום מבוקש (2)'!W92</f>
        <v/>
      </c>
    </row>
    <row r="93" spans="2:22" hidden="1" x14ac:dyDescent="0.25">
      <c r="B93" s="39" t="str">
        <f t="shared" si="1"/>
        <v/>
      </c>
      <c r="C93" s="40" t="str">
        <f>IF('תנאי סף'!F93="","",'תנאי סף'!F93)</f>
        <v/>
      </c>
      <c r="D93" s="329"/>
      <c r="E93" s="329"/>
      <c r="F93" s="329"/>
      <c r="G93" s="329"/>
      <c r="H93" s="330"/>
      <c r="I93" s="41"/>
      <c r="J93" s="41"/>
      <c r="K93" s="330"/>
      <c r="L93" s="330"/>
      <c r="M93" s="330"/>
      <c r="N93" s="330"/>
      <c r="O93" s="330"/>
      <c r="P93" s="42" t="str">
        <f>IF(C93="","",'הגבלה לסכום מבוקש (1)'!D93)</f>
        <v/>
      </c>
      <c r="Q93" s="42" t="str">
        <f>סיכום!H93</f>
        <v/>
      </c>
      <c r="R93" s="43" t="str">
        <f t="shared" si="2"/>
        <v/>
      </c>
      <c r="S93" s="42" t="str">
        <f>'קיזוזים בגין איחורים'!F93</f>
        <v/>
      </c>
      <c r="T93" s="44" t="str">
        <f>IF(B93="","",'קיזוזים- החלטות ועדה'!E93)</f>
        <v/>
      </c>
      <c r="U93" s="42" t="str">
        <f>'קיזוזים- החלטות ועדה'!G93</f>
        <v/>
      </c>
      <c r="V93" s="44" t="str">
        <f>'הגבלה לסכום מבוקש (2)'!W93</f>
        <v/>
      </c>
    </row>
    <row r="94" spans="2:22" hidden="1" x14ac:dyDescent="0.25">
      <c r="B94" s="39" t="str">
        <f t="shared" si="1"/>
        <v/>
      </c>
      <c r="C94" s="40" t="str">
        <f>IF('תנאי סף'!F94="","",'תנאי סף'!F94)</f>
        <v/>
      </c>
      <c r="D94" s="329"/>
      <c r="E94" s="329"/>
      <c r="F94" s="329"/>
      <c r="G94" s="329"/>
      <c r="H94" s="330"/>
      <c r="I94" s="41"/>
      <c r="J94" s="41"/>
      <c r="K94" s="330"/>
      <c r="L94" s="330"/>
      <c r="M94" s="330"/>
      <c r="N94" s="330"/>
      <c r="O94" s="330"/>
      <c r="P94" s="42" t="str">
        <f>IF(C94="","",'הגבלה לסכום מבוקש (1)'!D94)</f>
        <v/>
      </c>
      <c r="Q94" s="42" t="str">
        <f>סיכום!H94</f>
        <v/>
      </c>
      <c r="R94" s="43" t="str">
        <f t="shared" si="2"/>
        <v/>
      </c>
      <c r="S94" s="42" t="str">
        <f>'קיזוזים בגין איחורים'!F94</f>
        <v/>
      </c>
      <c r="T94" s="44" t="str">
        <f>IF(B94="","",'קיזוזים- החלטות ועדה'!E94)</f>
        <v/>
      </c>
      <c r="U94" s="42" t="str">
        <f>'קיזוזים- החלטות ועדה'!G94</f>
        <v/>
      </c>
      <c r="V94" s="44" t="str">
        <f>'הגבלה לסכום מבוקש (2)'!W94</f>
        <v/>
      </c>
    </row>
    <row r="95" spans="2:22" hidden="1" x14ac:dyDescent="0.25">
      <c r="B95" s="39" t="str">
        <f t="shared" si="1"/>
        <v/>
      </c>
      <c r="C95" s="40" t="str">
        <f>IF('תנאי סף'!F95="","",'תנאי סף'!F95)</f>
        <v/>
      </c>
      <c r="D95" s="329"/>
      <c r="E95" s="329"/>
      <c r="F95" s="329"/>
      <c r="G95" s="329"/>
      <c r="H95" s="330"/>
      <c r="I95" s="41"/>
      <c r="J95" s="41"/>
      <c r="K95" s="330"/>
      <c r="L95" s="330"/>
      <c r="M95" s="330"/>
      <c r="N95" s="330"/>
      <c r="O95" s="330"/>
      <c r="P95" s="42" t="str">
        <f>IF(C95="","",'הגבלה לסכום מבוקש (1)'!D95)</f>
        <v/>
      </c>
      <c r="Q95" s="42" t="str">
        <f>סיכום!H95</f>
        <v/>
      </c>
      <c r="R95" s="43" t="str">
        <f t="shared" ref="R95:R126" si="3">IFERROR(Q95/J95,"")</f>
        <v/>
      </c>
      <c r="S95" s="42" t="str">
        <f>'קיזוזים בגין איחורים'!F95</f>
        <v/>
      </c>
      <c r="T95" s="44" t="str">
        <f>IF(B95="","",'קיזוזים- החלטות ועדה'!E95)</f>
        <v/>
      </c>
      <c r="U95" s="42" t="str">
        <f>'קיזוזים- החלטות ועדה'!G95</f>
        <v/>
      </c>
      <c r="V95" s="44" t="str">
        <f>'הגבלה לסכום מבוקש (2)'!W95</f>
        <v/>
      </c>
    </row>
    <row r="96" spans="2:22" hidden="1" x14ac:dyDescent="0.25">
      <c r="B96" s="39" t="str">
        <f t="shared" ref="B96:B130" si="4">IF(C96="","",ROW()-30)</f>
        <v/>
      </c>
      <c r="C96" s="40" t="str">
        <f>IF('תנאי סף'!F96="","",'תנאי סף'!F96)</f>
        <v/>
      </c>
      <c r="D96" s="329"/>
      <c r="E96" s="329"/>
      <c r="F96" s="329"/>
      <c r="G96" s="329"/>
      <c r="H96" s="330"/>
      <c r="I96" s="41"/>
      <c r="J96" s="41"/>
      <c r="K96" s="330"/>
      <c r="L96" s="330"/>
      <c r="M96" s="330"/>
      <c r="N96" s="330"/>
      <c r="O96" s="330"/>
      <c r="P96" s="42" t="str">
        <f>IF(C96="","",'הגבלה לסכום מבוקש (1)'!D96)</f>
        <v/>
      </c>
      <c r="Q96" s="42" t="str">
        <f>סיכום!H96</f>
        <v/>
      </c>
      <c r="R96" s="43" t="str">
        <f t="shared" si="3"/>
        <v/>
      </c>
      <c r="S96" s="42" t="str">
        <f>'קיזוזים בגין איחורים'!F96</f>
        <v/>
      </c>
      <c r="T96" s="44" t="str">
        <f>IF(B96="","",'קיזוזים- החלטות ועדה'!E96)</f>
        <v/>
      </c>
      <c r="U96" s="42" t="str">
        <f>'קיזוזים- החלטות ועדה'!G96</f>
        <v/>
      </c>
      <c r="V96" s="44" t="str">
        <f>'הגבלה לסכום מבוקש (2)'!W96</f>
        <v/>
      </c>
    </row>
    <row r="97" spans="2:22" hidden="1" x14ac:dyDescent="0.25">
      <c r="B97" s="39" t="str">
        <f t="shared" si="4"/>
        <v/>
      </c>
      <c r="C97" s="40" t="str">
        <f>IF('תנאי סף'!F97="","",'תנאי סף'!F97)</f>
        <v/>
      </c>
      <c r="D97" s="329"/>
      <c r="E97" s="329"/>
      <c r="F97" s="329"/>
      <c r="G97" s="329"/>
      <c r="H97" s="330"/>
      <c r="I97" s="41"/>
      <c r="J97" s="41"/>
      <c r="K97" s="330"/>
      <c r="L97" s="330"/>
      <c r="M97" s="330"/>
      <c r="N97" s="330"/>
      <c r="O97" s="330"/>
      <c r="P97" s="42" t="str">
        <f>IF(C97="","",'הגבלה לסכום מבוקש (1)'!D97)</f>
        <v/>
      </c>
      <c r="Q97" s="42" t="str">
        <f>סיכום!H97</f>
        <v/>
      </c>
      <c r="R97" s="43" t="str">
        <f t="shared" si="3"/>
        <v/>
      </c>
      <c r="S97" s="42" t="str">
        <f>'קיזוזים בגין איחורים'!F97</f>
        <v/>
      </c>
      <c r="T97" s="44" t="str">
        <f>IF(B97="","",'קיזוזים- החלטות ועדה'!E97)</f>
        <v/>
      </c>
      <c r="U97" s="42" t="str">
        <f>'קיזוזים- החלטות ועדה'!G97</f>
        <v/>
      </c>
      <c r="V97" s="44" t="str">
        <f>'הגבלה לסכום מבוקש (2)'!W97</f>
        <v/>
      </c>
    </row>
    <row r="98" spans="2:22" hidden="1" x14ac:dyDescent="0.25">
      <c r="B98" s="39" t="str">
        <f t="shared" si="4"/>
        <v/>
      </c>
      <c r="C98" s="40" t="str">
        <f>IF('תנאי סף'!F98="","",'תנאי סף'!F98)</f>
        <v/>
      </c>
      <c r="D98" s="329"/>
      <c r="E98" s="329"/>
      <c r="F98" s="329"/>
      <c r="G98" s="329"/>
      <c r="H98" s="330"/>
      <c r="I98" s="41"/>
      <c r="J98" s="41"/>
      <c r="K98" s="330"/>
      <c r="L98" s="330"/>
      <c r="M98" s="330"/>
      <c r="N98" s="330"/>
      <c r="O98" s="330"/>
      <c r="P98" s="42" t="str">
        <f>IF(C98="","",'הגבלה לסכום מבוקש (1)'!D98)</f>
        <v/>
      </c>
      <c r="Q98" s="42" t="str">
        <f>סיכום!H98</f>
        <v/>
      </c>
      <c r="R98" s="43" t="str">
        <f t="shared" si="3"/>
        <v/>
      </c>
      <c r="S98" s="42" t="str">
        <f>'קיזוזים בגין איחורים'!F98</f>
        <v/>
      </c>
      <c r="T98" s="44" t="str">
        <f>IF(B98="","",'קיזוזים- החלטות ועדה'!E98)</f>
        <v/>
      </c>
      <c r="U98" s="42" t="str">
        <f>'קיזוזים- החלטות ועדה'!G98</f>
        <v/>
      </c>
      <c r="V98" s="44" t="str">
        <f>'הגבלה לסכום מבוקש (2)'!W98</f>
        <v/>
      </c>
    </row>
    <row r="99" spans="2:22" hidden="1" x14ac:dyDescent="0.25">
      <c r="B99" s="39" t="str">
        <f t="shared" si="4"/>
        <v/>
      </c>
      <c r="C99" s="40" t="str">
        <f>IF('תנאי סף'!F99="","",'תנאי סף'!F99)</f>
        <v/>
      </c>
      <c r="D99" s="329"/>
      <c r="E99" s="329"/>
      <c r="F99" s="329"/>
      <c r="G99" s="329"/>
      <c r="H99" s="330"/>
      <c r="I99" s="41"/>
      <c r="J99" s="41"/>
      <c r="K99" s="330"/>
      <c r="L99" s="330"/>
      <c r="M99" s="330"/>
      <c r="N99" s="330"/>
      <c r="O99" s="330"/>
      <c r="P99" s="42" t="str">
        <f>IF(C99="","",'הגבלה לסכום מבוקש (1)'!D99)</f>
        <v/>
      </c>
      <c r="Q99" s="42" t="str">
        <f>סיכום!H99</f>
        <v/>
      </c>
      <c r="R99" s="43" t="str">
        <f t="shared" si="3"/>
        <v/>
      </c>
      <c r="S99" s="42" t="str">
        <f>'קיזוזים בגין איחורים'!F99</f>
        <v/>
      </c>
      <c r="T99" s="44" t="str">
        <f>IF(B99="","",'קיזוזים- החלטות ועדה'!E99)</f>
        <v/>
      </c>
      <c r="U99" s="42" t="str">
        <f>'קיזוזים- החלטות ועדה'!G99</f>
        <v/>
      </c>
      <c r="V99" s="44" t="str">
        <f>'הגבלה לסכום מבוקש (2)'!W99</f>
        <v/>
      </c>
    </row>
    <row r="100" spans="2:22" hidden="1" x14ac:dyDescent="0.25">
      <c r="B100" s="39" t="str">
        <f t="shared" si="4"/>
        <v/>
      </c>
      <c r="C100" s="40" t="str">
        <f>IF('תנאי סף'!F100="","",'תנאי סף'!F100)</f>
        <v/>
      </c>
      <c r="D100" s="329"/>
      <c r="E100" s="329"/>
      <c r="F100" s="329"/>
      <c r="G100" s="329"/>
      <c r="H100" s="330"/>
      <c r="I100" s="41"/>
      <c r="J100" s="41"/>
      <c r="K100" s="330"/>
      <c r="L100" s="330"/>
      <c r="M100" s="330"/>
      <c r="N100" s="330"/>
      <c r="O100" s="330"/>
      <c r="P100" s="42" t="str">
        <f>IF(C100="","",'הגבלה לסכום מבוקש (1)'!D100)</f>
        <v/>
      </c>
      <c r="Q100" s="42" t="str">
        <f>סיכום!H100</f>
        <v/>
      </c>
      <c r="R100" s="43" t="str">
        <f t="shared" si="3"/>
        <v/>
      </c>
      <c r="S100" s="42" t="str">
        <f>'קיזוזים בגין איחורים'!F100</f>
        <v/>
      </c>
      <c r="T100" s="44" t="str">
        <f>IF(B100="","",'קיזוזים- החלטות ועדה'!E100)</f>
        <v/>
      </c>
      <c r="U100" s="42" t="str">
        <f>'קיזוזים- החלטות ועדה'!G100</f>
        <v/>
      </c>
      <c r="V100" s="44" t="str">
        <f>'הגבלה לסכום מבוקש (2)'!W100</f>
        <v/>
      </c>
    </row>
    <row r="101" spans="2:22" hidden="1" x14ac:dyDescent="0.25">
      <c r="B101" s="39" t="str">
        <f t="shared" si="4"/>
        <v/>
      </c>
      <c r="C101" s="40" t="str">
        <f>IF('תנאי סף'!F101="","",'תנאי סף'!F101)</f>
        <v/>
      </c>
      <c r="D101" s="329"/>
      <c r="E101" s="329"/>
      <c r="F101" s="329"/>
      <c r="G101" s="329"/>
      <c r="H101" s="330"/>
      <c r="I101" s="41"/>
      <c r="J101" s="41"/>
      <c r="K101" s="330"/>
      <c r="L101" s="330"/>
      <c r="M101" s="330"/>
      <c r="N101" s="330"/>
      <c r="O101" s="330"/>
      <c r="P101" s="42" t="str">
        <f>IF(C101="","",'הגבלה לסכום מבוקש (1)'!D101)</f>
        <v/>
      </c>
      <c r="Q101" s="42" t="str">
        <f>סיכום!H101</f>
        <v/>
      </c>
      <c r="R101" s="43" t="str">
        <f t="shared" si="3"/>
        <v/>
      </c>
      <c r="S101" s="42" t="str">
        <f>'קיזוזים בגין איחורים'!F101</f>
        <v/>
      </c>
      <c r="T101" s="44" t="str">
        <f>IF(B101="","",'קיזוזים- החלטות ועדה'!E101)</f>
        <v/>
      </c>
      <c r="U101" s="42" t="str">
        <f>'קיזוזים- החלטות ועדה'!G101</f>
        <v/>
      </c>
      <c r="V101" s="44" t="str">
        <f>'הגבלה לסכום מבוקש (2)'!W101</f>
        <v/>
      </c>
    </row>
    <row r="102" spans="2:22" hidden="1" x14ac:dyDescent="0.25">
      <c r="B102" s="39" t="str">
        <f t="shared" si="4"/>
        <v/>
      </c>
      <c r="C102" s="40" t="str">
        <f>IF('תנאי סף'!F102="","",'תנאי סף'!F102)</f>
        <v/>
      </c>
      <c r="D102" s="329"/>
      <c r="E102" s="329"/>
      <c r="F102" s="329"/>
      <c r="G102" s="329"/>
      <c r="H102" s="330"/>
      <c r="I102" s="41"/>
      <c r="J102" s="41"/>
      <c r="K102" s="330"/>
      <c r="L102" s="330"/>
      <c r="M102" s="330"/>
      <c r="N102" s="330"/>
      <c r="O102" s="330"/>
      <c r="P102" s="42" t="str">
        <f>IF(C102="","",'הגבלה לסכום מבוקש (1)'!D102)</f>
        <v/>
      </c>
      <c r="Q102" s="42" t="str">
        <f>סיכום!H102</f>
        <v/>
      </c>
      <c r="R102" s="43" t="str">
        <f t="shared" si="3"/>
        <v/>
      </c>
      <c r="S102" s="42" t="str">
        <f>'קיזוזים בגין איחורים'!F102</f>
        <v/>
      </c>
      <c r="T102" s="44" t="str">
        <f>IF(B102="","",'קיזוזים- החלטות ועדה'!E102)</f>
        <v/>
      </c>
      <c r="U102" s="42" t="str">
        <f>'קיזוזים- החלטות ועדה'!G102</f>
        <v/>
      </c>
      <c r="V102" s="44" t="str">
        <f>'הגבלה לסכום מבוקש (2)'!W102</f>
        <v/>
      </c>
    </row>
    <row r="103" spans="2:22" hidden="1" x14ac:dyDescent="0.25">
      <c r="B103" s="39" t="str">
        <f t="shared" si="4"/>
        <v/>
      </c>
      <c r="C103" s="40" t="str">
        <f>IF('תנאי סף'!F103="","",'תנאי סף'!F103)</f>
        <v/>
      </c>
      <c r="D103" s="329"/>
      <c r="E103" s="329"/>
      <c r="F103" s="329"/>
      <c r="G103" s="329"/>
      <c r="H103" s="330"/>
      <c r="I103" s="41"/>
      <c r="J103" s="41"/>
      <c r="K103" s="330"/>
      <c r="L103" s="330"/>
      <c r="M103" s="330"/>
      <c r="N103" s="330"/>
      <c r="O103" s="330"/>
      <c r="P103" s="42" t="str">
        <f>IF(C103="","",'הגבלה לסכום מבוקש (1)'!D103)</f>
        <v/>
      </c>
      <c r="Q103" s="42" t="str">
        <f>סיכום!H103</f>
        <v/>
      </c>
      <c r="R103" s="43" t="str">
        <f t="shared" si="3"/>
        <v/>
      </c>
      <c r="S103" s="42" t="str">
        <f>'קיזוזים בגין איחורים'!F103</f>
        <v/>
      </c>
      <c r="T103" s="44" t="str">
        <f>IF(B103="","",'קיזוזים- החלטות ועדה'!E103)</f>
        <v/>
      </c>
      <c r="U103" s="42" t="str">
        <f>'קיזוזים- החלטות ועדה'!G103</f>
        <v/>
      </c>
      <c r="V103" s="44" t="str">
        <f>'הגבלה לסכום מבוקש (2)'!W103</f>
        <v/>
      </c>
    </row>
    <row r="104" spans="2:22" hidden="1" x14ac:dyDescent="0.25">
      <c r="B104" s="39" t="str">
        <f t="shared" si="4"/>
        <v/>
      </c>
      <c r="C104" s="40" t="str">
        <f>IF('תנאי סף'!F104="","",'תנאי סף'!F104)</f>
        <v/>
      </c>
      <c r="D104" s="329"/>
      <c r="E104" s="329"/>
      <c r="F104" s="329"/>
      <c r="G104" s="329"/>
      <c r="H104" s="330"/>
      <c r="I104" s="41"/>
      <c r="J104" s="41"/>
      <c r="K104" s="330"/>
      <c r="L104" s="330"/>
      <c r="M104" s="330"/>
      <c r="N104" s="330"/>
      <c r="O104" s="330"/>
      <c r="P104" s="42" t="str">
        <f>IF(C104="","",'הגבלה לסכום מבוקש (1)'!D104)</f>
        <v/>
      </c>
      <c r="Q104" s="42" t="str">
        <f>סיכום!H104</f>
        <v/>
      </c>
      <c r="R104" s="43" t="str">
        <f t="shared" si="3"/>
        <v/>
      </c>
      <c r="S104" s="42" t="str">
        <f>'קיזוזים בגין איחורים'!F104</f>
        <v/>
      </c>
      <c r="T104" s="44" t="str">
        <f>IF(B104="","",'קיזוזים- החלטות ועדה'!E104)</f>
        <v/>
      </c>
      <c r="U104" s="42" t="str">
        <f>'קיזוזים- החלטות ועדה'!G104</f>
        <v/>
      </c>
      <c r="V104" s="44" t="str">
        <f>'הגבלה לסכום מבוקש (2)'!W104</f>
        <v/>
      </c>
    </row>
    <row r="105" spans="2:22" hidden="1" x14ac:dyDescent="0.25">
      <c r="B105" s="39" t="str">
        <f t="shared" si="4"/>
        <v/>
      </c>
      <c r="C105" s="40" t="str">
        <f>IF('תנאי סף'!F105="","",'תנאי סף'!F105)</f>
        <v/>
      </c>
      <c r="D105" s="329"/>
      <c r="E105" s="329"/>
      <c r="F105" s="329"/>
      <c r="G105" s="329"/>
      <c r="H105" s="330"/>
      <c r="I105" s="41"/>
      <c r="J105" s="41"/>
      <c r="K105" s="330"/>
      <c r="L105" s="330"/>
      <c r="M105" s="330"/>
      <c r="N105" s="330"/>
      <c r="O105" s="330"/>
      <c r="P105" s="42" t="str">
        <f>IF(C105="","",'הגבלה לסכום מבוקש (1)'!D105)</f>
        <v/>
      </c>
      <c r="Q105" s="42" t="str">
        <f>סיכום!H105</f>
        <v/>
      </c>
      <c r="R105" s="43" t="str">
        <f t="shared" si="3"/>
        <v/>
      </c>
      <c r="S105" s="42" t="str">
        <f>'קיזוזים בגין איחורים'!F105</f>
        <v/>
      </c>
      <c r="T105" s="44" t="str">
        <f>IF(B105="","",'קיזוזים- החלטות ועדה'!E105)</f>
        <v/>
      </c>
      <c r="U105" s="42" t="str">
        <f>'קיזוזים- החלטות ועדה'!G105</f>
        <v/>
      </c>
      <c r="V105" s="44" t="str">
        <f>'הגבלה לסכום מבוקש (2)'!W105</f>
        <v/>
      </c>
    </row>
    <row r="106" spans="2:22" hidden="1" x14ac:dyDescent="0.25">
      <c r="B106" s="39" t="str">
        <f t="shared" si="4"/>
        <v/>
      </c>
      <c r="C106" s="40" t="str">
        <f>IF('תנאי סף'!F106="","",'תנאי סף'!F106)</f>
        <v/>
      </c>
      <c r="D106" s="329"/>
      <c r="E106" s="329"/>
      <c r="F106" s="329"/>
      <c r="G106" s="329"/>
      <c r="H106" s="330"/>
      <c r="I106" s="41"/>
      <c r="J106" s="41"/>
      <c r="K106" s="330"/>
      <c r="L106" s="330"/>
      <c r="M106" s="330"/>
      <c r="N106" s="330"/>
      <c r="O106" s="330"/>
      <c r="P106" s="42" t="str">
        <f>IF(C106="","",'הגבלה לסכום מבוקש (1)'!D106)</f>
        <v/>
      </c>
      <c r="Q106" s="42" t="str">
        <f>סיכום!H106</f>
        <v/>
      </c>
      <c r="R106" s="43" t="str">
        <f t="shared" si="3"/>
        <v/>
      </c>
      <c r="S106" s="42" t="str">
        <f>'קיזוזים בגין איחורים'!F106</f>
        <v/>
      </c>
      <c r="T106" s="44" t="str">
        <f>IF(B106="","",'קיזוזים- החלטות ועדה'!E106)</f>
        <v/>
      </c>
      <c r="U106" s="42" t="str">
        <f>'קיזוזים- החלטות ועדה'!G106</f>
        <v/>
      </c>
      <c r="V106" s="44" t="str">
        <f>'הגבלה לסכום מבוקש (2)'!W106</f>
        <v/>
      </c>
    </row>
    <row r="107" spans="2:22" hidden="1" x14ac:dyDescent="0.25">
      <c r="B107" s="39" t="str">
        <f t="shared" si="4"/>
        <v/>
      </c>
      <c r="C107" s="40" t="str">
        <f>IF('תנאי סף'!F107="","",'תנאי סף'!F107)</f>
        <v/>
      </c>
      <c r="D107" s="329"/>
      <c r="E107" s="329"/>
      <c r="F107" s="329"/>
      <c r="G107" s="329"/>
      <c r="H107" s="330"/>
      <c r="I107" s="41"/>
      <c r="J107" s="41"/>
      <c r="K107" s="330"/>
      <c r="L107" s="330"/>
      <c r="M107" s="330"/>
      <c r="N107" s="330"/>
      <c r="O107" s="330"/>
      <c r="P107" s="42" t="str">
        <f>IF(C107="","",'הגבלה לסכום מבוקש (1)'!D107)</f>
        <v/>
      </c>
      <c r="Q107" s="42" t="str">
        <f>סיכום!H107</f>
        <v/>
      </c>
      <c r="R107" s="43" t="str">
        <f t="shared" si="3"/>
        <v/>
      </c>
      <c r="S107" s="42" t="str">
        <f>'קיזוזים בגין איחורים'!F107</f>
        <v/>
      </c>
      <c r="T107" s="44" t="str">
        <f>IF(B107="","",'קיזוזים- החלטות ועדה'!E107)</f>
        <v/>
      </c>
      <c r="U107" s="42" t="str">
        <f>'קיזוזים- החלטות ועדה'!G107</f>
        <v/>
      </c>
      <c r="V107" s="44" t="str">
        <f>'הגבלה לסכום מבוקש (2)'!W107</f>
        <v/>
      </c>
    </row>
    <row r="108" spans="2:22" hidden="1" x14ac:dyDescent="0.25">
      <c r="B108" s="39" t="str">
        <f t="shared" si="4"/>
        <v/>
      </c>
      <c r="C108" s="40" t="str">
        <f>IF('תנאי סף'!F108="","",'תנאי סף'!F108)</f>
        <v/>
      </c>
      <c r="D108" s="329"/>
      <c r="E108" s="329"/>
      <c r="F108" s="329"/>
      <c r="G108" s="329"/>
      <c r="H108" s="330"/>
      <c r="I108" s="41"/>
      <c r="J108" s="41"/>
      <c r="K108" s="330"/>
      <c r="L108" s="330"/>
      <c r="M108" s="330"/>
      <c r="N108" s="330"/>
      <c r="O108" s="330"/>
      <c r="P108" s="42" t="str">
        <f>IF(C108="","",'הגבלה לסכום מבוקש (1)'!D108)</f>
        <v/>
      </c>
      <c r="Q108" s="42" t="str">
        <f>סיכום!H108</f>
        <v/>
      </c>
      <c r="R108" s="43" t="str">
        <f t="shared" si="3"/>
        <v/>
      </c>
      <c r="S108" s="42" t="str">
        <f>'קיזוזים בגין איחורים'!F108</f>
        <v/>
      </c>
      <c r="T108" s="44" t="str">
        <f>IF(B108="","",'קיזוזים- החלטות ועדה'!E108)</f>
        <v/>
      </c>
      <c r="U108" s="42" t="str">
        <f>'קיזוזים- החלטות ועדה'!G108</f>
        <v/>
      </c>
      <c r="V108" s="44" t="str">
        <f>'הגבלה לסכום מבוקש (2)'!W108</f>
        <v/>
      </c>
    </row>
    <row r="109" spans="2:22" hidden="1" x14ac:dyDescent="0.25">
      <c r="B109" s="39" t="str">
        <f t="shared" si="4"/>
        <v/>
      </c>
      <c r="C109" s="40" t="str">
        <f>IF('תנאי סף'!F109="","",'תנאי סף'!F109)</f>
        <v/>
      </c>
      <c r="D109" s="329"/>
      <c r="E109" s="329"/>
      <c r="F109" s="329"/>
      <c r="G109" s="329"/>
      <c r="H109" s="330"/>
      <c r="I109" s="41"/>
      <c r="J109" s="41"/>
      <c r="K109" s="330"/>
      <c r="L109" s="330"/>
      <c r="M109" s="330"/>
      <c r="N109" s="330"/>
      <c r="O109" s="330"/>
      <c r="P109" s="42" t="str">
        <f>IF(C109="","",'הגבלה לסכום מבוקש (1)'!D109)</f>
        <v/>
      </c>
      <c r="Q109" s="42" t="str">
        <f>סיכום!H109</f>
        <v/>
      </c>
      <c r="R109" s="43" t="str">
        <f t="shared" si="3"/>
        <v/>
      </c>
      <c r="S109" s="42" t="str">
        <f>'קיזוזים בגין איחורים'!F109</f>
        <v/>
      </c>
      <c r="T109" s="44" t="str">
        <f>IF(B109="","",'קיזוזים- החלטות ועדה'!E109)</f>
        <v/>
      </c>
      <c r="U109" s="42" t="str">
        <f>'קיזוזים- החלטות ועדה'!G109</f>
        <v/>
      </c>
      <c r="V109" s="44" t="str">
        <f>'הגבלה לסכום מבוקש (2)'!W109</f>
        <v/>
      </c>
    </row>
    <row r="110" spans="2:22" hidden="1" x14ac:dyDescent="0.25">
      <c r="B110" s="39" t="str">
        <f t="shared" si="4"/>
        <v/>
      </c>
      <c r="C110" s="40" t="str">
        <f>IF('תנאי סף'!F110="","",'תנאי סף'!F110)</f>
        <v/>
      </c>
      <c r="D110" s="329"/>
      <c r="E110" s="329"/>
      <c r="F110" s="329"/>
      <c r="G110" s="329"/>
      <c r="H110" s="330"/>
      <c r="I110" s="41"/>
      <c r="J110" s="41"/>
      <c r="K110" s="330"/>
      <c r="L110" s="330"/>
      <c r="M110" s="330"/>
      <c r="N110" s="330"/>
      <c r="O110" s="330"/>
      <c r="P110" s="42" t="str">
        <f>IF(C110="","",'הגבלה לסכום מבוקש (1)'!D110)</f>
        <v/>
      </c>
      <c r="Q110" s="42" t="str">
        <f>סיכום!H110</f>
        <v/>
      </c>
      <c r="R110" s="43" t="str">
        <f t="shared" si="3"/>
        <v/>
      </c>
      <c r="S110" s="42" t="str">
        <f>'קיזוזים בגין איחורים'!F110</f>
        <v/>
      </c>
      <c r="T110" s="44" t="str">
        <f>IF(B110="","",'קיזוזים- החלטות ועדה'!E110)</f>
        <v/>
      </c>
      <c r="U110" s="42" t="str">
        <f>'קיזוזים- החלטות ועדה'!G110</f>
        <v/>
      </c>
      <c r="V110" s="44" t="str">
        <f>'הגבלה לסכום מבוקש (2)'!W110</f>
        <v/>
      </c>
    </row>
    <row r="111" spans="2:22" hidden="1" x14ac:dyDescent="0.25">
      <c r="B111" s="39" t="str">
        <f t="shared" si="4"/>
        <v/>
      </c>
      <c r="C111" s="40" t="str">
        <f>IF('תנאי סף'!F111="","",'תנאי סף'!F111)</f>
        <v/>
      </c>
      <c r="D111" s="329"/>
      <c r="E111" s="329"/>
      <c r="F111" s="329"/>
      <c r="G111" s="329"/>
      <c r="H111" s="330"/>
      <c r="I111" s="41"/>
      <c r="J111" s="41"/>
      <c r="K111" s="330"/>
      <c r="L111" s="330"/>
      <c r="M111" s="330"/>
      <c r="N111" s="330"/>
      <c r="O111" s="330"/>
      <c r="P111" s="42" t="str">
        <f>IF(C111="","",'הגבלה לסכום מבוקש (1)'!D111)</f>
        <v/>
      </c>
      <c r="Q111" s="42" t="str">
        <f>סיכום!H111</f>
        <v/>
      </c>
      <c r="R111" s="43" t="str">
        <f t="shared" si="3"/>
        <v/>
      </c>
      <c r="S111" s="42" t="str">
        <f>'קיזוזים בגין איחורים'!F111</f>
        <v/>
      </c>
      <c r="T111" s="44" t="str">
        <f>IF(B111="","",'קיזוזים- החלטות ועדה'!E111)</f>
        <v/>
      </c>
      <c r="U111" s="42" t="str">
        <f>'קיזוזים- החלטות ועדה'!G111</f>
        <v/>
      </c>
      <c r="V111" s="44" t="str">
        <f>'הגבלה לסכום מבוקש (2)'!W111</f>
        <v/>
      </c>
    </row>
    <row r="112" spans="2:22" hidden="1" x14ac:dyDescent="0.25">
      <c r="B112" s="39" t="str">
        <f t="shared" si="4"/>
        <v/>
      </c>
      <c r="C112" s="40" t="str">
        <f>IF('תנאי סף'!F112="","",'תנאי סף'!F112)</f>
        <v/>
      </c>
      <c r="D112" s="329"/>
      <c r="E112" s="329"/>
      <c r="F112" s="329"/>
      <c r="G112" s="329"/>
      <c r="H112" s="330"/>
      <c r="I112" s="41"/>
      <c r="J112" s="41"/>
      <c r="K112" s="330"/>
      <c r="L112" s="330"/>
      <c r="M112" s="330"/>
      <c r="N112" s="330"/>
      <c r="O112" s="330"/>
      <c r="P112" s="42" t="str">
        <f>IF(C112="","",'הגבלה לסכום מבוקש (1)'!D112)</f>
        <v/>
      </c>
      <c r="Q112" s="42" t="str">
        <f>סיכום!H112</f>
        <v/>
      </c>
      <c r="R112" s="43" t="str">
        <f t="shared" si="3"/>
        <v/>
      </c>
      <c r="S112" s="42" t="str">
        <f>'קיזוזים בגין איחורים'!F112</f>
        <v/>
      </c>
      <c r="T112" s="44" t="str">
        <f>IF(B112="","",'קיזוזים- החלטות ועדה'!E112)</f>
        <v/>
      </c>
      <c r="U112" s="42" t="str">
        <f>'קיזוזים- החלטות ועדה'!G112</f>
        <v/>
      </c>
      <c r="V112" s="44" t="str">
        <f>'הגבלה לסכום מבוקש (2)'!W112</f>
        <v/>
      </c>
    </row>
    <row r="113" spans="2:22" hidden="1" x14ac:dyDescent="0.25">
      <c r="B113" s="39" t="str">
        <f t="shared" si="4"/>
        <v/>
      </c>
      <c r="C113" s="40" t="str">
        <f>IF('תנאי סף'!F113="","",'תנאי סף'!F113)</f>
        <v/>
      </c>
      <c r="D113" s="329"/>
      <c r="E113" s="329"/>
      <c r="F113" s="329"/>
      <c r="G113" s="329"/>
      <c r="H113" s="330"/>
      <c r="I113" s="41"/>
      <c r="J113" s="41"/>
      <c r="K113" s="330"/>
      <c r="L113" s="330"/>
      <c r="M113" s="330"/>
      <c r="N113" s="330"/>
      <c r="O113" s="330"/>
      <c r="P113" s="42" t="str">
        <f>IF(C113="","",'הגבלה לסכום מבוקש (1)'!D113)</f>
        <v/>
      </c>
      <c r="Q113" s="42" t="str">
        <f>סיכום!H113</f>
        <v/>
      </c>
      <c r="R113" s="43" t="str">
        <f t="shared" si="3"/>
        <v/>
      </c>
      <c r="S113" s="42" t="str">
        <f>'קיזוזים בגין איחורים'!F113</f>
        <v/>
      </c>
      <c r="T113" s="44" t="str">
        <f>IF(B113="","",'קיזוזים- החלטות ועדה'!E113)</f>
        <v/>
      </c>
      <c r="U113" s="42" t="str">
        <f>'קיזוזים- החלטות ועדה'!G113</f>
        <v/>
      </c>
      <c r="V113" s="44" t="str">
        <f>'הגבלה לסכום מבוקש (2)'!W113</f>
        <v/>
      </c>
    </row>
    <row r="114" spans="2:22" hidden="1" x14ac:dyDescent="0.25">
      <c r="B114" s="39" t="str">
        <f t="shared" si="4"/>
        <v/>
      </c>
      <c r="C114" s="40" t="str">
        <f>IF('תנאי סף'!F114="","",'תנאי סף'!F114)</f>
        <v/>
      </c>
      <c r="D114" s="329"/>
      <c r="E114" s="329"/>
      <c r="F114" s="329"/>
      <c r="G114" s="329"/>
      <c r="H114" s="330"/>
      <c r="I114" s="41"/>
      <c r="J114" s="41"/>
      <c r="K114" s="330"/>
      <c r="L114" s="330"/>
      <c r="M114" s="330"/>
      <c r="N114" s="330"/>
      <c r="O114" s="330"/>
      <c r="P114" s="42" t="str">
        <f>IF(C114="","",'הגבלה לסכום מבוקש (1)'!D114)</f>
        <v/>
      </c>
      <c r="Q114" s="42" t="str">
        <f>סיכום!H114</f>
        <v/>
      </c>
      <c r="R114" s="43" t="str">
        <f t="shared" si="3"/>
        <v/>
      </c>
      <c r="S114" s="42" t="str">
        <f>'קיזוזים בגין איחורים'!F114</f>
        <v/>
      </c>
      <c r="T114" s="44" t="str">
        <f>IF(B114="","",'קיזוזים- החלטות ועדה'!E114)</f>
        <v/>
      </c>
      <c r="U114" s="42" t="str">
        <f>'קיזוזים- החלטות ועדה'!G114</f>
        <v/>
      </c>
      <c r="V114" s="44" t="str">
        <f>'הגבלה לסכום מבוקש (2)'!W114</f>
        <v/>
      </c>
    </row>
    <row r="115" spans="2:22" hidden="1" x14ac:dyDescent="0.25">
      <c r="B115" s="39" t="str">
        <f t="shared" si="4"/>
        <v/>
      </c>
      <c r="C115" s="40" t="str">
        <f>IF('תנאי סף'!F115="","",'תנאי סף'!F115)</f>
        <v/>
      </c>
      <c r="D115" s="329"/>
      <c r="E115" s="329"/>
      <c r="F115" s="329"/>
      <c r="G115" s="329"/>
      <c r="H115" s="330"/>
      <c r="I115" s="41"/>
      <c r="J115" s="41"/>
      <c r="K115" s="330"/>
      <c r="L115" s="330"/>
      <c r="M115" s="330"/>
      <c r="N115" s="330"/>
      <c r="O115" s="330"/>
      <c r="P115" s="42" t="str">
        <f>IF(C115="","",'הגבלה לסכום מבוקש (1)'!D115)</f>
        <v/>
      </c>
      <c r="Q115" s="42" t="str">
        <f>סיכום!H115</f>
        <v/>
      </c>
      <c r="R115" s="43" t="str">
        <f t="shared" si="3"/>
        <v/>
      </c>
      <c r="S115" s="42" t="str">
        <f>'קיזוזים בגין איחורים'!F115</f>
        <v/>
      </c>
      <c r="T115" s="44" t="str">
        <f>IF(B115="","",'קיזוזים- החלטות ועדה'!E115)</f>
        <v/>
      </c>
      <c r="U115" s="42" t="str">
        <f>'קיזוזים- החלטות ועדה'!G115</f>
        <v/>
      </c>
      <c r="V115" s="44" t="str">
        <f>'הגבלה לסכום מבוקש (2)'!W115</f>
        <v/>
      </c>
    </row>
    <row r="116" spans="2:22" hidden="1" x14ac:dyDescent="0.25">
      <c r="B116" s="39" t="str">
        <f t="shared" si="4"/>
        <v/>
      </c>
      <c r="C116" s="40" t="str">
        <f>IF('תנאי סף'!F116="","",'תנאי סף'!F116)</f>
        <v/>
      </c>
      <c r="D116" s="329"/>
      <c r="E116" s="329"/>
      <c r="F116" s="329"/>
      <c r="G116" s="329"/>
      <c r="H116" s="330"/>
      <c r="I116" s="41"/>
      <c r="J116" s="41"/>
      <c r="K116" s="330"/>
      <c r="L116" s="330"/>
      <c r="M116" s="330"/>
      <c r="N116" s="330"/>
      <c r="O116" s="330"/>
      <c r="P116" s="42" t="str">
        <f>IF(C116="","",'הגבלה לסכום מבוקש (1)'!D116)</f>
        <v/>
      </c>
      <c r="Q116" s="42" t="str">
        <f>סיכום!H116</f>
        <v/>
      </c>
      <c r="R116" s="43" t="str">
        <f t="shared" si="3"/>
        <v/>
      </c>
      <c r="S116" s="42" t="str">
        <f>'קיזוזים בגין איחורים'!F116</f>
        <v/>
      </c>
      <c r="T116" s="44" t="str">
        <f>IF(B116="","",'קיזוזים- החלטות ועדה'!E116)</f>
        <v/>
      </c>
      <c r="U116" s="42" t="str">
        <f>'קיזוזים- החלטות ועדה'!G116</f>
        <v/>
      </c>
      <c r="V116" s="44" t="str">
        <f>'הגבלה לסכום מבוקש (2)'!W116</f>
        <v/>
      </c>
    </row>
    <row r="117" spans="2:22" hidden="1" x14ac:dyDescent="0.25">
      <c r="B117" s="39" t="str">
        <f t="shared" si="4"/>
        <v/>
      </c>
      <c r="C117" s="40" t="str">
        <f>IF('תנאי סף'!F117="","",'תנאי סף'!F117)</f>
        <v/>
      </c>
      <c r="D117" s="329"/>
      <c r="E117" s="329"/>
      <c r="F117" s="329"/>
      <c r="G117" s="329"/>
      <c r="H117" s="330"/>
      <c r="I117" s="41"/>
      <c r="J117" s="41"/>
      <c r="K117" s="330"/>
      <c r="L117" s="330"/>
      <c r="M117" s="330"/>
      <c r="N117" s="330"/>
      <c r="O117" s="330"/>
      <c r="P117" s="42" t="str">
        <f>IF(C117="","",'הגבלה לסכום מבוקש (1)'!D117)</f>
        <v/>
      </c>
      <c r="Q117" s="42" t="str">
        <f>סיכום!H117</f>
        <v/>
      </c>
      <c r="R117" s="43" t="str">
        <f t="shared" si="3"/>
        <v/>
      </c>
      <c r="S117" s="42" t="str">
        <f>'קיזוזים בגין איחורים'!F117</f>
        <v/>
      </c>
      <c r="T117" s="44" t="str">
        <f>IF(B117="","",'קיזוזים- החלטות ועדה'!E117)</f>
        <v/>
      </c>
      <c r="U117" s="42" t="str">
        <f>'קיזוזים- החלטות ועדה'!G117</f>
        <v/>
      </c>
      <c r="V117" s="44" t="str">
        <f>'הגבלה לסכום מבוקש (2)'!W117</f>
        <v/>
      </c>
    </row>
    <row r="118" spans="2:22" hidden="1" x14ac:dyDescent="0.25">
      <c r="B118" s="39" t="str">
        <f t="shared" si="4"/>
        <v/>
      </c>
      <c r="C118" s="40" t="str">
        <f>IF('תנאי סף'!F118="","",'תנאי סף'!F118)</f>
        <v/>
      </c>
      <c r="D118" s="329"/>
      <c r="E118" s="329"/>
      <c r="F118" s="329"/>
      <c r="G118" s="329"/>
      <c r="H118" s="330"/>
      <c r="I118" s="41"/>
      <c r="J118" s="41"/>
      <c r="K118" s="330"/>
      <c r="L118" s="330"/>
      <c r="M118" s="330"/>
      <c r="N118" s="330"/>
      <c r="O118" s="330"/>
      <c r="P118" s="42" t="str">
        <f>IF(C118="","",'הגבלה לסכום מבוקש (1)'!D118)</f>
        <v/>
      </c>
      <c r="Q118" s="42" t="str">
        <f>סיכום!H118</f>
        <v/>
      </c>
      <c r="R118" s="43" t="str">
        <f t="shared" si="3"/>
        <v/>
      </c>
      <c r="S118" s="42" t="str">
        <f>'קיזוזים בגין איחורים'!F118</f>
        <v/>
      </c>
      <c r="T118" s="44" t="str">
        <f>IF(B118="","",'קיזוזים- החלטות ועדה'!E118)</f>
        <v/>
      </c>
      <c r="U118" s="42" t="str">
        <f>'קיזוזים- החלטות ועדה'!G118</f>
        <v/>
      </c>
      <c r="V118" s="44" t="str">
        <f>'הגבלה לסכום מבוקש (2)'!W118</f>
        <v/>
      </c>
    </row>
    <row r="119" spans="2:22" hidden="1" x14ac:dyDescent="0.25">
      <c r="B119" s="39" t="str">
        <f t="shared" si="4"/>
        <v/>
      </c>
      <c r="C119" s="40" t="str">
        <f>IF('תנאי סף'!F119="","",'תנאי סף'!F119)</f>
        <v/>
      </c>
      <c r="D119" s="329"/>
      <c r="E119" s="329"/>
      <c r="F119" s="329"/>
      <c r="G119" s="329"/>
      <c r="H119" s="330"/>
      <c r="I119" s="41"/>
      <c r="J119" s="41"/>
      <c r="K119" s="330"/>
      <c r="L119" s="330"/>
      <c r="M119" s="330"/>
      <c r="N119" s="330"/>
      <c r="O119" s="330"/>
      <c r="P119" s="42" t="str">
        <f>IF(C119="","",'הגבלה לסכום מבוקש (1)'!D119)</f>
        <v/>
      </c>
      <c r="Q119" s="42" t="str">
        <f>סיכום!H119</f>
        <v/>
      </c>
      <c r="R119" s="43" t="str">
        <f t="shared" si="3"/>
        <v/>
      </c>
      <c r="S119" s="42" t="str">
        <f>'קיזוזים בגין איחורים'!F119</f>
        <v/>
      </c>
      <c r="T119" s="44" t="str">
        <f>IF(B119="","",'קיזוזים- החלטות ועדה'!E119)</f>
        <v/>
      </c>
      <c r="U119" s="42" t="str">
        <f>'קיזוזים- החלטות ועדה'!G119</f>
        <v/>
      </c>
      <c r="V119" s="44" t="str">
        <f>'הגבלה לסכום מבוקש (2)'!W119</f>
        <v/>
      </c>
    </row>
    <row r="120" spans="2:22" hidden="1" x14ac:dyDescent="0.25">
      <c r="B120" s="39" t="str">
        <f t="shared" si="4"/>
        <v/>
      </c>
      <c r="C120" s="40" t="str">
        <f>IF('תנאי סף'!F120="","",'תנאי סף'!F120)</f>
        <v/>
      </c>
      <c r="D120" s="329"/>
      <c r="E120" s="329"/>
      <c r="F120" s="329"/>
      <c r="G120" s="329"/>
      <c r="H120" s="330"/>
      <c r="I120" s="41"/>
      <c r="J120" s="41"/>
      <c r="K120" s="330"/>
      <c r="L120" s="330"/>
      <c r="M120" s="330"/>
      <c r="N120" s="330"/>
      <c r="O120" s="330"/>
      <c r="P120" s="42" t="str">
        <f>IF(C120="","",'הגבלה לסכום מבוקש (1)'!D120)</f>
        <v/>
      </c>
      <c r="Q120" s="42" t="str">
        <f>סיכום!H120</f>
        <v/>
      </c>
      <c r="R120" s="43" t="str">
        <f t="shared" si="3"/>
        <v/>
      </c>
      <c r="S120" s="42" t="str">
        <f>'קיזוזים בגין איחורים'!F120</f>
        <v/>
      </c>
      <c r="T120" s="44" t="str">
        <f>IF(B120="","",'קיזוזים- החלטות ועדה'!E120)</f>
        <v/>
      </c>
      <c r="U120" s="42" t="str">
        <f>'קיזוזים- החלטות ועדה'!G120</f>
        <v/>
      </c>
      <c r="V120" s="44" t="str">
        <f>'הגבלה לסכום מבוקש (2)'!W120</f>
        <v/>
      </c>
    </row>
    <row r="121" spans="2:22" hidden="1" x14ac:dyDescent="0.25">
      <c r="B121" s="39" t="str">
        <f t="shared" si="4"/>
        <v/>
      </c>
      <c r="C121" s="40" t="str">
        <f>IF('תנאי סף'!F121="","",'תנאי סף'!F121)</f>
        <v/>
      </c>
      <c r="D121" s="329"/>
      <c r="E121" s="329"/>
      <c r="F121" s="329"/>
      <c r="G121" s="329"/>
      <c r="H121" s="330"/>
      <c r="I121" s="41"/>
      <c r="J121" s="41"/>
      <c r="K121" s="330"/>
      <c r="L121" s="330"/>
      <c r="M121" s="330"/>
      <c r="N121" s="330"/>
      <c r="O121" s="330"/>
      <c r="P121" s="42" t="str">
        <f>IF(C121="","",'הגבלה לסכום מבוקש (1)'!D121)</f>
        <v/>
      </c>
      <c r="Q121" s="42" t="str">
        <f>סיכום!H121</f>
        <v/>
      </c>
      <c r="R121" s="43" t="str">
        <f t="shared" si="3"/>
        <v/>
      </c>
      <c r="S121" s="42" t="str">
        <f>'קיזוזים בגין איחורים'!F121</f>
        <v/>
      </c>
      <c r="T121" s="44" t="str">
        <f>IF(B121="","",'קיזוזים- החלטות ועדה'!E121)</f>
        <v/>
      </c>
      <c r="U121" s="42" t="str">
        <f>'קיזוזים- החלטות ועדה'!G121</f>
        <v/>
      </c>
      <c r="V121" s="44" t="str">
        <f>'הגבלה לסכום מבוקש (2)'!W121</f>
        <v/>
      </c>
    </row>
    <row r="122" spans="2:22" hidden="1" x14ac:dyDescent="0.25">
      <c r="B122" s="39" t="str">
        <f t="shared" si="4"/>
        <v/>
      </c>
      <c r="C122" s="40" t="str">
        <f>IF('תנאי סף'!F122="","",'תנאי סף'!F122)</f>
        <v/>
      </c>
      <c r="D122" s="329"/>
      <c r="E122" s="329"/>
      <c r="F122" s="329"/>
      <c r="G122" s="329"/>
      <c r="H122" s="330"/>
      <c r="I122" s="41"/>
      <c r="J122" s="41"/>
      <c r="K122" s="330"/>
      <c r="L122" s="330"/>
      <c r="M122" s="330"/>
      <c r="N122" s="330"/>
      <c r="O122" s="330"/>
      <c r="P122" s="42" t="str">
        <f>IF(C122="","",'הגבלה לסכום מבוקש (1)'!D122)</f>
        <v/>
      </c>
      <c r="Q122" s="42" t="str">
        <f>סיכום!H122</f>
        <v/>
      </c>
      <c r="R122" s="43" t="str">
        <f t="shared" si="3"/>
        <v/>
      </c>
      <c r="S122" s="42" t="str">
        <f>'קיזוזים בגין איחורים'!F122</f>
        <v/>
      </c>
      <c r="T122" s="44" t="str">
        <f>IF(B122="","",'קיזוזים- החלטות ועדה'!E122)</f>
        <v/>
      </c>
      <c r="U122" s="42" t="str">
        <f>'קיזוזים- החלטות ועדה'!G122</f>
        <v/>
      </c>
      <c r="V122" s="44" t="str">
        <f>'הגבלה לסכום מבוקש (2)'!W122</f>
        <v/>
      </c>
    </row>
    <row r="123" spans="2:22" hidden="1" x14ac:dyDescent="0.25">
      <c r="B123" s="39" t="str">
        <f t="shared" si="4"/>
        <v/>
      </c>
      <c r="C123" s="40" t="str">
        <f>IF('תנאי סף'!F123="","",'תנאי סף'!F123)</f>
        <v/>
      </c>
      <c r="D123" s="329"/>
      <c r="E123" s="329"/>
      <c r="F123" s="329"/>
      <c r="G123" s="329"/>
      <c r="H123" s="330"/>
      <c r="I123" s="41"/>
      <c r="J123" s="41"/>
      <c r="K123" s="330"/>
      <c r="L123" s="330"/>
      <c r="M123" s="330"/>
      <c r="N123" s="330"/>
      <c r="O123" s="330"/>
      <c r="P123" s="42" t="str">
        <f>IF(C123="","",'הגבלה לסכום מבוקש (1)'!D123)</f>
        <v/>
      </c>
      <c r="Q123" s="42" t="str">
        <f>סיכום!H123</f>
        <v/>
      </c>
      <c r="R123" s="43" t="str">
        <f t="shared" si="3"/>
        <v/>
      </c>
      <c r="S123" s="42" t="str">
        <f>'קיזוזים בגין איחורים'!F123</f>
        <v/>
      </c>
      <c r="T123" s="44" t="str">
        <f>IF(B123="","",'קיזוזים- החלטות ועדה'!E123)</f>
        <v/>
      </c>
      <c r="U123" s="42" t="str">
        <f>'קיזוזים- החלטות ועדה'!G123</f>
        <v/>
      </c>
      <c r="V123" s="44" t="str">
        <f>'הגבלה לסכום מבוקש (2)'!W123</f>
        <v/>
      </c>
    </row>
    <row r="124" spans="2:22" hidden="1" x14ac:dyDescent="0.25">
      <c r="B124" s="39" t="str">
        <f t="shared" si="4"/>
        <v/>
      </c>
      <c r="C124" s="40" t="str">
        <f>IF('תנאי סף'!F124="","",'תנאי סף'!F124)</f>
        <v/>
      </c>
      <c r="D124" s="329"/>
      <c r="E124" s="329"/>
      <c r="F124" s="329"/>
      <c r="G124" s="329"/>
      <c r="H124" s="330"/>
      <c r="I124" s="41"/>
      <c r="J124" s="41"/>
      <c r="K124" s="330"/>
      <c r="L124" s="330"/>
      <c r="M124" s="330"/>
      <c r="N124" s="330"/>
      <c r="O124" s="330"/>
      <c r="P124" s="42" t="str">
        <f>IF(C124="","",'הגבלה לסכום מבוקש (1)'!D124)</f>
        <v/>
      </c>
      <c r="Q124" s="42" t="str">
        <f>סיכום!H124</f>
        <v/>
      </c>
      <c r="R124" s="43" t="str">
        <f t="shared" si="3"/>
        <v/>
      </c>
      <c r="S124" s="42" t="str">
        <f>'קיזוזים בגין איחורים'!F124</f>
        <v/>
      </c>
      <c r="T124" s="44" t="str">
        <f>IF(B124="","",'קיזוזים- החלטות ועדה'!E124)</f>
        <v/>
      </c>
      <c r="U124" s="42" t="str">
        <f>'קיזוזים- החלטות ועדה'!G124</f>
        <v/>
      </c>
      <c r="V124" s="44" t="str">
        <f>'הגבלה לסכום מבוקש (2)'!W124</f>
        <v/>
      </c>
    </row>
    <row r="125" spans="2:22" hidden="1" x14ac:dyDescent="0.25">
      <c r="B125" s="39" t="str">
        <f t="shared" si="4"/>
        <v/>
      </c>
      <c r="C125" s="40" t="str">
        <f>IF('תנאי סף'!F125="","",'תנאי סף'!F125)</f>
        <v/>
      </c>
      <c r="D125" s="329"/>
      <c r="E125" s="329"/>
      <c r="F125" s="329"/>
      <c r="G125" s="329"/>
      <c r="H125" s="330"/>
      <c r="I125" s="41"/>
      <c r="J125" s="41"/>
      <c r="K125" s="330"/>
      <c r="L125" s="330"/>
      <c r="M125" s="330"/>
      <c r="N125" s="330"/>
      <c r="O125" s="330"/>
      <c r="P125" s="42" t="str">
        <f>IF(C125="","",'הגבלה לסכום מבוקש (1)'!D125)</f>
        <v/>
      </c>
      <c r="Q125" s="42" t="str">
        <f>סיכום!H125</f>
        <v/>
      </c>
      <c r="R125" s="43" t="str">
        <f t="shared" si="3"/>
        <v/>
      </c>
      <c r="S125" s="42" t="str">
        <f>'קיזוזים בגין איחורים'!F125</f>
        <v/>
      </c>
      <c r="T125" s="44" t="str">
        <f>IF(B125="","",'קיזוזים- החלטות ועדה'!E125)</f>
        <v/>
      </c>
      <c r="U125" s="42" t="str">
        <f>'קיזוזים- החלטות ועדה'!G125</f>
        <v/>
      </c>
      <c r="V125" s="44" t="str">
        <f>'הגבלה לסכום מבוקש (2)'!W125</f>
        <v/>
      </c>
    </row>
    <row r="126" spans="2:22" hidden="1" x14ac:dyDescent="0.25">
      <c r="B126" s="39" t="str">
        <f t="shared" si="4"/>
        <v/>
      </c>
      <c r="C126" s="40" t="str">
        <f>IF('תנאי סף'!F126="","",'תנאי סף'!F126)</f>
        <v/>
      </c>
      <c r="D126" s="329"/>
      <c r="E126" s="329"/>
      <c r="F126" s="329"/>
      <c r="G126" s="329"/>
      <c r="H126" s="330"/>
      <c r="I126" s="41"/>
      <c r="J126" s="41"/>
      <c r="K126" s="330"/>
      <c r="L126" s="330"/>
      <c r="M126" s="330"/>
      <c r="N126" s="330"/>
      <c r="O126" s="330"/>
      <c r="P126" s="42" t="str">
        <f>IF(C126="","",'הגבלה לסכום מבוקש (1)'!D126)</f>
        <v/>
      </c>
      <c r="Q126" s="42" t="str">
        <f>סיכום!H126</f>
        <v/>
      </c>
      <c r="R126" s="43" t="str">
        <f t="shared" si="3"/>
        <v/>
      </c>
      <c r="S126" s="42" t="str">
        <f>'קיזוזים בגין איחורים'!F126</f>
        <v/>
      </c>
      <c r="T126" s="44" t="str">
        <f>IF(B126="","",'קיזוזים- החלטות ועדה'!E126)</f>
        <v/>
      </c>
      <c r="U126" s="42" t="str">
        <f>'קיזוזים- החלטות ועדה'!G126</f>
        <v/>
      </c>
      <c r="V126" s="44" t="str">
        <f>'הגבלה לסכום מבוקש (2)'!W126</f>
        <v/>
      </c>
    </row>
    <row r="127" spans="2:22" hidden="1" x14ac:dyDescent="0.25">
      <c r="B127" s="39" t="str">
        <f t="shared" si="4"/>
        <v/>
      </c>
      <c r="C127" s="40" t="str">
        <f>IF('תנאי סף'!F127="","",'תנאי סף'!F127)</f>
        <v/>
      </c>
      <c r="D127" s="329"/>
      <c r="E127" s="329"/>
      <c r="F127" s="329"/>
      <c r="G127" s="329"/>
      <c r="H127" s="330"/>
      <c r="I127" s="41"/>
      <c r="J127" s="41"/>
      <c r="K127" s="330"/>
      <c r="L127" s="330"/>
      <c r="M127" s="330"/>
      <c r="N127" s="330"/>
      <c r="O127" s="330"/>
      <c r="P127" s="42" t="str">
        <f>IF(C127="","",'הגבלה לסכום מבוקש (1)'!D127)</f>
        <v/>
      </c>
      <c r="Q127" s="42" t="str">
        <f>סיכום!H127</f>
        <v/>
      </c>
      <c r="R127" s="43" t="str">
        <f t="shared" ref="R127:R130" si="5">IFERROR(Q127/J127,"")</f>
        <v/>
      </c>
      <c r="S127" s="42" t="str">
        <f>'קיזוזים בגין איחורים'!F127</f>
        <v/>
      </c>
      <c r="T127" s="44" t="str">
        <f>IF(B127="","",'קיזוזים- החלטות ועדה'!E127)</f>
        <v/>
      </c>
      <c r="U127" s="42" t="str">
        <f>'קיזוזים- החלטות ועדה'!G127</f>
        <v/>
      </c>
      <c r="V127" s="44" t="str">
        <f>'הגבלה לסכום מבוקש (2)'!W127</f>
        <v/>
      </c>
    </row>
    <row r="128" spans="2:22" hidden="1" x14ac:dyDescent="0.25">
      <c r="B128" s="39" t="str">
        <f t="shared" si="4"/>
        <v/>
      </c>
      <c r="C128" s="40" t="str">
        <f>IF('תנאי סף'!F128="","",'תנאי סף'!F128)</f>
        <v/>
      </c>
      <c r="D128" s="329"/>
      <c r="E128" s="329"/>
      <c r="F128" s="329"/>
      <c r="G128" s="329"/>
      <c r="H128" s="330"/>
      <c r="I128" s="41"/>
      <c r="J128" s="41"/>
      <c r="K128" s="330"/>
      <c r="L128" s="330"/>
      <c r="M128" s="330"/>
      <c r="N128" s="330"/>
      <c r="O128" s="330"/>
      <c r="P128" s="42" t="str">
        <f>IF(C128="","",'הגבלה לסכום מבוקש (1)'!D128)</f>
        <v/>
      </c>
      <c r="Q128" s="42" t="str">
        <f>סיכום!H128</f>
        <v/>
      </c>
      <c r="R128" s="43" t="str">
        <f t="shared" si="5"/>
        <v/>
      </c>
      <c r="S128" s="42" t="str">
        <f>'קיזוזים בגין איחורים'!F128</f>
        <v/>
      </c>
      <c r="T128" s="44" t="str">
        <f>IF(B128="","",'קיזוזים- החלטות ועדה'!E128)</f>
        <v/>
      </c>
      <c r="U128" s="42" t="str">
        <f>'קיזוזים- החלטות ועדה'!G128</f>
        <v/>
      </c>
      <c r="V128" s="44" t="str">
        <f>'הגבלה לסכום מבוקש (2)'!W128</f>
        <v/>
      </c>
    </row>
    <row r="129" spans="2:22" hidden="1" x14ac:dyDescent="0.25">
      <c r="B129" s="39" t="str">
        <f t="shared" si="4"/>
        <v/>
      </c>
      <c r="C129" s="40" t="str">
        <f>IF('תנאי סף'!F129="","",'תנאי סף'!F129)</f>
        <v/>
      </c>
      <c r="D129" s="329"/>
      <c r="E129" s="329"/>
      <c r="F129" s="329"/>
      <c r="G129" s="329"/>
      <c r="H129" s="330"/>
      <c r="I129" s="41"/>
      <c r="J129" s="41"/>
      <c r="K129" s="330"/>
      <c r="L129" s="330"/>
      <c r="M129" s="330"/>
      <c r="N129" s="330"/>
      <c r="O129" s="330"/>
      <c r="P129" s="42" t="str">
        <f>IF(C129="","",'הגבלה לסכום מבוקש (1)'!D129)</f>
        <v/>
      </c>
      <c r="Q129" s="42" t="str">
        <f>סיכום!H129</f>
        <v/>
      </c>
      <c r="R129" s="43" t="str">
        <f t="shared" si="5"/>
        <v/>
      </c>
      <c r="S129" s="42" t="str">
        <f>'קיזוזים בגין איחורים'!F129</f>
        <v/>
      </c>
      <c r="T129" s="44" t="str">
        <f>IF(B129="","",'קיזוזים- החלטות ועדה'!E129)</f>
        <v/>
      </c>
      <c r="U129" s="42" t="str">
        <f>'קיזוזים- החלטות ועדה'!G129</f>
        <v/>
      </c>
      <c r="V129" s="44" t="str">
        <f>'הגבלה לסכום מבוקש (2)'!W129</f>
        <v/>
      </c>
    </row>
    <row r="130" spans="2:22" ht="16.5" hidden="1" thickBot="1" x14ac:dyDescent="0.3">
      <c r="B130" s="39" t="str">
        <f t="shared" si="4"/>
        <v/>
      </c>
      <c r="C130" s="40" t="str">
        <f>IF('תנאי סף'!F130="","",'תנאי סף'!F130)</f>
        <v/>
      </c>
      <c r="D130" s="329"/>
      <c r="E130" s="329"/>
      <c r="F130" s="329"/>
      <c r="G130" s="329"/>
      <c r="H130" s="330"/>
      <c r="I130" s="41"/>
      <c r="J130" s="41"/>
      <c r="K130" s="330"/>
      <c r="L130" s="330"/>
      <c r="M130" s="330"/>
      <c r="N130" s="330"/>
      <c r="O130" s="330"/>
      <c r="P130" s="42" t="str">
        <f>IF(C130="","",'הגבלה לסכום מבוקש (1)'!D130)</f>
        <v/>
      </c>
      <c r="Q130" s="42" t="str">
        <f>סיכום!H130</f>
        <v/>
      </c>
      <c r="R130" s="43" t="str">
        <f t="shared" si="5"/>
        <v/>
      </c>
      <c r="S130" s="42" t="str">
        <f>'קיזוזים בגין איחורים'!F130</f>
        <v/>
      </c>
      <c r="T130" s="44" t="str">
        <f>IF(B130="","",'קיזוזים- החלטות ועדה'!E130)</f>
        <v/>
      </c>
      <c r="U130" s="42" t="str">
        <f>'קיזוזים- החלטות ועדה'!G130</f>
        <v/>
      </c>
      <c r="V130" s="44" t="str">
        <f>'הגבלה לסכום מבוקש (2)'!W130</f>
        <v/>
      </c>
    </row>
    <row r="131" spans="2:22" ht="20.25" thickTop="1" thickBot="1" x14ac:dyDescent="0.3">
      <c r="B131" s="601" t="s">
        <v>47</v>
      </c>
      <c r="C131" s="602"/>
      <c r="D131" s="45"/>
      <c r="E131" s="45"/>
      <c r="F131" s="45"/>
      <c r="G131" s="45"/>
      <c r="H131" s="46"/>
      <c r="I131" s="47">
        <f>SUM(I31:I130)</f>
        <v>1518888</v>
      </c>
      <c r="J131" s="47">
        <f>SUM(J31:J130)</f>
        <v>1518888</v>
      </c>
      <c r="P131" s="47">
        <f ca="1">SUM(P31:P130)</f>
        <v>2010000</v>
      </c>
      <c r="Q131" s="47">
        <f ca="1">SUM(Q31:Q130)</f>
        <v>1538183.9999999998</v>
      </c>
      <c r="R131" s="47"/>
      <c r="S131" s="47">
        <f ca="1">SUM(S31:S130)</f>
        <v>0</v>
      </c>
      <c r="T131" s="47">
        <f ca="1">SUM(T31:T130)</f>
        <v>0</v>
      </c>
      <c r="U131" s="47">
        <f ca="1">SUM(U31:U130)</f>
        <v>1538184</v>
      </c>
      <c r="V131" s="47">
        <f ca="1">SUM(V31:V130)</f>
        <v>1538184</v>
      </c>
    </row>
    <row r="132" spans="2:22" ht="16.5" thickTop="1" x14ac:dyDescent="0.25"/>
  </sheetData>
  <sheetProtection algorithmName="SHA-512" hashValue="EKNJEAKVN4J4w6aBXJfDXbwCVIJHovFpsKYSdXY+48eJEj7cFHmX1lvzaG2PAmTDmDJ8eMMYUReWpOE5KrfkXw==" saltValue="fSerT9yxOKnT3FxOzUakBA==" spinCount="100000" sheet="1" scenarios="1" formatColumns="0" formatRows="0"/>
  <mergeCells count="15">
    <mergeCell ref="N29:N30"/>
    <mergeCell ref="O29:O30"/>
    <mergeCell ref="B131:C131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</mergeCells>
  <conditionalFormatting sqref="B31:C130">
    <cfRule type="containsBlanks" dxfId="202" priority="13">
      <formula>LEN(TRIM(B31))=0</formula>
    </cfRule>
  </conditionalFormatting>
  <conditionalFormatting sqref="C1:C2">
    <cfRule type="containsBlanks" dxfId="201" priority="10">
      <formula>LEN(TRIM(C1))=0</formula>
    </cfRule>
  </conditionalFormatting>
  <conditionalFormatting sqref="D31:O130">
    <cfRule type="expression" dxfId="200" priority="1">
      <formula>IF($C31="",0,1)</formula>
    </cfRule>
  </conditionalFormatting>
  <conditionalFormatting sqref="P31:V130">
    <cfRule type="containsBlanks" dxfId="199" priority="5">
      <formula>LEN(TRIM(P31))=0</formula>
    </cfRule>
  </conditionalFormatting>
  <printOptions horizontalCentered="1"/>
  <pageMargins left="0.34" right="0.22" top="0.74803149606299213" bottom="0.74803149606299213" header="0.31496062992125984" footer="0.31496062992125984"/>
  <pageSetup paperSize="9" scale="4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theme="5" tint="-0.249977111117893"/>
  </sheetPr>
  <dimension ref="A1:AZ131"/>
  <sheetViews>
    <sheetView rightToLeft="1" tabSelected="1" view="pageBreakPreview" topLeftCell="B1" zoomScale="70" zoomScaleNormal="70" zoomScaleSheetLayoutView="70" workbookViewId="0">
      <pane xSplit="2" ySplit="30" topLeftCell="D31" activePane="bottomRight" state="frozen"/>
      <selection pane="topRight" activeCell="B31" sqref="B31"/>
      <selection pane="bottomLeft" activeCell="B31" sqref="B31"/>
      <selection pane="bottomRight" activeCell="Q31" activeCellId="2" sqref="D31:D32 K31:K32 Q31:Q32"/>
    </sheetView>
  </sheetViews>
  <sheetFormatPr defaultColWidth="9.140625" defaultRowHeight="15.75" x14ac:dyDescent="0.25"/>
  <cols>
    <col min="1" max="1" width="2.5703125" style="16" hidden="1" customWidth="1"/>
    <col min="2" max="2" width="8.85546875" style="16" customWidth="1"/>
    <col min="3" max="3" width="31.5703125" style="16" customWidth="1"/>
    <col min="4" max="4" width="19.85546875" style="16" customWidth="1"/>
    <col min="5" max="5" width="17.5703125" style="16" customWidth="1"/>
    <col min="6" max="6" width="18.85546875" style="16" customWidth="1"/>
    <col min="7" max="7" width="29.85546875" style="16" bestFit="1" customWidth="1"/>
    <col min="8" max="8" width="40.42578125" style="16" bestFit="1" customWidth="1"/>
    <col min="9" max="9" width="20.5703125" style="16" customWidth="1"/>
    <col min="10" max="10" width="17.42578125" style="16" hidden="1" customWidth="1"/>
    <col min="11" max="11" width="16.85546875" style="16" bestFit="1" customWidth="1"/>
    <col min="12" max="12" width="24.5703125" style="16" customWidth="1"/>
    <col min="13" max="13" width="20.85546875" style="16" customWidth="1"/>
    <col min="14" max="14" width="15" style="16" hidden="1" customWidth="1"/>
    <col min="15" max="15" width="15.140625" style="16" hidden="1" customWidth="1"/>
    <col min="16" max="16" width="17.85546875" style="16" hidden="1" customWidth="1"/>
    <col min="17" max="17" width="22.85546875" style="16" customWidth="1"/>
    <col min="18" max="18" width="16.5703125" style="16" hidden="1" customWidth="1"/>
    <col min="19" max="19" width="14.5703125" style="16" hidden="1" customWidth="1"/>
    <col min="20" max="20" width="13.85546875" style="16" hidden="1" customWidth="1"/>
    <col min="21" max="21" width="14.42578125" style="16" hidden="1" customWidth="1"/>
    <col min="22" max="22" width="51.42578125" style="16" customWidth="1"/>
    <col min="23" max="50" width="9.140625" style="16" customWidth="1"/>
    <col min="51" max="51" width="16.140625" style="16" customWidth="1"/>
    <col min="52" max="52" width="11.42578125" style="16" customWidth="1"/>
    <col min="53" max="16384" width="9.140625" style="16"/>
  </cols>
  <sheetData>
    <row r="1" spans="2:3" ht="18.75" x14ac:dyDescent="0.25">
      <c r="B1" s="267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3" ht="19.5" thickBot="1" x14ac:dyDescent="0.3">
      <c r="B2" s="274" t="str">
        <f>'פרמטרים לעקרונות חישוב התמיכה'!$B$2</f>
        <v>תקציב</v>
      </c>
      <c r="C2" s="6">
        <f>'פרמטרים לעקרונות חישוב התמיכה'!$C$2</f>
        <v>1538184</v>
      </c>
    </row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52" hidden="1" x14ac:dyDescent="0.25"/>
    <row r="18" spans="2:52" hidden="1" x14ac:dyDescent="0.25"/>
    <row r="19" spans="2:52" hidden="1" x14ac:dyDescent="0.25"/>
    <row r="20" spans="2:52" hidden="1" x14ac:dyDescent="0.25"/>
    <row r="21" spans="2:52" hidden="1" x14ac:dyDescent="0.25"/>
    <row r="22" spans="2:52" hidden="1" x14ac:dyDescent="0.25"/>
    <row r="23" spans="2:52" hidden="1" x14ac:dyDescent="0.25"/>
    <row r="24" spans="2:52" hidden="1" x14ac:dyDescent="0.25"/>
    <row r="25" spans="2:52" hidden="1" x14ac:dyDescent="0.25"/>
    <row r="26" spans="2:52" hidden="1" x14ac:dyDescent="0.25"/>
    <row r="27" spans="2:52" hidden="1" x14ac:dyDescent="0.25"/>
    <row r="28" spans="2:52" hidden="1" x14ac:dyDescent="0.25">
      <c r="D28" s="15"/>
      <c r="E28" s="15"/>
    </row>
    <row r="29" spans="2:52" ht="16.5" customHeight="1" thickBot="1" x14ac:dyDescent="0.3">
      <c r="Z29" s="17"/>
    </row>
    <row r="30" spans="2:52" ht="46.5" customHeight="1" thickBot="1" x14ac:dyDescent="0.3">
      <c r="B30" s="331" t="s">
        <v>149</v>
      </c>
      <c r="C30" s="332" t="s">
        <v>89</v>
      </c>
      <c r="D30" s="333" t="s">
        <v>307</v>
      </c>
      <c r="E30" s="333" t="s">
        <v>308</v>
      </c>
      <c r="F30" s="333" t="s">
        <v>309</v>
      </c>
      <c r="G30" s="333" t="s">
        <v>310</v>
      </c>
      <c r="H30" s="333" t="s">
        <v>311</v>
      </c>
      <c r="I30" s="333" t="s">
        <v>312</v>
      </c>
      <c r="J30" s="333" t="s">
        <v>313</v>
      </c>
      <c r="K30" s="333" t="s">
        <v>328</v>
      </c>
      <c r="L30" s="333" t="s">
        <v>329</v>
      </c>
      <c r="M30" s="333" t="s">
        <v>330</v>
      </c>
      <c r="N30" s="333" t="s">
        <v>320</v>
      </c>
      <c r="O30" s="333" t="s">
        <v>321</v>
      </c>
      <c r="P30" s="333" t="s">
        <v>322</v>
      </c>
      <c r="Q30" s="333" t="s">
        <v>331</v>
      </c>
      <c r="R30" s="333" t="s">
        <v>314</v>
      </c>
      <c r="S30" s="333" t="s">
        <v>315</v>
      </c>
      <c r="T30" s="333" t="s">
        <v>316</v>
      </c>
      <c r="U30" s="333" t="s">
        <v>317</v>
      </c>
      <c r="V30" s="334" t="s">
        <v>318</v>
      </c>
    </row>
    <row r="31" spans="2:52" s="26" customFormat="1" ht="31.5" x14ac:dyDescent="0.25">
      <c r="B31" s="18">
        <f t="shared" ref="B31:B94" ca="1" si="0">IF(C31="","",ROW()-30)</f>
        <v>1</v>
      </c>
      <c r="C31" s="19" t="str">
        <f ca="1">'סיכום לועדה- הזנת נתונים'!C31</f>
        <v>איגוד הקומפוזיטורים</v>
      </c>
      <c r="D31" s="19">
        <f ca="1">IF($C31="","",'סיכום לועדה- הזנת נתונים'!D31)</f>
        <v>1001824975</v>
      </c>
      <c r="E31" s="19">
        <f ca="1">IF($C31="","",'סיכום לועדה- הזנת נתונים'!E31)</f>
        <v>40000506</v>
      </c>
      <c r="F31" s="19" t="str">
        <f ca="1">IF($C31="","",'סיכום לועדה- הזנת נתונים'!F31)</f>
        <v>580147239</v>
      </c>
      <c r="G31" s="19" t="str">
        <f ca="1">IF($C31="","",'סיכום לועדה- הזנת נתונים'!G31)</f>
        <v>איגוד הקומפוזיטורים בישראל</v>
      </c>
      <c r="H31" s="19" t="str">
        <f ca="1">IF($C31="","",'סיכום לועדה- הזנת נתונים'!H31)</f>
        <v>תתמיכה בפעילות - קונצרטים, הקלטות, הוצאה לאור</v>
      </c>
      <c r="I31" s="20">
        <f ca="1">IF($C31="","",'סיכום לועדה- הזנת נתונים'!I31)</f>
        <v>311501</v>
      </c>
      <c r="J31" s="20">
        <f ca="1">IF($C31="","",'סיכום לועדה- הזנת נתונים'!J31)</f>
        <v>311501</v>
      </c>
      <c r="K31" s="20">
        <f ca="1">IF($C31="","",'סיכום לועדה- הזנת נתונים'!P31)</f>
        <v>610000</v>
      </c>
      <c r="L31" s="20">
        <f ca="1">IF($C31="","",'סיכום לועדה- הזנת נתונים'!Q31)</f>
        <v>302896.87061368674</v>
      </c>
      <c r="M31" s="21">
        <f ca="1">IF($C31="","",'סיכום לועדה- הזנת נתונים'!R31)</f>
        <v>0.97237848550626405</v>
      </c>
      <c r="N31" s="22">
        <f ca="1">IF($C31="","",'סיכום לועדה- הזנת נתונים'!S31)</f>
        <v>0</v>
      </c>
      <c r="O31" s="22">
        <f ca="1">IF($C31="","",'סיכום לועדה- הזנת נתונים'!T31)</f>
        <v>0</v>
      </c>
      <c r="P31" s="22">
        <f ca="1">IF($C31="","",'סיכום לועדה- הזנת נתונים'!U31)</f>
        <v>302896.87061368686</v>
      </c>
      <c r="Q31" s="22">
        <f ca="1">IF($C31="","",'סיכום לועדה- הזנת נתונים'!V31)</f>
        <v>302896.87061368686</v>
      </c>
      <c r="R31" s="19">
        <f ca="1">IF($C31="","",'סיכום לועדה- הזנת נתונים'!K31)</f>
        <v>0</v>
      </c>
      <c r="S31" s="19" t="str">
        <f ca="1">IF($C31="","",'סיכום לועדה- הזנת נתונים'!L31)</f>
        <v xml:space="preserve">לא </v>
      </c>
      <c r="T31" s="19">
        <f ca="1">IF($C31="","",'סיכום לועדה- הזנת נתונים'!M31)</f>
        <v>0</v>
      </c>
      <c r="U31" s="19">
        <f ca="1">IF($C31="","",'סיכום לועדה- הזנת נתונים'!N31)</f>
        <v>0</v>
      </c>
      <c r="V31" s="461" t="str">
        <f ca="1">IF($C31="","",'סיכום לועדה- הזנת נתונים'!O31)</f>
        <v>מומלץ לתמיכה. עומד בתנאי הסף הכלליים ובתנאי הסף המיוחדים.</v>
      </c>
      <c r="W31" s="23"/>
      <c r="X31" s="24"/>
      <c r="AA31" s="25"/>
      <c r="AZ31" s="27"/>
    </row>
    <row r="32" spans="2:52" ht="31.5" x14ac:dyDescent="0.25">
      <c r="B32" s="28">
        <f t="shared" ca="1" si="0"/>
        <v>2</v>
      </c>
      <c r="C32" s="453" t="str">
        <f ca="1">'סיכום לועדה- הזנת נתונים'!C32</f>
        <v>המכון למוסיקה ישראלית</v>
      </c>
      <c r="D32" s="453">
        <f ca="1">IF($C32="","",'סיכום לועדה- הזנת נתונים'!D32)</f>
        <v>1001823185</v>
      </c>
      <c r="E32" s="453">
        <f ca="1">IF($C32="","",'סיכום לועדה- הזנת נתונים'!E32)</f>
        <v>40000363</v>
      </c>
      <c r="F32" s="453" t="str">
        <f ca="1">IF($C32="","",'סיכום לועדה- הזנת נתונים'!F32)</f>
        <v>580029379</v>
      </c>
      <c r="G32" s="453" t="str">
        <f ca="1">IF($C32="","",'סיכום לועדה- הזנת נתונים'!G32)</f>
        <v>מכון למוסיקה ישראלית</v>
      </c>
      <c r="H32" s="453" t="str">
        <f ca="1">IF($C32="","",'סיכום לועדה- הזנת נתונים'!H32)</f>
        <v xml:space="preserve">תמיכה שוטפת </v>
      </c>
      <c r="I32" s="454">
        <f ca="1">IF($C32="","",'סיכום לועדה- הזנת נתונים'!I32)</f>
        <v>1207387</v>
      </c>
      <c r="J32" s="454">
        <f ca="1">IF($C32="","",'סיכום לועדה- הזנת נתונים'!J32)</f>
        <v>1207387</v>
      </c>
      <c r="K32" s="454">
        <f ca="1">IF($C32="","",'סיכום לועדה- הזנת נתונים'!P32)</f>
        <v>1400000</v>
      </c>
      <c r="L32" s="454">
        <f ca="1">IF($C32="","",'סיכום לועדה- הזנת נתונים'!Q32)</f>
        <v>1235287.129386313</v>
      </c>
      <c r="M32" s="455">
        <f ca="1">IF($C32="","",'סיכום לועדה- הזנת נתונים'!R32)</f>
        <v>1.023107859688992</v>
      </c>
      <c r="N32" s="456">
        <f ca="1">IF($C32="","",'סיכום לועדה- הזנת נתונים'!S32)</f>
        <v>0</v>
      </c>
      <c r="O32" s="456">
        <f ca="1">IF($C32="","",'סיכום לועדה- הזנת נתונים'!T32)</f>
        <v>0</v>
      </c>
      <c r="P32" s="456">
        <f ca="1">IF($C32="","",'סיכום לועדה- הזנת נתונים'!U32)</f>
        <v>1235287.129386313</v>
      </c>
      <c r="Q32" s="456">
        <f ca="1">IF($C32="","",'סיכום לועדה- הזנת נתונים'!V32)</f>
        <v>1235287.129386313</v>
      </c>
      <c r="R32" s="453">
        <f ca="1">IF($C32="","",'סיכום לועדה- הזנת נתונים'!K32)</f>
        <v>0</v>
      </c>
      <c r="S32" s="453" t="str">
        <f ca="1">IF($C32="","",'סיכום לועדה- הזנת נתונים'!L32)</f>
        <v xml:space="preserve">לא </v>
      </c>
      <c r="T32" s="453">
        <f ca="1">IF($C32="","",'סיכום לועדה- הזנת נתונים'!M32)</f>
        <v>0</v>
      </c>
      <c r="U32" s="453">
        <f ca="1">IF($C32="","",'סיכום לועדה- הזנת נתונים'!N32)</f>
        <v>0</v>
      </c>
      <c r="V32" s="462" t="str">
        <f ca="1">IF($C32="","",'סיכום לועדה- הזנת נתונים'!O32)</f>
        <v>מומלץ לתמיכה. עומד בתנאי הסף הכלליים ובתנאי הסף המיוחדים.</v>
      </c>
      <c r="W32" s="23"/>
      <c r="X32" s="24"/>
      <c r="Y32" s="26"/>
      <c r="Z32" s="26"/>
      <c r="AA32" s="25"/>
      <c r="AX32" s="26"/>
      <c r="AY32" s="26"/>
      <c r="AZ32" s="27"/>
    </row>
    <row r="33" spans="2:52" x14ac:dyDescent="0.25">
      <c r="B33" s="28" t="str">
        <f t="shared" ca="1" si="0"/>
        <v/>
      </c>
      <c r="C33" s="453" t="str">
        <f ca="1">'סיכום לועדה- הזנת נתונים'!C33</f>
        <v/>
      </c>
      <c r="D33" s="453" t="str">
        <f ca="1">IF($C33="","",'סיכום לועדה- הזנת נתונים'!D33)</f>
        <v/>
      </c>
      <c r="E33" s="453" t="str">
        <f ca="1">IF($C33="","",'סיכום לועדה- הזנת נתונים'!E33)</f>
        <v/>
      </c>
      <c r="F33" s="453" t="str">
        <f ca="1">IF($C33="","",'סיכום לועדה- הזנת נתונים'!F33)</f>
        <v/>
      </c>
      <c r="G33" s="453" t="str">
        <f ca="1">IF($C33="","",'סיכום לועדה- הזנת נתונים'!G33)</f>
        <v/>
      </c>
      <c r="H33" s="453" t="str">
        <f ca="1">IF($C33="","",'סיכום לועדה- הזנת נתונים'!H33)</f>
        <v/>
      </c>
      <c r="I33" s="454" t="str">
        <f ca="1">IF($C33="","",'סיכום לועדה- הזנת נתונים'!I33)</f>
        <v/>
      </c>
      <c r="J33" s="454" t="str">
        <f ca="1">IF($C33="","",'סיכום לועדה- הזנת נתונים'!J33)</f>
        <v/>
      </c>
      <c r="K33" s="454" t="str">
        <f ca="1">IF($C33="","",'סיכום לועדה- הזנת נתונים'!P33)</f>
        <v/>
      </c>
      <c r="L33" s="454" t="str">
        <f ca="1">IF($C33="","",'סיכום לועדה- הזנת נתונים'!Q33)</f>
        <v/>
      </c>
      <c r="M33" s="455" t="str">
        <f ca="1">IF($C33="","",'סיכום לועדה- הזנת נתונים'!R33)</f>
        <v/>
      </c>
      <c r="N33" s="456" t="str">
        <f ca="1">IF($C33="","",'סיכום לועדה- הזנת נתונים'!S33)</f>
        <v/>
      </c>
      <c r="O33" s="456" t="str">
        <f ca="1">IF($C33="","",'סיכום לועדה- הזנת נתונים'!T33)</f>
        <v/>
      </c>
      <c r="P33" s="456" t="str">
        <f ca="1">IF($C33="","",'סיכום לועדה- הזנת נתונים'!U33)</f>
        <v/>
      </c>
      <c r="Q33" s="456" t="str">
        <f ca="1">IF($C33="","",'סיכום לועדה- הזנת נתונים'!V33)</f>
        <v/>
      </c>
      <c r="R33" s="453" t="str">
        <f ca="1">IF($C33="","",'סיכום לועדה- הזנת נתונים'!K33)</f>
        <v/>
      </c>
      <c r="S33" s="453" t="str">
        <f ca="1">IF($C33="","",'סיכום לועדה- הזנת נתונים'!L33)</f>
        <v/>
      </c>
      <c r="T33" s="453" t="str">
        <f ca="1">IF($C33="","",'סיכום לועדה- הזנת נתונים'!M33)</f>
        <v/>
      </c>
      <c r="U33" s="453" t="str">
        <f ca="1">IF($C33="","",'סיכום לועדה- הזנת נתונים'!N33)</f>
        <v/>
      </c>
      <c r="V33" s="29" t="str">
        <f ca="1">IF($C33="","",'סיכום לועדה- הזנת נתונים'!O33)</f>
        <v/>
      </c>
      <c r="W33" s="23"/>
      <c r="X33" s="24"/>
      <c r="Y33" s="26"/>
      <c r="Z33" s="26"/>
      <c r="AA33" s="25"/>
      <c r="AX33" s="26"/>
      <c r="AY33" s="26"/>
      <c r="AZ33" s="27"/>
    </row>
    <row r="34" spans="2:52" x14ac:dyDescent="0.25">
      <c r="B34" s="28" t="str">
        <f t="shared" ca="1" si="0"/>
        <v/>
      </c>
      <c r="C34" s="453" t="str">
        <f ca="1">'סיכום לועדה- הזנת נתונים'!C34</f>
        <v/>
      </c>
      <c r="D34" s="453" t="str">
        <f ca="1">IF($C34="","",'סיכום לועדה- הזנת נתונים'!D34)</f>
        <v/>
      </c>
      <c r="E34" s="453" t="str">
        <f ca="1">IF($C34="","",'סיכום לועדה- הזנת נתונים'!E34)</f>
        <v/>
      </c>
      <c r="F34" s="453" t="str">
        <f ca="1">IF($C34="","",'סיכום לועדה- הזנת נתונים'!F34)</f>
        <v/>
      </c>
      <c r="G34" s="453" t="str">
        <f ca="1">IF($C34="","",'סיכום לועדה- הזנת נתונים'!G34)</f>
        <v/>
      </c>
      <c r="H34" s="453" t="str">
        <f ca="1">IF($C34="","",'סיכום לועדה- הזנת נתונים'!H34)</f>
        <v/>
      </c>
      <c r="I34" s="454" t="str">
        <f ca="1">IF($C34="","",'סיכום לועדה- הזנת נתונים'!I34)</f>
        <v/>
      </c>
      <c r="J34" s="454" t="str">
        <f ca="1">IF($C34="","",'סיכום לועדה- הזנת נתונים'!J34)</f>
        <v/>
      </c>
      <c r="K34" s="454" t="str">
        <f ca="1">IF($C34="","",'סיכום לועדה- הזנת נתונים'!P34)</f>
        <v/>
      </c>
      <c r="L34" s="454" t="str">
        <f ca="1">IF($C34="","",'סיכום לועדה- הזנת נתונים'!Q34)</f>
        <v/>
      </c>
      <c r="M34" s="455" t="str">
        <f ca="1">IF($C34="","",'סיכום לועדה- הזנת נתונים'!R34)</f>
        <v/>
      </c>
      <c r="N34" s="456" t="str">
        <f ca="1">IF($C34="","",'סיכום לועדה- הזנת נתונים'!S34)</f>
        <v/>
      </c>
      <c r="O34" s="456" t="str">
        <f ca="1">IF($C34="","",'סיכום לועדה- הזנת נתונים'!T34)</f>
        <v/>
      </c>
      <c r="P34" s="456" t="str">
        <f ca="1">IF($C34="","",'סיכום לועדה- הזנת נתונים'!U34)</f>
        <v/>
      </c>
      <c r="Q34" s="456" t="str">
        <f ca="1">IF($C34="","",'סיכום לועדה- הזנת נתונים'!V34)</f>
        <v/>
      </c>
      <c r="R34" s="453" t="str">
        <f ca="1">IF($C34="","",'סיכום לועדה- הזנת נתונים'!K34)</f>
        <v/>
      </c>
      <c r="S34" s="453" t="str">
        <f ca="1">IF($C34="","",'סיכום לועדה- הזנת נתונים'!L34)</f>
        <v/>
      </c>
      <c r="T34" s="453" t="str">
        <f ca="1">IF($C34="","",'סיכום לועדה- הזנת נתונים'!M34)</f>
        <v/>
      </c>
      <c r="U34" s="453" t="str">
        <f ca="1">IF($C34="","",'סיכום לועדה- הזנת נתונים'!N34)</f>
        <v/>
      </c>
      <c r="V34" s="29" t="str">
        <f ca="1">IF($C34="","",'סיכום לועדה- הזנת נתונים'!O34)</f>
        <v/>
      </c>
      <c r="W34" s="23"/>
      <c r="X34" s="24"/>
      <c r="Y34" s="26"/>
      <c r="Z34" s="26"/>
      <c r="AA34" s="25"/>
      <c r="AX34" s="26"/>
      <c r="AY34" s="26"/>
      <c r="AZ34" s="27"/>
    </row>
    <row r="35" spans="2:52" x14ac:dyDescent="0.25">
      <c r="B35" s="28" t="str">
        <f t="shared" ca="1" si="0"/>
        <v/>
      </c>
      <c r="C35" s="453" t="str">
        <f ca="1">'סיכום לועדה- הזנת נתונים'!C35</f>
        <v/>
      </c>
      <c r="D35" s="453" t="str">
        <f ca="1">IF($C35="","",'סיכום לועדה- הזנת נתונים'!D35)</f>
        <v/>
      </c>
      <c r="E35" s="453" t="str">
        <f ca="1">IF($C35="","",'סיכום לועדה- הזנת נתונים'!E35)</f>
        <v/>
      </c>
      <c r="F35" s="453" t="str">
        <f ca="1">IF($C35="","",'סיכום לועדה- הזנת נתונים'!F35)</f>
        <v/>
      </c>
      <c r="G35" s="453" t="str">
        <f ca="1">IF($C35="","",'סיכום לועדה- הזנת נתונים'!G35)</f>
        <v/>
      </c>
      <c r="H35" s="453" t="str">
        <f ca="1">IF($C35="","",'סיכום לועדה- הזנת נתונים'!H35)</f>
        <v/>
      </c>
      <c r="I35" s="454" t="str">
        <f ca="1">IF($C35="","",'סיכום לועדה- הזנת נתונים'!I35)</f>
        <v/>
      </c>
      <c r="J35" s="454" t="str">
        <f ca="1">IF($C35="","",'סיכום לועדה- הזנת נתונים'!J35)</f>
        <v/>
      </c>
      <c r="K35" s="454" t="str">
        <f ca="1">IF($C35="","",'סיכום לועדה- הזנת נתונים'!P35)</f>
        <v/>
      </c>
      <c r="L35" s="454" t="str">
        <f ca="1">IF($C35="","",'סיכום לועדה- הזנת נתונים'!Q35)</f>
        <v/>
      </c>
      <c r="M35" s="455" t="str">
        <f ca="1">IF($C35="","",'סיכום לועדה- הזנת נתונים'!R35)</f>
        <v/>
      </c>
      <c r="N35" s="456" t="str">
        <f ca="1">IF($C35="","",'סיכום לועדה- הזנת נתונים'!S35)</f>
        <v/>
      </c>
      <c r="O35" s="456" t="str">
        <f ca="1">IF($C35="","",'סיכום לועדה- הזנת נתונים'!T35)</f>
        <v/>
      </c>
      <c r="P35" s="456" t="str">
        <f ca="1">IF($C35="","",'סיכום לועדה- הזנת נתונים'!U35)</f>
        <v/>
      </c>
      <c r="Q35" s="456" t="str">
        <f ca="1">IF($C35="","",'סיכום לועדה- הזנת נתונים'!V35)</f>
        <v/>
      </c>
      <c r="R35" s="453" t="str">
        <f ca="1">IF($C35="","",'סיכום לועדה- הזנת נתונים'!K35)</f>
        <v/>
      </c>
      <c r="S35" s="453" t="str">
        <f ca="1">IF($C35="","",'סיכום לועדה- הזנת נתונים'!L35)</f>
        <v/>
      </c>
      <c r="T35" s="453" t="str">
        <f ca="1">IF($C35="","",'סיכום לועדה- הזנת נתונים'!M35)</f>
        <v/>
      </c>
      <c r="U35" s="453" t="str">
        <f ca="1">IF($C35="","",'סיכום לועדה- הזנת נתונים'!N35)</f>
        <v/>
      </c>
      <c r="V35" s="29" t="str">
        <f ca="1">IF($C35="","",'סיכום לועדה- הזנת נתונים'!O35)</f>
        <v/>
      </c>
      <c r="W35" s="23"/>
      <c r="X35" s="24"/>
      <c r="Y35" s="26"/>
      <c r="Z35" s="26"/>
      <c r="AA35" s="25"/>
      <c r="AX35" s="26"/>
      <c r="AY35" s="26"/>
      <c r="AZ35" s="27"/>
    </row>
    <row r="36" spans="2:52" x14ac:dyDescent="0.25">
      <c r="B36" s="28" t="str">
        <f t="shared" ca="1" si="0"/>
        <v/>
      </c>
      <c r="C36" s="453" t="str">
        <f ca="1">'סיכום לועדה- הזנת נתונים'!C36</f>
        <v/>
      </c>
      <c r="D36" s="453" t="str">
        <f ca="1">IF($C36="","",'סיכום לועדה- הזנת נתונים'!D36)</f>
        <v/>
      </c>
      <c r="E36" s="453" t="str">
        <f ca="1">IF($C36="","",'סיכום לועדה- הזנת נתונים'!E36)</f>
        <v/>
      </c>
      <c r="F36" s="453" t="str">
        <f ca="1">IF($C36="","",'סיכום לועדה- הזנת נתונים'!F36)</f>
        <v/>
      </c>
      <c r="G36" s="453" t="str">
        <f ca="1">IF($C36="","",'סיכום לועדה- הזנת נתונים'!G36)</f>
        <v/>
      </c>
      <c r="H36" s="453" t="str">
        <f ca="1">IF($C36="","",'סיכום לועדה- הזנת נתונים'!H36)</f>
        <v/>
      </c>
      <c r="I36" s="454" t="str">
        <f ca="1">IF($C36="","",'סיכום לועדה- הזנת נתונים'!I36)</f>
        <v/>
      </c>
      <c r="J36" s="454" t="str">
        <f ca="1">IF($C36="","",'סיכום לועדה- הזנת נתונים'!J36)</f>
        <v/>
      </c>
      <c r="K36" s="454" t="str">
        <f ca="1">IF($C36="","",'סיכום לועדה- הזנת נתונים'!P36)</f>
        <v/>
      </c>
      <c r="L36" s="454" t="str">
        <f ca="1">IF($C36="","",'סיכום לועדה- הזנת נתונים'!Q36)</f>
        <v/>
      </c>
      <c r="M36" s="455" t="str">
        <f ca="1">IF($C36="","",'סיכום לועדה- הזנת נתונים'!R36)</f>
        <v/>
      </c>
      <c r="N36" s="456" t="str">
        <f ca="1">IF($C36="","",'סיכום לועדה- הזנת נתונים'!S36)</f>
        <v/>
      </c>
      <c r="O36" s="456" t="str">
        <f ca="1">IF($C36="","",'סיכום לועדה- הזנת נתונים'!T36)</f>
        <v/>
      </c>
      <c r="P36" s="456" t="str">
        <f ca="1">IF($C36="","",'סיכום לועדה- הזנת נתונים'!U36)</f>
        <v/>
      </c>
      <c r="Q36" s="456" t="str">
        <f ca="1">IF($C36="","",'סיכום לועדה- הזנת נתונים'!V36)</f>
        <v/>
      </c>
      <c r="R36" s="453" t="str">
        <f ca="1">IF($C36="","",'סיכום לועדה- הזנת נתונים'!K36)</f>
        <v/>
      </c>
      <c r="S36" s="453" t="str">
        <f ca="1">IF($C36="","",'סיכום לועדה- הזנת נתונים'!L36)</f>
        <v/>
      </c>
      <c r="T36" s="453" t="str">
        <f ca="1">IF($C36="","",'סיכום לועדה- הזנת נתונים'!M36)</f>
        <v/>
      </c>
      <c r="U36" s="453" t="str">
        <f ca="1">IF($C36="","",'סיכום לועדה- הזנת נתונים'!N36)</f>
        <v/>
      </c>
      <c r="V36" s="29" t="str">
        <f ca="1">IF($C36="","",'סיכום לועדה- הזנת נתונים'!O36)</f>
        <v/>
      </c>
      <c r="W36" s="23"/>
      <c r="X36" s="24"/>
      <c r="Y36" s="26"/>
      <c r="Z36" s="26"/>
      <c r="AA36" s="25"/>
      <c r="AX36" s="26"/>
      <c r="AY36" s="26"/>
      <c r="AZ36" s="27"/>
    </row>
    <row r="37" spans="2:52" x14ac:dyDescent="0.25">
      <c r="B37" s="28" t="str">
        <f t="shared" ca="1" si="0"/>
        <v/>
      </c>
      <c r="C37" s="453" t="str">
        <f ca="1">'סיכום לועדה- הזנת נתונים'!C37</f>
        <v/>
      </c>
      <c r="D37" s="453" t="str">
        <f ca="1">IF($C37="","",'סיכום לועדה- הזנת נתונים'!D37)</f>
        <v/>
      </c>
      <c r="E37" s="453" t="str">
        <f ca="1">IF($C37="","",'סיכום לועדה- הזנת נתונים'!E37)</f>
        <v/>
      </c>
      <c r="F37" s="453" t="str">
        <f ca="1">IF($C37="","",'סיכום לועדה- הזנת נתונים'!F37)</f>
        <v/>
      </c>
      <c r="G37" s="453" t="str">
        <f ca="1">IF($C37="","",'סיכום לועדה- הזנת נתונים'!G37)</f>
        <v/>
      </c>
      <c r="H37" s="453" t="str">
        <f ca="1">IF($C37="","",'סיכום לועדה- הזנת נתונים'!H37)</f>
        <v/>
      </c>
      <c r="I37" s="454" t="str">
        <f ca="1">IF($C37="","",'סיכום לועדה- הזנת נתונים'!I37)</f>
        <v/>
      </c>
      <c r="J37" s="454" t="str">
        <f ca="1">IF($C37="","",'סיכום לועדה- הזנת נתונים'!J37)</f>
        <v/>
      </c>
      <c r="K37" s="454" t="str">
        <f ca="1">IF($C37="","",'סיכום לועדה- הזנת נתונים'!P37)</f>
        <v/>
      </c>
      <c r="L37" s="454" t="str">
        <f ca="1">IF($C37="","",'סיכום לועדה- הזנת נתונים'!Q37)</f>
        <v/>
      </c>
      <c r="M37" s="455" t="str">
        <f ca="1">IF($C37="","",'סיכום לועדה- הזנת נתונים'!R37)</f>
        <v/>
      </c>
      <c r="N37" s="456" t="str">
        <f ca="1">IF($C37="","",'סיכום לועדה- הזנת נתונים'!S37)</f>
        <v/>
      </c>
      <c r="O37" s="456" t="str">
        <f ca="1">IF($C37="","",'סיכום לועדה- הזנת נתונים'!T37)</f>
        <v/>
      </c>
      <c r="P37" s="456" t="str">
        <f ca="1">IF($C37="","",'סיכום לועדה- הזנת נתונים'!U37)</f>
        <v/>
      </c>
      <c r="Q37" s="456" t="str">
        <f ca="1">IF($C37="","",'סיכום לועדה- הזנת נתונים'!V37)</f>
        <v/>
      </c>
      <c r="R37" s="453" t="str">
        <f ca="1">IF($C37="","",'סיכום לועדה- הזנת נתונים'!K37)</f>
        <v/>
      </c>
      <c r="S37" s="453" t="str">
        <f ca="1">IF($C37="","",'סיכום לועדה- הזנת נתונים'!L37)</f>
        <v/>
      </c>
      <c r="T37" s="453" t="str">
        <f ca="1">IF($C37="","",'סיכום לועדה- הזנת נתונים'!M37)</f>
        <v/>
      </c>
      <c r="U37" s="453" t="str">
        <f ca="1">IF($C37="","",'סיכום לועדה- הזנת נתונים'!N37)</f>
        <v/>
      </c>
      <c r="V37" s="29" t="str">
        <f ca="1">IF($C37="","",'סיכום לועדה- הזנת נתונים'!O37)</f>
        <v/>
      </c>
      <c r="W37" s="23"/>
      <c r="X37" s="24"/>
      <c r="Y37" s="26"/>
      <c r="Z37" s="26"/>
      <c r="AA37" s="25"/>
      <c r="AX37" s="26"/>
      <c r="AY37" s="26"/>
      <c r="AZ37" s="27"/>
    </row>
    <row r="38" spans="2:52" x14ac:dyDescent="0.25">
      <c r="B38" s="28" t="str">
        <f t="shared" ca="1" si="0"/>
        <v/>
      </c>
      <c r="C38" s="453" t="str">
        <f ca="1">'סיכום לועדה- הזנת נתונים'!C38</f>
        <v/>
      </c>
      <c r="D38" s="453" t="str">
        <f ca="1">IF($C38="","",'סיכום לועדה- הזנת נתונים'!D38)</f>
        <v/>
      </c>
      <c r="E38" s="453" t="str">
        <f ca="1">IF($C38="","",'סיכום לועדה- הזנת נתונים'!E38)</f>
        <v/>
      </c>
      <c r="F38" s="453" t="str">
        <f ca="1">IF($C38="","",'סיכום לועדה- הזנת נתונים'!F38)</f>
        <v/>
      </c>
      <c r="G38" s="453" t="str">
        <f ca="1">IF($C38="","",'סיכום לועדה- הזנת נתונים'!G38)</f>
        <v/>
      </c>
      <c r="H38" s="453" t="str">
        <f ca="1">IF($C38="","",'סיכום לועדה- הזנת נתונים'!H38)</f>
        <v/>
      </c>
      <c r="I38" s="454" t="str">
        <f ca="1">IF($C38="","",'סיכום לועדה- הזנת נתונים'!I38)</f>
        <v/>
      </c>
      <c r="J38" s="454" t="str">
        <f ca="1">IF($C38="","",'סיכום לועדה- הזנת נתונים'!J38)</f>
        <v/>
      </c>
      <c r="K38" s="454" t="str">
        <f ca="1">IF($C38="","",'סיכום לועדה- הזנת נתונים'!P38)</f>
        <v/>
      </c>
      <c r="L38" s="454" t="str">
        <f ca="1">IF($C38="","",'סיכום לועדה- הזנת נתונים'!Q38)</f>
        <v/>
      </c>
      <c r="M38" s="455" t="str">
        <f ca="1">IF($C38="","",'סיכום לועדה- הזנת נתונים'!R38)</f>
        <v/>
      </c>
      <c r="N38" s="456" t="str">
        <f ca="1">IF($C38="","",'סיכום לועדה- הזנת נתונים'!S38)</f>
        <v/>
      </c>
      <c r="O38" s="456" t="str">
        <f ca="1">IF($C38="","",'סיכום לועדה- הזנת נתונים'!T38)</f>
        <v/>
      </c>
      <c r="P38" s="456" t="str">
        <f ca="1">IF($C38="","",'סיכום לועדה- הזנת נתונים'!U38)</f>
        <v/>
      </c>
      <c r="Q38" s="456" t="str">
        <f ca="1">IF($C38="","",'סיכום לועדה- הזנת נתונים'!V38)</f>
        <v/>
      </c>
      <c r="R38" s="453" t="str">
        <f ca="1">IF($C38="","",'סיכום לועדה- הזנת נתונים'!K38)</f>
        <v/>
      </c>
      <c r="S38" s="453" t="str">
        <f ca="1">IF($C38="","",'סיכום לועדה- הזנת נתונים'!L38)</f>
        <v/>
      </c>
      <c r="T38" s="453" t="str">
        <f ca="1">IF($C38="","",'סיכום לועדה- הזנת נתונים'!M38)</f>
        <v/>
      </c>
      <c r="U38" s="453" t="str">
        <f ca="1">IF($C38="","",'סיכום לועדה- הזנת נתונים'!N38)</f>
        <v/>
      </c>
      <c r="V38" s="29" t="str">
        <f ca="1">IF($C38="","",'סיכום לועדה- הזנת נתונים'!O38)</f>
        <v/>
      </c>
      <c r="W38" s="23"/>
      <c r="X38" s="24"/>
      <c r="Y38" s="26"/>
      <c r="Z38" s="26"/>
      <c r="AA38" s="25"/>
      <c r="AX38" s="26"/>
      <c r="AY38" s="26"/>
      <c r="AZ38" s="27"/>
    </row>
    <row r="39" spans="2:52" x14ac:dyDescent="0.25">
      <c r="B39" s="28" t="str">
        <f t="shared" ca="1" si="0"/>
        <v/>
      </c>
      <c r="C39" s="453" t="str">
        <f ca="1">'סיכום לועדה- הזנת נתונים'!C39</f>
        <v/>
      </c>
      <c r="D39" s="453" t="str">
        <f ca="1">IF($C39="","",'סיכום לועדה- הזנת נתונים'!D39)</f>
        <v/>
      </c>
      <c r="E39" s="453" t="str">
        <f ca="1">IF($C39="","",'סיכום לועדה- הזנת נתונים'!E39)</f>
        <v/>
      </c>
      <c r="F39" s="453" t="str">
        <f ca="1">IF($C39="","",'סיכום לועדה- הזנת נתונים'!F39)</f>
        <v/>
      </c>
      <c r="G39" s="453" t="str">
        <f ca="1">IF($C39="","",'סיכום לועדה- הזנת נתונים'!G39)</f>
        <v/>
      </c>
      <c r="H39" s="453" t="str">
        <f ca="1">IF($C39="","",'סיכום לועדה- הזנת נתונים'!H39)</f>
        <v/>
      </c>
      <c r="I39" s="454" t="str">
        <f ca="1">IF($C39="","",'סיכום לועדה- הזנת נתונים'!I39)</f>
        <v/>
      </c>
      <c r="J39" s="454" t="str">
        <f ca="1">IF($C39="","",'סיכום לועדה- הזנת נתונים'!J39)</f>
        <v/>
      </c>
      <c r="K39" s="454" t="str">
        <f ca="1">IF($C39="","",'סיכום לועדה- הזנת נתונים'!P39)</f>
        <v/>
      </c>
      <c r="L39" s="454" t="str">
        <f ca="1">IF($C39="","",'סיכום לועדה- הזנת נתונים'!Q39)</f>
        <v/>
      </c>
      <c r="M39" s="455" t="str">
        <f ca="1">IF($C39="","",'סיכום לועדה- הזנת נתונים'!R39)</f>
        <v/>
      </c>
      <c r="N39" s="456" t="str">
        <f ca="1">IF($C39="","",'סיכום לועדה- הזנת נתונים'!S39)</f>
        <v/>
      </c>
      <c r="O39" s="456" t="str">
        <f ca="1">IF($C39="","",'סיכום לועדה- הזנת נתונים'!T39)</f>
        <v/>
      </c>
      <c r="P39" s="456" t="str">
        <f ca="1">IF($C39="","",'סיכום לועדה- הזנת נתונים'!U39)</f>
        <v/>
      </c>
      <c r="Q39" s="456" t="str">
        <f ca="1">IF($C39="","",'סיכום לועדה- הזנת נתונים'!V39)</f>
        <v/>
      </c>
      <c r="R39" s="453" t="str">
        <f ca="1">IF($C39="","",'סיכום לועדה- הזנת נתונים'!K39)</f>
        <v/>
      </c>
      <c r="S39" s="453" t="str">
        <f ca="1">IF($C39="","",'סיכום לועדה- הזנת נתונים'!L39)</f>
        <v/>
      </c>
      <c r="T39" s="453" t="str">
        <f ca="1">IF($C39="","",'סיכום לועדה- הזנת נתונים'!M39)</f>
        <v/>
      </c>
      <c r="U39" s="453" t="str">
        <f ca="1">IF($C39="","",'סיכום לועדה- הזנת נתונים'!N39)</f>
        <v/>
      </c>
      <c r="V39" s="29" t="str">
        <f ca="1">IF($C39="","",'סיכום לועדה- הזנת נתונים'!O39)</f>
        <v/>
      </c>
      <c r="W39" s="23"/>
      <c r="X39" s="24"/>
      <c r="Y39" s="26"/>
      <c r="Z39" s="26"/>
      <c r="AA39" s="25"/>
      <c r="AX39" s="26"/>
      <c r="AY39" s="26"/>
      <c r="AZ39" s="27"/>
    </row>
    <row r="40" spans="2:52" ht="16.5" thickBot="1" x14ac:dyDescent="0.3">
      <c r="B40" s="28" t="str">
        <f t="shared" ca="1" si="0"/>
        <v/>
      </c>
      <c r="C40" s="453" t="str">
        <f ca="1">'סיכום לועדה- הזנת נתונים'!C40</f>
        <v/>
      </c>
      <c r="D40" s="453" t="str">
        <f ca="1">IF($C40="","",'סיכום לועדה- הזנת נתונים'!D40)</f>
        <v/>
      </c>
      <c r="E40" s="453" t="str">
        <f ca="1">IF($C40="","",'סיכום לועדה- הזנת נתונים'!E40)</f>
        <v/>
      </c>
      <c r="F40" s="453" t="str">
        <f ca="1">IF($C40="","",'סיכום לועדה- הזנת נתונים'!F40)</f>
        <v/>
      </c>
      <c r="G40" s="453" t="str">
        <f ca="1">IF($C40="","",'סיכום לועדה- הזנת נתונים'!G40)</f>
        <v/>
      </c>
      <c r="H40" s="453" t="str">
        <f ca="1">IF($C40="","",'סיכום לועדה- הזנת נתונים'!H40)</f>
        <v/>
      </c>
      <c r="I40" s="454" t="str">
        <f ca="1">IF($C40="","",'סיכום לועדה- הזנת נתונים'!I40)</f>
        <v/>
      </c>
      <c r="J40" s="454" t="str">
        <f ca="1">IF($C40="","",'סיכום לועדה- הזנת נתונים'!J40)</f>
        <v/>
      </c>
      <c r="K40" s="454" t="str">
        <f ca="1">IF($C40="","",'סיכום לועדה- הזנת נתונים'!P40)</f>
        <v/>
      </c>
      <c r="L40" s="454" t="str">
        <f ca="1">IF($C40="","",'סיכום לועדה- הזנת נתונים'!Q40)</f>
        <v/>
      </c>
      <c r="M40" s="455" t="str">
        <f ca="1">IF($C40="","",'סיכום לועדה- הזנת נתונים'!R40)</f>
        <v/>
      </c>
      <c r="N40" s="456" t="str">
        <f ca="1">IF($C40="","",'סיכום לועדה- הזנת נתונים'!S40)</f>
        <v/>
      </c>
      <c r="O40" s="456" t="str">
        <f ca="1">IF($C40="","",'סיכום לועדה- הזנת נתונים'!T40)</f>
        <v/>
      </c>
      <c r="P40" s="456" t="str">
        <f ca="1">IF($C40="","",'סיכום לועדה- הזנת נתונים'!U40)</f>
        <v/>
      </c>
      <c r="Q40" s="456" t="str">
        <f ca="1">IF($C40="","",'סיכום לועדה- הזנת נתונים'!V40)</f>
        <v/>
      </c>
      <c r="R40" s="453" t="str">
        <f ca="1">IF($C40="","",'סיכום לועדה- הזנת נתונים'!K40)</f>
        <v/>
      </c>
      <c r="S40" s="453" t="str">
        <f ca="1">IF($C40="","",'סיכום לועדה- הזנת נתונים'!L40)</f>
        <v/>
      </c>
      <c r="T40" s="453" t="str">
        <f ca="1">IF($C40="","",'סיכום לועדה- הזנת נתונים'!M40)</f>
        <v/>
      </c>
      <c r="U40" s="453" t="str">
        <f ca="1">IF($C40="","",'סיכום לועדה- הזנת נתונים'!N40)</f>
        <v/>
      </c>
      <c r="V40" s="29" t="str">
        <f ca="1">IF($C40="","",'סיכום לועדה- הזנת נתונים'!O40)</f>
        <v/>
      </c>
      <c r="W40" s="23"/>
      <c r="X40" s="24"/>
      <c r="Y40" s="26"/>
      <c r="Z40" s="26"/>
      <c r="AA40" s="25"/>
      <c r="AX40" s="26"/>
      <c r="AY40" s="26"/>
      <c r="AZ40" s="27"/>
    </row>
    <row r="41" spans="2:52" hidden="1" x14ac:dyDescent="0.25">
      <c r="B41" s="28" t="str">
        <f t="shared" si="0"/>
        <v/>
      </c>
      <c r="C41" s="453" t="str">
        <f>'סיכום לועדה- הזנת נתונים'!C41</f>
        <v/>
      </c>
      <c r="D41" s="453" t="str">
        <f>IF($C41="","",'סיכום לועדה- הזנת נתונים'!D41)</f>
        <v/>
      </c>
      <c r="E41" s="453" t="str">
        <f>IF($C41="","",'סיכום לועדה- הזנת נתונים'!E41)</f>
        <v/>
      </c>
      <c r="F41" s="453" t="str">
        <f>IF($C41="","",'סיכום לועדה- הזנת נתונים'!F41)</f>
        <v/>
      </c>
      <c r="G41" s="453" t="str">
        <f>IF($C41="","",'סיכום לועדה- הזנת נתונים'!G41)</f>
        <v/>
      </c>
      <c r="H41" s="453" t="str">
        <f>IF($C41="","",'סיכום לועדה- הזנת נתונים'!H41)</f>
        <v/>
      </c>
      <c r="I41" s="454" t="str">
        <f>IF($C41="","",'סיכום לועדה- הזנת נתונים'!I41)</f>
        <v/>
      </c>
      <c r="J41" s="454" t="str">
        <f>IF($C41="","",'סיכום לועדה- הזנת נתונים'!J41)</f>
        <v/>
      </c>
      <c r="K41" s="454" t="str">
        <f>IF($C41="","",'סיכום לועדה- הזנת נתונים'!P41)</f>
        <v/>
      </c>
      <c r="L41" s="454" t="str">
        <f>IF($C41="","",'סיכום לועדה- הזנת נתונים'!Q41)</f>
        <v/>
      </c>
      <c r="M41" s="455" t="str">
        <f>IF($C41="","",'סיכום לועדה- הזנת נתונים'!R41)</f>
        <v/>
      </c>
      <c r="N41" s="456" t="str">
        <f>IF($C41="","",'סיכום לועדה- הזנת נתונים'!S41)</f>
        <v/>
      </c>
      <c r="O41" s="456" t="str">
        <f>IF($C41="","",'סיכום לועדה- הזנת נתונים'!T41)</f>
        <v/>
      </c>
      <c r="P41" s="456" t="str">
        <f>IF($C41="","",'סיכום לועדה- הזנת נתונים'!U41)</f>
        <v/>
      </c>
      <c r="Q41" s="456" t="str">
        <f>IF($C41="","",'סיכום לועדה- הזנת נתונים'!V41)</f>
        <v/>
      </c>
      <c r="R41" s="453" t="str">
        <f>IF($C41="","",'סיכום לועדה- הזנת נתונים'!K41)</f>
        <v/>
      </c>
      <c r="S41" s="453" t="str">
        <f>IF($C41="","",'סיכום לועדה- הזנת נתונים'!L41)</f>
        <v/>
      </c>
      <c r="T41" s="453" t="str">
        <f>IF($C41="","",'סיכום לועדה- הזנת נתונים'!M41)</f>
        <v/>
      </c>
      <c r="U41" s="453" t="str">
        <f>IF($C41="","",'סיכום לועדה- הזנת נתונים'!N41)</f>
        <v/>
      </c>
      <c r="V41" s="29" t="str">
        <f>IF($C41="","",'סיכום לועדה- הזנת נתונים'!O41)</f>
        <v/>
      </c>
      <c r="W41" s="23"/>
      <c r="X41" s="24"/>
      <c r="Y41" s="26"/>
      <c r="Z41" s="26"/>
      <c r="AA41" s="25"/>
      <c r="AX41" s="26"/>
      <c r="AY41" s="26"/>
      <c r="AZ41" s="27"/>
    </row>
    <row r="42" spans="2:52" hidden="1" x14ac:dyDescent="0.25">
      <c r="B42" s="28" t="str">
        <f t="shared" si="0"/>
        <v/>
      </c>
      <c r="C42" s="453" t="str">
        <f>'סיכום לועדה- הזנת נתונים'!C42</f>
        <v/>
      </c>
      <c r="D42" s="453" t="str">
        <f>IF($C42="","",'סיכום לועדה- הזנת נתונים'!D42)</f>
        <v/>
      </c>
      <c r="E42" s="453" t="str">
        <f>IF($C42="","",'סיכום לועדה- הזנת נתונים'!E42)</f>
        <v/>
      </c>
      <c r="F42" s="453" t="str">
        <f>IF($C42="","",'סיכום לועדה- הזנת נתונים'!F42)</f>
        <v/>
      </c>
      <c r="G42" s="453" t="str">
        <f>IF($C42="","",'סיכום לועדה- הזנת נתונים'!G42)</f>
        <v/>
      </c>
      <c r="H42" s="453" t="str">
        <f>IF($C42="","",'סיכום לועדה- הזנת נתונים'!H42)</f>
        <v/>
      </c>
      <c r="I42" s="454" t="str">
        <f>IF($C42="","",'סיכום לועדה- הזנת נתונים'!I42)</f>
        <v/>
      </c>
      <c r="J42" s="454" t="str">
        <f>IF($C42="","",'סיכום לועדה- הזנת נתונים'!J42)</f>
        <v/>
      </c>
      <c r="K42" s="454" t="str">
        <f>IF($C42="","",'סיכום לועדה- הזנת נתונים'!P42)</f>
        <v/>
      </c>
      <c r="L42" s="454" t="str">
        <f>IF($C42="","",'סיכום לועדה- הזנת נתונים'!Q42)</f>
        <v/>
      </c>
      <c r="M42" s="455" t="str">
        <f>IF($C42="","",'סיכום לועדה- הזנת נתונים'!R42)</f>
        <v/>
      </c>
      <c r="N42" s="456" t="str">
        <f>IF($C42="","",'סיכום לועדה- הזנת נתונים'!S42)</f>
        <v/>
      </c>
      <c r="O42" s="456" t="str">
        <f>IF($C42="","",'סיכום לועדה- הזנת נתונים'!T42)</f>
        <v/>
      </c>
      <c r="P42" s="456" t="str">
        <f>IF($C42="","",'סיכום לועדה- הזנת נתונים'!U42)</f>
        <v/>
      </c>
      <c r="Q42" s="456" t="str">
        <f>IF($C42="","",'סיכום לועדה- הזנת נתונים'!V42)</f>
        <v/>
      </c>
      <c r="R42" s="453" t="str">
        <f>IF($C42="","",'סיכום לועדה- הזנת נתונים'!K42)</f>
        <v/>
      </c>
      <c r="S42" s="453" t="str">
        <f>IF($C42="","",'סיכום לועדה- הזנת נתונים'!L42)</f>
        <v/>
      </c>
      <c r="T42" s="453" t="str">
        <f>IF($C42="","",'סיכום לועדה- הזנת נתונים'!M42)</f>
        <v/>
      </c>
      <c r="U42" s="453" t="str">
        <f>IF($C42="","",'סיכום לועדה- הזנת נתונים'!N42)</f>
        <v/>
      </c>
      <c r="V42" s="29" t="str">
        <f>IF($C42="","",'סיכום לועדה- הזנת נתונים'!O42)</f>
        <v/>
      </c>
      <c r="W42" s="23"/>
      <c r="X42" s="24"/>
      <c r="Y42" s="26"/>
      <c r="Z42" s="26"/>
      <c r="AA42" s="25"/>
      <c r="AX42" s="26"/>
      <c r="AY42" s="26"/>
      <c r="AZ42" s="27"/>
    </row>
    <row r="43" spans="2:52" hidden="1" x14ac:dyDescent="0.25">
      <c r="B43" s="28" t="str">
        <f t="shared" si="0"/>
        <v/>
      </c>
      <c r="C43" s="453" t="str">
        <f>'סיכום לועדה- הזנת נתונים'!C43</f>
        <v/>
      </c>
      <c r="D43" s="453" t="str">
        <f>IF($C43="","",'סיכום לועדה- הזנת נתונים'!D43)</f>
        <v/>
      </c>
      <c r="E43" s="453" t="str">
        <f>IF($C43="","",'סיכום לועדה- הזנת נתונים'!E43)</f>
        <v/>
      </c>
      <c r="F43" s="453" t="str">
        <f>IF($C43="","",'סיכום לועדה- הזנת נתונים'!F43)</f>
        <v/>
      </c>
      <c r="G43" s="453" t="str">
        <f>IF($C43="","",'סיכום לועדה- הזנת נתונים'!G43)</f>
        <v/>
      </c>
      <c r="H43" s="453" t="str">
        <f>IF($C43="","",'סיכום לועדה- הזנת נתונים'!H43)</f>
        <v/>
      </c>
      <c r="I43" s="454" t="str">
        <f>IF($C43="","",'סיכום לועדה- הזנת נתונים'!I43)</f>
        <v/>
      </c>
      <c r="J43" s="454" t="str">
        <f>IF($C43="","",'סיכום לועדה- הזנת נתונים'!J43)</f>
        <v/>
      </c>
      <c r="K43" s="454" t="str">
        <f>IF($C43="","",'סיכום לועדה- הזנת נתונים'!P43)</f>
        <v/>
      </c>
      <c r="L43" s="454" t="str">
        <f>IF($C43="","",'סיכום לועדה- הזנת נתונים'!Q43)</f>
        <v/>
      </c>
      <c r="M43" s="455" t="str">
        <f>IF($C43="","",'סיכום לועדה- הזנת נתונים'!R43)</f>
        <v/>
      </c>
      <c r="N43" s="456" t="str">
        <f>IF($C43="","",'סיכום לועדה- הזנת נתונים'!S43)</f>
        <v/>
      </c>
      <c r="O43" s="456" t="str">
        <f>IF($C43="","",'סיכום לועדה- הזנת נתונים'!T43)</f>
        <v/>
      </c>
      <c r="P43" s="456" t="str">
        <f>IF($C43="","",'סיכום לועדה- הזנת נתונים'!U43)</f>
        <v/>
      </c>
      <c r="Q43" s="456" t="str">
        <f>IF($C43="","",'סיכום לועדה- הזנת נתונים'!V43)</f>
        <v/>
      </c>
      <c r="R43" s="453" t="str">
        <f>IF($C43="","",'סיכום לועדה- הזנת נתונים'!K43)</f>
        <v/>
      </c>
      <c r="S43" s="453" t="str">
        <f>IF($C43="","",'סיכום לועדה- הזנת נתונים'!L43)</f>
        <v/>
      </c>
      <c r="T43" s="453" t="str">
        <f>IF($C43="","",'סיכום לועדה- הזנת נתונים'!M43)</f>
        <v/>
      </c>
      <c r="U43" s="453" t="str">
        <f>IF($C43="","",'סיכום לועדה- הזנת נתונים'!N43)</f>
        <v/>
      </c>
      <c r="V43" s="29" t="str">
        <f>IF($C43="","",'סיכום לועדה- הזנת נתונים'!O43)</f>
        <v/>
      </c>
      <c r="W43" s="23"/>
      <c r="X43" s="24"/>
      <c r="Y43" s="26"/>
      <c r="Z43" s="26"/>
      <c r="AA43" s="25"/>
      <c r="AX43" s="26"/>
      <c r="AY43" s="26"/>
      <c r="AZ43" s="27"/>
    </row>
    <row r="44" spans="2:52" hidden="1" x14ac:dyDescent="0.25">
      <c r="B44" s="28" t="str">
        <f t="shared" si="0"/>
        <v/>
      </c>
      <c r="C44" s="453" t="str">
        <f>'סיכום לועדה- הזנת נתונים'!C44</f>
        <v/>
      </c>
      <c r="D44" s="453" t="str">
        <f>IF($C44="","",'סיכום לועדה- הזנת נתונים'!D44)</f>
        <v/>
      </c>
      <c r="E44" s="453" t="str">
        <f>IF($C44="","",'סיכום לועדה- הזנת נתונים'!E44)</f>
        <v/>
      </c>
      <c r="F44" s="453" t="str">
        <f>IF($C44="","",'סיכום לועדה- הזנת נתונים'!F44)</f>
        <v/>
      </c>
      <c r="G44" s="453" t="str">
        <f>IF($C44="","",'סיכום לועדה- הזנת נתונים'!G44)</f>
        <v/>
      </c>
      <c r="H44" s="453" t="str">
        <f>IF($C44="","",'סיכום לועדה- הזנת נתונים'!H44)</f>
        <v/>
      </c>
      <c r="I44" s="454" t="str">
        <f>IF($C44="","",'סיכום לועדה- הזנת נתונים'!I44)</f>
        <v/>
      </c>
      <c r="J44" s="454" t="str">
        <f>IF($C44="","",'סיכום לועדה- הזנת נתונים'!J44)</f>
        <v/>
      </c>
      <c r="K44" s="454" t="str">
        <f>IF($C44="","",'סיכום לועדה- הזנת נתונים'!P44)</f>
        <v/>
      </c>
      <c r="L44" s="454" t="str">
        <f>IF($C44="","",'סיכום לועדה- הזנת נתונים'!Q44)</f>
        <v/>
      </c>
      <c r="M44" s="455" t="str">
        <f>IF($C44="","",'סיכום לועדה- הזנת נתונים'!R44)</f>
        <v/>
      </c>
      <c r="N44" s="456" t="str">
        <f>IF($C44="","",'סיכום לועדה- הזנת נתונים'!S44)</f>
        <v/>
      </c>
      <c r="O44" s="456" t="str">
        <f>IF($C44="","",'סיכום לועדה- הזנת נתונים'!T44)</f>
        <v/>
      </c>
      <c r="P44" s="456" t="str">
        <f>IF($C44="","",'סיכום לועדה- הזנת נתונים'!U44)</f>
        <v/>
      </c>
      <c r="Q44" s="456" t="str">
        <f>IF($C44="","",'סיכום לועדה- הזנת נתונים'!V44)</f>
        <v/>
      </c>
      <c r="R44" s="453" t="str">
        <f>IF($C44="","",'סיכום לועדה- הזנת נתונים'!K44)</f>
        <v/>
      </c>
      <c r="S44" s="453" t="str">
        <f>IF($C44="","",'סיכום לועדה- הזנת נתונים'!L44)</f>
        <v/>
      </c>
      <c r="T44" s="453" t="str">
        <f>IF($C44="","",'סיכום לועדה- הזנת נתונים'!M44)</f>
        <v/>
      </c>
      <c r="U44" s="453" t="str">
        <f>IF($C44="","",'סיכום לועדה- הזנת נתונים'!N44)</f>
        <v/>
      </c>
      <c r="V44" s="29" t="str">
        <f>IF($C44="","",'סיכום לועדה- הזנת נתונים'!O44)</f>
        <v/>
      </c>
      <c r="W44" s="23"/>
      <c r="X44" s="24"/>
      <c r="Y44" s="26"/>
      <c r="Z44" s="26"/>
      <c r="AA44" s="25"/>
      <c r="AX44" s="26"/>
      <c r="AY44" s="26"/>
      <c r="AZ44" s="27"/>
    </row>
    <row r="45" spans="2:52" hidden="1" x14ac:dyDescent="0.25">
      <c r="B45" s="28" t="str">
        <f t="shared" si="0"/>
        <v/>
      </c>
      <c r="C45" s="453" t="str">
        <f>'סיכום לועדה- הזנת נתונים'!C45</f>
        <v/>
      </c>
      <c r="D45" s="453" t="str">
        <f>IF($C45="","",'סיכום לועדה- הזנת נתונים'!D45)</f>
        <v/>
      </c>
      <c r="E45" s="453" t="str">
        <f>IF($C45="","",'סיכום לועדה- הזנת נתונים'!E45)</f>
        <v/>
      </c>
      <c r="F45" s="453" t="str">
        <f>IF($C45="","",'סיכום לועדה- הזנת נתונים'!F45)</f>
        <v/>
      </c>
      <c r="G45" s="453" t="str">
        <f>IF($C45="","",'סיכום לועדה- הזנת נתונים'!G45)</f>
        <v/>
      </c>
      <c r="H45" s="453" t="str">
        <f>IF($C45="","",'סיכום לועדה- הזנת נתונים'!H45)</f>
        <v/>
      </c>
      <c r="I45" s="454" t="str">
        <f>IF($C45="","",'סיכום לועדה- הזנת נתונים'!I45)</f>
        <v/>
      </c>
      <c r="J45" s="454" t="str">
        <f>IF($C45="","",'סיכום לועדה- הזנת נתונים'!J45)</f>
        <v/>
      </c>
      <c r="K45" s="454" t="str">
        <f>IF($C45="","",'סיכום לועדה- הזנת נתונים'!P45)</f>
        <v/>
      </c>
      <c r="L45" s="454" t="str">
        <f>IF($C45="","",'סיכום לועדה- הזנת נתונים'!Q45)</f>
        <v/>
      </c>
      <c r="M45" s="455" t="str">
        <f>IF($C45="","",'סיכום לועדה- הזנת נתונים'!R45)</f>
        <v/>
      </c>
      <c r="N45" s="456" t="str">
        <f>IF($C45="","",'סיכום לועדה- הזנת נתונים'!S45)</f>
        <v/>
      </c>
      <c r="O45" s="456" t="str">
        <f>IF($C45="","",'סיכום לועדה- הזנת נתונים'!T45)</f>
        <v/>
      </c>
      <c r="P45" s="456" t="str">
        <f>IF($C45="","",'סיכום לועדה- הזנת נתונים'!U45)</f>
        <v/>
      </c>
      <c r="Q45" s="456" t="str">
        <f>IF($C45="","",'סיכום לועדה- הזנת נתונים'!V45)</f>
        <v/>
      </c>
      <c r="R45" s="453" t="str">
        <f>IF($C45="","",'סיכום לועדה- הזנת נתונים'!K45)</f>
        <v/>
      </c>
      <c r="S45" s="453" t="str">
        <f>IF($C45="","",'סיכום לועדה- הזנת נתונים'!L45)</f>
        <v/>
      </c>
      <c r="T45" s="453" t="str">
        <f>IF($C45="","",'סיכום לועדה- הזנת נתונים'!M45)</f>
        <v/>
      </c>
      <c r="U45" s="453" t="str">
        <f>IF($C45="","",'סיכום לועדה- הזנת נתונים'!N45)</f>
        <v/>
      </c>
      <c r="V45" s="29" t="str">
        <f>IF($C45="","",'סיכום לועדה- הזנת נתונים'!O45)</f>
        <v/>
      </c>
      <c r="W45" s="23"/>
      <c r="X45" s="24"/>
      <c r="Y45" s="26"/>
      <c r="Z45" s="26"/>
      <c r="AA45" s="25"/>
      <c r="AX45" s="26"/>
      <c r="AY45" s="26"/>
      <c r="AZ45" s="27"/>
    </row>
    <row r="46" spans="2:52" hidden="1" x14ac:dyDescent="0.25">
      <c r="B46" s="28" t="str">
        <f t="shared" si="0"/>
        <v/>
      </c>
      <c r="C46" s="453" t="str">
        <f>'סיכום לועדה- הזנת נתונים'!C46</f>
        <v/>
      </c>
      <c r="D46" s="453" t="str">
        <f>IF($C46="","",'סיכום לועדה- הזנת נתונים'!D46)</f>
        <v/>
      </c>
      <c r="E46" s="453" t="str">
        <f>IF($C46="","",'סיכום לועדה- הזנת נתונים'!E46)</f>
        <v/>
      </c>
      <c r="F46" s="453" t="str">
        <f>IF($C46="","",'סיכום לועדה- הזנת נתונים'!F46)</f>
        <v/>
      </c>
      <c r="G46" s="453" t="str">
        <f>IF($C46="","",'סיכום לועדה- הזנת נתונים'!G46)</f>
        <v/>
      </c>
      <c r="H46" s="453" t="str">
        <f>IF($C46="","",'סיכום לועדה- הזנת נתונים'!H46)</f>
        <v/>
      </c>
      <c r="I46" s="454" t="str">
        <f>IF($C46="","",'סיכום לועדה- הזנת נתונים'!I46)</f>
        <v/>
      </c>
      <c r="J46" s="454" t="str">
        <f>IF($C46="","",'סיכום לועדה- הזנת נתונים'!J46)</f>
        <v/>
      </c>
      <c r="K46" s="454" t="str">
        <f>IF($C46="","",'סיכום לועדה- הזנת נתונים'!P46)</f>
        <v/>
      </c>
      <c r="L46" s="454" t="str">
        <f>IF($C46="","",'סיכום לועדה- הזנת נתונים'!Q46)</f>
        <v/>
      </c>
      <c r="M46" s="455" t="str">
        <f>IF($C46="","",'סיכום לועדה- הזנת נתונים'!R46)</f>
        <v/>
      </c>
      <c r="N46" s="456" t="str">
        <f>IF($C46="","",'סיכום לועדה- הזנת נתונים'!S46)</f>
        <v/>
      </c>
      <c r="O46" s="456" t="str">
        <f>IF($C46="","",'סיכום לועדה- הזנת נתונים'!T46)</f>
        <v/>
      </c>
      <c r="P46" s="456" t="str">
        <f>IF($C46="","",'סיכום לועדה- הזנת נתונים'!U46)</f>
        <v/>
      </c>
      <c r="Q46" s="456" t="str">
        <f>IF($C46="","",'סיכום לועדה- הזנת נתונים'!V46)</f>
        <v/>
      </c>
      <c r="R46" s="453" t="str">
        <f>IF($C46="","",'סיכום לועדה- הזנת נתונים'!K46)</f>
        <v/>
      </c>
      <c r="S46" s="453" t="str">
        <f>IF($C46="","",'סיכום לועדה- הזנת נתונים'!L46)</f>
        <v/>
      </c>
      <c r="T46" s="453" t="str">
        <f>IF($C46="","",'סיכום לועדה- הזנת נתונים'!M46)</f>
        <v/>
      </c>
      <c r="U46" s="453" t="str">
        <f>IF($C46="","",'סיכום לועדה- הזנת נתונים'!N46)</f>
        <v/>
      </c>
      <c r="V46" s="29" t="str">
        <f>IF($C46="","",'סיכום לועדה- הזנת נתונים'!O46)</f>
        <v/>
      </c>
      <c r="W46" s="23"/>
      <c r="X46" s="24"/>
      <c r="Y46" s="26"/>
      <c r="Z46" s="26"/>
      <c r="AA46" s="25"/>
      <c r="AX46" s="26"/>
      <c r="AY46" s="26"/>
      <c r="AZ46" s="27"/>
    </row>
    <row r="47" spans="2:52" hidden="1" x14ac:dyDescent="0.25">
      <c r="B47" s="28" t="str">
        <f t="shared" si="0"/>
        <v/>
      </c>
      <c r="C47" s="453" t="str">
        <f>'סיכום לועדה- הזנת נתונים'!C47</f>
        <v/>
      </c>
      <c r="D47" s="453" t="str">
        <f>IF($C47="","",'סיכום לועדה- הזנת נתונים'!D47)</f>
        <v/>
      </c>
      <c r="E47" s="453" t="str">
        <f>IF($C47="","",'סיכום לועדה- הזנת נתונים'!E47)</f>
        <v/>
      </c>
      <c r="F47" s="453" t="str">
        <f>IF($C47="","",'סיכום לועדה- הזנת נתונים'!F47)</f>
        <v/>
      </c>
      <c r="G47" s="453" t="str">
        <f>IF($C47="","",'סיכום לועדה- הזנת נתונים'!G47)</f>
        <v/>
      </c>
      <c r="H47" s="453" t="str">
        <f>IF($C47="","",'סיכום לועדה- הזנת נתונים'!H47)</f>
        <v/>
      </c>
      <c r="I47" s="454" t="str">
        <f>IF($C47="","",'סיכום לועדה- הזנת נתונים'!I47)</f>
        <v/>
      </c>
      <c r="J47" s="454" t="str">
        <f>IF($C47="","",'סיכום לועדה- הזנת נתונים'!J47)</f>
        <v/>
      </c>
      <c r="K47" s="454" t="str">
        <f>IF($C47="","",'סיכום לועדה- הזנת נתונים'!P47)</f>
        <v/>
      </c>
      <c r="L47" s="454" t="str">
        <f>IF($C47="","",'סיכום לועדה- הזנת נתונים'!Q47)</f>
        <v/>
      </c>
      <c r="M47" s="455" t="str">
        <f>IF($C47="","",'סיכום לועדה- הזנת נתונים'!R47)</f>
        <v/>
      </c>
      <c r="N47" s="456" t="str">
        <f>IF($C47="","",'סיכום לועדה- הזנת נתונים'!S47)</f>
        <v/>
      </c>
      <c r="O47" s="456" t="str">
        <f>IF($C47="","",'סיכום לועדה- הזנת נתונים'!T47)</f>
        <v/>
      </c>
      <c r="P47" s="456" t="str">
        <f>IF($C47="","",'סיכום לועדה- הזנת נתונים'!U47)</f>
        <v/>
      </c>
      <c r="Q47" s="456" t="str">
        <f>IF($C47="","",'סיכום לועדה- הזנת נתונים'!V47)</f>
        <v/>
      </c>
      <c r="R47" s="453" t="str">
        <f>IF($C47="","",'סיכום לועדה- הזנת נתונים'!K47)</f>
        <v/>
      </c>
      <c r="S47" s="453" t="str">
        <f>IF($C47="","",'סיכום לועדה- הזנת נתונים'!L47)</f>
        <v/>
      </c>
      <c r="T47" s="453" t="str">
        <f>IF($C47="","",'סיכום לועדה- הזנת נתונים'!M47)</f>
        <v/>
      </c>
      <c r="U47" s="453" t="str">
        <f>IF($C47="","",'סיכום לועדה- הזנת נתונים'!N47)</f>
        <v/>
      </c>
      <c r="V47" s="29" t="str">
        <f>IF($C47="","",'סיכום לועדה- הזנת נתונים'!O47)</f>
        <v/>
      </c>
      <c r="W47" s="23"/>
      <c r="X47" s="24"/>
      <c r="Y47" s="26"/>
      <c r="Z47" s="26"/>
      <c r="AA47" s="25"/>
      <c r="AX47" s="26"/>
      <c r="AY47" s="26"/>
      <c r="AZ47" s="27"/>
    </row>
    <row r="48" spans="2:52" hidden="1" x14ac:dyDescent="0.25">
      <c r="B48" s="28" t="str">
        <f t="shared" si="0"/>
        <v/>
      </c>
      <c r="C48" s="453" t="str">
        <f>'סיכום לועדה- הזנת נתונים'!C48</f>
        <v/>
      </c>
      <c r="D48" s="453" t="str">
        <f>IF($C48="","",'סיכום לועדה- הזנת נתונים'!D48)</f>
        <v/>
      </c>
      <c r="E48" s="453" t="str">
        <f>IF($C48="","",'סיכום לועדה- הזנת נתונים'!E48)</f>
        <v/>
      </c>
      <c r="F48" s="453" t="str">
        <f>IF($C48="","",'סיכום לועדה- הזנת נתונים'!F48)</f>
        <v/>
      </c>
      <c r="G48" s="453" t="str">
        <f>IF($C48="","",'סיכום לועדה- הזנת נתונים'!G48)</f>
        <v/>
      </c>
      <c r="H48" s="453" t="str">
        <f>IF($C48="","",'סיכום לועדה- הזנת נתונים'!H48)</f>
        <v/>
      </c>
      <c r="I48" s="454" t="str">
        <f>IF($C48="","",'סיכום לועדה- הזנת נתונים'!I48)</f>
        <v/>
      </c>
      <c r="J48" s="454" t="str">
        <f>IF($C48="","",'סיכום לועדה- הזנת נתונים'!J48)</f>
        <v/>
      </c>
      <c r="K48" s="454" t="str">
        <f>IF($C48="","",'סיכום לועדה- הזנת נתונים'!P48)</f>
        <v/>
      </c>
      <c r="L48" s="454" t="str">
        <f>IF($C48="","",'סיכום לועדה- הזנת נתונים'!Q48)</f>
        <v/>
      </c>
      <c r="M48" s="455" t="str">
        <f>IF($C48="","",'סיכום לועדה- הזנת נתונים'!R48)</f>
        <v/>
      </c>
      <c r="N48" s="456" t="str">
        <f>IF($C48="","",'סיכום לועדה- הזנת נתונים'!S48)</f>
        <v/>
      </c>
      <c r="O48" s="456" t="str">
        <f>IF($C48="","",'סיכום לועדה- הזנת נתונים'!T48)</f>
        <v/>
      </c>
      <c r="P48" s="456" t="str">
        <f>IF($C48="","",'סיכום לועדה- הזנת נתונים'!U48)</f>
        <v/>
      </c>
      <c r="Q48" s="456" t="str">
        <f>IF($C48="","",'סיכום לועדה- הזנת נתונים'!V48)</f>
        <v/>
      </c>
      <c r="R48" s="453" t="str">
        <f>IF($C48="","",'סיכום לועדה- הזנת נתונים'!K48)</f>
        <v/>
      </c>
      <c r="S48" s="453" t="str">
        <f>IF($C48="","",'סיכום לועדה- הזנת נתונים'!L48)</f>
        <v/>
      </c>
      <c r="T48" s="453" t="str">
        <f>IF($C48="","",'סיכום לועדה- הזנת נתונים'!M48)</f>
        <v/>
      </c>
      <c r="U48" s="453" t="str">
        <f>IF($C48="","",'סיכום לועדה- הזנת נתונים'!N48)</f>
        <v/>
      </c>
      <c r="V48" s="29" t="str">
        <f>IF($C48="","",'סיכום לועדה- הזנת נתונים'!O48)</f>
        <v/>
      </c>
      <c r="W48" s="23"/>
      <c r="X48" s="24"/>
      <c r="Y48" s="26"/>
      <c r="Z48" s="26"/>
      <c r="AA48" s="25"/>
      <c r="AX48" s="26"/>
      <c r="AY48" s="26"/>
      <c r="AZ48" s="27"/>
    </row>
    <row r="49" spans="2:52" hidden="1" x14ac:dyDescent="0.25">
      <c r="B49" s="28" t="str">
        <f t="shared" si="0"/>
        <v/>
      </c>
      <c r="C49" s="453" t="str">
        <f>'סיכום לועדה- הזנת נתונים'!C49</f>
        <v/>
      </c>
      <c r="D49" s="453" t="str">
        <f>IF($C49="","",'סיכום לועדה- הזנת נתונים'!D49)</f>
        <v/>
      </c>
      <c r="E49" s="453" t="str">
        <f>IF($C49="","",'סיכום לועדה- הזנת נתונים'!E49)</f>
        <v/>
      </c>
      <c r="F49" s="453" t="str">
        <f>IF($C49="","",'סיכום לועדה- הזנת נתונים'!F49)</f>
        <v/>
      </c>
      <c r="G49" s="453" t="str">
        <f>IF($C49="","",'סיכום לועדה- הזנת נתונים'!G49)</f>
        <v/>
      </c>
      <c r="H49" s="453" t="str">
        <f>IF($C49="","",'סיכום לועדה- הזנת נתונים'!H49)</f>
        <v/>
      </c>
      <c r="I49" s="454" t="str">
        <f>IF($C49="","",'סיכום לועדה- הזנת נתונים'!I49)</f>
        <v/>
      </c>
      <c r="J49" s="454" t="str">
        <f>IF($C49="","",'סיכום לועדה- הזנת נתונים'!J49)</f>
        <v/>
      </c>
      <c r="K49" s="454" t="str">
        <f>IF($C49="","",'סיכום לועדה- הזנת נתונים'!P49)</f>
        <v/>
      </c>
      <c r="L49" s="454" t="str">
        <f>IF($C49="","",'סיכום לועדה- הזנת נתונים'!Q49)</f>
        <v/>
      </c>
      <c r="M49" s="455" t="str">
        <f>IF($C49="","",'סיכום לועדה- הזנת נתונים'!R49)</f>
        <v/>
      </c>
      <c r="N49" s="456" t="str">
        <f>IF($C49="","",'סיכום לועדה- הזנת נתונים'!S49)</f>
        <v/>
      </c>
      <c r="O49" s="456" t="str">
        <f>IF($C49="","",'סיכום לועדה- הזנת נתונים'!T49)</f>
        <v/>
      </c>
      <c r="P49" s="456" t="str">
        <f>IF($C49="","",'סיכום לועדה- הזנת נתונים'!U49)</f>
        <v/>
      </c>
      <c r="Q49" s="456" t="str">
        <f>IF($C49="","",'סיכום לועדה- הזנת נתונים'!V49)</f>
        <v/>
      </c>
      <c r="R49" s="453" t="str">
        <f>IF($C49="","",'סיכום לועדה- הזנת נתונים'!K49)</f>
        <v/>
      </c>
      <c r="S49" s="453" t="str">
        <f>IF($C49="","",'סיכום לועדה- הזנת נתונים'!L49)</f>
        <v/>
      </c>
      <c r="T49" s="453" t="str">
        <f>IF($C49="","",'סיכום לועדה- הזנת נתונים'!M49)</f>
        <v/>
      </c>
      <c r="U49" s="453" t="str">
        <f>IF($C49="","",'סיכום לועדה- הזנת נתונים'!N49)</f>
        <v/>
      </c>
      <c r="V49" s="29" t="str">
        <f>IF($C49="","",'סיכום לועדה- הזנת נתונים'!O49)</f>
        <v/>
      </c>
      <c r="W49" s="23"/>
      <c r="X49" s="24"/>
      <c r="Y49" s="26"/>
      <c r="Z49" s="26"/>
      <c r="AA49" s="25"/>
      <c r="AX49" s="26"/>
      <c r="AY49" s="26"/>
      <c r="AZ49" s="27"/>
    </row>
    <row r="50" spans="2:52" hidden="1" x14ac:dyDescent="0.25">
      <c r="B50" s="28" t="str">
        <f t="shared" si="0"/>
        <v/>
      </c>
      <c r="C50" s="453" t="str">
        <f>'סיכום לועדה- הזנת נתונים'!C50</f>
        <v/>
      </c>
      <c r="D50" s="453" t="str">
        <f>IF($C50="","",'סיכום לועדה- הזנת נתונים'!D50)</f>
        <v/>
      </c>
      <c r="E50" s="453" t="str">
        <f>IF($C50="","",'סיכום לועדה- הזנת נתונים'!E50)</f>
        <v/>
      </c>
      <c r="F50" s="453" t="str">
        <f>IF($C50="","",'סיכום לועדה- הזנת נתונים'!F50)</f>
        <v/>
      </c>
      <c r="G50" s="453" t="str">
        <f>IF($C50="","",'סיכום לועדה- הזנת נתונים'!G50)</f>
        <v/>
      </c>
      <c r="H50" s="453" t="str">
        <f>IF($C50="","",'סיכום לועדה- הזנת נתונים'!H50)</f>
        <v/>
      </c>
      <c r="I50" s="454" t="str">
        <f>IF($C50="","",'סיכום לועדה- הזנת נתונים'!I50)</f>
        <v/>
      </c>
      <c r="J50" s="454" t="str">
        <f>IF($C50="","",'סיכום לועדה- הזנת נתונים'!J50)</f>
        <v/>
      </c>
      <c r="K50" s="454" t="str">
        <f>IF($C50="","",'סיכום לועדה- הזנת נתונים'!P50)</f>
        <v/>
      </c>
      <c r="L50" s="454" t="str">
        <f>IF($C50="","",'סיכום לועדה- הזנת נתונים'!Q50)</f>
        <v/>
      </c>
      <c r="M50" s="455" t="str">
        <f>IF($C50="","",'סיכום לועדה- הזנת נתונים'!R50)</f>
        <v/>
      </c>
      <c r="N50" s="456" t="str">
        <f>IF($C50="","",'סיכום לועדה- הזנת נתונים'!S50)</f>
        <v/>
      </c>
      <c r="O50" s="456" t="str">
        <f>IF($C50="","",'סיכום לועדה- הזנת נתונים'!T50)</f>
        <v/>
      </c>
      <c r="P50" s="456" t="str">
        <f>IF($C50="","",'סיכום לועדה- הזנת נתונים'!U50)</f>
        <v/>
      </c>
      <c r="Q50" s="456" t="str">
        <f>IF($C50="","",'סיכום לועדה- הזנת נתונים'!V50)</f>
        <v/>
      </c>
      <c r="R50" s="453" t="str">
        <f>IF($C50="","",'סיכום לועדה- הזנת נתונים'!K50)</f>
        <v/>
      </c>
      <c r="S50" s="453" t="str">
        <f>IF($C50="","",'סיכום לועדה- הזנת נתונים'!L50)</f>
        <v/>
      </c>
      <c r="T50" s="453" t="str">
        <f>IF($C50="","",'סיכום לועדה- הזנת נתונים'!M50)</f>
        <v/>
      </c>
      <c r="U50" s="453" t="str">
        <f>IF($C50="","",'סיכום לועדה- הזנת נתונים'!N50)</f>
        <v/>
      </c>
      <c r="V50" s="29" t="str">
        <f>IF($C50="","",'סיכום לועדה- הזנת נתונים'!O50)</f>
        <v/>
      </c>
      <c r="W50" s="23"/>
      <c r="X50" s="24"/>
      <c r="Y50" s="26"/>
      <c r="Z50" s="26"/>
      <c r="AA50" s="25"/>
      <c r="AX50" s="26"/>
      <c r="AY50" s="26"/>
      <c r="AZ50" s="27"/>
    </row>
    <row r="51" spans="2:52" hidden="1" x14ac:dyDescent="0.25">
      <c r="B51" s="28" t="str">
        <f t="shared" si="0"/>
        <v/>
      </c>
      <c r="C51" s="453" t="str">
        <f>'סיכום לועדה- הזנת נתונים'!C51</f>
        <v/>
      </c>
      <c r="D51" s="453" t="str">
        <f>IF($C51="","",'סיכום לועדה- הזנת נתונים'!D51)</f>
        <v/>
      </c>
      <c r="E51" s="453" t="str">
        <f>IF($C51="","",'סיכום לועדה- הזנת נתונים'!E51)</f>
        <v/>
      </c>
      <c r="F51" s="453" t="str">
        <f>IF($C51="","",'סיכום לועדה- הזנת נתונים'!F51)</f>
        <v/>
      </c>
      <c r="G51" s="453" t="str">
        <f>IF($C51="","",'סיכום לועדה- הזנת נתונים'!G51)</f>
        <v/>
      </c>
      <c r="H51" s="453" t="str">
        <f>IF($C51="","",'סיכום לועדה- הזנת נתונים'!H51)</f>
        <v/>
      </c>
      <c r="I51" s="454" t="str">
        <f>IF($C51="","",'סיכום לועדה- הזנת נתונים'!I51)</f>
        <v/>
      </c>
      <c r="J51" s="454" t="str">
        <f>IF($C51="","",'סיכום לועדה- הזנת נתונים'!J51)</f>
        <v/>
      </c>
      <c r="K51" s="454" t="str">
        <f>IF($C51="","",'סיכום לועדה- הזנת נתונים'!P51)</f>
        <v/>
      </c>
      <c r="L51" s="454" t="str">
        <f>IF($C51="","",'סיכום לועדה- הזנת נתונים'!Q51)</f>
        <v/>
      </c>
      <c r="M51" s="455" t="str">
        <f>IF($C51="","",'סיכום לועדה- הזנת נתונים'!R51)</f>
        <v/>
      </c>
      <c r="N51" s="456" t="str">
        <f>IF($C51="","",'סיכום לועדה- הזנת נתונים'!S51)</f>
        <v/>
      </c>
      <c r="O51" s="456" t="str">
        <f>IF($C51="","",'סיכום לועדה- הזנת נתונים'!T51)</f>
        <v/>
      </c>
      <c r="P51" s="456" t="str">
        <f>IF($C51="","",'סיכום לועדה- הזנת נתונים'!U51)</f>
        <v/>
      </c>
      <c r="Q51" s="456" t="str">
        <f>IF($C51="","",'סיכום לועדה- הזנת נתונים'!V51)</f>
        <v/>
      </c>
      <c r="R51" s="453" t="str">
        <f>IF($C51="","",'סיכום לועדה- הזנת נתונים'!K51)</f>
        <v/>
      </c>
      <c r="S51" s="453" t="str">
        <f>IF($C51="","",'סיכום לועדה- הזנת נתונים'!L51)</f>
        <v/>
      </c>
      <c r="T51" s="453" t="str">
        <f>IF($C51="","",'סיכום לועדה- הזנת נתונים'!M51)</f>
        <v/>
      </c>
      <c r="U51" s="453" t="str">
        <f>IF($C51="","",'סיכום לועדה- הזנת נתונים'!N51)</f>
        <v/>
      </c>
      <c r="V51" s="29" t="str">
        <f>IF($C51="","",'סיכום לועדה- הזנת נתונים'!O51)</f>
        <v/>
      </c>
      <c r="W51" s="23"/>
      <c r="X51" s="24"/>
      <c r="Y51" s="26"/>
      <c r="Z51" s="26"/>
      <c r="AA51" s="25"/>
      <c r="AX51" s="26"/>
      <c r="AY51" s="26"/>
      <c r="AZ51" s="27"/>
    </row>
    <row r="52" spans="2:52" hidden="1" x14ac:dyDescent="0.25">
      <c r="B52" s="28" t="str">
        <f t="shared" si="0"/>
        <v/>
      </c>
      <c r="C52" s="453" t="str">
        <f>'סיכום לועדה- הזנת נתונים'!C52</f>
        <v/>
      </c>
      <c r="D52" s="453" t="str">
        <f>IF($C52="","",'סיכום לועדה- הזנת נתונים'!D52)</f>
        <v/>
      </c>
      <c r="E52" s="453" t="str">
        <f>IF($C52="","",'סיכום לועדה- הזנת נתונים'!E52)</f>
        <v/>
      </c>
      <c r="F52" s="453" t="str">
        <f>IF($C52="","",'סיכום לועדה- הזנת נתונים'!F52)</f>
        <v/>
      </c>
      <c r="G52" s="453" t="str">
        <f>IF($C52="","",'סיכום לועדה- הזנת נתונים'!G52)</f>
        <v/>
      </c>
      <c r="H52" s="453" t="str">
        <f>IF($C52="","",'סיכום לועדה- הזנת נתונים'!H52)</f>
        <v/>
      </c>
      <c r="I52" s="454" t="str">
        <f>IF($C52="","",'סיכום לועדה- הזנת נתונים'!I52)</f>
        <v/>
      </c>
      <c r="J52" s="454" t="str">
        <f>IF($C52="","",'סיכום לועדה- הזנת נתונים'!J52)</f>
        <v/>
      </c>
      <c r="K52" s="454" t="str">
        <f>IF($C52="","",'סיכום לועדה- הזנת נתונים'!P52)</f>
        <v/>
      </c>
      <c r="L52" s="454" t="str">
        <f>IF($C52="","",'סיכום לועדה- הזנת נתונים'!Q52)</f>
        <v/>
      </c>
      <c r="M52" s="455" t="str">
        <f>IF($C52="","",'סיכום לועדה- הזנת נתונים'!R52)</f>
        <v/>
      </c>
      <c r="N52" s="456" t="str">
        <f>IF($C52="","",'סיכום לועדה- הזנת נתונים'!S52)</f>
        <v/>
      </c>
      <c r="O52" s="456" t="str">
        <f>IF($C52="","",'סיכום לועדה- הזנת נתונים'!T52)</f>
        <v/>
      </c>
      <c r="P52" s="456" t="str">
        <f>IF($C52="","",'סיכום לועדה- הזנת נתונים'!U52)</f>
        <v/>
      </c>
      <c r="Q52" s="456" t="str">
        <f>IF($C52="","",'סיכום לועדה- הזנת נתונים'!V52)</f>
        <v/>
      </c>
      <c r="R52" s="453" t="str">
        <f>IF($C52="","",'סיכום לועדה- הזנת נתונים'!K52)</f>
        <v/>
      </c>
      <c r="S52" s="453" t="str">
        <f>IF($C52="","",'סיכום לועדה- הזנת נתונים'!L52)</f>
        <v/>
      </c>
      <c r="T52" s="453" t="str">
        <f>IF($C52="","",'סיכום לועדה- הזנת נתונים'!M52)</f>
        <v/>
      </c>
      <c r="U52" s="453" t="str">
        <f>IF($C52="","",'סיכום לועדה- הזנת נתונים'!N52)</f>
        <v/>
      </c>
      <c r="V52" s="29" t="str">
        <f>IF($C52="","",'סיכום לועדה- הזנת נתונים'!O52)</f>
        <v/>
      </c>
      <c r="W52" s="23"/>
      <c r="X52" s="24"/>
      <c r="Y52" s="26"/>
      <c r="Z52" s="26"/>
      <c r="AA52" s="25"/>
      <c r="AX52" s="26"/>
      <c r="AY52" s="26"/>
      <c r="AZ52" s="27"/>
    </row>
    <row r="53" spans="2:52" hidden="1" x14ac:dyDescent="0.25">
      <c r="B53" s="28" t="str">
        <f t="shared" si="0"/>
        <v/>
      </c>
      <c r="C53" s="453" t="str">
        <f>'סיכום לועדה- הזנת נתונים'!C53</f>
        <v/>
      </c>
      <c r="D53" s="453" t="str">
        <f>IF($C53="","",'סיכום לועדה- הזנת נתונים'!D53)</f>
        <v/>
      </c>
      <c r="E53" s="453" t="str">
        <f>IF($C53="","",'סיכום לועדה- הזנת נתונים'!E53)</f>
        <v/>
      </c>
      <c r="F53" s="453" t="str">
        <f>IF($C53="","",'סיכום לועדה- הזנת נתונים'!F53)</f>
        <v/>
      </c>
      <c r="G53" s="453" t="str">
        <f>IF($C53="","",'סיכום לועדה- הזנת נתונים'!G53)</f>
        <v/>
      </c>
      <c r="H53" s="453" t="str">
        <f>IF($C53="","",'סיכום לועדה- הזנת נתונים'!H53)</f>
        <v/>
      </c>
      <c r="I53" s="454" t="str">
        <f>IF($C53="","",'סיכום לועדה- הזנת נתונים'!I53)</f>
        <v/>
      </c>
      <c r="J53" s="454" t="str">
        <f>IF($C53="","",'סיכום לועדה- הזנת נתונים'!J53)</f>
        <v/>
      </c>
      <c r="K53" s="454" t="str">
        <f>IF($C53="","",'סיכום לועדה- הזנת נתונים'!P53)</f>
        <v/>
      </c>
      <c r="L53" s="454" t="str">
        <f>IF($C53="","",'סיכום לועדה- הזנת נתונים'!Q53)</f>
        <v/>
      </c>
      <c r="M53" s="455" t="str">
        <f>IF($C53="","",'סיכום לועדה- הזנת נתונים'!R53)</f>
        <v/>
      </c>
      <c r="N53" s="456" t="str">
        <f>IF($C53="","",'סיכום לועדה- הזנת נתונים'!S53)</f>
        <v/>
      </c>
      <c r="O53" s="456" t="str">
        <f>IF($C53="","",'סיכום לועדה- הזנת נתונים'!T53)</f>
        <v/>
      </c>
      <c r="P53" s="456" t="str">
        <f>IF($C53="","",'סיכום לועדה- הזנת נתונים'!U53)</f>
        <v/>
      </c>
      <c r="Q53" s="456" t="str">
        <f>IF($C53="","",'סיכום לועדה- הזנת נתונים'!V53)</f>
        <v/>
      </c>
      <c r="R53" s="453" t="str">
        <f>IF($C53="","",'סיכום לועדה- הזנת נתונים'!K53)</f>
        <v/>
      </c>
      <c r="S53" s="453" t="str">
        <f>IF($C53="","",'סיכום לועדה- הזנת נתונים'!L53)</f>
        <v/>
      </c>
      <c r="T53" s="453" t="str">
        <f>IF($C53="","",'סיכום לועדה- הזנת נתונים'!M53)</f>
        <v/>
      </c>
      <c r="U53" s="453" t="str">
        <f>IF($C53="","",'סיכום לועדה- הזנת נתונים'!N53)</f>
        <v/>
      </c>
      <c r="V53" s="29" t="str">
        <f>IF($C53="","",'סיכום לועדה- הזנת נתונים'!O53)</f>
        <v/>
      </c>
      <c r="W53" s="23"/>
      <c r="X53" s="24"/>
      <c r="Y53" s="26"/>
      <c r="Z53" s="26"/>
      <c r="AA53" s="25"/>
      <c r="AX53" s="26"/>
      <c r="AY53" s="26"/>
      <c r="AZ53" s="27"/>
    </row>
    <row r="54" spans="2:52" hidden="1" x14ac:dyDescent="0.25">
      <c r="B54" s="28" t="str">
        <f t="shared" si="0"/>
        <v/>
      </c>
      <c r="C54" s="453" t="str">
        <f>'סיכום לועדה- הזנת נתונים'!C54</f>
        <v/>
      </c>
      <c r="D54" s="453" t="str">
        <f>IF($C54="","",'סיכום לועדה- הזנת נתונים'!D54)</f>
        <v/>
      </c>
      <c r="E54" s="453" t="str">
        <f>IF($C54="","",'סיכום לועדה- הזנת נתונים'!E54)</f>
        <v/>
      </c>
      <c r="F54" s="453" t="str">
        <f>IF($C54="","",'סיכום לועדה- הזנת נתונים'!F54)</f>
        <v/>
      </c>
      <c r="G54" s="453" t="str">
        <f>IF($C54="","",'סיכום לועדה- הזנת נתונים'!G54)</f>
        <v/>
      </c>
      <c r="H54" s="453" t="str">
        <f>IF($C54="","",'סיכום לועדה- הזנת נתונים'!H54)</f>
        <v/>
      </c>
      <c r="I54" s="454" t="str">
        <f>IF($C54="","",'סיכום לועדה- הזנת נתונים'!I54)</f>
        <v/>
      </c>
      <c r="J54" s="454" t="str">
        <f>IF($C54="","",'סיכום לועדה- הזנת נתונים'!J54)</f>
        <v/>
      </c>
      <c r="K54" s="454" t="str">
        <f>IF($C54="","",'סיכום לועדה- הזנת נתונים'!P54)</f>
        <v/>
      </c>
      <c r="L54" s="454" t="str">
        <f>IF($C54="","",'סיכום לועדה- הזנת נתונים'!Q54)</f>
        <v/>
      </c>
      <c r="M54" s="455" t="str">
        <f>IF($C54="","",'סיכום לועדה- הזנת נתונים'!R54)</f>
        <v/>
      </c>
      <c r="N54" s="456" t="str">
        <f>IF($C54="","",'סיכום לועדה- הזנת נתונים'!S54)</f>
        <v/>
      </c>
      <c r="O54" s="456" t="str">
        <f>IF($C54="","",'סיכום לועדה- הזנת נתונים'!T54)</f>
        <v/>
      </c>
      <c r="P54" s="456" t="str">
        <f>IF($C54="","",'סיכום לועדה- הזנת נתונים'!U54)</f>
        <v/>
      </c>
      <c r="Q54" s="456" t="str">
        <f>IF($C54="","",'סיכום לועדה- הזנת נתונים'!V54)</f>
        <v/>
      </c>
      <c r="R54" s="453" t="str">
        <f>IF($C54="","",'סיכום לועדה- הזנת נתונים'!K54)</f>
        <v/>
      </c>
      <c r="S54" s="453" t="str">
        <f>IF($C54="","",'סיכום לועדה- הזנת נתונים'!L54)</f>
        <v/>
      </c>
      <c r="T54" s="453" t="str">
        <f>IF($C54="","",'סיכום לועדה- הזנת נתונים'!M54)</f>
        <v/>
      </c>
      <c r="U54" s="453" t="str">
        <f>IF($C54="","",'סיכום לועדה- הזנת נתונים'!N54)</f>
        <v/>
      </c>
      <c r="V54" s="29" t="str">
        <f>IF($C54="","",'סיכום לועדה- הזנת נתונים'!O54)</f>
        <v/>
      </c>
      <c r="W54" s="23"/>
      <c r="X54" s="24"/>
      <c r="Y54" s="26"/>
      <c r="Z54" s="26"/>
      <c r="AA54" s="25"/>
      <c r="AX54" s="26"/>
      <c r="AY54" s="26"/>
      <c r="AZ54" s="27"/>
    </row>
    <row r="55" spans="2:52" hidden="1" x14ac:dyDescent="0.25">
      <c r="B55" s="28" t="str">
        <f t="shared" si="0"/>
        <v/>
      </c>
      <c r="C55" s="453" t="str">
        <f>'סיכום לועדה- הזנת נתונים'!C55</f>
        <v/>
      </c>
      <c r="D55" s="453" t="str">
        <f>IF($C55="","",'סיכום לועדה- הזנת נתונים'!D55)</f>
        <v/>
      </c>
      <c r="E55" s="453" t="str">
        <f>IF($C55="","",'סיכום לועדה- הזנת נתונים'!E55)</f>
        <v/>
      </c>
      <c r="F55" s="453" t="str">
        <f>IF($C55="","",'סיכום לועדה- הזנת נתונים'!F55)</f>
        <v/>
      </c>
      <c r="G55" s="453" t="str">
        <f>IF($C55="","",'סיכום לועדה- הזנת נתונים'!G55)</f>
        <v/>
      </c>
      <c r="H55" s="453" t="str">
        <f>IF($C55="","",'סיכום לועדה- הזנת נתונים'!H55)</f>
        <v/>
      </c>
      <c r="I55" s="454" t="str">
        <f>IF($C55="","",'סיכום לועדה- הזנת נתונים'!I55)</f>
        <v/>
      </c>
      <c r="J55" s="454" t="str">
        <f>IF($C55="","",'סיכום לועדה- הזנת נתונים'!J55)</f>
        <v/>
      </c>
      <c r="K55" s="454" t="str">
        <f>IF($C55="","",'סיכום לועדה- הזנת נתונים'!P55)</f>
        <v/>
      </c>
      <c r="L55" s="454" t="str">
        <f>IF($C55="","",'סיכום לועדה- הזנת נתונים'!Q55)</f>
        <v/>
      </c>
      <c r="M55" s="455" t="str">
        <f>IF($C55="","",'סיכום לועדה- הזנת נתונים'!R55)</f>
        <v/>
      </c>
      <c r="N55" s="456" t="str">
        <f>IF($C55="","",'סיכום לועדה- הזנת נתונים'!S55)</f>
        <v/>
      </c>
      <c r="O55" s="456" t="str">
        <f>IF($C55="","",'סיכום לועדה- הזנת נתונים'!T55)</f>
        <v/>
      </c>
      <c r="P55" s="456" t="str">
        <f>IF($C55="","",'סיכום לועדה- הזנת נתונים'!U55)</f>
        <v/>
      </c>
      <c r="Q55" s="456" t="str">
        <f>IF($C55="","",'סיכום לועדה- הזנת נתונים'!V55)</f>
        <v/>
      </c>
      <c r="R55" s="453" t="str">
        <f>IF($C55="","",'סיכום לועדה- הזנת נתונים'!K55)</f>
        <v/>
      </c>
      <c r="S55" s="453" t="str">
        <f>IF($C55="","",'סיכום לועדה- הזנת נתונים'!L55)</f>
        <v/>
      </c>
      <c r="T55" s="453" t="str">
        <f>IF($C55="","",'סיכום לועדה- הזנת נתונים'!M55)</f>
        <v/>
      </c>
      <c r="U55" s="453" t="str">
        <f>IF($C55="","",'סיכום לועדה- הזנת נתונים'!N55)</f>
        <v/>
      </c>
      <c r="V55" s="29" t="str">
        <f>IF($C55="","",'סיכום לועדה- הזנת נתונים'!O55)</f>
        <v/>
      </c>
      <c r="W55" s="23"/>
      <c r="X55" s="24"/>
      <c r="Y55" s="26"/>
      <c r="Z55" s="26"/>
      <c r="AA55" s="25"/>
      <c r="AX55" s="26"/>
      <c r="AY55" s="26"/>
      <c r="AZ55" s="27"/>
    </row>
    <row r="56" spans="2:52" hidden="1" x14ac:dyDescent="0.25">
      <c r="B56" s="28" t="str">
        <f t="shared" si="0"/>
        <v/>
      </c>
      <c r="C56" s="453" t="str">
        <f>'סיכום לועדה- הזנת נתונים'!C56</f>
        <v/>
      </c>
      <c r="D56" s="453" t="str">
        <f>IF($C56="","",'סיכום לועדה- הזנת נתונים'!D56)</f>
        <v/>
      </c>
      <c r="E56" s="453" t="str">
        <f>IF($C56="","",'סיכום לועדה- הזנת נתונים'!E56)</f>
        <v/>
      </c>
      <c r="F56" s="453" t="str">
        <f>IF($C56="","",'סיכום לועדה- הזנת נתונים'!F56)</f>
        <v/>
      </c>
      <c r="G56" s="453" t="str">
        <f>IF($C56="","",'סיכום לועדה- הזנת נתונים'!G56)</f>
        <v/>
      </c>
      <c r="H56" s="453" t="str">
        <f>IF($C56="","",'סיכום לועדה- הזנת נתונים'!H56)</f>
        <v/>
      </c>
      <c r="I56" s="454" t="str">
        <f>IF($C56="","",'סיכום לועדה- הזנת נתונים'!I56)</f>
        <v/>
      </c>
      <c r="J56" s="454" t="str">
        <f>IF($C56="","",'סיכום לועדה- הזנת נתונים'!J56)</f>
        <v/>
      </c>
      <c r="K56" s="454" t="str">
        <f>IF($C56="","",'סיכום לועדה- הזנת נתונים'!P56)</f>
        <v/>
      </c>
      <c r="L56" s="454" t="str">
        <f>IF($C56="","",'סיכום לועדה- הזנת נתונים'!Q56)</f>
        <v/>
      </c>
      <c r="M56" s="455" t="str">
        <f>IF($C56="","",'סיכום לועדה- הזנת נתונים'!R56)</f>
        <v/>
      </c>
      <c r="N56" s="456" t="str">
        <f>IF($C56="","",'סיכום לועדה- הזנת נתונים'!S56)</f>
        <v/>
      </c>
      <c r="O56" s="456" t="str">
        <f>IF($C56="","",'סיכום לועדה- הזנת נתונים'!T56)</f>
        <v/>
      </c>
      <c r="P56" s="456" t="str">
        <f>IF($C56="","",'סיכום לועדה- הזנת נתונים'!U56)</f>
        <v/>
      </c>
      <c r="Q56" s="456" t="str">
        <f>IF($C56="","",'סיכום לועדה- הזנת נתונים'!V56)</f>
        <v/>
      </c>
      <c r="R56" s="453" t="str">
        <f>IF($C56="","",'סיכום לועדה- הזנת נתונים'!K56)</f>
        <v/>
      </c>
      <c r="S56" s="453" t="str">
        <f>IF($C56="","",'סיכום לועדה- הזנת נתונים'!L56)</f>
        <v/>
      </c>
      <c r="T56" s="453" t="str">
        <f>IF($C56="","",'סיכום לועדה- הזנת נתונים'!M56)</f>
        <v/>
      </c>
      <c r="U56" s="453" t="str">
        <f>IF($C56="","",'סיכום לועדה- הזנת נתונים'!N56)</f>
        <v/>
      </c>
      <c r="V56" s="29" t="str">
        <f>IF($C56="","",'סיכום לועדה- הזנת נתונים'!O56)</f>
        <v/>
      </c>
      <c r="W56" s="23"/>
      <c r="X56" s="24"/>
      <c r="Y56" s="26"/>
      <c r="Z56" s="26"/>
      <c r="AA56" s="25"/>
      <c r="AX56" s="26"/>
      <c r="AY56" s="26"/>
      <c r="AZ56" s="27"/>
    </row>
    <row r="57" spans="2:52" hidden="1" x14ac:dyDescent="0.25">
      <c r="B57" s="28" t="str">
        <f t="shared" si="0"/>
        <v/>
      </c>
      <c r="C57" s="453" t="str">
        <f>'סיכום לועדה- הזנת נתונים'!C57</f>
        <v/>
      </c>
      <c r="D57" s="453" t="str">
        <f>IF($C57="","",'סיכום לועדה- הזנת נתונים'!D57)</f>
        <v/>
      </c>
      <c r="E57" s="453" t="str">
        <f>IF($C57="","",'סיכום לועדה- הזנת נתונים'!E57)</f>
        <v/>
      </c>
      <c r="F57" s="453" t="str">
        <f>IF($C57="","",'סיכום לועדה- הזנת נתונים'!F57)</f>
        <v/>
      </c>
      <c r="G57" s="453" t="str">
        <f>IF($C57="","",'סיכום לועדה- הזנת נתונים'!G57)</f>
        <v/>
      </c>
      <c r="H57" s="453" t="str">
        <f>IF($C57="","",'סיכום לועדה- הזנת נתונים'!H57)</f>
        <v/>
      </c>
      <c r="I57" s="454" t="str">
        <f>IF($C57="","",'סיכום לועדה- הזנת נתונים'!I57)</f>
        <v/>
      </c>
      <c r="J57" s="454" t="str">
        <f>IF($C57="","",'סיכום לועדה- הזנת נתונים'!J57)</f>
        <v/>
      </c>
      <c r="K57" s="454" t="str">
        <f>IF($C57="","",'סיכום לועדה- הזנת נתונים'!P57)</f>
        <v/>
      </c>
      <c r="L57" s="454" t="str">
        <f>IF($C57="","",'סיכום לועדה- הזנת נתונים'!Q57)</f>
        <v/>
      </c>
      <c r="M57" s="455" t="str">
        <f>IF($C57="","",'סיכום לועדה- הזנת נתונים'!R57)</f>
        <v/>
      </c>
      <c r="N57" s="456" t="str">
        <f>IF($C57="","",'סיכום לועדה- הזנת נתונים'!S57)</f>
        <v/>
      </c>
      <c r="O57" s="456" t="str">
        <f>IF($C57="","",'סיכום לועדה- הזנת נתונים'!T57)</f>
        <v/>
      </c>
      <c r="P57" s="456" t="str">
        <f>IF($C57="","",'סיכום לועדה- הזנת נתונים'!U57)</f>
        <v/>
      </c>
      <c r="Q57" s="456" t="str">
        <f>IF($C57="","",'סיכום לועדה- הזנת נתונים'!V57)</f>
        <v/>
      </c>
      <c r="R57" s="453" t="str">
        <f>IF($C57="","",'סיכום לועדה- הזנת נתונים'!K57)</f>
        <v/>
      </c>
      <c r="S57" s="453" t="str">
        <f>IF($C57="","",'סיכום לועדה- הזנת נתונים'!L57)</f>
        <v/>
      </c>
      <c r="T57" s="453" t="str">
        <f>IF($C57="","",'סיכום לועדה- הזנת נתונים'!M57)</f>
        <v/>
      </c>
      <c r="U57" s="453" t="str">
        <f>IF($C57="","",'סיכום לועדה- הזנת נתונים'!N57)</f>
        <v/>
      </c>
      <c r="V57" s="29" t="str">
        <f>IF($C57="","",'סיכום לועדה- הזנת נתונים'!O57)</f>
        <v/>
      </c>
      <c r="W57" s="23"/>
      <c r="X57" s="24"/>
      <c r="Y57" s="26"/>
      <c r="Z57" s="26"/>
      <c r="AA57" s="25"/>
      <c r="AX57" s="26"/>
      <c r="AY57" s="26"/>
      <c r="AZ57" s="27"/>
    </row>
    <row r="58" spans="2:52" hidden="1" x14ac:dyDescent="0.25">
      <c r="B58" s="28" t="str">
        <f t="shared" si="0"/>
        <v/>
      </c>
      <c r="C58" s="453" t="str">
        <f>'סיכום לועדה- הזנת נתונים'!C58</f>
        <v/>
      </c>
      <c r="D58" s="453" t="str">
        <f>IF($C58="","",'סיכום לועדה- הזנת נתונים'!D58)</f>
        <v/>
      </c>
      <c r="E58" s="453" t="str">
        <f>IF($C58="","",'סיכום לועדה- הזנת נתונים'!E58)</f>
        <v/>
      </c>
      <c r="F58" s="453" t="str">
        <f>IF($C58="","",'סיכום לועדה- הזנת נתונים'!F58)</f>
        <v/>
      </c>
      <c r="G58" s="453" t="str">
        <f>IF($C58="","",'סיכום לועדה- הזנת נתונים'!G58)</f>
        <v/>
      </c>
      <c r="H58" s="453" t="str">
        <f>IF($C58="","",'סיכום לועדה- הזנת נתונים'!H58)</f>
        <v/>
      </c>
      <c r="I58" s="454" t="str">
        <f>IF($C58="","",'סיכום לועדה- הזנת נתונים'!I58)</f>
        <v/>
      </c>
      <c r="J58" s="454" t="str">
        <f>IF($C58="","",'סיכום לועדה- הזנת נתונים'!J58)</f>
        <v/>
      </c>
      <c r="K58" s="454" t="str">
        <f>IF($C58="","",'סיכום לועדה- הזנת נתונים'!P58)</f>
        <v/>
      </c>
      <c r="L58" s="454" t="str">
        <f>IF($C58="","",'סיכום לועדה- הזנת נתונים'!Q58)</f>
        <v/>
      </c>
      <c r="M58" s="455" t="str">
        <f>IF($C58="","",'סיכום לועדה- הזנת נתונים'!R58)</f>
        <v/>
      </c>
      <c r="N58" s="456" t="str">
        <f>IF($C58="","",'סיכום לועדה- הזנת נתונים'!S58)</f>
        <v/>
      </c>
      <c r="O58" s="456" t="str">
        <f>IF($C58="","",'סיכום לועדה- הזנת נתונים'!T58)</f>
        <v/>
      </c>
      <c r="P58" s="456" t="str">
        <f>IF($C58="","",'סיכום לועדה- הזנת נתונים'!U58)</f>
        <v/>
      </c>
      <c r="Q58" s="456" t="str">
        <f>IF($C58="","",'סיכום לועדה- הזנת נתונים'!V58)</f>
        <v/>
      </c>
      <c r="R58" s="453" t="str">
        <f>IF($C58="","",'סיכום לועדה- הזנת נתונים'!K58)</f>
        <v/>
      </c>
      <c r="S58" s="453" t="str">
        <f>IF($C58="","",'סיכום לועדה- הזנת נתונים'!L58)</f>
        <v/>
      </c>
      <c r="T58" s="453" t="str">
        <f>IF($C58="","",'סיכום לועדה- הזנת נתונים'!M58)</f>
        <v/>
      </c>
      <c r="U58" s="453" t="str">
        <f>IF($C58="","",'סיכום לועדה- הזנת נתונים'!N58)</f>
        <v/>
      </c>
      <c r="V58" s="29" t="str">
        <f>IF($C58="","",'סיכום לועדה- הזנת נתונים'!O58)</f>
        <v/>
      </c>
      <c r="W58" s="23"/>
      <c r="X58" s="24"/>
      <c r="Y58" s="26"/>
      <c r="Z58" s="26"/>
      <c r="AA58" s="25"/>
      <c r="AX58" s="26"/>
      <c r="AY58" s="26"/>
      <c r="AZ58" s="27"/>
    </row>
    <row r="59" spans="2:52" hidden="1" x14ac:dyDescent="0.25">
      <c r="B59" s="28" t="str">
        <f t="shared" si="0"/>
        <v/>
      </c>
      <c r="C59" s="453" t="str">
        <f>'סיכום לועדה- הזנת נתונים'!C59</f>
        <v/>
      </c>
      <c r="D59" s="453" t="str">
        <f>IF($C59="","",'סיכום לועדה- הזנת נתונים'!D59)</f>
        <v/>
      </c>
      <c r="E59" s="453" t="str">
        <f>IF($C59="","",'סיכום לועדה- הזנת נתונים'!E59)</f>
        <v/>
      </c>
      <c r="F59" s="453" t="str">
        <f>IF($C59="","",'סיכום לועדה- הזנת נתונים'!F59)</f>
        <v/>
      </c>
      <c r="G59" s="453" t="str">
        <f>IF($C59="","",'סיכום לועדה- הזנת נתונים'!G59)</f>
        <v/>
      </c>
      <c r="H59" s="453" t="str">
        <f>IF($C59="","",'סיכום לועדה- הזנת נתונים'!H59)</f>
        <v/>
      </c>
      <c r="I59" s="454" t="str">
        <f>IF($C59="","",'סיכום לועדה- הזנת נתונים'!I59)</f>
        <v/>
      </c>
      <c r="J59" s="454" t="str">
        <f>IF($C59="","",'סיכום לועדה- הזנת נתונים'!J59)</f>
        <v/>
      </c>
      <c r="K59" s="454" t="str">
        <f>IF($C59="","",'סיכום לועדה- הזנת נתונים'!P59)</f>
        <v/>
      </c>
      <c r="L59" s="454" t="str">
        <f>IF($C59="","",'סיכום לועדה- הזנת נתונים'!Q59)</f>
        <v/>
      </c>
      <c r="M59" s="455" t="str">
        <f>IF($C59="","",'סיכום לועדה- הזנת נתונים'!R59)</f>
        <v/>
      </c>
      <c r="N59" s="456" t="str">
        <f>IF($C59="","",'סיכום לועדה- הזנת נתונים'!S59)</f>
        <v/>
      </c>
      <c r="O59" s="456" t="str">
        <f>IF($C59="","",'סיכום לועדה- הזנת נתונים'!T59)</f>
        <v/>
      </c>
      <c r="P59" s="456" t="str">
        <f>IF($C59="","",'סיכום לועדה- הזנת נתונים'!U59)</f>
        <v/>
      </c>
      <c r="Q59" s="456" t="str">
        <f>IF($C59="","",'סיכום לועדה- הזנת נתונים'!V59)</f>
        <v/>
      </c>
      <c r="R59" s="453" t="str">
        <f>IF($C59="","",'סיכום לועדה- הזנת נתונים'!K59)</f>
        <v/>
      </c>
      <c r="S59" s="453" t="str">
        <f>IF($C59="","",'סיכום לועדה- הזנת נתונים'!L59)</f>
        <v/>
      </c>
      <c r="T59" s="453" t="str">
        <f>IF($C59="","",'סיכום לועדה- הזנת נתונים'!M59)</f>
        <v/>
      </c>
      <c r="U59" s="453" t="str">
        <f>IF($C59="","",'סיכום לועדה- הזנת נתונים'!N59)</f>
        <v/>
      </c>
      <c r="V59" s="29" t="str">
        <f>IF($C59="","",'סיכום לועדה- הזנת נתונים'!O59)</f>
        <v/>
      </c>
      <c r="W59" s="23"/>
      <c r="X59" s="24"/>
      <c r="Y59" s="26"/>
      <c r="Z59" s="26"/>
      <c r="AA59" s="25"/>
      <c r="AX59" s="26"/>
      <c r="AY59" s="26"/>
      <c r="AZ59" s="27"/>
    </row>
    <row r="60" spans="2:52" hidden="1" x14ac:dyDescent="0.25">
      <c r="B60" s="28" t="str">
        <f t="shared" si="0"/>
        <v/>
      </c>
      <c r="C60" s="453" t="str">
        <f>'סיכום לועדה- הזנת נתונים'!C60</f>
        <v/>
      </c>
      <c r="D60" s="453" t="str">
        <f>IF($C60="","",'סיכום לועדה- הזנת נתונים'!D60)</f>
        <v/>
      </c>
      <c r="E60" s="453" t="str">
        <f>IF($C60="","",'סיכום לועדה- הזנת נתונים'!E60)</f>
        <v/>
      </c>
      <c r="F60" s="453" t="str">
        <f>IF($C60="","",'סיכום לועדה- הזנת נתונים'!F60)</f>
        <v/>
      </c>
      <c r="G60" s="453" t="str">
        <f>IF($C60="","",'סיכום לועדה- הזנת נתונים'!G60)</f>
        <v/>
      </c>
      <c r="H60" s="453" t="str">
        <f>IF($C60="","",'סיכום לועדה- הזנת נתונים'!H60)</f>
        <v/>
      </c>
      <c r="I60" s="454" t="str">
        <f>IF($C60="","",'סיכום לועדה- הזנת נתונים'!I60)</f>
        <v/>
      </c>
      <c r="J60" s="454" t="str">
        <f>IF($C60="","",'סיכום לועדה- הזנת נתונים'!J60)</f>
        <v/>
      </c>
      <c r="K60" s="454" t="str">
        <f>IF($C60="","",'סיכום לועדה- הזנת נתונים'!P60)</f>
        <v/>
      </c>
      <c r="L60" s="454" t="str">
        <f>IF($C60="","",'סיכום לועדה- הזנת נתונים'!Q60)</f>
        <v/>
      </c>
      <c r="M60" s="455" t="str">
        <f>IF($C60="","",'סיכום לועדה- הזנת נתונים'!R60)</f>
        <v/>
      </c>
      <c r="N60" s="456" t="str">
        <f>IF($C60="","",'סיכום לועדה- הזנת נתונים'!S60)</f>
        <v/>
      </c>
      <c r="O60" s="456" t="str">
        <f>IF($C60="","",'סיכום לועדה- הזנת נתונים'!T60)</f>
        <v/>
      </c>
      <c r="P60" s="456" t="str">
        <f>IF($C60="","",'סיכום לועדה- הזנת נתונים'!U60)</f>
        <v/>
      </c>
      <c r="Q60" s="456" t="str">
        <f>IF($C60="","",'סיכום לועדה- הזנת נתונים'!V60)</f>
        <v/>
      </c>
      <c r="R60" s="453" t="str">
        <f>IF($C60="","",'סיכום לועדה- הזנת נתונים'!K60)</f>
        <v/>
      </c>
      <c r="S60" s="453" t="str">
        <f>IF($C60="","",'סיכום לועדה- הזנת נתונים'!L60)</f>
        <v/>
      </c>
      <c r="T60" s="453" t="str">
        <f>IF($C60="","",'סיכום לועדה- הזנת נתונים'!M60)</f>
        <v/>
      </c>
      <c r="U60" s="453" t="str">
        <f>IF($C60="","",'סיכום לועדה- הזנת נתונים'!N60)</f>
        <v/>
      </c>
      <c r="V60" s="29" t="str">
        <f>IF($C60="","",'סיכום לועדה- הזנת נתונים'!O60)</f>
        <v/>
      </c>
      <c r="W60" s="23"/>
      <c r="X60" s="24"/>
      <c r="Y60" s="26"/>
      <c r="Z60" s="26"/>
      <c r="AA60" s="25"/>
      <c r="AX60" s="26"/>
      <c r="AY60" s="26"/>
      <c r="AZ60" s="27"/>
    </row>
    <row r="61" spans="2:52" hidden="1" x14ac:dyDescent="0.25">
      <c r="B61" s="28" t="str">
        <f t="shared" si="0"/>
        <v/>
      </c>
      <c r="C61" s="453" t="str">
        <f>'סיכום לועדה- הזנת נתונים'!C61</f>
        <v/>
      </c>
      <c r="D61" s="453" t="str">
        <f>IF($C61="","",'סיכום לועדה- הזנת נתונים'!D61)</f>
        <v/>
      </c>
      <c r="E61" s="453" t="str">
        <f>IF($C61="","",'סיכום לועדה- הזנת נתונים'!E61)</f>
        <v/>
      </c>
      <c r="F61" s="453" t="str">
        <f>IF($C61="","",'סיכום לועדה- הזנת נתונים'!F61)</f>
        <v/>
      </c>
      <c r="G61" s="453" t="str">
        <f>IF($C61="","",'סיכום לועדה- הזנת נתונים'!G61)</f>
        <v/>
      </c>
      <c r="H61" s="453" t="str">
        <f>IF($C61="","",'סיכום לועדה- הזנת נתונים'!H61)</f>
        <v/>
      </c>
      <c r="I61" s="454" t="str">
        <f>IF($C61="","",'סיכום לועדה- הזנת נתונים'!I61)</f>
        <v/>
      </c>
      <c r="J61" s="454" t="str">
        <f>IF($C61="","",'סיכום לועדה- הזנת נתונים'!J61)</f>
        <v/>
      </c>
      <c r="K61" s="454" t="str">
        <f>IF($C61="","",'סיכום לועדה- הזנת נתונים'!P61)</f>
        <v/>
      </c>
      <c r="L61" s="454" t="str">
        <f>IF($C61="","",'סיכום לועדה- הזנת נתונים'!Q61)</f>
        <v/>
      </c>
      <c r="M61" s="455" t="str">
        <f>IF($C61="","",'סיכום לועדה- הזנת נתונים'!R61)</f>
        <v/>
      </c>
      <c r="N61" s="456" t="str">
        <f>IF($C61="","",'סיכום לועדה- הזנת נתונים'!S61)</f>
        <v/>
      </c>
      <c r="O61" s="456" t="str">
        <f>IF($C61="","",'סיכום לועדה- הזנת נתונים'!T61)</f>
        <v/>
      </c>
      <c r="P61" s="456" t="str">
        <f>IF($C61="","",'סיכום לועדה- הזנת נתונים'!U61)</f>
        <v/>
      </c>
      <c r="Q61" s="456" t="str">
        <f>IF($C61="","",'סיכום לועדה- הזנת נתונים'!V61)</f>
        <v/>
      </c>
      <c r="R61" s="453" t="str">
        <f>IF($C61="","",'סיכום לועדה- הזנת נתונים'!K61)</f>
        <v/>
      </c>
      <c r="S61" s="453" t="str">
        <f>IF($C61="","",'סיכום לועדה- הזנת נתונים'!L61)</f>
        <v/>
      </c>
      <c r="T61" s="453" t="str">
        <f>IF($C61="","",'סיכום לועדה- הזנת נתונים'!M61)</f>
        <v/>
      </c>
      <c r="U61" s="453" t="str">
        <f>IF($C61="","",'סיכום לועדה- הזנת נתונים'!N61)</f>
        <v/>
      </c>
      <c r="V61" s="29" t="str">
        <f>IF($C61="","",'סיכום לועדה- הזנת נתונים'!O61)</f>
        <v/>
      </c>
      <c r="W61" s="23"/>
      <c r="X61" s="24"/>
      <c r="Y61" s="26"/>
      <c r="Z61" s="26"/>
      <c r="AA61" s="25"/>
      <c r="AX61" s="26"/>
      <c r="AY61" s="26"/>
      <c r="AZ61" s="27"/>
    </row>
    <row r="62" spans="2:52" hidden="1" x14ac:dyDescent="0.25">
      <c r="B62" s="28" t="str">
        <f t="shared" si="0"/>
        <v/>
      </c>
      <c r="C62" s="453" t="str">
        <f>'סיכום לועדה- הזנת נתונים'!C62</f>
        <v/>
      </c>
      <c r="D62" s="453" t="str">
        <f>IF($C62="","",'סיכום לועדה- הזנת נתונים'!D62)</f>
        <v/>
      </c>
      <c r="E62" s="453" t="str">
        <f>IF($C62="","",'סיכום לועדה- הזנת נתונים'!E62)</f>
        <v/>
      </c>
      <c r="F62" s="453" t="str">
        <f>IF($C62="","",'סיכום לועדה- הזנת נתונים'!F62)</f>
        <v/>
      </c>
      <c r="G62" s="453" t="str">
        <f>IF($C62="","",'סיכום לועדה- הזנת נתונים'!G62)</f>
        <v/>
      </c>
      <c r="H62" s="453" t="str">
        <f>IF($C62="","",'סיכום לועדה- הזנת נתונים'!H62)</f>
        <v/>
      </c>
      <c r="I62" s="454" t="str">
        <f>IF($C62="","",'סיכום לועדה- הזנת נתונים'!I62)</f>
        <v/>
      </c>
      <c r="J62" s="454" t="str">
        <f>IF($C62="","",'סיכום לועדה- הזנת נתונים'!J62)</f>
        <v/>
      </c>
      <c r="K62" s="454" t="str">
        <f>IF($C62="","",'סיכום לועדה- הזנת נתונים'!P62)</f>
        <v/>
      </c>
      <c r="L62" s="454" t="str">
        <f>IF($C62="","",'סיכום לועדה- הזנת נתונים'!Q62)</f>
        <v/>
      </c>
      <c r="M62" s="455" t="str">
        <f>IF($C62="","",'סיכום לועדה- הזנת נתונים'!R62)</f>
        <v/>
      </c>
      <c r="N62" s="456" t="str">
        <f>IF($C62="","",'סיכום לועדה- הזנת נתונים'!S62)</f>
        <v/>
      </c>
      <c r="O62" s="456" t="str">
        <f>IF($C62="","",'סיכום לועדה- הזנת נתונים'!T62)</f>
        <v/>
      </c>
      <c r="P62" s="456" t="str">
        <f>IF($C62="","",'סיכום לועדה- הזנת נתונים'!U62)</f>
        <v/>
      </c>
      <c r="Q62" s="456" t="str">
        <f>IF($C62="","",'סיכום לועדה- הזנת נתונים'!V62)</f>
        <v/>
      </c>
      <c r="R62" s="453" t="str">
        <f>IF($C62="","",'סיכום לועדה- הזנת נתונים'!K62)</f>
        <v/>
      </c>
      <c r="S62" s="453" t="str">
        <f>IF($C62="","",'סיכום לועדה- הזנת נתונים'!L62)</f>
        <v/>
      </c>
      <c r="T62" s="453" t="str">
        <f>IF($C62="","",'סיכום לועדה- הזנת נתונים'!M62)</f>
        <v/>
      </c>
      <c r="U62" s="453" t="str">
        <f>IF($C62="","",'סיכום לועדה- הזנת נתונים'!N62)</f>
        <v/>
      </c>
      <c r="V62" s="29" t="str">
        <f>IF($C62="","",'סיכום לועדה- הזנת נתונים'!O62)</f>
        <v/>
      </c>
      <c r="W62" s="23"/>
      <c r="X62" s="24"/>
      <c r="Y62" s="26"/>
      <c r="Z62" s="26"/>
      <c r="AA62" s="25"/>
      <c r="AX62" s="26"/>
      <c r="AY62" s="26"/>
      <c r="AZ62" s="27"/>
    </row>
    <row r="63" spans="2:52" hidden="1" x14ac:dyDescent="0.25">
      <c r="B63" s="28" t="str">
        <f t="shared" si="0"/>
        <v/>
      </c>
      <c r="C63" s="453" t="str">
        <f>'סיכום לועדה- הזנת נתונים'!C63</f>
        <v/>
      </c>
      <c r="D63" s="453" t="str">
        <f>IF($C63="","",'סיכום לועדה- הזנת נתונים'!D63)</f>
        <v/>
      </c>
      <c r="E63" s="453" t="str">
        <f>IF($C63="","",'סיכום לועדה- הזנת נתונים'!E63)</f>
        <v/>
      </c>
      <c r="F63" s="453" t="str">
        <f>IF($C63="","",'סיכום לועדה- הזנת נתונים'!F63)</f>
        <v/>
      </c>
      <c r="G63" s="453" t="str">
        <f>IF($C63="","",'סיכום לועדה- הזנת נתונים'!G63)</f>
        <v/>
      </c>
      <c r="H63" s="453" t="str">
        <f>IF($C63="","",'סיכום לועדה- הזנת נתונים'!H63)</f>
        <v/>
      </c>
      <c r="I63" s="454" t="str">
        <f>IF($C63="","",'סיכום לועדה- הזנת נתונים'!I63)</f>
        <v/>
      </c>
      <c r="J63" s="454" t="str">
        <f>IF($C63="","",'סיכום לועדה- הזנת נתונים'!J63)</f>
        <v/>
      </c>
      <c r="K63" s="454" t="str">
        <f>IF($C63="","",'סיכום לועדה- הזנת נתונים'!P63)</f>
        <v/>
      </c>
      <c r="L63" s="454" t="str">
        <f>IF($C63="","",'סיכום לועדה- הזנת נתונים'!Q63)</f>
        <v/>
      </c>
      <c r="M63" s="455" t="str">
        <f>IF($C63="","",'סיכום לועדה- הזנת נתונים'!R63)</f>
        <v/>
      </c>
      <c r="N63" s="456" t="str">
        <f>IF($C63="","",'סיכום לועדה- הזנת נתונים'!S63)</f>
        <v/>
      </c>
      <c r="O63" s="456" t="str">
        <f>IF($C63="","",'סיכום לועדה- הזנת נתונים'!T63)</f>
        <v/>
      </c>
      <c r="P63" s="456" t="str">
        <f>IF($C63="","",'סיכום לועדה- הזנת נתונים'!U63)</f>
        <v/>
      </c>
      <c r="Q63" s="456" t="str">
        <f>IF($C63="","",'סיכום לועדה- הזנת נתונים'!V63)</f>
        <v/>
      </c>
      <c r="R63" s="453" t="str">
        <f>IF($C63="","",'סיכום לועדה- הזנת נתונים'!K63)</f>
        <v/>
      </c>
      <c r="S63" s="453" t="str">
        <f>IF($C63="","",'סיכום לועדה- הזנת נתונים'!L63)</f>
        <v/>
      </c>
      <c r="T63" s="453" t="str">
        <f>IF($C63="","",'סיכום לועדה- הזנת נתונים'!M63)</f>
        <v/>
      </c>
      <c r="U63" s="453" t="str">
        <f>IF($C63="","",'סיכום לועדה- הזנת נתונים'!N63)</f>
        <v/>
      </c>
      <c r="V63" s="29" t="str">
        <f>IF($C63="","",'סיכום לועדה- הזנת נתונים'!O63)</f>
        <v/>
      </c>
      <c r="W63" s="23"/>
      <c r="X63" s="24"/>
      <c r="Y63" s="26"/>
      <c r="Z63" s="26"/>
      <c r="AA63" s="25"/>
      <c r="AX63" s="26"/>
      <c r="AY63" s="26"/>
      <c r="AZ63" s="27"/>
    </row>
    <row r="64" spans="2:52" hidden="1" x14ac:dyDescent="0.25">
      <c r="B64" s="28" t="str">
        <f t="shared" si="0"/>
        <v/>
      </c>
      <c r="C64" s="453" t="str">
        <f>'סיכום לועדה- הזנת נתונים'!C64</f>
        <v/>
      </c>
      <c r="D64" s="453" t="str">
        <f>IF($C64="","",'סיכום לועדה- הזנת נתונים'!D64)</f>
        <v/>
      </c>
      <c r="E64" s="453" t="str">
        <f>IF($C64="","",'סיכום לועדה- הזנת נתונים'!E64)</f>
        <v/>
      </c>
      <c r="F64" s="453" t="str">
        <f>IF($C64="","",'סיכום לועדה- הזנת נתונים'!F64)</f>
        <v/>
      </c>
      <c r="G64" s="453" t="str">
        <f>IF($C64="","",'סיכום לועדה- הזנת נתונים'!G64)</f>
        <v/>
      </c>
      <c r="H64" s="453" t="str">
        <f>IF($C64="","",'סיכום לועדה- הזנת נתונים'!H64)</f>
        <v/>
      </c>
      <c r="I64" s="454" t="str">
        <f>IF($C64="","",'סיכום לועדה- הזנת נתונים'!I64)</f>
        <v/>
      </c>
      <c r="J64" s="454" t="str">
        <f>IF($C64="","",'סיכום לועדה- הזנת נתונים'!J64)</f>
        <v/>
      </c>
      <c r="K64" s="454" t="str">
        <f>IF($C64="","",'סיכום לועדה- הזנת נתונים'!P64)</f>
        <v/>
      </c>
      <c r="L64" s="454" t="str">
        <f>IF($C64="","",'סיכום לועדה- הזנת נתונים'!Q64)</f>
        <v/>
      </c>
      <c r="M64" s="455" t="str">
        <f>IF($C64="","",'סיכום לועדה- הזנת נתונים'!R64)</f>
        <v/>
      </c>
      <c r="N64" s="456" t="str">
        <f>IF($C64="","",'סיכום לועדה- הזנת נתונים'!S64)</f>
        <v/>
      </c>
      <c r="O64" s="456" t="str">
        <f>IF($C64="","",'סיכום לועדה- הזנת נתונים'!T64)</f>
        <v/>
      </c>
      <c r="P64" s="456" t="str">
        <f>IF($C64="","",'סיכום לועדה- הזנת נתונים'!U64)</f>
        <v/>
      </c>
      <c r="Q64" s="456" t="str">
        <f>IF($C64="","",'סיכום לועדה- הזנת נתונים'!V64)</f>
        <v/>
      </c>
      <c r="R64" s="453" t="str">
        <f>IF($C64="","",'סיכום לועדה- הזנת נתונים'!K64)</f>
        <v/>
      </c>
      <c r="S64" s="453" t="str">
        <f>IF($C64="","",'סיכום לועדה- הזנת נתונים'!L64)</f>
        <v/>
      </c>
      <c r="T64" s="453" t="str">
        <f>IF($C64="","",'סיכום לועדה- הזנת נתונים'!M64)</f>
        <v/>
      </c>
      <c r="U64" s="453" t="str">
        <f>IF($C64="","",'סיכום לועדה- הזנת נתונים'!N64)</f>
        <v/>
      </c>
      <c r="V64" s="29" t="str">
        <f>IF($C64="","",'סיכום לועדה- הזנת נתונים'!O64)</f>
        <v/>
      </c>
      <c r="W64" s="23"/>
      <c r="X64" s="24"/>
      <c r="Y64" s="26"/>
      <c r="Z64" s="26"/>
      <c r="AA64" s="25"/>
      <c r="AX64" s="26"/>
      <c r="AY64" s="26"/>
      <c r="AZ64" s="27"/>
    </row>
    <row r="65" spans="2:52" hidden="1" x14ac:dyDescent="0.25">
      <c r="B65" s="28" t="str">
        <f t="shared" si="0"/>
        <v/>
      </c>
      <c r="C65" s="453" t="str">
        <f>'סיכום לועדה- הזנת נתונים'!C65</f>
        <v/>
      </c>
      <c r="D65" s="453" t="str">
        <f>IF($C65="","",'סיכום לועדה- הזנת נתונים'!D65)</f>
        <v/>
      </c>
      <c r="E65" s="453" t="str">
        <f>IF($C65="","",'סיכום לועדה- הזנת נתונים'!E65)</f>
        <v/>
      </c>
      <c r="F65" s="453" t="str">
        <f>IF($C65="","",'סיכום לועדה- הזנת נתונים'!F65)</f>
        <v/>
      </c>
      <c r="G65" s="453" t="str">
        <f>IF($C65="","",'סיכום לועדה- הזנת נתונים'!G65)</f>
        <v/>
      </c>
      <c r="H65" s="453" t="str">
        <f>IF($C65="","",'סיכום לועדה- הזנת נתונים'!H65)</f>
        <v/>
      </c>
      <c r="I65" s="454" t="str">
        <f>IF($C65="","",'סיכום לועדה- הזנת נתונים'!I65)</f>
        <v/>
      </c>
      <c r="J65" s="454" t="str">
        <f>IF($C65="","",'סיכום לועדה- הזנת נתונים'!J65)</f>
        <v/>
      </c>
      <c r="K65" s="454" t="str">
        <f>IF($C65="","",'סיכום לועדה- הזנת נתונים'!P65)</f>
        <v/>
      </c>
      <c r="L65" s="454" t="str">
        <f>IF($C65="","",'סיכום לועדה- הזנת נתונים'!Q65)</f>
        <v/>
      </c>
      <c r="M65" s="455" t="str">
        <f>IF($C65="","",'סיכום לועדה- הזנת נתונים'!R65)</f>
        <v/>
      </c>
      <c r="N65" s="456" t="str">
        <f>IF($C65="","",'סיכום לועדה- הזנת נתונים'!S65)</f>
        <v/>
      </c>
      <c r="O65" s="456" t="str">
        <f>IF($C65="","",'סיכום לועדה- הזנת נתונים'!T65)</f>
        <v/>
      </c>
      <c r="P65" s="456" t="str">
        <f>IF($C65="","",'סיכום לועדה- הזנת נתונים'!U65)</f>
        <v/>
      </c>
      <c r="Q65" s="456" t="str">
        <f>IF($C65="","",'סיכום לועדה- הזנת נתונים'!V65)</f>
        <v/>
      </c>
      <c r="R65" s="453" t="str">
        <f>IF($C65="","",'סיכום לועדה- הזנת נתונים'!K65)</f>
        <v/>
      </c>
      <c r="S65" s="453" t="str">
        <f>IF($C65="","",'סיכום לועדה- הזנת נתונים'!L65)</f>
        <v/>
      </c>
      <c r="T65" s="453" t="str">
        <f>IF($C65="","",'סיכום לועדה- הזנת נתונים'!M65)</f>
        <v/>
      </c>
      <c r="U65" s="453" t="str">
        <f>IF($C65="","",'סיכום לועדה- הזנת נתונים'!N65)</f>
        <v/>
      </c>
      <c r="V65" s="29" t="str">
        <f>IF($C65="","",'סיכום לועדה- הזנת נתונים'!O65)</f>
        <v/>
      </c>
      <c r="W65" s="23"/>
      <c r="X65" s="24"/>
      <c r="Y65" s="26"/>
      <c r="Z65" s="26"/>
      <c r="AA65" s="25"/>
      <c r="AX65" s="26"/>
      <c r="AY65" s="26"/>
      <c r="AZ65" s="27"/>
    </row>
    <row r="66" spans="2:52" hidden="1" x14ac:dyDescent="0.25">
      <c r="B66" s="28" t="str">
        <f t="shared" si="0"/>
        <v/>
      </c>
      <c r="C66" s="453" t="str">
        <f>'סיכום לועדה- הזנת נתונים'!C66</f>
        <v/>
      </c>
      <c r="D66" s="453" t="str">
        <f>IF($C66="","",'סיכום לועדה- הזנת נתונים'!D66)</f>
        <v/>
      </c>
      <c r="E66" s="453" t="str">
        <f>IF($C66="","",'סיכום לועדה- הזנת נתונים'!E66)</f>
        <v/>
      </c>
      <c r="F66" s="453" t="str">
        <f>IF($C66="","",'סיכום לועדה- הזנת נתונים'!F66)</f>
        <v/>
      </c>
      <c r="G66" s="453" t="str">
        <f>IF($C66="","",'סיכום לועדה- הזנת נתונים'!G66)</f>
        <v/>
      </c>
      <c r="H66" s="453" t="str">
        <f>IF($C66="","",'סיכום לועדה- הזנת נתונים'!H66)</f>
        <v/>
      </c>
      <c r="I66" s="454" t="str">
        <f>IF($C66="","",'סיכום לועדה- הזנת נתונים'!I66)</f>
        <v/>
      </c>
      <c r="J66" s="454" t="str">
        <f>IF($C66="","",'סיכום לועדה- הזנת נתונים'!J66)</f>
        <v/>
      </c>
      <c r="K66" s="454" t="str">
        <f>IF($C66="","",'סיכום לועדה- הזנת נתונים'!P66)</f>
        <v/>
      </c>
      <c r="L66" s="454" t="str">
        <f>IF($C66="","",'סיכום לועדה- הזנת נתונים'!Q66)</f>
        <v/>
      </c>
      <c r="M66" s="455" t="str">
        <f>IF($C66="","",'סיכום לועדה- הזנת נתונים'!R66)</f>
        <v/>
      </c>
      <c r="N66" s="456" t="str">
        <f>IF($C66="","",'סיכום לועדה- הזנת נתונים'!S66)</f>
        <v/>
      </c>
      <c r="O66" s="456" t="str">
        <f>IF($C66="","",'סיכום לועדה- הזנת נתונים'!T66)</f>
        <v/>
      </c>
      <c r="P66" s="456" t="str">
        <f>IF($C66="","",'סיכום לועדה- הזנת נתונים'!U66)</f>
        <v/>
      </c>
      <c r="Q66" s="456" t="str">
        <f>IF($C66="","",'סיכום לועדה- הזנת נתונים'!V66)</f>
        <v/>
      </c>
      <c r="R66" s="453" t="str">
        <f>IF($C66="","",'סיכום לועדה- הזנת נתונים'!K66)</f>
        <v/>
      </c>
      <c r="S66" s="453" t="str">
        <f>IF($C66="","",'סיכום לועדה- הזנת נתונים'!L66)</f>
        <v/>
      </c>
      <c r="T66" s="453" t="str">
        <f>IF($C66="","",'סיכום לועדה- הזנת נתונים'!M66)</f>
        <v/>
      </c>
      <c r="U66" s="453" t="str">
        <f>IF($C66="","",'סיכום לועדה- הזנת נתונים'!N66)</f>
        <v/>
      </c>
      <c r="V66" s="29" t="str">
        <f>IF($C66="","",'סיכום לועדה- הזנת נתונים'!O66)</f>
        <v/>
      </c>
      <c r="W66" s="23"/>
      <c r="X66" s="24"/>
      <c r="Y66" s="26"/>
      <c r="Z66" s="26"/>
      <c r="AA66" s="25"/>
      <c r="AX66" s="26"/>
      <c r="AY66" s="26"/>
      <c r="AZ66" s="27"/>
    </row>
    <row r="67" spans="2:52" hidden="1" x14ac:dyDescent="0.25">
      <c r="B67" s="28" t="str">
        <f t="shared" si="0"/>
        <v/>
      </c>
      <c r="C67" s="453" t="str">
        <f>'סיכום לועדה- הזנת נתונים'!C67</f>
        <v/>
      </c>
      <c r="D67" s="453" t="str">
        <f>IF($C67="","",'סיכום לועדה- הזנת נתונים'!D67)</f>
        <v/>
      </c>
      <c r="E67" s="453" t="str">
        <f>IF($C67="","",'סיכום לועדה- הזנת נתונים'!E67)</f>
        <v/>
      </c>
      <c r="F67" s="453" t="str">
        <f>IF($C67="","",'סיכום לועדה- הזנת נתונים'!F67)</f>
        <v/>
      </c>
      <c r="G67" s="453" t="str">
        <f>IF($C67="","",'סיכום לועדה- הזנת נתונים'!G67)</f>
        <v/>
      </c>
      <c r="H67" s="453" t="str">
        <f>IF($C67="","",'סיכום לועדה- הזנת נתונים'!H67)</f>
        <v/>
      </c>
      <c r="I67" s="454" t="str">
        <f>IF($C67="","",'סיכום לועדה- הזנת נתונים'!I67)</f>
        <v/>
      </c>
      <c r="J67" s="454" t="str">
        <f>IF($C67="","",'סיכום לועדה- הזנת נתונים'!J67)</f>
        <v/>
      </c>
      <c r="K67" s="454" t="str">
        <f>IF($C67="","",'סיכום לועדה- הזנת נתונים'!P67)</f>
        <v/>
      </c>
      <c r="L67" s="454" t="str">
        <f>IF($C67="","",'סיכום לועדה- הזנת נתונים'!Q67)</f>
        <v/>
      </c>
      <c r="M67" s="455" t="str">
        <f>IF($C67="","",'סיכום לועדה- הזנת נתונים'!R67)</f>
        <v/>
      </c>
      <c r="N67" s="456" t="str">
        <f>IF($C67="","",'סיכום לועדה- הזנת נתונים'!S67)</f>
        <v/>
      </c>
      <c r="O67" s="456" t="str">
        <f>IF($C67="","",'סיכום לועדה- הזנת נתונים'!T67)</f>
        <v/>
      </c>
      <c r="P67" s="456" t="str">
        <f>IF($C67="","",'סיכום לועדה- הזנת נתונים'!U67)</f>
        <v/>
      </c>
      <c r="Q67" s="456" t="str">
        <f>IF($C67="","",'סיכום לועדה- הזנת נתונים'!V67)</f>
        <v/>
      </c>
      <c r="R67" s="453" t="str">
        <f>IF($C67="","",'סיכום לועדה- הזנת נתונים'!K67)</f>
        <v/>
      </c>
      <c r="S67" s="453" t="str">
        <f>IF($C67="","",'סיכום לועדה- הזנת נתונים'!L67)</f>
        <v/>
      </c>
      <c r="T67" s="453" t="str">
        <f>IF($C67="","",'סיכום לועדה- הזנת נתונים'!M67)</f>
        <v/>
      </c>
      <c r="U67" s="453" t="str">
        <f>IF($C67="","",'סיכום לועדה- הזנת נתונים'!N67)</f>
        <v/>
      </c>
      <c r="V67" s="29" t="str">
        <f>IF($C67="","",'סיכום לועדה- הזנת נתונים'!O67)</f>
        <v/>
      </c>
      <c r="W67" s="23"/>
      <c r="X67" s="24"/>
      <c r="Y67" s="26"/>
      <c r="Z67" s="26"/>
      <c r="AA67" s="25"/>
      <c r="AX67" s="26"/>
      <c r="AY67" s="26"/>
      <c r="AZ67" s="27"/>
    </row>
    <row r="68" spans="2:52" hidden="1" x14ac:dyDescent="0.25">
      <c r="B68" s="28" t="str">
        <f t="shared" si="0"/>
        <v/>
      </c>
      <c r="C68" s="453" t="str">
        <f>'סיכום לועדה- הזנת נתונים'!C68</f>
        <v/>
      </c>
      <c r="D68" s="453" t="str">
        <f>IF($C68="","",'סיכום לועדה- הזנת נתונים'!D68)</f>
        <v/>
      </c>
      <c r="E68" s="453" t="str">
        <f>IF($C68="","",'סיכום לועדה- הזנת נתונים'!E68)</f>
        <v/>
      </c>
      <c r="F68" s="453" t="str">
        <f>IF($C68="","",'סיכום לועדה- הזנת נתונים'!F68)</f>
        <v/>
      </c>
      <c r="G68" s="453" t="str">
        <f>IF($C68="","",'סיכום לועדה- הזנת נתונים'!G68)</f>
        <v/>
      </c>
      <c r="H68" s="453" t="str">
        <f>IF($C68="","",'סיכום לועדה- הזנת נתונים'!H68)</f>
        <v/>
      </c>
      <c r="I68" s="454" t="str">
        <f>IF($C68="","",'סיכום לועדה- הזנת נתונים'!I68)</f>
        <v/>
      </c>
      <c r="J68" s="454" t="str">
        <f>IF($C68="","",'סיכום לועדה- הזנת נתונים'!J68)</f>
        <v/>
      </c>
      <c r="K68" s="454" t="str">
        <f>IF($C68="","",'סיכום לועדה- הזנת נתונים'!P68)</f>
        <v/>
      </c>
      <c r="L68" s="454" t="str">
        <f>IF($C68="","",'סיכום לועדה- הזנת נתונים'!Q68)</f>
        <v/>
      </c>
      <c r="M68" s="455" t="str">
        <f>IF($C68="","",'סיכום לועדה- הזנת נתונים'!R68)</f>
        <v/>
      </c>
      <c r="N68" s="456" t="str">
        <f>IF($C68="","",'סיכום לועדה- הזנת נתונים'!S68)</f>
        <v/>
      </c>
      <c r="O68" s="456" t="str">
        <f>IF($C68="","",'סיכום לועדה- הזנת נתונים'!T68)</f>
        <v/>
      </c>
      <c r="P68" s="456" t="str">
        <f>IF($C68="","",'סיכום לועדה- הזנת נתונים'!U68)</f>
        <v/>
      </c>
      <c r="Q68" s="456" t="str">
        <f>IF($C68="","",'סיכום לועדה- הזנת נתונים'!V68)</f>
        <v/>
      </c>
      <c r="R68" s="453" t="str">
        <f>IF($C68="","",'סיכום לועדה- הזנת נתונים'!K68)</f>
        <v/>
      </c>
      <c r="S68" s="453" t="str">
        <f>IF($C68="","",'סיכום לועדה- הזנת נתונים'!L68)</f>
        <v/>
      </c>
      <c r="T68" s="453" t="str">
        <f>IF($C68="","",'סיכום לועדה- הזנת נתונים'!M68)</f>
        <v/>
      </c>
      <c r="U68" s="453" t="str">
        <f>IF($C68="","",'סיכום לועדה- הזנת נתונים'!N68)</f>
        <v/>
      </c>
      <c r="V68" s="29" t="str">
        <f>IF($C68="","",'סיכום לועדה- הזנת נתונים'!O68)</f>
        <v/>
      </c>
      <c r="W68" s="23"/>
      <c r="X68" s="24"/>
      <c r="Y68" s="26"/>
      <c r="Z68" s="26"/>
      <c r="AA68" s="25"/>
      <c r="AX68" s="26"/>
      <c r="AY68" s="26"/>
      <c r="AZ68" s="27"/>
    </row>
    <row r="69" spans="2:52" hidden="1" x14ac:dyDescent="0.25">
      <c r="B69" s="28" t="str">
        <f t="shared" si="0"/>
        <v/>
      </c>
      <c r="C69" s="453" t="str">
        <f>'סיכום לועדה- הזנת נתונים'!C69</f>
        <v/>
      </c>
      <c r="D69" s="453" t="str">
        <f>IF($C69="","",'סיכום לועדה- הזנת נתונים'!D69)</f>
        <v/>
      </c>
      <c r="E69" s="453" t="str">
        <f>IF($C69="","",'סיכום לועדה- הזנת נתונים'!E69)</f>
        <v/>
      </c>
      <c r="F69" s="453" t="str">
        <f>IF($C69="","",'סיכום לועדה- הזנת נתונים'!F69)</f>
        <v/>
      </c>
      <c r="G69" s="453" t="str">
        <f>IF($C69="","",'סיכום לועדה- הזנת נתונים'!G69)</f>
        <v/>
      </c>
      <c r="H69" s="453" t="str">
        <f>IF($C69="","",'סיכום לועדה- הזנת נתונים'!H69)</f>
        <v/>
      </c>
      <c r="I69" s="454" t="str">
        <f>IF($C69="","",'סיכום לועדה- הזנת נתונים'!I69)</f>
        <v/>
      </c>
      <c r="J69" s="454" t="str">
        <f>IF($C69="","",'סיכום לועדה- הזנת נתונים'!J69)</f>
        <v/>
      </c>
      <c r="K69" s="454" t="str">
        <f>IF($C69="","",'סיכום לועדה- הזנת נתונים'!P69)</f>
        <v/>
      </c>
      <c r="L69" s="454" t="str">
        <f>IF($C69="","",'סיכום לועדה- הזנת נתונים'!Q69)</f>
        <v/>
      </c>
      <c r="M69" s="455" t="str">
        <f>IF($C69="","",'סיכום לועדה- הזנת נתונים'!R69)</f>
        <v/>
      </c>
      <c r="N69" s="456" t="str">
        <f>IF($C69="","",'סיכום לועדה- הזנת נתונים'!S69)</f>
        <v/>
      </c>
      <c r="O69" s="456" t="str">
        <f>IF($C69="","",'סיכום לועדה- הזנת נתונים'!T69)</f>
        <v/>
      </c>
      <c r="P69" s="456" t="str">
        <f>IF($C69="","",'סיכום לועדה- הזנת נתונים'!U69)</f>
        <v/>
      </c>
      <c r="Q69" s="456" t="str">
        <f>IF($C69="","",'סיכום לועדה- הזנת נתונים'!V69)</f>
        <v/>
      </c>
      <c r="R69" s="453" t="str">
        <f>IF($C69="","",'סיכום לועדה- הזנת נתונים'!K69)</f>
        <v/>
      </c>
      <c r="S69" s="453" t="str">
        <f>IF($C69="","",'סיכום לועדה- הזנת נתונים'!L69)</f>
        <v/>
      </c>
      <c r="T69" s="453" t="str">
        <f>IF($C69="","",'סיכום לועדה- הזנת נתונים'!M69)</f>
        <v/>
      </c>
      <c r="U69" s="453" t="str">
        <f>IF($C69="","",'סיכום לועדה- הזנת נתונים'!N69)</f>
        <v/>
      </c>
      <c r="V69" s="29" t="str">
        <f>IF($C69="","",'סיכום לועדה- הזנת נתונים'!O69)</f>
        <v/>
      </c>
      <c r="W69" s="23"/>
      <c r="X69" s="24"/>
      <c r="Y69" s="26"/>
      <c r="Z69" s="26"/>
      <c r="AA69" s="25"/>
      <c r="AX69" s="26"/>
      <c r="AY69" s="26"/>
      <c r="AZ69" s="27"/>
    </row>
    <row r="70" spans="2:52" hidden="1" x14ac:dyDescent="0.25">
      <c r="B70" s="28" t="str">
        <f t="shared" si="0"/>
        <v/>
      </c>
      <c r="C70" s="453" t="str">
        <f>'סיכום לועדה- הזנת נתונים'!C70</f>
        <v/>
      </c>
      <c r="D70" s="453" t="str">
        <f>IF($C70="","",'סיכום לועדה- הזנת נתונים'!D70)</f>
        <v/>
      </c>
      <c r="E70" s="453" t="str">
        <f>IF($C70="","",'סיכום לועדה- הזנת נתונים'!E70)</f>
        <v/>
      </c>
      <c r="F70" s="453" t="str">
        <f>IF($C70="","",'סיכום לועדה- הזנת נתונים'!F70)</f>
        <v/>
      </c>
      <c r="G70" s="453" t="str">
        <f>IF($C70="","",'סיכום לועדה- הזנת נתונים'!G70)</f>
        <v/>
      </c>
      <c r="H70" s="453" t="str">
        <f>IF($C70="","",'סיכום לועדה- הזנת נתונים'!H70)</f>
        <v/>
      </c>
      <c r="I70" s="454" t="str">
        <f>IF($C70="","",'סיכום לועדה- הזנת נתונים'!I70)</f>
        <v/>
      </c>
      <c r="J70" s="454" t="str">
        <f>IF($C70="","",'סיכום לועדה- הזנת נתונים'!J70)</f>
        <v/>
      </c>
      <c r="K70" s="454" t="str">
        <f>IF($C70="","",'סיכום לועדה- הזנת נתונים'!P70)</f>
        <v/>
      </c>
      <c r="L70" s="454" t="str">
        <f>IF($C70="","",'סיכום לועדה- הזנת נתונים'!Q70)</f>
        <v/>
      </c>
      <c r="M70" s="455" t="str">
        <f>IF($C70="","",'סיכום לועדה- הזנת נתונים'!R70)</f>
        <v/>
      </c>
      <c r="N70" s="456" t="str">
        <f>IF($C70="","",'סיכום לועדה- הזנת נתונים'!S70)</f>
        <v/>
      </c>
      <c r="O70" s="456" t="str">
        <f>IF($C70="","",'סיכום לועדה- הזנת נתונים'!T70)</f>
        <v/>
      </c>
      <c r="P70" s="456" t="str">
        <f>IF($C70="","",'סיכום לועדה- הזנת נתונים'!U70)</f>
        <v/>
      </c>
      <c r="Q70" s="456" t="str">
        <f>IF($C70="","",'סיכום לועדה- הזנת נתונים'!V70)</f>
        <v/>
      </c>
      <c r="R70" s="453" t="str">
        <f>IF($C70="","",'סיכום לועדה- הזנת נתונים'!K70)</f>
        <v/>
      </c>
      <c r="S70" s="453" t="str">
        <f>IF($C70="","",'סיכום לועדה- הזנת נתונים'!L70)</f>
        <v/>
      </c>
      <c r="T70" s="453" t="str">
        <f>IF($C70="","",'סיכום לועדה- הזנת נתונים'!M70)</f>
        <v/>
      </c>
      <c r="U70" s="453" t="str">
        <f>IF($C70="","",'סיכום לועדה- הזנת נתונים'!N70)</f>
        <v/>
      </c>
      <c r="V70" s="29" t="str">
        <f>IF($C70="","",'סיכום לועדה- הזנת נתונים'!O70)</f>
        <v/>
      </c>
      <c r="W70" s="23"/>
      <c r="X70" s="24"/>
      <c r="Y70" s="26"/>
      <c r="Z70" s="26"/>
      <c r="AA70" s="25"/>
      <c r="AX70" s="26"/>
      <c r="AY70" s="26"/>
      <c r="AZ70" s="27"/>
    </row>
    <row r="71" spans="2:52" hidden="1" x14ac:dyDescent="0.25">
      <c r="B71" s="28" t="str">
        <f t="shared" si="0"/>
        <v/>
      </c>
      <c r="C71" s="453" t="str">
        <f>'סיכום לועדה- הזנת נתונים'!C71</f>
        <v/>
      </c>
      <c r="D71" s="453" t="str">
        <f>IF($C71="","",'סיכום לועדה- הזנת נתונים'!D71)</f>
        <v/>
      </c>
      <c r="E71" s="453" t="str">
        <f>IF($C71="","",'סיכום לועדה- הזנת נתונים'!E71)</f>
        <v/>
      </c>
      <c r="F71" s="453" t="str">
        <f>IF($C71="","",'סיכום לועדה- הזנת נתונים'!F71)</f>
        <v/>
      </c>
      <c r="G71" s="453" t="str">
        <f>IF($C71="","",'סיכום לועדה- הזנת נתונים'!G71)</f>
        <v/>
      </c>
      <c r="H71" s="453" t="str">
        <f>IF($C71="","",'סיכום לועדה- הזנת נתונים'!H71)</f>
        <v/>
      </c>
      <c r="I71" s="454" t="str">
        <f>IF($C71="","",'סיכום לועדה- הזנת נתונים'!I71)</f>
        <v/>
      </c>
      <c r="J71" s="454" t="str">
        <f>IF($C71="","",'סיכום לועדה- הזנת נתונים'!J71)</f>
        <v/>
      </c>
      <c r="K71" s="454" t="str">
        <f>IF($C71="","",'סיכום לועדה- הזנת נתונים'!P71)</f>
        <v/>
      </c>
      <c r="L71" s="454" t="str">
        <f>IF($C71="","",'סיכום לועדה- הזנת נתונים'!Q71)</f>
        <v/>
      </c>
      <c r="M71" s="455" t="str">
        <f>IF($C71="","",'סיכום לועדה- הזנת נתונים'!R71)</f>
        <v/>
      </c>
      <c r="N71" s="456" t="str">
        <f>IF($C71="","",'סיכום לועדה- הזנת נתונים'!S71)</f>
        <v/>
      </c>
      <c r="O71" s="456" t="str">
        <f>IF($C71="","",'סיכום לועדה- הזנת נתונים'!T71)</f>
        <v/>
      </c>
      <c r="P71" s="456" t="str">
        <f>IF($C71="","",'סיכום לועדה- הזנת נתונים'!U71)</f>
        <v/>
      </c>
      <c r="Q71" s="456" t="str">
        <f>IF($C71="","",'סיכום לועדה- הזנת נתונים'!V71)</f>
        <v/>
      </c>
      <c r="R71" s="453" t="str">
        <f>IF($C71="","",'סיכום לועדה- הזנת נתונים'!K71)</f>
        <v/>
      </c>
      <c r="S71" s="453" t="str">
        <f>IF($C71="","",'סיכום לועדה- הזנת נתונים'!L71)</f>
        <v/>
      </c>
      <c r="T71" s="453" t="str">
        <f>IF($C71="","",'סיכום לועדה- הזנת נתונים'!M71)</f>
        <v/>
      </c>
      <c r="U71" s="453" t="str">
        <f>IF($C71="","",'סיכום לועדה- הזנת נתונים'!N71)</f>
        <v/>
      </c>
      <c r="V71" s="29" t="str">
        <f>IF($C71="","",'סיכום לועדה- הזנת נתונים'!O71)</f>
        <v/>
      </c>
      <c r="W71" s="23"/>
      <c r="X71" s="24"/>
      <c r="Y71" s="26"/>
      <c r="Z71" s="26"/>
      <c r="AA71" s="25"/>
      <c r="AX71" s="26"/>
      <c r="AY71" s="26"/>
      <c r="AZ71" s="27"/>
    </row>
    <row r="72" spans="2:52" hidden="1" x14ac:dyDescent="0.25">
      <c r="B72" s="28" t="str">
        <f t="shared" si="0"/>
        <v/>
      </c>
      <c r="C72" s="453" t="str">
        <f>'סיכום לועדה- הזנת נתונים'!C72</f>
        <v/>
      </c>
      <c r="D72" s="453" t="str">
        <f>IF($C72="","",'סיכום לועדה- הזנת נתונים'!D72)</f>
        <v/>
      </c>
      <c r="E72" s="453" t="str">
        <f>IF($C72="","",'סיכום לועדה- הזנת נתונים'!E72)</f>
        <v/>
      </c>
      <c r="F72" s="453" t="str">
        <f>IF($C72="","",'סיכום לועדה- הזנת נתונים'!F72)</f>
        <v/>
      </c>
      <c r="G72" s="453" t="str">
        <f>IF($C72="","",'סיכום לועדה- הזנת נתונים'!G72)</f>
        <v/>
      </c>
      <c r="H72" s="453" t="str">
        <f>IF($C72="","",'סיכום לועדה- הזנת נתונים'!H72)</f>
        <v/>
      </c>
      <c r="I72" s="454" t="str">
        <f>IF($C72="","",'סיכום לועדה- הזנת נתונים'!I72)</f>
        <v/>
      </c>
      <c r="J72" s="454" t="str">
        <f>IF($C72="","",'סיכום לועדה- הזנת נתונים'!J72)</f>
        <v/>
      </c>
      <c r="K72" s="454" t="str">
        <f>IF($C72="","",'סיכום לועדה- הזנת נתונים'!P72)</f>
        <v/>
      </c>
      <c r="L72" s="454" t="str">
        <f>IF($C72="","",'סיכום לועדה- הזנת נתונים'!Q72)</f>
        <v/>
      </c>
      <c r="M72" s="455" t="str">
        <f>IF($C72="","",'סיכום לועדה- הזנת נתונים'!R72)</f>
        <v/>
      </c>
      <c r="N72" s="456" t="str">
        <f>IF($C72="","",'סיכום לועדה- הזנת נתונים'!S72)</f>
        <v/>
      </c>
      <c r="O72" s="456" t="str">
        <f>IF($C72="","",'סיכום לועדה- הזנת נתונים'!T72)</f>
        <v/>
      </c>
      <c r="P72" s="456" t="str">
        <f>IF($C72="","",'סיכום לועדה- הזנת נתונים'!U72)</f>
        <v/>
      </c>
      <c r="Q72" s="456" t="str">
        <f>IF($C72="","",'סיכום לועדה- הזנת נתונים'!V72)</f>
        <v/>
      </c>
      <c r="R72" s="453" t="str">
        <f>IF($C72="","",'סיכום לועדה- הזנת נתונים'!K72)</f>
        <v/>
      </c>
      <c r="S72" s="453" t="str">
        <f>IF($C72="","",'סיכום לועדה- הזנת נתונים'!L72)</f>
        <v/>
      </c>
      <c r="T72" s="453" t="str">
        <f>IF($C72="","",'סיכום לועדה- הזנת נתונים'!M72)</f>
        <v/>
      </c>
      <c r="U72" s="453" t="str">
        <f>IF($C72="","",'סיכום לועדה- הזנת נתונים'!N72)</f>
        <v/>
      </c>
      <c r="V72" s="29" t="str">
        <f>IF($C72="","",'סיכום לועדה- הזנת נתונים'!O72)</f>
        <v/>
      </c>
      <c r="W72" s="23"/>
      <c r="X72" s="24"/>
      <c r="Y72" s="26"/>
      <c r="Z72" s="26"/>
      <c r="AA72" s="25"/>
      <c r="AX72" s="26"/>
      <c r="AY72" s="26"/>
      <c r="AZ72" s="27"/>
    </row>
    <row r="73" spans="2:52" hidden="1" x14ac:dyDescent="0.25">
      <c r="B73" s="28" t="str">
        <f t="shared" si="0"/>
        <v/>
      </c>
      <c r="C73" s="453" t="str">
        <f>'סיכום לועדה- הזנת נתונים'!C73</f>
        <v/>
      </c>
      <c r="D73" s="453" t="str">
        <f>IF($C73="","",'סיכום לועדה- הזנת נתונים'!D73)</f>
        <v/>
      </c>
      <c r="E73" s="453" t="str">
        <f>IF($C73="","",'סיכום לועדה- הזנת נתונים'!E73)</f>
        <v/>
      </c>
      <c r="F73" s="453" t="str">
        <f>IF($C73="","",'סיכום לועדה- הזנת נתונים'!F73)</f>
        <v/>
      </c>
      <c r="G73" s="453" t="str">
        <f>IF($C73="","",'סיכום לועדה- הזנת נתונים'!G73)</f>
        <v/>
      </c>
      <c r="H73" s="453" t="str">
        <f>IF($C73="","",'סיכום לועדה- הזנת נתונים'!H73)</f>
        <v/>
      </c>
      <c r="I73" s="454" t="str">
        <f>IF($C73="","",'סיכום לועדה- הזנת נתונים'!I73)</f>
        <v/>
      </c>
      <c r="J73" s="454" t="str">
        <f>IF($C73="","",'סיכום לועדה- הזנת נתונים'!J73)</f>
        <v/>
      </c>
      <c r="K73" s="454" t="str">
        <f>IF($C73="","",'סיכום לועדה- הזנת נתונים'!P73)</f>
        <v/>
      </c>
      <c r="L73" s="454" t="str">
        <f>IF($C73="","",'סיכום לועדה- הזנת נתונים'!Q73)</f>
        <v/>
      </c>
      <c r="M73" s="455" t="str">
        <f>IF($C73="","",'סיכום לועדה- הזנת נתונים'!R73)</f>
        <v/>
      </c>
      <c r="N73" s="456" t="str">
        <f>IF($C73="","",'סיכום לועדה- הזנת נתונים'!S73)</f>
        <v/>
      </c>
      <c r="O73" s="456" t="str">
        <f>IF($C73="","",'סיכום לועדה- הזנת נתונים'!T73)</f>
        <v/>
      </c>
      <c r="P73" s="456" t="str">
        <f>IF($C73="","",'סיכום לועדה- הזנת נתונים'!U73)</f>
        <v/>
      </c>
      <c r="Q73" s="456" t="str">
        <f>IF($C73="","",'סיכום לועדה- הזנת נתונים'!V73)</f>
        <v/>
      </c>
      <c r="R73" s="453" t="str">
        <f>IF($C73="","",'סיכום לועדה- הזנת נתונים'!K73)</f>
        <v/>
      </c>
      <c r="S73" s="453" t="str">
        <f>IF($C73="","",'סיכום לועדה- הזנת נתונים'!L73)</f>
        <v/>
      </c>
      <c r="T73" s="453" t="str">
        <f>IF($C73="","",'סיכום לועדה- הזנת נתונים'!M73)</f>
        <v/>
      </c>
      <c r="U73" s="453" t="str">
        <f>IF($C73="","",'סיכום לועדה- הזנת נתונים'!N73)</f>
        <v/>
      </c>
      <c r="V73" s="29" t="str">
        <f>IF($C73="","",'סיכום לועדה- הזנת נתונים'!O73)</f>
        <v/>
      </c>
      <c r="W73" s="23"/>
      <c r="X73" s="24"/>
      <c r="Y73" s="26"/>
      <c r="Z73" s="26"/>
      <c r="AA73" s="25"/>
      <c r="AX73" s="26"/>
      <c r="AY73" s="26"/>
      <c r="AZ73" s="27"/>
    </row>
    <row r="74" spans="2:52" hidden="1" x14ac:dyDescent="0.25">
      <c r="B74" s="28" t="str">
        <f t="shared" si="0"/>
        <v/>
      </c>
      <c r="C74" s="453" t="str">
        <f>'סיכום לועדה- הזנת נתונים'!C74</f>
        <v/>
      </c>
      <c r="D74" s="453" t="str">
        <f>IF($C74="","",'סיכום לועדה- הזנת נתונים'!D74)</f>
        <v/>
      </c>
      <c r="E74" s="453" t="str">
        <f>IF($C74="","",'סיכום לועדה- הזנת נתונים'!E74)</f>
        <v/>
      </c>
      <c r="F74" s="453" t="str">
        <f>IF($C74="","",'סיכום לועדה- הזנת נתונים'!F74)</f>
        <v/>
      </c>
      <c r="G74" s="453" t="str">
        <f>IF($C74="","",'סיכום לועדה- הזנת נתונים'!G74)</f>
        <v/>
      </c>
      <c r="H74" s="453" t="str">
        <f>IF($C74="","",'סיכום לועדה- הזנת נתונים'!H74)</f>
        <v/>
      </c>
      <c r="I74" s="454" t="str">
        <f>IF($C74="","",'סיכום לועדה- הזנת נתונים'!I74)</f>
        <v/>
      </c>
      <c r="J74" s="454" t="str">
        <f>IF($C74="","",'סיכום לועדה- הזנת נתונים'!J74)</f>
        <v/>
      </c>
      <c r="K74" s="454" t="str">
        <f>IF($C74="","",'סיכום לועדה- הזנת נתונים'!P74)</f>
        <v/>
      </c>
      <c r="L74" s="454" t="str">
        <f>IF($C74="","",'סיכום לועדה- הזנת נתונים'!Q74)</f>
        <v/>
      </c>
      <c r="M74" s="455" t="str">
        <f>IF($C74="","",'סיכום לועדה- הזנת נתונים'!R74)</f>
        <v/>
      </c>
      <c r="N74" s="456" t="str">
        <f>IF($C74="","",'סיכום לועדה- הזנת נתונים'!S74)</f>
        <v/>
      </c>
      <c r="O74" s="456" t="str">
        <f>IF($C74="","",'סיכום לועדה- הזנת נתונים'!T74)</f>
        <v/>
      </c>
      <c r="P74" s="456" t="str">
        <f>IF($C74="","",'סיכום לועדה- הזנת נתונים'!U74)</f>
        <v/>
      </c>
      <c r="Q74" s="456" t="str">
        <f>IF($C74="","",'סיכום לועדה- הזנת נתונים'!V74)</f>
        <v/>
      </c>
      <c r="R74" s="453" t="str">
        <f>IF($C74="","",'סיכום לועדה- הזנת נתונים'!K74)</f>
        <v/>
      </c>
      <c r="S74" s="453" t="str">
        <f>IF($C74="","",'סיכום לועדה- הזנת נתונים'!L74)</f>
        <v/>
      </c>
      <c r="T74" s="453" t="str">
        <f>IF($C74="","",'סיכום לועדה- הזנת נתונים'!M74)</f>
        <v/>
      </c>
      <c r="U74" s="453" t="str">
        <f>IF($C74="","",'סיכום לועדה- הזנת נתונים'!N74)</f>
        <v/>
      </c>
      <c r="V74" s="29" t="str">
        <f>IF($C74="","",'סיכום לועדה- הזנת נתונים'!O74)</f>
        <v/>
      </c>
      <c r="W74" s="23"/>
      <c r="X74" s="24"/>
      <c r="Y74" s="26"/>
      <c r="Z74" s="26"/>
      <c r="AA74" s="25"/>
      <c r="AX74" s="26"/>
      <c r="AY74" s="26"/>
      <c r="AZ74" s="27"/>
    </row>
    <row r="75" spans="2:52" hidden="1" x14ac:dyDescent="0.25">
      <c r="B75" s="28" t="str">
        <f t="shared" si="0"/>
        <v/>
      </c>
      <c r="C75" s="453" t="str">
        <f>'סיכום לועדה- הזנת נתונים'!C75</f>
        <v/>
      </c>
      <c r="D75" s="453" t="str">
        <f>IF($C75="","",'סיכום לועדה- הזנת נתונים'!D75)</f>
        <v/>
      </c>
      <c r="E75" s="453" t="str">
        <f>IF($C75="","",'סיכום לועדה- הזנת נתונים'!E75)</f>
        <v/>
      </c>
      <c r="F75" s="453" t="str">
        <f>IF($C75="","",'סיכום לועדה- הזנת נתונים'!F75)</f>
        <v/>
      </c>
      <c r="G75" s="453" t="str">
        <f>IF($C75="","",'סיכום לועדה- הזנת נתונים'!G75)</f>
        <v/>
      </c>
      <c r="H75" s="453" t="str">
        <f>IF($C75="","",'סיכום לועדה- הזנת נתונים'!H75)</f>
        <v/>
      </c>
      <c r="I75" s="454" t="str">
        <f>IF($C75="","",'סיכום לועדה- הזנת נתונים'!I75)</f>
        <v/>
      </c>
      <c r="J75" s="454" t="str">
        <f>IF($C75="","",'סיכום לועדה- הזנת נתונים'!J75)</f>
        <v/>
      </c>
      <c r="K75" s="454" t="str">
        <f>IF($C75="","",'סיכום לועדה- הזנת נתונים'!P75)</f>
        <v/>
      </c>
      <c r="L75" s="454" t="str">
        <f>IF($C75="","",'סיכום לועדה- הזנת נתונים'!Q75)</f>
        <v/>
      </c>
      <c r="M75" s="455" t="str">
        <f>IF($C75="","",'סיכום לועדה- הזנת נתונים'!R75)</f>
        <v/>
      </c>
      <c r="N75" s="456" t="str">
        <f>IF($C75="","",'סיכום לועדה- הזנת נתונים'!S75)</f>
        <v/>
      </c>
      <c r="O75" s="456" t="str">
        <f>IF($C75="","",'סיכום לועדה- הזנת נתונים'!T75)</f>
        <v/>
      </c>
      <c r="P75" s="456" t="str">
        <f>IF($C75="","",'סיכום לועדה- הזנת נתונים'!U75)</f>
        <v/>
      </c>
      <c r="Q75" s="456" t="str">
        <f>IF($C75="","",'סיכום לועדה- הזנת נתונים'!V75)</f>
        <v/>
      </c>
      <c r="R75" s="453" t="str">
        <f>IF($C75="","",'סיכום לועדה- הזנת נתונים'!K75)</f>
        <v/>
      </c>
      <c r="S75" s="453" t="str">
        <f>IF($C75="","",'סיכום לועדה- הזנת נתונים'!L75)</f>
        <v/>
      </c>
      <c r="T75" s="453" t="str">
        <f>IF($C75="","",'סיכום לועדה- הזנת נתונים'!M75)</f>
        <v/>
      </c>
      <c r="U75" s="453" t="str">
        <f>IF($C75="","",'סיכום לועדה- הזנת נתונים'!N75)</f>
        <v/>
      </c>
      <c r="V75" s="29" t="str">
        <f>IF($C75="","",'סיכום לועדה- הזנת נתונים'!O75)</f>
        <v/>
      </c>
      <c r="W75" s="23"/>
      <c r="X75" s="24"/>
      <c r="Y75" s="26"/>
      <c r="Z75" s="26"/>
      <c r="AA75" s="25"/>
      <c r="AX75" s="26"/>
      <c r="AY75" s="26"/>
      <c r="AZ75" s="27"/>
    </row>
    <row r="76" spans="2:52" hidden="1" x14ac:dyDescent="0.25">
      <c r="B76" s="28" t="str">
        <f t="shared" si="0"/>
        <v/>
      </c>
      <c r="C76" s="453" t="str">
        <f>'סיכום לועדה- הזנת נתונים'!C76</f>
        <v/>
      </c>
      <c r="D76" s="453" t="str">
        <f>IF($C76="","",'סיכום לועדה- הזנת נתונים'!D76)</f>
        <v/>
      </c>
      <c r="E76" s="453" t="str">
        <f>IF($C76="","",'סיכום לועדה- הזנת נתונים'!E76)</f>
        <v/>
      </c>
      <c r="F76" s="453" t="str">
        <f>IF($C76="","",'סיכום לועדה- הזנת נתונים'!F76)</f>
        <v/>
      </c>
      <c r="G76" s="453" t="str">
        <f>IF($C76="","",'סיכום לועדה- הזנת נתונים'!G76)</f>
        <v/>
      </c>
      <c r="H76" s="453" t="str">
        <f>IF($C76="","",'סיכום לועדה- הזנת נתונים'!H76)</f>
        <v/>
      </c>
      <c r="I76" s="454" t="str">
        <f>IF($C76="","",'סיכום לועדה- הזנת נתונים'!I76)</f>
        <v/>
      </c>
      <c r="J76" s="454" t="str">
        <f>IF($C76="","",'סיכום לועדה- הזנת נתונים'!J76)</f>
        <v/>
      </c>
      <c r="K76" s="454" t="str">
        <f>IF($C76="","",'סיכום לועדה- הזנת נתונים'!P76)</f>
        <v/>
      </c>
      <c r="L76" s="454" t="str">
        <f>IF($C76="","",'סיכום לועדה- הזנת נתונים'!Q76)</f>
        <v/>
      </c>
      <c r="M76" s="455" t="str">
        <f>IF($C76="","",'סיכום לועדה- הזנת נתונים'!R76)</f>
        <v/>
      </c>
      <c r="N76" s="456" t="str">
        <f>IF($C76="","",'סיכום לועדה- הזנת נתונים'!S76)</f>
        <v/>
      </c>
      <c r="O76" s="456" t="str">
        <f>IF($C76="","",'סיכום לועדה- הזנת נתונים'!T76)</f>
        <v/>
      </c>
      <c r="P76" s="456" t="str">
        <f>IF($C76="","",'סיכום לועדה- הזנת נתונים'!U76)</f>
        <v/>
      </c>
      <c r="Q76" s="456" t="str">
        <f>IF($C76="","",'סיכום לועדה- הזנת נתונים'!V76)</f>
        <v/>
      </c>
      <c r="R76" s="453" t="str">
        <f>IF($C76="","",'סיכום לועדה- הזנת נתונים'!K76)</f>
        <v/>
      </c>
      <c r="S76" s="453" t="str">
        <f>IF($C76="","",'סיכום לועדה- הזנת נתונים'!L76)</f>
        <v/>
      </c>
      <c r="T76" s="453" t="str">
        <f>IF($C76="","",'סיכום לועדה- הזנת נתונים'!M76)</f>
        <v/>
      </c>
      <c r="U76" s="453" t="str">
        <f>IF($C76="","",'סיכום לועדה- הזנת נתונים'!N76)</f>
        <v/>
      </c>
      <c r="V76" s="29" t="str">
        <f>IF($C76="","",'סיכום לועדה- הזנת נתונים'!O76)</f>
        <v/>
      </c>
      <c r="W76" s="23"/>
      <c r="X76" s="24"/>
      <c r="Y76" s="26"/>
      <c r="Z76" s="26"/>
      <c r="AA76" s="25"/>
      <c r="AX76" s="26"/>
      <c r="AY76" s="26"/>
      <c r="AZ76" s="27"/>
    </row>
    <row r="77" spans="2:52" hidden="1" x14ac:dyDescent="0.25">
      <c r="B77" s="28" t="str">
        <f t="shared" si="0"/>
        <v/>
      </c>
      <c r="C77" s="453" t="str">
        <f>'סיכום לועדה- הזנת נתונים'!C77</f>
        <v/>
      </c>
      <c r="D77" s="453" t="str">
        <f>IF($C77="","",'סיכום לועדה- הזנת נתונים'!D77)</f>
        <v/>
      </c>
      <c r="E77" s="453" t="str">
        <f>IF($C77="","",'סיכום לועדה- הזנת נתונים'!E77)</f>
        <v/>
      </c>
      <c r="F77" s="453" t="str">
        <f>IF($C77="","",'סיכום לועדה- הזנת נתונים'!F77)</f>
        <v/>
      </c>
      <c r="G77" s="453" t="str">
        <f>IF($C77="","",'סיכום לועדה- הזנת נתונים'!G77)</f>
        <v/>
      </c>
      <c r="H77" s="453" t="str">
        <f>IF($C77="","",'סיכום לועדה- הזנת נתונים'!H77)</f>
        <v/>
      </c>
      <c r="I77" s="454" t="str">
        <f>IF($C77="","",'סיכום לועדה- הזנת נתונים'!I77)</f>
        <v/>
      </c>
      <c r="J77" s="454" t="str">
        <f>IF($C77="","",'סיכום לועדה- הזנת נתונים'!J77)</f>
        <v/>
      </c>
      <c r="K77" s="454" t="str">
        <f>IF($C77="","",'סיכום לועדה- הזנת נתונים'!P77)</f>
        <v/>
      </c>
      <c r="L77" s="454" t="str">
        <f>IF($C77="","",'סיכום לועדה- הזנת נתונים'!Q77)</f>
        <v/>
      </c>
      <c r="M77" s="455" t="str">
        <f>IF($C77="","",'סיכום לועדה- הזנת נתונים'!R77)</f>
        <v/>
      </c>
      <c r="N77" s="456" t="str">
        <f>IF($C77="","",'סיכום לועדה- הזנת נתונים'!S77)</f>
        <v/>
      </c>
      <c r="O77" s="456" t="str">
        <f>IF($C77="","",'סיכום לועדה- הזנת נתונים'!T77)</f>
        <v/>
      </c>
      <c r="P77" s="456" t="str">
        <f>IF($C77="","",'סיכום לועדה- הזנת נתונים'!U77)</f>
        <v/>
      </c>
      <c r="Q77" s="456" t="str">
        <f>IF($C77="","",'סיכום לועדה- הזנת נתונים'!V77)</f>
        <v/>
      </c>
      <c r="R77" s="453" t="str">
        <f>IF($C77="","",'סיכום לועדה- הזנת נתונים'!K77)</f>
        <v/>
      </c>
      <c r="S77" s="453" t="str">
        <f>IF($C77="","",'סיכום לועדה- הזנת נתונים'!L77)</f>
        <v/>
      </c>
      <c r="T77" s="453" t="str">
        <f>IF($C77="","",'סיכום לועדה- הזנת נתונים'!M77)</f>
        <v/>
      </c>
      <c r="U77" s="453" t="str">
        <f>IF($C77="","",'סיכום לועדה- הזנת נתונים'!N77)</f>
        <v/>
      </c>
      <c r="V77" s="29" t="str">
        <f>IF($C77="","",'סיכום לועדה- הזנת נתונים'!O77)</f>
        <v/>
      </c>
      <c r="W77" s="23"/>
      <c r="X77" s="24"/>
      <c r="Y77" s="26"/>
      <c r="Z77" s="26"/>
      <c r="AA77" s="25"/>
      <c r="AX77" s="26"/>
      <c r="AY77" s="26"/>
      <c r="AZ77" s="27"/>
    </row>
    <row r="78" spans="2:52" hidden="1" x14ac:dyDescent="0.25">
      <c r="B78" s="28" t="str">
        <f t="shared" si="0"/>
        <v/>
      </c>
      <c r="C78" s="453" t="str">
        <f>'סיכום לועדה- הזנת נתונים'!C78</f>
        <v/>
      </c>
      <c r="D78" s="453" t="str">
        <f>IF($C78="","",'סיכום לועדה- הזנת נתונים'!D78)</f>
        <v/>
      </c>
      <c r="E78" s="453" t="str">
        <f>IF($C78="","",'סיכום לועדה- הזנת נתונים'!E78)</f>
        <v/>
      </c>
      <c r="F78" s="453" t="str">
        <f>IF($C78="","",'סיכום לועדה- הזנת נתונים'!F78)</f>
        <v/>
      </c>
      <c r="G78" s="453" t="str">
        <f>IF($C78="","",'סיכום לועדה- הזנת נתונים'!G78)</f>
        <v/>
      </c>
      <c r="H78" s="453" t="str">
        <f>IF($C78="","",'סיכום לועדה- הזנת נתונים'!H78)</f>
        <v/>
      </c>
      <c r="I78" s="454" t="str">
        <f>IF($C78="","",'סיכום לועדה- הזנת נתונים'!I78)</f>
        <v/>
      </c>
      <c r="J78" s="454" t="str">
        <f>IF($C78="","",'סיכום לועדה- הזנת נתונים'!J78)</f>
        <v/>
      </c>
      <c r="K78" s="454" t="str">
        <f>IF($C78="","",'סיכום לועדה- הזנת נתונים'!P78)</f>
        <v/>
      </c>
      <c r="L78" s="454" t="str">
        <f>IF($C78="","",'סיכום לועדה- הזנת נתונים'!Q78)</f>
        <v/>
      </c>
      <c r="M78" s="455" t="str">
        <f>IF($C78="","",'סיכום לועדה- הזנת נתונים'!R78)</f>
        <v/>
      </c>
      <c r="N78" s="456" t="str">
        <f>IF($C78="","",'סיכום לועדה- הזנת נתונים'!S78)</f>
        <v/>
      </c>
      <c r="O78" s="456" t="str">
        <f>IF($C78="","",'סיכום לועדה- הזנת נתונים'!T78)</f>
        <v/>
      </c>
      <c r="P78" s="456" t="str">
        <f>IF($C78="","",'סיכום לועדה- הזנת נתונים'!U78)</f>
        <v/>
      </c>
      <c r="Q78" s="456" t="str">
        <f>IF($C78="","",'סיכום לועדה- הזנת נתונים'!V78)</f>
        <v/>
      </c>
      <c r="R78" s="453" t="str">
        <f>IF($C78="","",'סיכום לועדה- הזנת נתונים'!K78)</f>
        <v/>
      </c>
      <c r="S78" s="453" t="str">
        <f>IF($C78="","",'סיכום לועדה- הזנת נתונים'!L78)</f>
        <v/>
      </c>
      <c r="T78" s="453" t="str">
        <f>IF($C78="","",'סיכום לועדה- הזנת נתונים'!M78)</f>
        <v/>
      </c>
      <c r="U78" s="453" t="str">
        <f>IF($C78="","",'סיכום לועדה- הזנת נתונים'!N78)</f>
        <v/>
      </c>
      <c r="V78" s="29" t="str">
        <f>IF($C78="","",'סיכום לועדה- הזנת נתונים'!O78)</f>
        <v/>
      </c>
      <c r="W78" s="23"/>
      <c r="X78" s="24"/>
      <c r="Y78" s="26"/>
      <c r="Z78" s="26"/>
      <c r="AA78" s="25"/>
      <c r="AX78" s="26"/>
      <c r="AY78" s="26"/>
      <c r="AZ78" s="27"/>
    </row>
    <row r="79" spans="2:52" hidden="1" x14ac:dyDescent="0.25">
      <c r="B79" s="28" t="str">
        <f t="shared" si="0"/>
        <v/>
      </c>
      <c r="C79" s="453" t="str">
        <f>'סיכום לועדה- הזנת נתונים'!C79</f>
        <v/>
      </c>
      <c r="D79" s="453" t="str">
        <f>IF($C79="","",'סיכום לועדה- הזנת נתונים'!D79)</f>
        <v/>
      </c>
      <c r="E79" s="453" t="str">
        <f>IF($C79="","",'סיכום לועדה- הזנת נתונים'!E79)</f>
        <v/>
      </c>
      <c r="F79" s="453" t="str">
        <f>IF($C79="","",'סיכום לועדה- הזנת נתונים'!F79)</f>
        <v/>
      </c>
      <c r="G79" s="453" t="str">
        <f>IF($C79="","",'סיכום לועדה- הזנת נתונים'!G79)</f>
        <v/>
      </c>
      <c r="H79" s="453" t="str">
        <f>IF($C79="","",'סיכום לועדה- הזנת נתונים'!H79)</f>
        <v/>
      </c>
      <c r="I79" s="454" t="str">
        <f>IF($C79="","",'סיכום לועדה- הזנת נתונים'!I79)</f>
        <v/>
      </c>
      <c r="J79" s="454" t="str">
        <f>IF($C79="","",'סיכום לועדה- הזנת נתונים'!J79)</f>
        <v/>
      </c>
      <c r="K79" s="454" t="str">
        <f>IF($C79="","",'סיכום לועדה- הזנת נתונים'!P79)</f>
        <v/>
      </c>
      <c r="L79" s="454" t="str">
        <f>IF($C79="","",'סיכום לועדה- הזנת נתונים'!Q79)</f>
        <v/>
      </c>
      <c r="M79" s="455" t="str">
        <f>IF($C79="","",'סיכום לועדה- הזנת נתונים'!R79)</f>
        <v/>
      </c>
      <c r="N79" s="456" t="str">
        <f>IF($C79="","",'סיכום לועדה- הזנת נתונים'!S79)</f>
        <v/>
      </c>
      <c r="O79" s="456" t="str">
        <f>IF($C79="","",'סיכום לועדה- הזנת נתונים'!T79)</f>
        <v/>
      </c>
      <c r="P79" s="456" t="str">
        <f>IF($C79="","",'סיכום לועדה- הזנת נתונים'!U79)</f>
        <v/>
      </c>
      <c r="Q79" s="456" t="str">
        <f>IF($C79="","",'סיכום לועדה- הזנת נתונים'!V79)</f>
        <v/>
      </c>
      <c r="R79" s="453" t="str">
        <f>IF($C79="","",'סיכום לועדה- הזנת נתונים'!K79)</f>
        <v/>
      </c>
      <c r="S79" s="453" t="str">
        <f>IF($C79="","",'סיכום לועדה- הזנת נתונים'!L79)</f>
        <v/>
      </c>
      <c r="T79" s="453" t="str">
        <f>IF($C79="","",'סיכום לועדה- הזנת נתונים'!M79)</f>
        <v/>
      </c>
      <c r="U79" s="453" t="str">
        <f>IF($C79="","",'סיכום לועדה- הזנת נתונים'!N79)</f>
        <v/>
      </c>
      <c r="V79" s="29" t="str">
        <f>IF($C79="","",'סיכום לועדה- הזנת נתונים'!O79)</f>
        <v/>
      </c>
      <c r="W79" s="23"/>
      <c r="X79" s="24"/>
      <c r="Y79" s="26"/>
      <c r="Z79" s="26"/>
      <c r="AA79" s="25"/>
      <c r="AX79" s="26"/>
      <c r="AY79" s="26"/>
      <c r="AZ79" s="27"/>
    </row>
    <row r="80" spans="2:52" hidden="1" x14ac:dyDescent="0.25">
      <c r="B80" s="28" t="str">
        <f t="shared" si="0"/>
        <v/>
      </c>
      <c r="C80" s="453" t="str">
        <f>'סיכום לועדה- הזנת נתונים'!C80</f>
        <v/>
      </c>
      <c r="D80" s="453" t="str">
        <f>IF($C80="","",'סיכום לועדה- הזנת נתונים'!D80)</f>
        <v/>
      </c>
      <c r="E80" s="453" t="str">
        <f>IF($C80="","",'סיכום לועדה- הזנת נתונים'!E80)</f>
        <v/>
      </c>
      <c r="F80" s="453" t="str">
        <f>IF($C80="","",'סיכום לועדה- הזנת נתונים'!F80)</f>
        <v/>
      </c>
      <c r="G80" s="453" t="str">
        <f>IF($C80="","",'סיכום לועדה- הזנת נתונים'!G80)</f>
        <v/>
      </c>
      <c r="H80" s="453" t="str">
        <f>IF($C80="","",'סיכום לועדה- הזנת נתונים'!H80)</f>
        <v/>
      </c>
      <c r="I80" s="454" t="str">
        <f>IF($C80="","",'סיכום לועדה- הזנת נתונים'!I80)</f>
        <v/>
      </c>
      <c r="J80" s="454" t="str">
        <f>IF($C80="","",'סיכום לועדה- הזנת נתונים'!J80)</f>
        <v/>
      </c>
      <c r="K80" s="454" t="str">
        <f>IF($C80="","",'סיכום לועדה- הזנת נתונים'!P80)</f>
        <v/>
      </c>
      <c r="L80" s="454" t="str">
        <f>IF($C80="","",'סיכום לועדה- הזנת נתונים'!Q80)</f>
        <v/>
      </c>
      <c r="M80" s="455" t="str">
        <f>IF($C80="","",'סיכום לועדה- הזנת נתונים'!R80)</f>
        <v/>
      </c>
      <c r="N80" s="456" t="str">
        <f>IF($C80="","",'סיכום לועדה- הזנת נתונים'!S80)</f>
        <v/>
      </c>
      <c r="O80" s="456" t="str">
        <f>IF($C80="","",'סיכום לועדה- הזנת נתונים'!T80)</f>
        <v/>
      </c>
      <c r="P80" s="456" t="str">
        <f>IF($C80="","",'סיכום לועדה- הזנת נתונים'!U80)</f>
        <v/>
      </c>
      <c r="Q80" s="456" t="str">
        <f>IF($C80="","",'סיכום לועדה- הזנת נתונים'!V80)</f>
        <v/>
      </c>
      <c r="R80" s="453" t="str">
        <f>IF($C80="","",'סיכום לועדה- הזנת נתונים'!K80)</f>
        <v/>
      </c>
      <c r="S80" s="453" t="str">
        <f>IF($C80="","",'סיכום לועדה- הזנת נתונים'!L80)</f>
        <v/>
      </c>
      <c r="T80" s="453" t="str">
        <f>IF($C80="","",'סיכום לועדה- הזנת נתונים'!M80)</f>
        <v/>
      </c>
      <c r="U80" s="453" t="str">
        <f>IF($C80="","",'סיכום לועדה- הזנת נתונים'!N80)</f>
        <v/>
      </c>
      <c r="V80" s="29" t="str">
        <f>IF($C80="","",'סיכום לועדה- הזנת נתונים'!O80)</f>
        <v/>
      </c>
      <c r="W80" s="23"/>
      <c r="X80" s="24"/>
      <c r="Y80" s="26"/>
      <c r="Z80" s="26"/>
      <c r="AA80" s="25"/>
      <c r="AX80" s="26"/>
      <c r="AY80" s="26"/>
      <c r="AZ80" s="27"/>
    </row>
    <row r="81" spans="2:52" hidden="1" x14ac:dyDescent="0.25">
      <c r="B81" s="28" t="str">
        <f t="shared" si="0"/>
        <v/>
      </c>
      <c r="C81" s="453" t="str">
        <f>'סיכום לועדה- הזנת נתונים'!C81</f>
        <v/>
      </c>
      <c r="D81" s="453" t="str">
        <f>IF($C81="","",'סיכום לועדה- הזנת נתונים'!D81)</f>
        <v/>
      </c>
      <c r="E81" s="453" t="str">
        <f>IF($C81="","",'סיכום לועדה- הזנת נתונים'!E81)</f>
        <v/>
      </c>
      <c r="F81" s="453" t="str">
        <f>IF($C81="","",'סיכום לועדה- הזנת נתונים'!F81)</f>
        <v/>
      </c>
      <c r="G81" s="453" t="str">
        <f>IF($C81="","",'סיכום לועדה- הזנת נתונים'!G81)</f>
        <v/>
      </c>
      <c r="H81" s="453" t="str">
        <f>IF($C81="","",'סיכום לועדה- הזנת נתונים'!H81)</f>
        <v/>
      </c>
      <c r="I81" s="454" t="str">
        <f>IF($C81="","",'סיכום לועדה- הזנת נתונים'!I81)</f>
        <v/>
      </c>
      <c r="J81" s="454" t="str">
        <f>IF($C81="","",'סיכום לועדה- הזנת נתונים'!J81)</f>
        <v/>
      </c>
      <c r="K81" s="454" t="str">
        <f>IF($C81="","",'סיכום לועדה- הזנת נתונים'!P81)</f>
        <v/>
      </c>
      <c r="L81" s="454" t="str">
        <f>IF($C81="","",'סיכום לועדה- הזנת נתונים'!Q81)</f>
        <v/>
      </c>
      <c r="M81" s="455" t="str">
        <f>IF($C81="","",'סיכום לועדה- הזנת נתונים'!R81)</f>
        <v/>
      </c>
      <c r="N81" s="456" t="str">
        <f>IF($C81="","",'סיכום לועדה- הזנת נתונים'!S81)</f>
        <v/>
      </c>
      <c r="O81" s="456" t="str">
        <f>IF($C81="","",'סיכום לועדה- הזנת נתונים'!T81)</f>
        <v/>
      </c>
      <c r="P81" s="456" t="str">
        <f>IF($C81="","",'סיכום לועדה- הזנת נתונים'!U81)</f>
        <v/>
      </c>
      <c r="Q81" s="456" t="str">
        <f>IF($C81="","",'סיכום לועדה- הזנת נתונים'!V81)</f>
        <v/>
      </c>
      <c r="R81" s="453" t="str">
        <f>IF($C81="","",'סיכום לועדה- הזנת נתונים'!K81)</f>
        <v/>
      </c>
      <c r="S81" s="453" t="str">
        <f>IF($C81="","",'סיכום לועדה- הזנת נתונים'!L81)</f>
        <v/>
      </c>
      <c r="T81" s="453" t="str">
        <f>IF($C81="","",'סיכום לועדה- הזנת נתונים'!M81)</f>
        <v/>
      </c>
      <c r="U81" s="453" t="str">
        <f>IF($C81="","",'סיכום לועדה- הזנת נתונים'!N81)</f>
        <v/>
      </c>
      <c r="V81" s="29" t="str">
        <f>IF($C81="","",'סיכום לועדה- הזנת נתונים'!O81)</f>
        <v/>
      </c>
      <c r="W81" s="23"/>
      <c r="X81" s="24"/>
      <c r="Y81" s="26"/>
      <c r="Z81" s="26"/>
      <c r="AA81" s="25"/>
      <c r="AX81" s="26"/>
      <c r="AY81" s="26"/>
      <c r="AZ81" s="27"/>
    </row>
    <row r="82" spans="2:52" hidden="1" x14ac:dyDescent="0.25">
      <c r="B82" s="28" t="str">
        <f t="shared" si="0"/>
        <v/>
      </c>
      <c r="C82" s="453" t="str">
        <f>'סיכום לועדה- הזנת נתונים'!C82</f>
        <v/>
      </c>
      <c r="D82" s="453" t="str">
        <f>IF($C82="","",'סיכום לועדה- הזנת נתונים'!D82)</f>
        <v/>
      </c>
      <c r="E82" s="453" t="str">
        <f>IF($C82="","",'סיכום לועדה- הזנת נתונים'!E82)</f>
        <v/>
      </c>
      <c r="F82" s="453" t="str">
        <f>IF($C82="","",'סיכום לועדה- הזנת נתונים'!F82)</f>
        <v/>
      </c>
      <c r="G82" s="453" t="str">
        <f>IF($C82="","",'סיכום לועדה- הזנת נתונים'!G82)</f>
        <v/>
      </c>
      <c r="H82" s="453" t="str">
        <f>IF($C82="","",'סיכום לועדה- הזנת נתונים'!H82)</f>
        <v/>
      </c>
      <c r="I82" s="454" t="str">
        <f>IF($C82="","",'סיכום לועדה- הזנת נתונים'!I82)</f>
        <v/>
      </c>
      <c r="J82" s="454" t="str">
        <f>IF($C82="","",'סיכום לועדה- הזנת נתונים'!J82)</f>
        <v/>
      </c>
      <c r="K82" s="454" t="str">
        <f>IF($C82="","",'סיכום לועדה- הזנת נתונים'!P82)</f>
        <v/>
      </c>
      <c r="L82" s="454" t="str">
        <f>IF($C82="","",'סיכום לועדה- הזנת נתונים'!Q82)</f>
        <v/>
      </c>
      <c r="M82" s="455" t="str">
        <f>IF($C82="","",'סיכום לועדה- הזנת נתונים'!R82)</f>
        <v/>
      </c>
      <c r="N82" s="456" t="str">
        <f>IF($C82="","",'סיכום לועדה- הזנת נתונים'!S82)</f>
        <v/>
      </c>
      <c r="O82" s="456" t="str">
        <f>IF($C82="","",'סיכום לועדה- הזנת נתונים'!T82)</f>
        <v/>
      </c>
      <c r="P82" s="456" t="str">
        <f>IF($C82="","",'סיכום לועדה- הזנת נתונים'!U82)</f>
        <v/>
      </c>
      <c r="Q82" s="456" t="str">
        <f>IF($C82="","",'סיכום לועדה- הזנת נתונים'!V82)</f>
        <v/>
      </c>
      <c r="R82" s="453" t="str">
        <f>IF($C82="","",'סיכום לועדה- הזנת נתונים'!K82)</f>
        <v/>
      </c>
      <c r="S82" s="453" t="str">
        <f>IF($C82="","",'סיכום לועדה- הזנת נתונים'!L82)</f>
        <v/>
      </c>
      <c r="T82" s="453" t="str">
        <f>IF($C82="","",'סיכום לועדה- הזנת נתונים'!M82)</f>
        <v/>
      </c>
      <c r="U82" s="453" t="str">
        <f>IF($C82="","",'סיכום לועדה- הזנת נתונים'!N82)</f>
        <v/>
      </c>
      <c r="V82" s="29" t="str">
        <f>IF($C82="","",'סיכום לועדה- הזנת נתונים'!O82)</f>
        <v/>
      </c>
      <c r="W82" s="23"/>
      <c r="X82" s="24"/>
      <c r="Y82" s="26"/>
      <c r="Z82" s="26"/>
      <c r="AA82" s="25"/>
      <c r="AX82" s="26"/>
      <c r="AY82" s="26"/>
      <c r="AZ82" s="27"/>
    </row>
    <row r="83" spans="2:52" hidden="1" x14ac:dyDescent="0.25">
      <c r="B83" s="28" t="str">
        <f t="shared" si="0"/>
        <v/>
      </c>
      <c r="C83" s="453" t="str">
        <f>'סיכום לועדה- הזנת נתונים'!C83</f>
        <v/>
      </c>
      <c r="D83" s="453" t="str">
        <f>IF($C83="","",'סיכום לועדה- הזנת נתונים'!D83)</f>
        <v/>
      </c>
      <c r="E83" s="453" t="str">
        <f>IF($C83="","",'סיכום לועדה- הזנת נתונים'!E83)</f>
        <v/>
      </c>
      <c r="F83" s="453" t="str">
        <f>IF($C83="","",'סיכום לועדה- הזנת נתונים'!F83)</f>
        <v/>
      </c>
      <c r="G83" s="453" t="str">
        <f>IF($C83="","",'סיכום לועדה- הזנת נתונים'!G83)</f>
        <v/>
      </c>
      <c r="H83" s="453" t="str">
        <f>IF($C83="","",'סיכום לועדה- הזנת נתונים'!H83)</f>
        <v/>
      </c>
      <c r="I83" s="454" t="str">
        <f>IF($C83="","",'סיכום לועדה- הזנת נתונים'!I83)</f>
        <v/>
      </c>
      <c r="J83" s="454" t="str">
        <f>IF($C83="","",'סיכום לועדה- הזנת נתונים'!J83)</f>
        <v/>
      </c>
      <c r="K83" s="454" t="str">
        <f>IF($C83="","",'סיכום לועדה- הזנת נתונים'!P83)</f>
        <v/>
      </c>
      <c r="L83" s="454" t="str">
        <f>IF($C83="","",'סיכום לועדה- הזנת נתונים'!Q83)</f>
        <v/>
      </c>
      <c r="M83" s="455" t="str">
        <f>IF($C83="","",'סיכום לועדה- הזנת נתונים'!R83)</f>
        <v/>
      </c>
      <c r="N83" s="456" t="str">
        <f>IF($C83="","",'סיכום לועדה- הזנת נתונים'!S83)</f>
        <v/>
      </c>
      <c r="O83" s="456" t="str">
        <f>IF($C83="","",'סיכום לועדה- הזנת נתונים'!T83)</f>
        <v/>
      </c>
      <c r="P83" s="456" t="str">
        <f>IF($C83="","",'סיכום לועדה- הזנת נתונים'!U83)</f>
        <v/>
      </c>
      <c r="Q83" s="456" t="str">
        <f>IF($C83="","",'סיכום לועדה- הזנת נתונים'!V83)</f>
        <v/>
      </c>
      <c r="R83" s="453" t="str">
        <f>IF($C83="","",'סיכום לועדה- הזנת נתונים'!K83)</f>
        <v/>
      </c>
      <c r="S83" s="453" t="str">
        <f>IF($C83="","",'סיכום לועדה- הזנת נתונים'!L83)</f>
        <v/>
      </c>
      <c r="T83" s="453" t="str">
        <f>IF($C83="","",'סיכום לועדה- הזנת נתונים'!M83)</f>
        <v/>
      </c>
      <c r="U83" s="453" t="str">
        <f>IF($C83="","",'סיכום לועדה- הזנת נתונים'!N83)</f>
        <v/>
      </c>
      <c r="V83" s="29" t="str">
        <f>IF($C83="","",'סיכום לועדה- הזנת נתונים'!O83)</f>
        <v/>
      </c>
      <c r="W83" s="23"/>
      <c r="X83" s="24"/>
      <c r="Y83" s="26"/>
      <c r="Z83" s="26"/>
      <c r="AA83" s="25"/>
      <c r="AX83" s="26"/>
      <c r="AY83" s="26"/>
      <c r="AZ83" s="27"/>
    </row>
    <row r="84" spans="2:52" hidden="1" x14ac:dyDescent="0.25">
      <c r="B84" s="28" t="str">
        <f t="shared" si="0"/>
        <v/>
      </c>
      <c r="C84" s="453" t="str">
        <f>'סיכום לועדה- הזנת נתונים'!C84</f>
        <v/>
      </c>
      <c r="D84" s="453" t="str">
        <f>IF($C84="","",'סיכום לועדה- הזנת נתונים'!D84)</f>
        <v/>
      </c>
      <c r="E84" s="453" t="str">
        <f>IF($C84="","",'סיכום לועדה- הזנת נתונים'!E84)</f>
        <v/>
      </c>
      <c r="F84" s="453" t="str">
        <f>IF($C84="","",'סיכום לועדה- הזנת נתונים'!F84)</f>
        <v/>
      </c>
      <c r="G84" s="453" t="str">
        <f>IF($C84="","",'סיכום לועדה- הזנת נתונים'!G84)</f>
        <v/>
      </c>
      <c r="H84" s="453" t="str">
        <f>IF($C84="","",'סיכום לועדה- הזנת נתונים'!H84)</f>
        <v/>
      </c>
      <c r="I84" s="454" t="str">
        <f>IF($C84="","",'סיכום לועדה- הזנת נתונים'!I84)</f>
        <v/>
      </c>
      <c r="J84" s="454" t="str">
        <f>IF($C84="","",'סיכום לועדה- הזנת נתונים'!J84)</f>
        <v/>
      </c>
      <c r="K84" s="454" t="str">
        <f>IF($C84="","",'סיכום לועדה- הזנת נתונים'!P84)</f>
        <v/>
      </c>
      <c r="L84" s="454" t="str">
        <f>IF($C84="","",'סיכום לועדה- הזנת נתונים'!Q84)</f>
        <v/>
      </c>
      <c r="M84" s="455" t="str">
        <f>IF($C84="","",'סיכום לועדה- הזנת נתונים'!R84)</f>
        <v/>
      </c>
      <c r="N84" s="456" t="str">
        <f>IF($C84="","",'סיכום לועדה- הזנת נתונים'!S84)</f>
        <v/>
      </c>
      <c r="O84" s="456" t="str">
        <f>IF($C84="","",'סיכום לועדה- הזנת נתונים'!T84)</f>
        <v/>
      </c>
      <c r="P84" s="456" t="str">
        <f>IF($C84="","",'סיכום לועדה- הזנת נתונים'!U84)</f>
        <v/>
      </c>
      <c r="Q84" s="456" t="str">
        <f>IF($C84="","",'סיכום לועדה- הזנת נתונים'!V84)</f>
        <v/>
      </c>
      <c r="R84" s="453" t="str">
        <f>IF($C84="","",'סיכום לועדה- הזנת נתונים'!K84)</f>
        <v/>
      </c>
      <c r="S84" s="453" t="str">
        <f>IF($C84="","",'סיכום לועדה- הזנת נתונים'!L84)</f>
        <v/>
      </c>
      <c r="T84" s="453" t="str">
        <f>IF($C84="","",'סיכום לועדה- הזנת נתונים'!M84)</f>
        <v/>
      </c>
      <c r="U84" s="453" t="str">
        <f>IF($C84="","",'סיכום לועדה- הזנת נתונים'!N84)</f>
        <v/>
      </c>
      <c r="V84" s="29" t="str">
        <f>IF($C84="","",'סיכום לועדה- הזנת נתונים'!O84)</f>
        <v/>
      </c>
      <c r="W84" s="23"/>
      <c r="X84" s="24"/>
      <c r="Y84" s="26"/>
      <c r="Z84" s="26"/>
      <c r="AA84" s="25"/>
      <c r="AX84" s="26"/>
      <c r="AY84" s="26"/>
      <c r="AZ84" s="27"/>
    </row>
    <row r="85" spans="2:52" hidden="1" x14ac:dyDescent="0.25">
      <c r="B85" s="28" t="str">
        <f t="shared" si="0"/>
        <v/>
      </c>
      <c r="C85" s="453" t="str">
        <f>'סיכום לועדה- הזנת נתונים'!C85</f>
        <v/>
      </c>
      <c r="D85" s="453" t="str">
        <f>IF($C85="","",'סיכום לועדה- הזנת נתונים'!D85)</f>
        <v/>
      </c>
      <c r="E85" s="453" t="str">
        <f>IF($C85="","",'סיכום לועדה- הזנת נתונים'!E85)</f>
        <v/>
      </c>
      <c r="F85" s="453" t="str">
        <f>IF($C85="","",'סיכום לועדה- הזנת נתונים'!F85)</f>
        <v/>
      </c>
      <c r="G85" s="453" t="str">
        <f>IF($C85="","",'סיכום לועדה- הזנת נתונים'!G85)</f>
        <v/>
      </c>
      <c r="H85" s="453" t="str">
        <f>IF($C85="","",'סיכום לועדה- הזנת נתונים'!H85)</f>
        <v/>
      </c>
      <c r="I85" s="454" t="str">
        <f>IF($C85="","",'סיכום לועדה- הזנת נתונים'!I85)</f>
        <v/>
      </c>
      <c r="J85" s="454" t="str">
        <f>IF($C85="","",'סיכום לועדה- הזנת נתונים'!J85)</f>
        <v/>
      </c>
      <c r="K85" s="454" t="str">
        <f>IF($C85="","",'סיכום לועדה- הזנת נתונים'!P85)</f>
        <v/>
      </c>
      <c r="L85" s="454" t="str">
        <f>IF($C85="","",'סיכום לועדה- הזנת נתונים'!Q85)</f>
        <v/>
      </c>
      <c r="M85" s="455" t="str">
        <f>IF($C85="","",'סיכום לועדה- הזנת נתונים'!R85)</f>
        <v/>
      </c>
      <c r="N85" s="456" t="str">
        <f>IF($C85="","",'סיכום לועדה- הזנת נתונים'!S85)</f>
        <v/>
      </c>
      <c r="O85" s="456" t="str">
        <f>IF($C85="","",'סיכום לועדה- הזנת נתונים'!T85)</f>
        <v/>
      </c>
      <c r="P85" s="456" t="str">
        <f>IF($C85="","",'סיכום לועדה- הזנת נתונים'!U85)</f>
        <v/>
      </c>
      <c r="Q85" s="456" t="str">
        <f>IF($C85="","",'סיכום לועדה- הזנת נתונים'!V85)</f>
        <v/>
      </c>
      <c r="R85" s="453" t="str">
        <f>IF($C85="","",'סיכום לועדה- הזנת נתונים'!K85)</f>
        <v/>
      </c>
      <c r="S85" s="453" t="str">
        <f>IF($C85="","",'סיכום לועדה- הזנת נתונים'!L85)</f>
        <v/>
      </c>
      <c r="T85" s="453" t="str">
        <f>IF($C85="","",'סיכום לועדה- הזנת נתונים'!M85)</f>
        <v/>
      </c>
      <c r="U85" s="453" t="str">
        <f>IF($C85="","",'סיכום לועדה- הזנת נתונים'!N85)</f>
        <v/>
      </c>
      <c r="V85" s="29" t="str">
        <f>IF($C85="","",'סיכום לועדה- הזנת נתונים'!O85)</f>
        <v/>
      </c>
      <c r="W85" s="23"/>
      <c r="X85" s="24"/>
      <c r="Y85" s="26"/>
      <c r="Z85" s="26"/>
      <c r="AA85" s="25"/>
      <c r="AX85" s="26"/>
      <c r="AY85" s="26"/>
      <c r="AZ85" s="27"/>
    </row>
    <row r="86" spans="2:52" hidden="1" x14ac:dyDescent="0.25">
      <c r="B86" s="28" t="str">
        <f t="shared" si="0"/>
        <v/>
      </c>
      <c r="C86" s="453" t="str">
        <f>'סיכום לועדה- הזנת נתונים'!C86</f>
        <v/>
      </c>
      <c r="D86" s="453" t="str">
        <f>IF($C86="","",'סיכום לועדה- הזנת נתונים'!D86)</f>
        <v/>
      </c>
      <c r="E86" s="453" t="str">
        <f>IF($C86="","",'סיכום לועדה- הזנת נתונים'!E86)</f>
        <v/>
      </c>
      <c r="F86" s="453" t="str">
        <f>IF($C86="","",'סיכום לועדה- הזנת נתונים'!F86)</f>
        <v/>
      </c>
      <c r="G86" s="453" t="str">
        <f>IF($C86="","",'סיכום לועדה- הזנת נתונים'!G86)</f>
        <v/>
      </c>
      <c r="H86" s="453" t="str">
        <f>IF($C86="","",'סיכום לועדה- הזנת נתונים'!H86)</f>
        <v/>
      </c>
      <c r="I86" s="454" t="str">
        <f>IF($C86="","",'סיכום לועדה- הזנת נתונים'!I86)</f>
        <v/>
      </c>
      <c r="J86" s="454" t="str">
        <f>IF($C86="","",'סיכום לועדה- הזנת נתונים'!J86)</f>
        <v/>
      </c>
      <c r="K86" s="454" t="str">
        <f>IF($C86="","",'סיכום לועדה- הזנת נתונים'!P86)</f>
        <v/>
      </c>
      <c r="L86" s="454" t="str">
        <f>IF($C86="","",'סיכום לועדה- הזנת נתונים'!Q86)</f>
        <v/>
      </c>
      <c r="M86" s="455" t="str">
        <f>IF($C86="","",'סיכום לועדה- הזנת נתונים'!R86)</f>
        <v/>
      </c>
      <c r="N86" s="456" t="str">
        <f>IF($C86="","",'סיכום לועדה- הזנת נתונים'!S86)</f>
        <v/>
      </c>
      <c r="O86" s="456" t="str">
        <f>IF($C86="","",'סיכום לועדה- הזנת נתונים'!T86)</f>
        <v/>
      </c>
      <c r="P86" s="456" t="str">
        <f>IF($C86="","",'סיכום לועדה- הזנת נתונים'!U86)</f>
        <v/>
      </c>
      <c r="Q86" s="456" t="str">
        <f>IF($C86="","",'סיכום לועדה- הזנת נתונים'!V86)</f>
        <v/>
      </c>
      <c r="R86" s="453" t="str">
        <f>IF($C86="","",'סיכום לועדה- הזנת נתונים'!K86)</f>
        <v/>
      </c>
      <c r="S86" s="453" t="str">
        <f>IF($C86="","",'סיכום לועדה- הזנת נתונים'!L86)</f>
        <v/>
      </c>
      <c r="T86" s="453" t="str">
        <f>IF($C86="","",'סיכום לועדה- הזנת נתונים'!M86)</f>
        <v/>
      </c>
      <c r="U86" s="453" t="str">
        <f>IF($C86="","",'סיכום לועדה- הזנת נתונים'!N86)</f>
        <v/>
      </c>
      <c r="V86" s="29" t="str">
        <f>IF($C86="","",'סיכום לועדה- הזנת נתונים'!O86)</f>
        <v/>
      </c>
      <c r="W86" s="23"/>
      <c r="X86" s="24"/>
      <c r="Y86" s="26"/>
      <c r="Z86" s="26"/>
      <c r="AA86" s="25"/>
      <c r="AX86" s="26"/>
      <c r="AY86" s="26"/>
      <c r="AZ86" s="27"/>
    </row>
    <row r="87" spans="2:52" hidden="1" x14ac:dyDescent="0.25">
      <c r="B87" s="28" t="str">
        <f t="shared" si="0"/>
        <v/>
      </c>
      <c r="C87" s="453" t="str">
        <f>'סיכום לועדה- הזנת נתונים'!C87</f>
        <v/>
      </c>
      <c r="D87" s="453" t="str">
        <f>IF($C87="","",'סיכום לועדה- הזנת נתונים'!D87)</f>
        <v/>
      </c>
      <c r="E87" s="453" t="str">
        <f>IF($C87="","",'סיכום לועדה- הזנת נתונים'!E87)</f>
        <v/>
      </c>
      <c r="F87" s="453" t="str">
        <f>IF($C87="","",'סיכום לועדה- הזנת נתונים'!F87)</f>
        <v/>
      </c>
      <c r="G87" s="453" t="str">
        <f>IF($C87="","",'סיכום לועדה- הזנת נתונים'!G87)</f>
        <v/>
      </c>
      <c r="H87" s="453" t="str">
        <f>IF($C87="","",'סיכום לועדה- הזנת נתונים'!H87)</f>
        <v/>
      </c>
      <c r="I87" s="454" t="str">
        <f>IF($C87="","",'סיכום לועדה- הזנת נתונים'!I87)</f>
        <v/>
      </c>
      <c r="J87" s="454" t="str">
        <f>IF($C87="","",'סיכום לועדה- הזנת נתונים'!J87)</f>
        <v/>
      </c>
      <c r="K87" s="454" t="str">
        <f>IF($C87="","",'סיכום לועדה- הזנת נתונים'!P87)</f>
        <v/>
      </c>
      <c r="L87" s="454" t="str">
        <f>IF($C87="","",'סיכום לועדה- הזנת נתונים'!Q87)</f>
        <v/>
      </c>
      <c r="M87" s="455" t="str">
        <f>IF($C87="","",'סיכום לועדה- הזנת נתונים'!R87)</f>
        <v/>
      </c>
      <c r="N87" s="456" t="str">
        <f>IF($C87="","",'סיכום לועדה- הזנת נתונים'!S87)</f>
        <v/>
      </c>
      <c r="O87" s="456" t="str">
        <f>IF($C87="","",'סיכום לועדה- הזנת נתונים'!T87)</f>
        <v/>
      </c>
      <c r="P87" s="456" t="str">
        <f>IF($C87="","",'סיכום לועדה- הזנת נתונים'!U87)</f>
        <v/>
      </c>
      <c r="Q87" s="456" t="str">
        <f>IF($C87="","",'סיכום לועדה- הזנת נתונים'!V87)</f>
        <v/>
      </c>
      <c r="R87" s="453" t="str">
        <f>IF($C87="","",'סיכום לועדה- הזנת נתונים'!K87)</f>
        <v/>
      </c>
      <c r="S87" s="453" t="str">
        <f>IF($C87="","",'סיכום לועדה- הזנת נתונים'!L87)</f>
        <v/>
      </c>
      <c r="T87" s="453" t="str">
        <f>IF($C87="","",'סיכום לועדה- הזנת נתונים'!M87)</f>
        <v/>
      </c>
      <c r="U87" s="453" t="str">
        <f>IF($C87="","",'סיכום לועדה- הזנת נתונים'!N87)</f>
        <v/>
      </c>
      <c r="V87" s="29" t="str">
        <f>IF($C87="","",'סיכום לועדה- הזנת נתונים'!O87)</f>
        <v/>
      </c>
      <c r="W87" s="23"/>
      <c r="X87" s="24"/>
      <c r="Y87" s="26"/>
      <c r="Z87" s="26"/>
      <c r="AA87" s="25"/>
      <c r="AX87" s="26"/>
      <c r="AY87" s="26"/>
      <c r="AZ87" s="27"/>
    </row>
    <row r="88" spans="2:52" hidden="1" x14ac:dyDescent="0.25">
      <c r="B88" s="28" t="str">
        <f t="shared" si="0"/>
        <v/>
      </c>
      <c r="C88" s="453" t="str">
        <f>'סיכום לועדה- הזנת נתונים'!C88</f>
        <v/>
      </c>
      <c r="D88" s="453" t="str">
        <f>IF($C88="","",'סיכום לועדה- הזנת נתונים'!D88)</f>
        <v/>
      </c>
      <c r="E88" s="453" t="str">
        <f>IF($C88="","",'סיכום לועדה- הזנת נתונים'!E88)</f>
        <v/>
      </c>
      <c r="F88" s="453" t="str">
        <f>IF($C88="","",'סיכום לועדה- הזנת נתונים'!F88)</f>
        <v/>
      </c>
      <c r="G88" s="453" t="str">
        <f>IF($C88="","",'סיכום לועדה- הזנת נתונים'!G88)</f>
        <v/>
      </c>
      <c r="H88" s="453" t="str">
        <f>IF($C88="","",'סיכום לועדה- הזנת נתונים'!H88)</f>
        <v/>
      </c>
      <c r="I88" s="454" t="str">
        <f>IF($C88="","",'סיכום לועדה- הזנת נתונים'!I88)</f>
        <v/>
      </c>
      <c r="J88" s="454" t="str">
        <f>IF($C88="","",'סיכום לועדה- הזנת נתונים'!J88)</f>
        <v/>
      </c>
      <c r="K88" s="454" t="str">
        <f>IF($C88="","",'סיכום לועדה- הזנת נתונים'!P88)</f>
        <v/>
      </c>
      <c r="L88" s="454" t="str">
        <f>IF($C88="","",'סיכום לועדה- הזנת נתונים'!Q88)</f>
        <v/>
      </c>
      <c r="M88" s="455" t="str">
        <f>IF($C88="","",'סיכום לועדה- הזנת נתונים'!R88)</f>
        <v/>
      </c>
      <c r="N88" s="456" t="str">
        <f>IF($C88="","",'סיכום לועדה- הזנת נתונים'!S88)</f>
        <v/>
      </c>
      <c r="O88" s="456" t="str">
        <f>IF($C88="","",'סיכום לועדה- הזנת נתונים'!T88)</f>
        <v/>
      </c>
      <c r="P88" s="456" t="str">
        <f>IF($C88="","",'סיכום לועדה- הזנת נתונים'!U88)</f>
        <v/>
      </c>
      <c r="Q88" s="456" t="str">
        <f>IF($C88="","",'סיכום לועדה- הזנת נתונים'!V88)</f>
        <v/>
      </c>
      <c r="R88" s="453" t="str">
        <f>IF($C88="","",'סיכום לועדה- הזנת נתונים'!K88)</f>
        <v/>
      </c>
      <c r="S88" s="453" t="str">
        <f>IF($C88="","",'סיכום לועדה- הזנת נתונים'!L88)</f>
        <v/>
      </c>
      <c r="T88" s="453" t="str">
        <f>IF($C88="","",'סיכום לועדה- הזנת נתונים'!M88)</f>
        <v/>
      </c>
      <c r="U88" s="453" t="str">
        <f>IF($C88="","",'סיכום לועדה- הזנת נתונים'!N88)</f>
        <v/>
      </c>
      <c r="V88" s="29" t="str">
        <f>IF($C88="","",'סיכום לועדה- הזנת נתונים'!O88)</f>
        <v/>
      </c>
      <c r="W88" s="23"/>
      <c r="X88" s="24"/>
      <c r="Y88" s="26"/>
      <c r="Z88" s="26"/>
      <c r="AA88" s="25"/>
      <c r="AX88" s="26"/>
      <c r="AY88" s="26"/>
      <c r="AZ88" s="27"/>
    </row>
    <row r="89" spans="2:52" hidden="1" x14ac:dyDescent="0.25">
      <c r="B89" s="28" t="str">
        <f t="shared" si="0"/>
        <v/>
      </c>
      <c r="C89" s="453" t="str">
        <f>'סיכום לועדה- הזנת נתונים'!C89</f>
        <v/>
      </c>
      <c r="D89" s="453" t="str">
        <f>IF($C89="","",'סיכום לועדה- הזנת נתונים'!D89)</f>
        <v/>
      </c>
      <c r="E89" s="453" t="str">
        <f>IF($C89="","",'סיכום לועדה- הזנת נתונים'!E89)</f>
        <v/>
      </c>
      <c r="F89" s="453" t="str">
        <f>IF($C89="","",'סיכום לועדה- הזנת נתונים'!F89)</f>
        <v/>
      </c>
      <c r="G89" s="453" t="str">
        <f>IF($C89="","",'סיכום לועדה- הזנת נתונים'!G89)</f>
        <v/>
      </c>
      <c r="H89" s="453" t="str">
        <f>IF($C89="","",'סיכום לועדה- הזנת נתונים'!H89)</f>
        <v/>
      </c>
      <c r="I89" s="454" t="str">
        <f>IF($C89="","",'סיכום לועדה- הזנת נתונים'!I89)</f>
        <v/>
      </c>
      <c r="J89" s="454" t="str">
        <f>IF($C89="","",'סיכום לועדה- הזנת נתונים'!J89)</f>
        <v/>
      </c>
      <c r="K89" s="454" t="str">
        <f>IF($C89="","",'סיכום לועדה- הזנת נתונים'!P89)</f>
        <v/>
      </c>
      <c r="L89" s="454" t="str">
        <f>IF($C89="","",'סיכום לועדה- הזנת נתונים'!Q89)</f>
        <v/>
      </c>
      <c r="M89" s="455" t="str">
        <f>IF($C89="","",'סיכום לועדה- הזנת נתונים'!R89)</f>
        <v/>
      </c>
      <c r="N89" s="456" t="str">
        <f>IF($C89="","",'סיכום לועדה- הזנת נתונים'!S89)</f>
        <v/>
      </c>
      <c r="O89" s="456" t="str">
        <f>IF($C89="","",'סיכום לועדה- הזנת נתונים'!T89)</f>
        <v/>
      </c>
      <c r="P89" s="456" t="str">
        <f>IF($C89="","",'סיכום לועדה- הזנת נתונים'!U89)</f>
        <v/>
      </c>
      <c r="Q89" s="456" t="str">
        <f>IF($C89="","",'סיכום לועדה- הזנת נתונים'!V89)</f>
        <v/>
      </c>
      <c r="R89" s="453" t="str">
        <f>IF($C89="","",'סיכום לועדה- הזנת נתונים'!K89)</f>
        <v/>
      </c>
      <c r="S89" s="453" t="str">
        <f>IF($C89="","",'סיכום לועדה- הזנת נתונים'!L89)</f>
        <v/>
      </c>
      <c r="T89" s="453" t="str">
        <f>IF($C89="","",'סיכום לועדה- הזנת נתונים'!M89)</f>
        <v/>
      </c>
      <c r="U89" s="453" t="str">
        <f>IF($C89="","",'סיכום לועדה- הזנת נתונים'!N89)</f>
        <v/>
      </c>
      <c r="V89" s="29" t="str">
        <f>IF($C89="","",'סיכום לועדה- הזנת נתונים'!O89)</f>
        <v/>
      </c>
      <c r="W89" s="23"/>
      <c r="X89" s="24"/>
      <c r="Y89" s="26"/>
      <c r="Z89" s="26"/>
      <c r="AA89" s="25"/>
      <c r="AX89" s="26"/>
      <c r="AY89" s="26"/>
      <c r="AZ89" s="27"/>
    </row>
    <row r="90" spans="2:52" hidden="1" x14ac:dyDescent="0.25">
      <c r="B90" s="28" t="str">
        <f t="shared" si="0"/>
        <v/>
      </c>
      <c r="C90" s="453" t="str">
        <f>'סיכום לועדה- הזנת נתונים'!C90</f>
        <v/>
      </c>
      <c r="D90" s="453" t="str">
        <f>IF($C90="","",'סיכום לועדה- הזנת נתונים'!D90)</f>
        <v/>
      </c>
      <c r="E90" s="453" t="str">
        <f>IF($C90="","",'סיכום לועדה- הזנת נתונים'!E90)</f>
        <v/>
      </c>
      <c r="F90" s="453" t="str">
        <f>IF($C90="","",'סיכום לועדה- הזנת נתונים'!F90)</f>
        <v/>
      </c>
      <c r="G90" s="453" t="str">
        <f>IF($C90="","",'סיכום לועדה- הזנת נתונים'!G90)</f>
        <v/>
      </c>
      <c r="H90" s="453" t="str">
        <f>IF($C90="","",'סיכום לועדה- הזנת נתונים'!H90)</f>
        <v/>
      </c>
      <c r="I90" s="454" t="str">
        <f>IF($C90="","",'סיכום לועדה- הזנת נתונים'!I90)</f>
        <v/>
      </c>
      <c r="J90" s="454" t="str">
        <f>IF($C90="","",'סיכום לועדה- הזנת נתונים'!J90)</f>
        <v/>
      </c>
      <c r="K90" s="454" t="str">
        <f>IF($C90="","",'סיכום לועדה- הזנת נתונים'!P90)</f>
        <v/>
      </c>
      <c r="L90" s="454" t="str">
        <f>IF($C90="","",'סיכום לועדה- הזנת נתונים'!Q90)</f>
        <v/>
      </c>
      <c r="M90" s="455" t="str">
        <f>IF($C90="","",'סיכום לועדה- הזנת נתונים'!R90)</f>
        <v/>
      </c>
      <c r="N90" s="456" t="str">
        <f>IF($C90="","",'סיכום לועדה- הזנת נתונים'!S90)</f>
        <v/>
      </c>
      <c r="O90" s="456" t="str">
        <f>IF($C90="","",'סיכום לועדה- הזנת נתונים'!T90)</f>
        <v/>
      </c>
      <c r="P90" s="456" t="str">
        <f>IF($C90="","",'סיכום לועדה- הזנת נתונים'!U90)</f>
        <v/>
      </c>
      <c r="Q90" s="456" t="str">
        <f>IF($C90="","",'סיכום לועדה- הזנת נתונים'!V90)</f>
        <v/>
      </c>
      <c r="R90" s="453" t="str">
        <f>IF($C90="","",'סיכום לועדה- הזנת נתונים'!K90)</f>
        <v/>
      </c>
      <c r="S90" s="453" t="str">
        <f>IF($C90="","",'סיכום לועדה- הזנת נתונים'!L90)</f>
        <v/>
      </c>
      <c r="T90" s="453" t="str">
        <f>IF($C90="","",'סיכום לועדה- הזנת נתונים'!M90)</f>
        <v/>
      </c>
      <c r="U90" s="453" t="str">
        <f>IF($C90="","",'סיכום לועדה- הזנת נתונים'!N90)</f>
        <v/>
      </c>
      <c r="V90" s="29" t="str">
        <f>IF($C90="","",'סיכום לועדה- הזנת נתונים'!O90)</f>
        <v/>
      </c>
      <c r="W90" s="23"/>
      <c r="X90" s="24"/>
      <c r="Y90" s="26"/>
      <c r="Z90" s="26"/>
      <c r="AA90" s="25"/>
      <c r="AX90" s="26"/>
      <c r="AY90" s="26"/>
      <c r="AZ90" s="27"/>
    </row>
    <row r="91" spans="2:52" hidden="1" x14ac:dyDescent="0.25">
      <c r="B91" s="28" t="str">
        <f t="shared" si="0"/>
        <v/>
      </c>
      <c r="C91" s="453" t="str">
        <f>'סיכום לועדה- הזנת נתונים'!C91</f>
        <v/>
      </c>
      <c r="D91" s="453" t="str">
        <f>IF($C91="","",'סיכום לועדה- הזנת נתונים'!D91)</f>
        <v/>
      </c>
      <c r="E91" s="453" t="str">
        <f>IF($C91="","",'סיכום לועדה- הזנת נתונים'!E91)</f>
        <v/>
      </c>
      <c r="F91" s="453" t="str">
        <f>IF($C91="","",'סיכום לועדה- הזנת נתונים'!F91)</f>
        <v/>
      </c>
      <c r="G91" s="453" t="str">
        <f>IF($C91="","",'סיכום לועדה- הזנת נתונים'!G91)</f>
        <v/>
      </c>
      <c r="H91" s="453" t="str">
        <f>IF($C91="","",'סיכום לועדה- הזנת נתונים'!H91)</f>
        <v/>
      </c>
      <c r="I91" s="454" t="str">
        <f>IF($C91="","",'סיכום לועדה- הזנת נתונים'!I91)</f>
        <v/>
      </c>
      <c r="J91" s="454" t="str">
        <f>IF($C91="","",'סיכום לועדה- הזנת נתונים'!J91)</f>
        <v/>
      </c>
      <c r="K91" s="454" t="str">
        <f>IF($C91="","",'סיכום לועדה- הזנת נתונים'!P91)</f>
        <v/>
      </c>
      <c r="L91" s="454" t="str">
        <f>IF($C91="","",'סיכום לועדה- הזנת נתונים'!Q91)</f>
        <v/>
      </c>
      <c r="M91" s="455" t="str">
        <f>IF($C91="","",'סיכום לועדה- הזנת נתונים'!R91)</f>
        <v/>
      </c>
      <c r="N91" s="456" t="str">
        <f>IF($C91="","",'סיכום לועדה- הזנת נתונים'!S91)</f>
        <v/>
      </c>
      <c r="O91" s="456" t="str">
        <f>IF($C91="","",'סיכום לועדה- הזנת נתונים'!T91)</f>
        <v/>
      </c>
      <c r="P91" s="456" t="str">
        <f>IF($C91="","",'סיכום לועדה- הזנת נתונים'!U91)</f>
        <v/>
      </c>
      <c r="Q91" s="456" t="str">
        <f>IF($C91="","",'סיכום לועדה- הזנת נתונים'!V91)</f>
        <v/>
      </c>
      <c r="R91" s="453" t="str">
        <f>IF($C91="","",'סיכום לועדה- הזנת נתונים'!K91)</f>
        <v/>
      </c>
      <c r="S91" s="453" t="str">
        <f>IF($C91="","",'סיכום לועדה- הזנת נתונים'!L91)</f>
        <v/>
      </c>
      <c r="T91" s="453" t="str">
        <f>IF($C91="","",'סיכום לועדה- הזנת נתונים'!M91)</f>
        <v/>
      </c>
      <c r="U91" s="453" t="str">
        <f>IF($C91="","",'סיכום לועדה- הזנת נתונים'!N91)</f>
        <v/>
      </c>
      <c r="V91" s="29" t="str">
        <f>IF($C91="","",'סיכום לועדה- הזנת נתונים'!O91)</f>
        <v/>
      </c>
      <c r="W91" s="23"/>
      <c r="X91" s="24"/>
      <c r="Y91" s="26"/>
      <c r="Z91" s="26"/>
      <c r="AA91" s="25"/>
      <c r="AX91" s="26"/>
      <c r="AY91" s="26"/>
      <c r="AZ91" s="27"/>
    </row>
    <row r="92" spans="2:52" hidden="1" x14ac:dyDescent="0.25">
      <c r="B92" s="28" t="str">
        <f t="shared" si="0"/>
        <v/>
      </c>
      <c r="C92" s="453" t="str">
        <f>'סיכום לועדה- הזנת נתונים'!C92</f>
        <v/>
      </c>
      <c r="D92" s="453" t="str">
        <f>IF($C92="","",'סיכום לועדה- הזנת נתונים'!D92)</f>
        <v/>
      </c>
      <c r="E92" s="453" t="str">
        <f>IF($C92="","",'סיכום לועדה- הזנת נתונים'!E92)</f>
        <v/>
      </c>
      <c r="F92" s="453" t="str">
        <f>IF($C92="","",'סיכום לועדה- הזנת נתונים'!F92)</f>
        <v/>
      </c>
      <c r="G92" s="453" t="str">
        <f>IF($C92="","",'סיכום לועדה- הזנת נתונים'!G92)</f>
        <v/>
      </c>
      <c r="H92" s="453" t="str">
        <f>IF($C92="","",'סיכום לועדה- הזנת נתונים'!H92)</f>
        <v/>
      </c>
      <c r="I92" s="454" t="str">
        <f>IF($C92="","",'סיכום לועדה- הזנת נתונים'!I92)</f>
        <v/>
      </c>
      <c r="J92" s="454" t="str">
        <f>IF($C92="","",'סיכום לועדה- הזנת נתונים'!J92)</f>
        <v/>
      </c>
      <c r="K92" s="454" t="str">
        <f>IF($C92="","",'סיכום לועדה- הזנת נתונים'!P92)</f>
        <v/>
      </c>
      <c r="L92" s="454" t="str">
        <f>IF($C92="","",'סיכום לועדה- הזנת נתונים'!Q92)</f>
        <v/>
      </c>
      <c r="M92" s="455" t="str">
        <f>IF($C92="","",'סיכום לועדה- הזנת נתונים'!R92)</f>
        <v/>
      </c>
      <c r="N92" s="456" t="str">
        <f>IF($C92="","",'סיכום לועדה- הזנת נתונים'!S92)</f>
        <v/>
      </c>
      <c r="O92" s="456" t="str">
        <f>IF($C92="","",'סיכום לועדה- הזנת נתונים'!T92)</f>
        <v/>
      </c>
      <c r="P92" s="456" t="str">
        <f>IF($C92="","",'סיכום לועדה- הזנת נתונים'!U92)</f>
        <v/>
      </c>
      <c r="Q92" s="456" t="str">
        <f>IF($C92="","",'סיכום לועדה- הזנת נתונים'!V92)</f>
        <v/>
      </c>
      <c r="R92" s="453" t="str">
        <f>IF($C92="","",'סיכום לועדה- הזנת נתונים'!K92)</f>
        <v/>
      </c>
      <c r="S92" s="453" t="str">
        <f>IF($C92="","",'סיכום לועדה- הזנת נתונים'!L92)</f>
        <v/>
      </c>
      <c r="T92" s="453" t="str">
        <f>IF($C92="","",'סיכום לועדה- הזנת נתונים'!M92)</f>
        <v/>
      </c>
      <c r="U92" s="453" t="str">
        <f>IF($C92="","",'סיכום לועדה- הזנת נתונים'!N92)</f>
        <v/>
      </c>
      <c r="V92" s="29" t="str">
        <f>IF($C92="","",'סיכום לועדה- הזנת נתונים'!O92)</f>
        <v/>
      </c>
      <c r="W92" s="23"/>
      <c r="X92" s="24"/>
      <c r="Y92" s="26"/>
      <c r="Z92" s="26"/>
      <c r="AA92" s="25"/>
      <c r="AX92" s="26"/>
      <c r="AY92" s="26"/>
      <c r="AZ92" s="27"/>
    </row>
    <row r="93" spans="2:52" hidden="1" x14ac:dyDescent="0.25">
      <c r="B93" s="28" t="str">
        <f t="shared" si="0"/>
        <v/>
      </c>
      <c r="C93" s="453" t="str">
        <f>'סיכום לועדה- הזנת נתונים'!C93</f>
        <v/>
      </c>
      <c r="D93" s="453" t="str">
        <f>IF($C93="","",'סיכום לועדה- הזנת נתונים'!D93)</f>
        <v/>
      </c>
      <c r="E93" s="453" t="str">
        <f>IF($C93="","",'סיכום לועדה- הזנת נתונים'!E93)</f>
        <v/>
      </c>
      <c r="F93" s="453" t="str">
        <f>IF($C93="","",'סיכום לועדה- הזנת נתונים'!F93)</f>
        <v/>
      </c>
      <c r="G93" s="453" t="str">
        <f>IF($C93="","",'סיכום לועדה- הזנת נתונים'!G93)</f>
        <v/>
      </c>
      <c r="H93" s="453" t="str">
        <f>IF($C93="","",'סיכום לועדה- הזנת נתונים'!H93)</f>
        <v/>
      </c>
      <c r="I93" s="454" t="str">
        <f>IF($C93="","",'סיכום לועדה- הזנת נתונים'!I93)</f>
        <v/>
      </c>
      <c r="J93" s="454" t="str">
        <f>IF($C93="","",'סיכום לועדה- הזנת נתונים'!J93)</f>
        <v/>
      </c>
      <c r="K93" s="454" t="str">
        <f>IF($C93="","",'סיכום לועדה- הזנת נתונים'!P93)</f>
        <v/>
      </c>
      <c r="L93" s="454" t="str">
        <f>IF($C93="","",'סיכום לועדה- הזנת נתונים'!Q93)</f>
        <v/>
      </c>
      <c r="M93" s="455" t="str">
        <f>IF($C93="","",'סיכום לועדה- הזנת נתונים'!R93)</f>
        <v/>
      </c>
      <c r="N93" s="456" t="str">
        <f>IF($C93="","",'סיכום לועדה- הזנת נתונים'!S93)</f>
        <v/>
      </c>
      <c r="O93" s="456" t="str">
        <f>IF($C93="","",'סיכום לועדה- הזנת נתונים'!T93)</f>
        <v/>
      </c>
      <c r="P93" s="456" t="str">
        <f>IF($C93="","",'סיכום לועדה- הזנת נתונים'!U93)</f>
        <v/>
      </c>
      <c r="Q93" s="456" t="str">
        <f>IF($C93="","",'סיכום לועדה- הזנת נתונים'!V93)</f>
        <v/>
      </c>
      <c r="R93" s="453" t="str">
        <f>IF($C93="","",'סיכום לועדה- הזנת נתונים'!K93)</f>
        <v/>
      </c>
      <c r="S93" s="453" t="str">
        <f>IF($C93="","",'סיכום לועדה- הזנת נתונים'!L93)</f>
        <v/>
      </c>
      <c r="T93" s="453" t="str">
        <f>IF($C93="","",'סיכום לועדה- הזנת נתונים'!M93)</f>
        <v/>
      </c>
      <c r="U93" s="453" t="str">
        <f>IF($C93="","",'סיכום לועדה- הזנת נתונים'!N93)</f>
        <v/>
      </c>
      <c r="V93" s="29" t="str">
        <f>IF($C93="","",'סיכום לועדה- הזנת נתונים'!O93)</f>
        <v/>
      </c>
      <c r="W93" s="23"/>
      <c r="X93" s="24"/>
      <c r="Y93" s="26"/>
      <c r="Z93" s="26"/>
      <c r="AA93" s="25"/>
      <c r="AX93" s="26"/>
      <c r="AY93" s="26"/>
      <c r="AZ93" s="27"/>
    </row>
    <row r="94" spans="2:52" hidden="1" x14ac:dyDescent="0.25">
      <c r="B94" s="28" t="str">
        <f t="shared" si="0"/>
        <v/>
      </c>
      <c r="C94" s="453" t="str">
        <f>'סיכום לועדה- הזנת נתונים'!C94</f>
        <v/>
      </c>
      <c r="D94" s="453" t="str">
        <f>IF($C94="","",'סיכום לועדה- הזנת נתונים'!D94)</f>
        <v/>
      </c>
      <c r="E94" s="453" t="str">
        <f>IF($C94="","",'סיכום לועדה- הזנת נתונים'!E94)</f>
        <v/>
      </c>
      <c r="F94" s="453" t="str">
        <f>IF($C94="","",'סיכום לועדה- הזנת נתונים'!F94)</f>
        <v/>
      </c>
      <c r="G94" s="453" t="str">
        <f>IF($C94="","",'סיכום לועדה- הזנת נתונים'!G94)</f>
        <v/>
      </c>
      <c r="H94" s="453" t="str">
        <f>IF($C94="","",'סיכום לועדה- הזנת נתונים'!H94)</f>
        <v/>
      </c>
      <c r="I94" s="454" t="str">
        <f>IF($C94="","",'סיכום לועדה- הזנת נתונים'!I94)</f>
        <v/>
      </c>
      <c r="J94" s="454" t="str">
        <f>IF($C94="","",'סיכום לועדה- הזנת נתונים'!J94)</f>
        <v/>
      </c>
      <c r="K94" s="454" t="str">
        <f>IF($C94="","",'סיכום לועדה- הזנת נתונים'!P94)</f>
        <v/>
      </c>
      <c r="L94" s="454" t="str">
        <f>IF($C94="","",'סיכום לועדה- הזנת נתונים'!Q94)</f>
        <v/>
      </c>
      <c r="M94" s="455" t="str">
        <f>IF($C94="","",'סיכום לועדה- הזנת נתונים'!R94)</f>
        <v/>
      </c>
      <c r="N94" s="456" t="str">
        <f>IF($C94="","",'סיכום לועדה- הזנת נתונים'!S94)</f>
        <v/>
      </c>
      <c r="O94" s="456" t="str">
        <f>IF($C94="","",'סיכום לועדה- הזנת נתונים'!T94)</f>
        <v/>
      </c>
      <c r="P94" s="456" t="str">
        <f>IF($C94="","",'סיכום לועדה- הזנת נתונים'!U94)</f>
        <v/>
      </c>
      <c r="Q94" s="456" t="str">
        <f>IF($C94="","",'סיכום לועדה- הזנת נתונים'!V94)</f>
        <v/>
      </c>
      <c r="R94" s="453" t="str">
        <f>IF($C94="","",'סיכום לועדה- הזנת נתונים'!K94)</f>
        <v/>
      </c>
      <c r="S94" s="453" t="str">
        <f>IF($C94="","",'סיכום לועדה- הזנת נתונים'!L94)</f>
        <v/>
      </c>
      <c r="T94" s="453" t="str">
        <f>IF($C94="","",'סיכום לועדה- הזנת נתונים'!M94)</f>
        <v/>
      </c>
      <c r="U94" s="453" t="str">
        <f>IF($C94="","",'סיכום לועדה- הזנת נתונים'!N94)</f>
        <v/>
      </c>
      <c r="V94" s="29" t="str">
        <f>IF($C94="","",'סיכום לועדה- הזנת נתונים'!O94)</f>
        <v/>
      </c>
      <c r="W94" s="23"/>
      <c r="X94" s="24"/>
      <c r="Y94" s="26"/>
      <c r="Z94" s="26"/>
      <c r="AA94" s="25"/>
      <c r="AX94" s="26"/>
      <c r="AY94" s="26"/>
      <c r="AZ94" s="27"/>
    </row>
    <row r="95" spans="2:52" hidden="1" x14ac:dyDescent="0.25">
      <c r="B95" s="28" t="str">
        <f t="shared" ref="B95:B130" si="1">IF(C95="","",ROW()-30)</f>
        <v/>
      </c>
      <c r="C95" s="453" t="str">
        <f>'סיכום לועדה- הזנת נתונים'!C95</f>
        <v/>
      </c>
      <c r="D95" s="453" t="str">
        <f>IF($C95="","",'סיכום לועדה- הזנת נתונים'!D95)</f>
        <v/>
      </c>
      <c r="E95" s="453" t="str">
        <f>IF($C95="","",'סיכום לועדה- הזנת נתונים'!E95)</f>
        <v/>
      </c>
      <c r="F95" s="453" t="str">
        <f>IF($C95="","",'סיכום לועדה- הזנת נתונים'!F95)</f>
        <v/>
      </c>
      <c r="G95" s="453" t="str">
        <f>IF($C95="","",'סיכום לועדה- הזנת נתונים'!G95)</f>
        <v/>
      </c>
      <c r="H95" s="453" t="str">
        <f>IF($C95="","",'סיכום לועדה- הזנת נתונים'!H95)</f>
        <v/>
      </c>
      <c r="I95" s="454" t="str">
        <f>IF($C95="","",'סיכום לועדה- הזנת נתונים'!I95)</f>
        <v/>
      </c>
      <c r="J95" s="454" t="str">
        <f>IF($C95="","",'סיכום לועדה- הזנת נתונים'!J95)</f>
        <v/>
      </c>
      <c r="K95" s="454" t="str">
        <f>IF($C95="","",'סיכום לועדה- הזנת נתונים'!P95)</f>
        <v/>
      </c>
      <c r="L95" s="454" t="str">
        <f>IF($C95="","",'סיכום לועדה- הזנת נתונים'!Q95)</f>
        <v/>
      </c>
      <c r="M95" s="455" t="str">
        <f>IF($C95="","",'סיכום לועדה- הזנת נתונים'!R95)</f>
        <v/>
      </c>
      <c r="N95" s="456" t="str">
        <f>IF($C95="","",'סיכום לועדה- הזנת נתונים'!S95)</f>
        <v/>
      </c>
      <c r="O95" s="456" t="str">
        <f>IF($C95="","",'סיכום לועדה- הזנת נתונים'!T95)</f>
        <v/>
      </c>
      <c r="P95" s="456" t="str">
        <f>IF($C95="","",'סיכום לועדה- הזנת נתונים'!U95)</f>
        <v/>
      </c>
      <c r="Q95" s="456" t="str">
        <f>IF($C95="","",'סיכום לועדה- הזנת נתונים'!V95)</f>
        <v/>
      </c>
      <c r="R95" s="453" t="str">
        <f>IF($C95="","",'סיכום לועדה- הזנת נתונים'!K95)</f>
        <v/>
      </c>
      <c r="S95" s="453" t="str">
        <f>IF($C95="","",'סיכום לועדה- הזנת נתונים'!L95)</f>
        <v/>
      </c>
      <c r="T95" s="453" t="str">
        <f>IF($C95="","",'סיכום לועדה- הזנת נתונים'!M95)</f>
        <v/>
      </c>
      <c r="U95" s="453" t="str">
        <f>IF($C95="","",'סיכום לועדה- הזנת נתונים'!N95)</f>
        <v/>
      </c>
      <c r="V95" s="29" t="str">
        <f>IF($C95="","",'סיכום לועדה- הזנת נתונים'!O95)</f>
        <v/>
      </c>
      <c r="W95" s="23"/>
      <c r="X95" s="24"/>
      <c r="Y95" s="26"/>
      <c r="Z95" s="26"/>
      <c r="AA95" s="25"/>
      <c r="AX95" s="26"/>
      <c r="AY95" s="26"/>
      <c r="AZ95" s="27"/>
    </row>
    <row r="96" spans="2:52" hidden="1" x14ac:dyDescent="0.25">
      <c r="B96" s="28" t="str">
        <f t="shared" si="1"/>
        <v/>
      </c>
      <c r="C96" s="453" t="str">
        <f>'סיכום לועדה- הזנת נתונים'!C96</f>
        <v/>
      </c>
      <c r="D96" s="453" t="str">
        <f>IF($C96="","",'סיכום לועדה- הזנת נתונים'!D96)</f>
        <v/>
      </c>
      <c r="E96" s="453" t="str">
        <f>IF($C96="","",'סיכום לועדה- הזנת נתונים'!E96)</f>
        <v/>
      </c>
      <c r="F96" s="453" t="str">
        <f>IF($C96="","",'סיכום לועדה- הזנת נתונים'!F96)</f>
        <v/>
      </c>
      <c r="G96" s="453" t="str">
        <f>IF($C96="","",'סיכום לועדה- הזנת נתונים'!G96)</f>
        <v/>
      </c>
      <c r="H96" s="453" t="str">
        <f>IF($C96="","",'סיכום לועדה- הזנת נתונים'!H96)</f>
        <v/>
      </c>
      <c r="I96" s="454" t="str">
        <f>IF($C96="","",'סיכום לועדה- הזנת נתונים'!I96)</f>
        <v/>
      </c>
      <c r="J96" s="454" t="str">
        <f>IF($C96="","",'סיכום לועדה- הזנת נתונים'!J96)</f>
        <v/>
      </c>
      <c r="K96" s="454" t="str">
        <f>IF($C96="","",'סיכום לועדה- הזנת נתונים'!P96)</f>
        <v/>
      </c>
      <c r="L96" s="454" t="str">
        <f>IF($C96="","",'סיכום לועדה- הזנת נתונים'!Q96)</f>
        <v/>
      </c>
      <c r="M96" s="455" t="str">
        <f>IF($C96="","",'סיכום לועדה- הזנת נתונים'!R96)</f>
        <v/>
      </c>
      <c r="N96" s="456" t="str">
        <f>IF($C96="","",'סיכום לועדה- הזנת נתונים'!S96)</f>
        <v/>
      </c>
      <c r="O96" s="456" t="str">
        <f>IF($C96="","",'סיכום לועדה- הזנת נתונים'!T96)</f>
        <v/>
      </c>
      <c r="P96" s="456" t="str">
        <f>IF($C96="","",'סיכום לועדה- הזנת נתונים'!U96)</f>
        <v/>
      </c>
      <c r="Q96" s="456" t="str">
        <f>IF($C96="","",'סיכום לועדה- הזנת נתונים'!V96)</f>
        <v/>
      </c>
      <c r="R96" s="453" t="str">
        <f>IF($C96="","",'סיכום לועדה- הזנת נתונים'!K96)</f>
        <v/>
      </c>
      <c r="S96" s="453" t="str">
        <f>IF($C96="","",'סיכום לועדה- הזנת נתונים'!L96)</f>
        <v/>
      </c>
      <c r="T96" s="453" t="str">
        <f>IF($C96="","",'סיכום לועדה- הזנת נתונים'!M96)</f>
        <v/>
      </c>
      <c r="U96" s="453" t="str">
        <f>IF($C96="","",'סיכום לועדה- הזנת נתונים'!N96)</f>
        <v/>
      </c>
      <c r="V96" s="29" t="str">
        <f>IF($C96="","",'סיכום לועדה- הזנת נתונים'!O96)</f>
        <v/>
      </c>
      <c r="W96" s="23"/>
      <c r="X96" s="24"/>
      <c r="Y96" s="26"/>
      <c r="Z96" s="26"/>
      <c r="AA96" s="25"/>
      <c r="AX96" s="26"/>
      <c r="AY96" s="26"/>
      <c r="AZ96" s="27"/>
    </row>
    <row r="97" spans="2:52" hidden="1" x14ac:dyDescent="0.25">
      <c r="B97" s="28" t="str">
        <f t="shared" si="1"/>
        <v/>
      </c>
      <c r="C97" s="453" t="str">
        <f>'סיכום לועדה- הזנת נתונים'!C97</f>
        <v/>
      </c>
      <c r="D97" s="453" t="str">
        <f>IF($C97="","",'סיכום לועדה- הזנת נתונים'!D97)</f>
        <v/>
      </c>
      <c r="E97" s="453" t="str">
        <f>IF($C97="","",'סיכום לועדה- הזנת נתונים'!E97)</f>
        <v/>
      </c>
      <c r="F97" s="453" t="str">
        <f>IF($C97="","",'סיכום לועדה- הזנת נתונים'!F97)</f>
        <v/>
      </c>
      <c r="G97" s="453" t="str">
        <f>IF($C97="","",'סיכום לועדה- הזנת נתונים'!G97)</f>
        <v/>
      </c>
      <c r="H97" s="453" t="str">
        <f>IF($C97="","",'סיכום לועדה- הזנת נתונים'!H97)</f>
        <v/>
      </c>
      <c r="I97" s="454" t="str">
        <f>IF($C97="","",'סיכום לועדה- הזנת נתונים'!I97)</f>
        <v/>
      </c>
      <c r="J97" s="454" t="str">
        <f>IF($C97="","",'סיכום לועדה- הזנת נתונים'!J97)</f>
        <v/>
      </c>
      <c r="K97" s="454" t="str">
        <f>IF($C97="","",'סיכום לועדה- הזנת נתונים'!P97)</f>
        <v/>
      </c>
      <c r="L97" s="454" t="str">
        <f>IF($C97="","",'סיכום לועדה- הזנת נתונים'!Q97)</f>
        <v/>
      </c>
      <c r="M97" s="455" t="str">
        <f>IF($C97="","",'סיכום לועדה- הזנת נתונים'!R97)</f>
        <v/>
      </c>
      <c r="N97" s="456" t="str">
        <f>IF($C97="","",'סיכום לועדה- הזנת נתונים'!S97)</f>
        <v/>
      </c>
      <c r="O97" s="456" t="str">
        <f>IF($C97="","",'סיכום לועדה- הזנת נתונים'!T97)</f>
        <v/>
      </c>
      <c r="P97" s="456" t="str">
        <f>IF($C97="","",'סיכום לועדה- הזנת נתונים'!U97)</f>
        <v/>
      </c>
      <c r="Q97" s="456" t="str">
        <f>IF($C97="","",'סיכום לועדה- הזנת נתונים'!V97)</f>
        <v/>
      </c>
      <c r="R97" s="453" t="str">
        <f>IF($C97="","",'סיכום לועדה- הזנת נתונים'!K97)</f>
        <v/>
      </c>
      <c r="S97" s="453" t="str">
        <f>IF($C97="","",'סיכום לועדה- הזנת נתונים'!L97)</f>
        <v/>
      </c>
      <c r="T97" s="453" t="str">
        <f>IF($C97="","",'סיכום לועדה- הזנת נתונים'!M97)</f>
        <v/>
      </c>
      <c r="U97" s="453" t="str">
        <f>IF($C97="","",'סיכום לועדה- הזנת נתונים'!N97)</f>
        <v/>
      </c>
      <c r="V97" s="29" t="str">
        <f>IF($C97="","",'סיכום לועדה- הזנת נתונים'!O97)</f>
        <v/>
      </c>
      <c r="W97" s="23"/>
      <c r="X97" s="24"/>
      <c r="Y97" s="26"/>
      <c r="Z97" s="26"/>
      <c r="AA97" s="25"/>
      <c r="AX97" s="26"/>
      <c r="AY97" s="26"/>
      <c r="AZ97" s="27"/>
    </row>
    <row r="98" spans="2:52" hidden="1" x14ac:dyDescent="0.25">
      <c r="B98" s="28" t="str">
        <f t="shared" si="1"/>
        <v/>
      </c>
      <c r="C98" s="453" t="str">
        <f>'סיכום לועדה- הזנת נתונים'!C98</f>
        <v/>
      </c>
      <c r="D98" s="453" t="str">
        <f>IF($C98="","",'סיכום לועדה- הזנת נתונים'!D98)</f>
        <v/>
      </c>
      <c r="E98" s="453" t="str">
        <f>IF($C98="","",'סיכום לועדה- הזנת נתונים'!E98)</f>
        <v/>
      </c>
      <c r="F98" s="453" t="str">
        <f>IF($C98="","",'סיכום לועדה- הזנת נתונים'!F98)</f>
        <v/>
      </c>
      <c r="G98" s="453" t="str">
        <f>IF($C98="","",'סיכום לועדה- הזנת נתונים'!G98)</f>
        <v/>
      </c>
      <c r="H98" s="453" t="str">
        <f>IF($C98="","",'סיכום לועדה- הזנת נתונים'!H98)</f>
        <v/>
      </c>
      <c r="I98" s="454" t="str">
        <f>IF($C98="","",'סיכום לועדה- הזנת נתונים'!I98)</f>
        <v/>
      </c>
      <c r="J98" s="454" t="str">
        <f>IF($C98="","",'סיכום לועדה- הזנת נתונים'!J98)</f>
        <v/>
      </c>
      <c r="K98" s="454" t="str">
        <f>IF($C98="","",'סיכום לועדה- הזנת נתונים'!P98)</f>
        <v/>
      </c>
      <c r="L98" s="454" t="str">
        <f>IF($C98="","",'סיכום לועדה- הזנת נתונים'!Q98)</f>
        <v/>
      </c>
      <c r="M98" s="455" t="str">
        <f>IF($C98="","",'סיכום לועדה- הזנת נתונים'!R98)</f>
        <v/>
      </c>
      <c r="N98" s="456" t="str">
        <f>IF($C98="","",'סיכום לועדה- הזנת נתונים'!S98)</f>
        <v/>
      </c>
      <c r="O98" s="456" t="str">
        <f>IF($C98="","",'סיכום לועדה- הזנת נתונים'!T98)</f>
        <v/>
      </c>
      <c r="P98" s="456" t="str">
        <f>IF($C98="","",'סיכום לועדה- הזנת נתונים'!U98)</f>
        <v/>
      </c>
      <c r="Q98" s="456" t="str">
        <f>IF($C98="","",'סיכום לועדה- הזנת נתונים'!V98)</f>
        <v/>
      </c>
      <c r="R98" s="453" t="str">
        <f>IF($C98="","",'סיכום לועדה- הזנת נתונים'!K98)</f>
        <v/>
      </c>
      <c r="S98" s="453" t="str">
        <f>IF($C98="","",'סיכום לועדה- הזנת נתונים'!L98)</f>
        <v/>
      </c>
      <c r="T98" s="453" t="str">
        <f>IF($C98="","",'סיכום לועדה- הזנת נתונים'!M98)</f>
        <v/>
      </c>
      <c r="U98" s="453" t="str">
        <f>IF($C98="","",'סיכום לועדה- הזנת נתונים'!N98)</f>
        <v/>
      </c>
      <c r="V98" s="29" t="str">
        <f>IF($C98="","",'סיכום לועדה- הזנת נתונים'!O98)</f>
        <v/>
      </c>
      <c r="W98" s="23"/>
      <c r="X98" s="24"/>
      <c r="Y98" s="26"/>
      <c r="Z98" s="26"/>
      <c r="AA98" s="25"/>
      <c r="AX98" s="26"/>
      <c r="AY98" s="26"/>
      <c r="AZ98" s="27"/>
    </row>
    <row r="99" spans="2:52" hidden="1" x14ac:dyDescent="0.25">
      <c r="B99" s="28" t="str">
        <f t="shared" si="1"/>
        <v/>
      </c>
      <c r="C99" s="453" t="str">
        <f>'סיכום לועדה- הזנת נתונים'!C99</f>
        <v/>
      </c>
      <c r="D99" s="453" t="str">
        <f>IF($C99="","",'סיכום לועדה- הזנת נתונים'!D99)</f>
        <v/>
      </c>
      <c r="E99" s="453" t="str">
        <f>IF($C99="","",'סיכום לועדה- הזנת נתונים'!E99)</f>
        <v/>
      </c>
      <c r="F99" s="453" t="str">
        <f>IF($C99="","",'סיכום לועדה- הזנת נתונים'!F99)</f>
        <v/>
      </c>
      <c r="G99" s="453" t="str">
        <f>IF($C99="","",'סיכום לועדה- הזנת נתונים'!G99)</f>
        <v/>
      </c>
      <c r="H99" s="453" t="str">
        <f>IF($C99="","",'סיכום לועדה- הזנת נתונים'!H99)</f>
        <v/>
      </c>
      <c r="I99" s="454" t="str">
        <f>IF($C99="","",'סיכום לועדה- הזנת נתונים'!I99)</f>
        <v/>
      </c>
      <c r="J99" s="454" t="str">
        <f>IF($C99="","",'סיכום לועדה- הזנת נתונים'!J99)</f>
        <v/>
      </c>
      <c r="K99" s="454" t="str">
        <f>IF($C99="","",'סיכום לועדה- הזנת נתונים'!P99)</f>
        <v/>
      </c>
      <c r="L99" s="454" t="str">
        <f>IF($C99="","",'סיכום לועדה- הזנת נתונים'!Q99)</f>
        <v/>
      </c>
      <c r="M99" s="455" t="str">
        <f>IF($C99="","",'סיכום לועדה- הזנת נתונים'!R99)</f>
        <v/>
      </c>
      <c r="N99" s="456" t="str">
        <f>IF($C99="","",'סיכום לועדה- הזנת נתונים'!S99)</f>
        <v/>
      </c>
      <c r="O99" s="456" t="str">
        <f>IF($C99="","",'סיכום לועדה- הזנת נתונים'!T99)</f>
        <v/>
      </c>
      <c r="P99" s="456" t="str">
        <f>IF($C99="","",'סיכום לועדה- הזנת נתונים'!U99)</f>
        <v/>
      </c>
      <c r="Q99" s="456" t="str">
        <f>IF($C99="","",'סיכום לועדה- הזנת נתונים'!V99)</f>
        <v/>
      </c>
      <c r="R99" s="453" t="str">
        <f>IF($C99="","",'סיכום לועדה- הזנת נתונים'!K99)</f>
        <v/>
      </c>
      <c r="S99" s="453" t="str">
        <f>IF($C99="","",'סיכום לועדה- הזנת נתונים'!L99)</f>
        <v/>
      </c>
      <c r="T99" s="453" t="str">
        <f>IF($C99="","",'סיכום לועדה- הזנת נתונים'!M99)</f>
        <v/>
      </c>
      <c r="U99" s="453" t="str">
        <f>IF($C99="","",'סיכום לועדה- הזנת נתונים'!N99)</f>
        <v/>
      </c>
      <c r="V99" s="29" t="str">
        <f>IF($C99="","",'סיכום לועדה- הזנת נתונים'!O99)</f>
        <v/>
      </c>
      <c r="W99" s="23"/>
      <c r="X99" s="24"/>
      <c r="Y99" s="26"/>
      <c r="Z99" s="26"/>
      <c r="AA99" s="25"/>
      <c r="AX99" s="26"/>
      <c r="AY99" s="26"/>
      <c r="AZ99" s="27"/>
    </row>
    <row r="100" spans="2:52" hidden="1" x14ac:dyDescent="0.25">
      <c r="B100" s="28" t="str">
        <f t="shared" si="1"/>
        <v/>
      </c>
      <c r="C100" s="453" t="str">
        <f>'סיכום לועדה- הזנת נתונים'!C100</f>
        <v/>
      </c>
      <c r="D100" s="453" t="str">
        <f>IF($C100="","",'סיכום לועדה- הזנת נתונים'!D100)</f>
        <v/>
      </c>
      <c r="E100" s="453" t="str">
        <f>IF($C100="","",'סיכום לועדה- הזנת נתונים'!E100)</f>
        <v/>
      </c>
      <c r="F100" s="453" t="str">
        <f>IF($C100="","",'סיכום לועדה- הזנת נתונים'!F100)</f>
        <v/>
      </c>
      <c r="G100" s="453" t="str">
        <f>IF($C100="","",'סיכום לועדה- הזנת נתונים'!G100)</f>
        <v/>
      </c>
      <c r="H100" s="453" t="str">
        <f>IF($C100="","",'סיכום לועדה- הזנת נתונים'!H100)</f>
        <v/>
      </c>
      <c r="I100" s="454" t="str">
        <f>IF($C100="","",'סיכום לועדה- הזנת נתונים'!I100)</f>
        <v/>
      </c>
      <c r="J100" s="454" t="str">
        <f>IF($C100="","",'סיכום לועדה- הזנת נתונים'!J100)</f>
        <v/>
      </c>
      <c r="K100" s="454" t="str">
        <f>IF($C100="","",'סיכום לועדה- הזנת נתונים'!P100)</f>
        <v/>
      </c>
      <c r="L100" s="454" t="str">
        <f>IF($C100="","",'סיכום לועדה- הזנת נתונים'!Q100)</f>
        <v/>
      </c>
      <c r="M100" s="455" t="str">
        <f>IF($C100="","",'סיכום לועדה- הזנת נתונים'!R100)</f>
        <v/>
      </c>
      <c r="N100" s="456" t="str">
        <f>IF($C100="","",'סיכום לועדה- הזנת נתונים'!S100)</f>
        <v/>
      </c>
      <c r="O100" s="456" t="str">
        <f>IF($C100="","",'סיכום לועדה- הזנת נתונים'!T100)</f>
        <v/>
      </c>
      <c r="P100" s="456" t="str">
        <f>IF($C100="","",'סיכום לועדה- הזנת נתונים'!U100)</f>
        <v/>
      </c>
      <c r="Q100" s="456" t="str">
        <f>IF($C100="","",'סיכום לועדה- הזנת נתונים'!V100)</f>
        <v/>
      </c>
      <c r="R100" s="453" t="str">
        <f>IF($C100="","",'סיכום לועדה- הזנת נתונים'!K100)</f>
        <v/>
      </c>
      <c r="S100" s="453" t="str">
        <f>IF($C100="","",'סיכום לועדה- הזנת נתונים'!L100)</f>
        <v/>
      </c>
      <c r="T100" s="453" t="str">
        <f>IF($C100="","",'סיכום לועדה- הזנת נתונים'!M100)</f>
        <v/>
      </c>
      <c r="U100" s="453" t="str">
        <f>IF($C100="","",'סיכום לועדה- הזנת נתונים'!N100)</f>
        <v/>
      </c>
      <c r="V100" s="29" t="str">
        <f>IF($C100="","",'סיכום לועדה- הזנת נתונים'!O100)</f>
        <v/>
      </c>
      <c r="W100" s="23"/>
      <c r="X100" s="24"/>
      <c r="Y100" s="26"/>
      <c r="Z100" s="26"/>
      <c r="AA100" s="25"/>
      <c r="AX100" s="26"/>
      <c r="AY100" s="26"/>
      <c r="AZ100" s="27"/>
    </row>
    <row r="101" spans="2:52" hidden="1" x14ac:dyDescent="0.25">
      <c r="B101" s="28" t="str">
        <f t="shared" si="1"/>
        <v/>
      </c>
      <c r="C101" s="453" t="str">
        <f>'סיכום לועדה- הזנת נתונים'!C101</f>
        <v/>
      </c>
      <c r="D101" s="453" t="str">
        <f>IF($C101="","",'סיכום לועדה- הזנת נתונים'!D101)</f>
        <v/>
      </c>
      <c r="E101" s="453" t="str">
        <f>IF($C101="","",'סיכום לועדה- הזנת נתונים'!E101)</f>
        <v/>
      </c>
      <c r="F101" s="453" t="str">
        <f>IF($C101="","",'סיכום לועדה- הזנת נתונים'!F101)</f>
        <v/>
      </c>
      <c r="G101" s="453" t="str">
        <f>IF($C101="","",'סיכום לועדה- הזנת נתונים'!G101)</f>
        <v/>
      </c>
      <c r="H101" s="453" t="str">
        <f>IF($C101="","",'סיכום לועדה- הזנת נתונים'!H101)</f>
        <v/>
      </c>
      <c r="I101" s="454" t="str">
        <f>IF($C101="","",'סיכום לועדה- הזנת נתונים'!I101)</f>
        <v/>
      </c>
      <c r="J101" s="454" t="str">
        <f>IF($C101="","",'סיכום לועדה- הזנת נתונים'!J101)</f>
        <v/>
      </c>
      <c r="K101" s="454" t="str">
        <f>IF($C101="","",'סיכום לועדה- הזנת נתונים'!P101)</f>
        <v/>
      </c>
      <c r="L101" s="454" t="str">
        <f>IF($C101="","",'סיכום לועדה- הזנת נתונים'!Q101)</f>
        <v/>
      </c>
      <c r="M101" s="455" t="str">
        <f>IF($C101="","",'סיכום לועדה- הזנת נתונים'!R101)</f>
        <v/>
      </c>
      <c r="N101" s="456" t="str">
        <f>IF($C101="","",'סיכום לועדה- הזנת נתונים'!S101)</f>
        <v/>
      </c>
      <c r="O101" s="456" t="str">
        <f>IF($C101="","",'סיכום לועדה- הזנת נתונים'!T101)</f>
        <v/>
      </c>
      <c r="P101" s="456" t="str">
        <f>IF($C101="","",'סיכום לועדה- הזנת נתונים'!U101)</f>
        <v/>
      </c>
      <c r="Q101" s="456" t="str">
        <f>IF($C101="","",'סיכום לועדה- הזנת נתונים'!V101)</f>
        <v/>
      </c>
      <c r="R101" s="453" t="str">
        <f>IF($C101="","",'סיכום לועדה- הזנת נתונים'!K101)</f>
        <v/>
      </c>
      <c r="S101" s="453" t="str">
        <f>IF($C101="","",'סיכום לועדה- הזנת נתונים'!L101)</f>
        <v/>
      </c>
      <c r="T101" s="453" t="str">
        <f>IF($C101="","",'סיכום לועדה- הזנת נתונים'!M101)</f>
        <v/>
      </c>
      <c r="U101" s="453" t="str">
        <f>IF($C101="","",'סיכום לועדה- הזנת נתונים'!N101)</f>
        <v/>
      </c>
      <c r="V101" s="29" t="str">
        <f>IF($C101="","",'סיכום לועדה- הזנת נתונים'!O101)</f>
        <v/>
      </c>
      <c r="W101" s="23"/>
      <c r="X101" s="24"/>
      <c r="Y101" s="26"/>
      <c r="Z101" s="26"/>
      <c r="AA101" s="25"/>
      <c r="AX101" s="26"/>
      <c r="AY101" s="26"/>
      <c r="AZ101" s="27"/>
    </row>
    <row r="102" spans="2:52" hidden="1" x14ac:dyDescent="0.25">
      <c r="B102" s="28" t="str">
        <f t="shared" si="1"/>
        <v/>
      </c>
      <c r="C102" s="453" t="str">
        <f>'סיכום לועדה- הזנת נתונים'!C102</f>
        <v/>
      </c>
      <c r="D102" s="453" t="str">
        <f>IF($C102="","",'סיכום לועדה- הזנת נתונים'!D102)</f>
        <v/>
      </c>
      <c r="E102" s="453" t="str">
        <f>IF($C102="","",'סיכום לועדה- הזנת נתונים'!E102)</f>
        <v/>
      </c>
      <c r="F102" s="453" t="str">
        <f>IF($C102="","",'סיכום לועדה- הזנת נתונים'!F102)</f>
        <v/>
      </c>
      <c r="G102" s="453" t="str">
        <f>IF($C102="","",'סיכום לועדה- הזנת נתונים'!G102)</f>
        <v/>
      </c>
      <c r="H102" s="453" t="str">
        <f>IF($C102="","",'סיכום לועדה- הזנת נתונים'!H102)</f>
        <v/>
      </c>
      <c r="I102" s="454" t="str">
        <f>IF($C102="","",'סיכום לועדה- הזנת נתונים'!I102)</f>
        <v/>
      </c>
      <c r="J102" s="454" t="str">
        <f>IF($C102="","",'סיכום לועדה- הזנת נתונים'!J102)</f>
        <v/>
      </c>
      <c r="K102" s="454" t="str">
        <f>IF($C102="","",'סיכום לועדה- הזנת נתונים'!P102)</f>
        <v/>
      </c>
      <c r="L102" s="454" t="str">
        <f>IF($C102="","",'סיכום לועדה- הזנת נתונים'!Q102)</f>
        <v/>
      </c>
      <c r="M102" s="455" t="str">
        <f>IF($C102="","",'סיכום לועדה- הזנת נתונים'!R102)</f>
        <v/>
      </c>
      <c r="N102" s="456" t="str">
        <f>IF($C102="","",'סיכום לועדה- הזנת נתונים'!S102)</f>
        <v/>
      </c>
      <c r="O102" s="456" t="str">
        <f>IF($C102="","",'סיכום לועדה- הזנת נתונים'!T102)</f>
        <v/>
      </c>
      <c r="P102" s="456" t="str">
        <f>IF($C102="","",'סיכום לועדה- הזנת נתונים'!U102)</f>
        <v/>
      </c>
      <c r="Q102" s="456" t="str">
        <f>IF($C102="","",'סיכום לועדה- הזנת נתונים'!V102)</f>
        <v/>
      </c>
      <c r="R102" s="453" t="str">
        <f>IF($C102="","",'סיכום לועדה- הזנת נתונים'!K102)</f>
        <v/>
      </c>
      <c r="S102" s="453" t="str">
        <f>IF($C102="","",'סיכום לועדה- הזנת נתונים'!L102)</f>
        <v/>
      </c>
      <c r="T102" s="453" t="str">
        <f>IF($C102="","",'סיכום לועדה- הזנת נתונים'!M102)</f>
        <v/>
      </c>
      <c r="U102" s="453" t="str">
        <f>IF($C102="","",'סיכום לועדה- הזנת נתונים'!N102)</f>
        <v/>
      </c>
      <c r="V102" s="29" t="str">
        <f>IF($C102="","",'סיכום לועדה- הזנת נתונים'!O102)</f>
        <v/>
      </c>
      <c r="W102" s="23"/>
      <c r="X102" s="24"/>
      <c r="Y102" s="26"/>
      <c r="Z102" s="26"/>
      <c r="AA102" s="25"/>
      <c r="AX102" s="26"/>
      <c r="AY102" s="26"/>
      <c r="AZ102" s="27"/>
    </row>
    <row r="103" spans="2:52" hidden="1" x14ac:dyDescent="0.25">
      <c r="B103" s="28" t="str">
        <f t="shared" si="1"/>
        <v/>
      </c>
      <c r="C103" s="453" t="str">
        <f>'סיכום לועדה- הזנת נתונים'!C103</f>
        <v/>
      </c>
      <c r="D103" s="453" t="str">
        <f>IF($C103="","",'סיכום לועדה- הזנת נתונים'!D103)</f>
        <v/>
      </c>
      <c r="E103" s="453" t="str">
        <f>IF($C103="","",'סיכום לועדה- הזנת נתונים'!E103)</f>
        <v/>
      </c>
      <c r="F103" s="453" t="str">
        <f>IF($C103="","",'סיכום לועדה- הזנת נתונים'!F103)</f>
        <v/>
      </c>
      <c r="G103" s="453" t="str">
        <f>IF($C103="","",'סיכום לועדה- הזנת נתונים'!G103)</f>
        <v/>
      </c>
      <c r="H103" s="453" t="str">
        <f>IF($C103="","",'סיכום לועדה- הזנת נתונים'!H103)</f>
        <v/>
      </c>
      <c r="I103" s="454" t="str">
        <f>IF($C103="","",'סיכום לועדה- הזנת נתונים'!I103)</f>
        <v/>
      </c>
      <c r="J103" s="454" t="str">
        <f>IF($C103="","",'סיכום לועדה- הזנת נתונים'!J103)</f>
        <v/>
      </c>
      <c r="K103" s="454" t="str">
        <f>IF($C103="","",'סיכום לועדה- הזנת נתונים'!P103)</f>
        <v/>
      </c>
      <c r="L103" s="454" t="str">
        <f>IF($C103="","",'סיכום לועדה- הזנת נתונים'!Q103)</f>
        <v/>
      </c>
      <c r="M103" s="455" t="str">
        <f>IF($C103="","",'סיכום לועדה- הזנת נתונים'!R103)</f>
        <v/>
      </c>
      <c r="N103" s="456" t="str">
        <f>IF($C103="","",'סיכום לועדה- הזנת נתונים'!S103)</f>
        <v/>
      </c>
      <c r="O103" s="456" t="str">
        <f>IF($C103="","",'סיכום לועדה- הזנת נתונים'!T103)</f>
        <v/>
      </c>
      <c r="P103" s="456" t="str">
        <f>IF($C103="","",'סיכום לועדה- הזנת נתונים'!U103)</f>
        <v/>
      </c>
      <c r="Q103" s="456" t="str">
        <f>IF($C103="","",'סיכום לועדה- הזנת נתונים'!V103)</f>
        <v/>
      </c>
      <c r="R103" s="453" t="str">
        <f>IF($C103="","",'סיכום לועדה- הזנת נתונים'!K103)</f>
        <v/>
      </c>
      <c r="S103" s="453" t="str">
        <f>IF($C103="","",'סיכום לועדה- הזנת נתונים'!L103)</f>
        <v/>
      </c>
      <c r="T103" s="453" t="str">
        <f>IF($C103="","",'סיכום לועדה- הזנת נתונים'!M103)</f>
        <v/>
      </c>
      <c r="U103" s="453" t="str">
        <f>IF($C103="","",'סיכום לועדה- הזנת נתונים'!N103)</f>
        <v/>
      </c>
      <c r="V103" s="29" t="str">
        <f>IF($C103="","",'סיכום לועדה- הזנת נתונים'!O103)</f>
        <v/>
      </c>
      <c r="W103" s="23"/>
      <c r="X103" s="24"/>
      <c r="Y103" s="26"/>
      <c r="Z103" s="26"/>
      <c r="AA103" s="25"/>
      <c r="AX103" s="26"/>
      <c r="AY103" s="26"/>
      <c r="AZ103" s="27"/>
    </row>
    <row r="104" spans="2:52" hidden="1" x14ac:dyDescent="0.25">
      <c r="B104" s="28" t="str">
        <f t="shared" si="1"/>
        <v/>
      </c>
      <c r="C104" s="453" t="str">
        <f>'סיכום לועדה- הזנת נתונים'!C104</f>
        <v/>
      </c>
      <c r="D104" s="453" t="str">
        <f>IF($C104="","",'סיכום לועדה- הזנת נתונים'!D104)</f>
        <v/>
      </c>
      <c r="E104" s="453" t="str">
        <f>IF($C104="","",'סיכום לועדה- הזנת נתונים'!E104)</f>
        <v/>
      </c>
      <c r="F104" s="453" t="str">
        <f>IF($C104="","",'סיכום לועדה- הזנת נתונים'!F104)</f>
        <v/>
      </c>
      <c r="G104" s="453" t="str">
        <f>IF($C104="","",'סיכום לועדה- הזנת נתונים'!G104)</f>
        <v/>
      </c>
      <c r="H104" s="453" t="str">
        <f>IF($C104="","",'סיכום לועדה- הזנת נתונים'!H104)</f>
        <v/>
      </c>
      <c r="I104" s="454" t="str">
        <f>IF($C104="","",'סיכום לועדה- הזנת נתונים'!I104)</f>
        <v/>
      </c>
      <c r="J104" s="454" t="str">
        <f>IF($C104="","",'סיכום לועדה- הזנת נתונים'!J104)</f>
        <v/>
      </c>
      <c r="K104" s="454" t="str">
        <f>IF($C104="","",'סיכום לועדה- הזנת נתונים'!P104)</f>
        <v/>
      </c>
      <c r="L104" s="454" t="str">
        <f>IF($C104="","",'סיכום לועדה- הזנת נתונים'!Q104)</f>
        <v/>
      </c>
      <c r="M104" s="455" t="str">
        <f>IF($C104="","",'סיכום לועדה- הזנת נתונים'!R104)</f>
        <v/>
      </c>
      <c r="N104" s="456" t="str">
        <f>IF($C104="","",'סיכום לועדה- הזנת נתונים'!S104)</f>
        <v/>
      </c>
      <c r="O104" s="456" t="str">
        <f>IF($C104="","",'סיכום לועדה- הזנת נתונים'!T104)</f>
        <v/>
      </c>
      <c r="P104" s="456" t="str">
        <f>IF($C104="","",'סיכום לועדה- הזנת נתונים'!U104)</f>
        <v/>
      </c>
      <c r="Q104" s="456" t="str">
        <f>IF($C104="","",'סיכום לועדה- הזנת נתונים'!V104)</f>
        <v/>
      </c>
      <c r="R104" s="453" t="str">
        <f>IF($C104="","",'סיכום לועדה- הזנת נתונים'!K104)</f>
        <v/>
      </c>
      <c r="S104" s="453" t="str">
        <f>IF($C104="","",'סיכום לועדה- הזנת נתונים'!L104)</f>
        <v/>
      </c>
      <c r="T104" s="453" t="str">
        <f>IF($C104="","",'סיכום לועדה- הזנת נתונים'!M104)</f>
        <v/>
      </c>
      <c r="U104" s="453" t="str">
        <f>IF($C104="","",'סיכום לועדה- הזנת נתונים'!N104)</f>
        <v/>
      </c>
      <c r="V104" s="29" t="str">
        <f>IF($C104="","",'סיכום לועדה- הזנת נתונים'!O104)</f>
        <v/>
      </c>
      <c r="W104" s="23"/>
      <c r="X104" s="24"/>
      <c r="Y104" s="26"/>
      <c r="Z104" s="26"/>
      <c r="AA104" s="25"/>
      <c r="AX104" s="26"/>
      <c r="AY104" s="26"/>
      <c r="AZ104" s="27"/>
    </row>
    <row r="105" spans="2:52" hidden="1" x14ac:dyDescent="0.25">
      <c r="B105" s="28" t="str">
        <f t="shared" si="1"/>
        <v/>
      </c>
      <c r="C105" s="453" t="str">
        <f>'סיכום לועדה- הזנת נתונים'!C105</f>
        <v/>
      </c>
      <c r="D105" s="453" t="str">
        <f>IF($C105="","",'סיכום לועדה- הזנת נתונים'!D105)</f>
        <v/>
      </c>
      <c r="E105" s="453" t="str">
        <f>IF($C105="","",'סיכום לועדה- הזנת נתונים'!E105)</f>
        <v/>
      </c>
      <c r="F105" s="453" t="str">
        <f>IF($C105="","",'סיכום לועדה- הזנת נתונים'!F105)</f>
        <v/>
      </c>
      <c r="G105" s="453" t="str">
        <f>IF($C105="","",'סיכום לועדה- הזנת נתונים'!G105)</f>
        <v/>
      </c>
      <c r="H105" s="453" t="str">
        <f>IF($C105="","",'סיכום לועדה- הזנת נתונים'!H105)</f>
        <v/>
      </c>
      <c r="I105" s="454" t="str">
        <f>IF($C105="","",'סיכום לועדה- הזנת נתונים'!I105)</f>
        <v/>
      </c>
      <c r="J105" s="454" t="str">
        <f>IF($C105="","",'סיכום לועדה- הזנת נתונים'!J105)</f>
        <v/>
      </c>
      <c r="K105" s="454" t="str">
        <f>IF($C105="","",'סיכום לועדה- הזנת נתונים'!P105)</f>
        <v/>
      </c>
      <c r="L105" s="454" t="str">
        <f>IF($C105="","",'סיכום לועדה- הזנת נתונים'!Q105)</f>
        <v/>
      </c>
      <c r="M105" s="455" t="str">
        <f>IF($C105="","",'סיכום לועדה- הזנת נתונים'!R105)</f>
        <v/>
      </c>
      <c r="N105" s="456" t="str">
        <f>IF($C105="","",'סיכום לועדה- הזנת נתונים'!S105)</f>
        <v/>
      </c>
      <c r="O105" s="456" t="str">
        <f>IF($C105="","",'סיכום לועדה- הזנת נתונים'!T105)</f>
        <v/>
      </c>
      <c r="P105" s="456" t="str">
        <f>IF($C105="","",'סיכום לועדה- הזנת נתונים'!U105)</f>
        <v/>
      </c>
      <c r="Q105" s="456" t="str">
        <f>IF($C105="","",'סיכום לועדה- הזנת נתונים'!V105)</f>
        <v/>
      </c>
      <c r="R105" s="453" t="str">
        <f>IF($C105="","",'סיכום לועדה- הזנת נתונים'!K105)</f>
        <v/>
      </c>
      <c r="S105" s="453" t="str">
        <f>IF($C105="","",'סיכום לועדה- הזנת נתונים'!L105)</f>
        <v/>
      </c>
      <c r="T105" s="453" t="str">
        <f>IF($C105="","",'סיכום לועדה- הזנת נתונים'!M105)</f>
        <v/>
      </c>
      <c r="U105" s="453" t="str">
        <f>IF($C105="","",'סיכום לועדה- הזנת נתונים'!N105)</f>
        <v/>
      </c>
      <c r="V105" s="29" t="str">
        <f>IF($C105="","",'סיכום לועדה- הזנת נתונים'!O105)</f>
        <v/>
      </c>
      <c r="W105" s="23"/>
      <c r="X105" s="24"/>
      <c r="Y105" s="26"/>
      <c r="Z105" s="26"/>
      <c r="AA105" s="25"/>
      <c r="AX105" s="26"/>
      <c r="AY105" s="26"/>
      <c r="AZ105" s="27"/>
    </row>
    <row r="106" spans="2:52" hidden="1" x14ac:dyDescent="0.25">
      <c r="B106" s="28" t="str">
        <f t="shared" si="1"/>
        <v/>
      </c>
      <c r="C106" s="453" t="str">
        <f>'סיכום לועדה- הזנת נתונים'!C106</f>
        <v/>
      </c>
      <c r="D106" s="453" t="str">
        <f>IF($C106="","",'סיכום לועדה- הזנת נתונים'!D106)</f>
        <v/>
      </c>
      <c r="E106" s="453" t="str">
        <f>IF($C106="","",'סיכום לועדה- הזנת נתונים'!E106)</f>
        <v/>
      </c>
      <c r="F106" s="453" t="str">
        <f>IF($C106="","",'סיכום לועדה- הזנת נתונים'!F106)</f>
        <v/>
      </c>
      <c r="G106" s="453" t="str">
        <f>IF($C106="","",'סיכום לועדה- הזנת נתונים'!G106)</f>
        <v/>
      </c>
      <c r="H106" s="453" t="str">
        <f>IF($C106="","",'סיכום לועדה- הזנת נתונים'!H106)</f>
        <v/>
      </c>
      <c r="I106" s="454" t="str">
        <f>IF($C106="","",'סיכום לועדה- הזנת נתונים'!I106)</f>
        <v/>
      </c>
      <c r="J106" s="454" t="str">
        <f>IF($C106="","",'סיכום לועדה- הזנת נתונים'!J106)</f>
        <v/>
      </c>
      <c r="K106" s="454" t="str">
        <f>IF($C106="","",'סיכום לועדה- הזנת נתונים'!P106)</f>
        <v/>
      </c>
      <c r="L106" s="454" t="str">
        <f>IF($C106="","",'סיכום לועדה- הזנת נתונים'!Q106)</f>
        <v/>
      </c>
      <c r="M106" s="455" t="str">
        <f>IF($C106="","",'סיכום לועדה- הזנת נתונים'!R106)</f>
        <v/>
      </c>
      <c r="N106" s="456" t="str">
        <f>IF($C106="","",'סיכום לועדה- הזנת נתונים'!S106)</f>
        <v/>
      </c>
      <c r="O106" s="456" t="str">
        <f>IF($C106="","",'סיכום לועדה- הזנת נתונים'!T106)</f>
        <v/>
      </c>
      <c r="P106" s="456" t="str">
        <f>IF($C106="","",'סיכום לועדה- הזנת נתונים'!U106)</f>
        <v/>
      </c>
      <c r="Q106" s="456" t="str">
        <f>IF($C106="","",'סיכום לועדה- הזנת נתונים'!V106)</f>
        <v/>
      </c>
      <c r="R106" s="453" t="str">
        <f>IF($C106="","",'סיכום לועדה- הזנת נתונים'!K106)</f>
        <v/>
      </c>
      <c r="S106" s="453" t="str">
        <f>IF($C106="","",'סיכום לועדה- הזנת נתונים'!L106)</f>
        <v/>
      </c>
      <c r="T106" s="453" t="str">
        <f>IF($C106="","",'סיכום לועדה- הזנת נתונים'!M106)</f>
        <v/>
      </c>
      <c r="U106" s="453" t="str">
        <f>IF($C106="","",'סיכום לועדה- הזנת נתונים'!N106)</f>
        <v/>
      </c>
      <c r="V106" s="29" t="str">
        <f>IF($C106="","",'סיכום לועדה- הזנת נתונים'!O106)</f>
        <v/>
      </c>
      <c r="W106" s="23"/>
      <c r="X106" s="24"/>
      <c r="Y106" s="26"/>
      <c r="Z106" s="26"/>
      <c r="AA106" s="25"/>
      <c r="AX106" s="26"/>
      <c r="AY106" s="26"/>
      <c r="AZ106" s="27"/>
    </row>
    <row r="107" spans="2:52" hidden="1" x14ac:dyDescent="0.25">
      <c r="B107" s="28" t="str">
        <f t="shared" si="1"/>
        <v/>
      </c>
      <c r="C107" s="453" t="str">
        <f>'סיכום לועדה- הזנת נתונים'!C107</f>
        <v/>
      </c>
      <c r="D107" s="453" t="str">
        <f>IF($C107="","",'סיכום לועדה- הזנת נתונים'!D107)</f>
        <v/>
      </c>
      <c r="E107" s="453" t="str">
        <f>IF($C107="","",'סיכום לועדה- הזנת נתונים'!E107)</f>
        <v/>
      </c>
      <c r="F107" s="453" t="str">
        <f>IF($C107="","",'סיכום לועדה- הזנת נתונים'!F107)</f>
        <v/>
      </c>
      <c r="G107" s="453" t="str">
        <f>IF($C107="","",'סיכום לועדה- הזנת נתונים'!G107)</f>
        <v/>
      </c>
      <c r="H107" s="453" t="str">
        <f>IF($C107="","",'סיכום לועדה- הזנת נתונים'!H107)</f>
        <v/>
      </c>
      <c r="I107" s="454" t="str">
        <f>IF($C107="","",'סיכום לועדה- הזנת נתונים'!I107)</f>
        <v/>
      </c>
      <c r="J107" s="454" t="str">
        <f>IF($C107="","",'סיכום לועדה- הזנת נתונים'!J107)</f>
        <v/>
      </c>
      <c r="K107" s="454" t="str">
        <f>IF($C107="","",'סיכום לועדה- הזנת נתונים'!P107)</f>
        <v/>
      </c>
      <c r="L107" s="454" t="str">
        <f>IF($C107="","",'סיכום לועדה- הזנת נתונים'!Q107)</f>
        <v/>
      </c>
      <c r="M107" s="455" t="str">
        <f>IF($C107="","",'סיכום לועדה- הזנת נתונים'!R107)</f>
        <v/>
      </c>
      <c r="N107" s="456" t="str">
        <f>IF($C107="","",'סיכום לועדה- הזנת נתונים'!S107)</f>
        <v/>
      </c>
      <c r="O107" s="456" t="str">
        <f>IF($C107="","",'סיכום לועדה- הזנת נתונים'!T107)</f>
        <v/>
      </c>
      <c r="P107" s="456" t="str">
        <f>IF($C107="","",'סיכום לועדה- הזנת נתונים'!U107)</f>
        <v/>
      </c>
      <c r="Q107" s="456" t="str">
        <f>IF($C107="","",'סיכום לועדה- הזנת נתונים'!V107)</f>
        <v/>
      </c>
      <c r="R107" s="453" t="str">
        <f>IF($C107="","",'סיכום לועדה- הזנת נתונים'!K107)</f>
        <v/>
      </c>
      <c r="S107" s="453" t="str">
        <f>IF($C107="","",'סיכום לועדה- הזנת נתונים'!L107)</f>
        <v/>
      </c>
      <c r="T107" s="453" t="str">
        <f>IF($C107="","",'סיכום לועדה- הזנת נתונים'!M107)</f>
        <v/>
      </c>
      <c r="U107" s="453" t="str">
        <f>IF($C107="","",'סיכום לועדה- הזנת נתונים'!N107)</f>
        <v/>
      </c>
      <c r="V107" s="29" t="str">
        <f>IF($C107="","",'סיכום לועדה- הזנת נתונים'!O107)</f>
        <v/>
      </c>
      <c r="W107" s="23"/>
      <c r="X107" s="24"/>
      <c r="Y107" s="26"/>
      <c r="Z107" s="26"/>
      <c r="AA107" s="25"/>
      <c r="AX107" s="26"/>
      <c r="AY107" s="26"/>
      <c r="AZ107" s="27"/>
    </row>
    <row r="108" spans="2:52" hidden="1" x14ac:dyDescent="0.25">
      <c r="B108" s="28" t="str">
        <f t="shared" si="1"/>
        <v/>
      </c>
      <c r="C108" s="453" t="str">
        <f>'סיכום לועדה- הזנת נתונים'!C108</f>
        <v/>
      </c>
      <c r="D108" s="453" t="str">
        <f>IF($C108="","",'סיכום לועדה- הזנת נתונים'!D108)</f>
        <v/>
      </c>
      <c r="E108" s="453" t="str">
        <f>IF($C108="","",'סיכום לועדה- הזנת נתונים'!E108)</f>
        <v/>
      </c>
      <c r="F108" s="453" t="str">
        <f>IF($C108="","",'סיכום לועדה- הזנת נתונים'!F108)</f>
        <v/>
      </c>
      <c r="G108" s="453" t="str">
        <f>IF($C108="","",'סיכום לועדה- הזנת נתונים'!G108)</f>
        <v/>
      </c>
      <c r="H108" s="453" t="str">
        <f>IF($C108="","",'סיכום לועדה- הזנת נתונים'!H108)</f>
        <v/>
      </c>
      <c r="I108" s="454" t="str">
        <f>IF($C108="","",'סיכום לועדה- הזנת נתונים'!I108)</f>
        <v/>
      </c>
      <c r="J108" s="454" t="str">
        <f>IF($C108="","",'סיכום לועדה- הזנת נתונים'!J108)</f>
        <v/>
      </c>
      <c r="K108" s="454" t="str">
        <f>IF($C108="","",'סיכום לועדה- הזנת נתונים'!P108)</f>
        <v/>
      </c>
      <c r="L108" s="454" t="str">
        <f>IF($C108="","",'סיכום לועדה- הזנת נתונים'!Q108)</f>
        <v/>
      </c>
      <c r="M108" s="455" t="str">
        <f>IF($C108="","",'סיכום לועדה- הזנת נתונים'!R108)</f>
        <v/>
      </c>
      <c r="N108" s="456" t="str">
        <f>IF($C108="","",'סיכום לועדה- הזנת נתונים'!S108)</f>
        <v/>
      </c>
      <c r="O108" s="456" t="str">
        <f>IF($C108="","",'סיכום לועדה- הזנת נתונים'!T108)</f>
        <v/>
      </c>
      <c r="P108" s="456" t="str">
        <f>IF($C108="","",'סיכום לועדה- הזנת נתונים'!U108)</f>
        <v/>
      </c>
      <c r="Q108" s="456" t="str">
        <f>IF($C108="","",'סיכום לועדה- הזנת נתונים'!V108)</f>
        <v/>
      </c>
      <c r="R108" s="453" t="str">
        <f>IF($C108="","",'סיכום לועדה- הזנת נתונים'!K108)</f>
        <v/>
      </c>
      <c r="S108" s="453" t="str">
        <f>IF($C108="","",'סיכום לועדה- הזנת נתונים'!L108)</f>
        <v/>
      </c>
      <c r="T108" s="453" t="str">
        <f>IF($C108="","",'סיכום לועדה- הזנת נתונים'!M108)</f>
        <v/>
      </c>
      <c r="U108" s="453" t="str">
        <f>IF($C108="","",'סיכום לועדה- הזנת נתונים'!N108)</f>
        <v/>
      </c>
      <c r="V108" s="29" t="str">
        <f>IF($C108="","",'סיכום לועדה- הזנת נתונים'!O108)</f>
        <v/>
      </c>
      <c r="W108" s="23"/>
      <c r="X108" s="24"/>
      <c r="Y108" s="26"/>
      <c r="Z108" s="26"/>
      <c r="AA108" s="25"/>
      <c r="AX108" s="26"/>
      <c r="AY108" s="26"/>
      <c r="AZ108" s="27"/>
    </row>
    <row r="109" spans="2:52" hidden="1" x14ac:dyDescent="0.25">
      <c r="B109" s="28" t="str">
        <f t="shared" si="1"/>
        <v/>
      </c>
      <c r="C109" s="453" t="str">
        <f>'סיכום לועדה- הזנת נתונים'!C109</f>
        <v/>
      </c>
      <c r="D109" s="453" t="str">
        <f>IF($C109="","",'סיכום לועדה- הזנת נתונים'!D109)</f>
        <v/>
      </c>
      <c r="E109" s="453" t="str">
        <f>IF($C109="","",'סיכום לועדה- הזנת נתונים'!E109)</f>
        <v/>
      </c>
      <c r="F109" s="453" t="str">
        <f>IF($C109="","",'סיכום לועדה- הזנת נתונים'!F109)</f>
        <v/>
      </c>
      <c r="G109" s="453" t="str">
        <f>IF($C109="","",'סיכום לועדה- הזנת נתונים'!G109)</f>
        <v/>
      </c>
      <c r="H109" s="453" t="str">
        <f>IF($C109="","",'סיכום לועדה- הזנת נתונים'!H109)</f>
        <v/>
      </c>
      <c r="I109" s="454" t="str">
        <f>IF($C109="","",'סיכום לועדה- הזנת נתונים'!I109)</f>
        <v/>
      </c>
      <c r="J109" s="454" t="str">
        <f>IF($C109="","",'סיכום לועדה- הזנת נתונים'!J109)</f>
        <v/>
      </c>
      <c r="K109" s="454" t="str">
        <f>IF($C109="","",'סיכום לועדה- הזנת נתונים'!P109)</f>
        <v/>
      </c>
      <c r="L109" s="454" t="str">
        <f>IF($C109="","",'סיכום לועדה- הזנת נתונים'!Q109)</f>
        <v/>
      </c>
      <c r="M109" s="455" t="str">
        <f>IF($C109="","",'סיכום לועדה- הזנת נתונים'!R109)</f>
        <v/>
      </c>
      <c r="N109" s="456" t="str">
        <f>IF($C109="","",'סיכום לועדה- הזנת נתונים'!S109)</f>
        <v/>
      </c>
      <c r="O109" s="456" t="str">
        <f>IF($C109="","",'סיכום לועדה- הזנת נתונים'!T109)</f>
        <v/>
      </c>
      <c r="P109" s="456" t="str">
        <f>IF($C109="","",'סיכום לועדה- הזנת נתונים'!U109)</f>
        <v/>
      </c>
      <c r="Q109" s="456" t="str">
        <f>IF($C109="","",'סיכום לועדה- הזנת נתונים'!V109)</f>
        <v/>
      </c>
      <c r="R109" s="453" t="str">
        <f>IF($C109="","",'סיכום לועדה- הזנת נתונים'!K109)</f>
        <v/>
      </c>
      <c r="S109" s="453" t="str">
        <f>IF($C109="","",'סיכום לועדה- הזנת נתונים'!L109)</f>
        <v/>
      </c>
      <c r="T109" s="453" t="str">
        <f>IF($C109="","",'סיכום לועדה- הזנת נתונים'!M109)</f>
        <v/>
      </c>
      <c r="U109" s="453" t="str">
        <f>IF($C109="","",'סיכום לועדה- הזנת נתונים'!N109)</f>
        <v/>
      </c>
      <c r="V109" s="29" t="str">
        <f>IF($C109="","",'סיכום לועדה- הזנת נתונים'!O109)</f>
        <v/>
      </c>
      <c r="W109" s="23"/>
      <c r="X109" s="24"/>
      <c r="Y109" s="26"/>
      <c r="Z109" s="26"/>
      <c r="AA109" s="25"/>
      <c r="AX109" s="26"/>
      <c r="AY109" s="26"/>
      <c r="AZ109" s="27"/>
    </row>
    <row r="110" spans="2:52" hidden="1" x14ac:dyDescent="0.25">
      <c r="B110" s="28" t="str">
        <f t="shared" si="1"/>
        <v/>
      </c>
      <c r="C110" s="453" t="str">
        <f>'סיכום לועדה- הזנת נתונים'!C110</f>
        <v/>
      </c>
      <c r="D110" s="453" t="str">
        <f>IF($C110="","",'סיכום לועדה- הזנת נתונים'!D110)</f>
        <v/>
      </c>
      <c r="E110" s="453" t="str">
        <f>IF($C110="","",'סיכום לועדה- הזנת נתונים'!E110)</f>
        <v/>
      </c>
      <c r="F110" s="453" t="str">
        <f>IF($C110="","",'סיכום לועדה- הזנת נתונים'!F110)</f>
        <v/>
      </c>
      <c r="G110" s="453" t="str">
        <f>IF($C110="","",'סיכום לועדה- הזנת נתונים'!G110)</f>
        <v/>
      </c>
      <c r="H110" s="453" t="str">
        <f>IF($C110="","",'סיכום לועדה- הזנת נתונים'!H110)</f>
        <v/>
      </c>
      <c r="I110" s="454" t="str">
        <f>IF($C110="","",'סיכום לועדה- הזנת נתונים'!I110)</f>
        <v/>
      </c>
      <c r="J110" s="454" t="str">
        <f>IF($C110="","",'סיכום לועדה- הזנת נתונים'!J110)</f>
        <v/>
      </c>
      <c r="K110" s="454" t="str">
        <f>IF($C110="","",'סיכום לועדה- הזנת נתונים'!P110)</f>
        <v/>
      </c>
      <c r="L110" s="454" t="str">
        <f>IF($C110="","",'סיכום לועדה- הזנת נתונים'!Q110)</f>
        <v/>
      </c>
      <c r="M110" s="455" t="str">
        <f>IF($C110="","",'סיכום לועדה- הזנת נתונים'!R110)</f>
        <v/>
      </c>
      <c r="N110" s="456" t="str">
        <f>IF($C110="","",'סיכום לועדה- הזנת נתונים'!S110)</f>
        <v/>
      </c>
      <c r="O110" s="456" t="str">
        <f>IF($C110="","",'סיכום לועדה- הזנת נתונים'!T110)</f>
        <v/>
      </c>
      <c r="P110" s="456" t="str">
        <f>IF($C110="","",'סיכום לועדה- הזנת נתונים'!U110)</f>
        <v/>
      </c>
      <c r="Q110" s="456" t="str">
        <f>IF($C110="","",'סיכום לועדה- הזנת נתונים'!V110)</f>
        <v/>
      </c>
      <c r="R110" s="453" t="str">
        <f>IF($C110="","",'סיכום לועדה- הזנת נתונים'!K110)</f>
        <v/>
      </c>
      <c r="S110" s="453" t="str">
        <f>IF($C110="","",'סיכום לועדה- הזנת נתונים'!L110)</f>
        <v/>
      </c>
      <c r="T110" s="453" t="str">
        <f>IF($C110="","",'סיכום לועדה- הזנת נתונים'!M110)</f>
        <v/>
      </c>
      <c r="U110" s="453" t="str">
        <f>IF($C110="","",'סיכום לועדה- הזנת נתונים'!N110)</f>
        <v/>
      </c>
      <c r="V110" s="29" t="str">
        <f>IF($C110="","",'סיכום לועדה- הזנת נתונים'!O110)</f>
        <v/>
      </c>
      <c r="W110" s="23"/>
      <c r="X110" s="24"/>
      <c r="Y110" s="26"/>
      <c r="Z110" s="26"/>
      <c r="AA110" s="25"/>
      <c r="AX110" s="26"/>
      <c r="AY110" s="26"/>
      <c r="AZ110" s="27"/>
    </row>
    <row r="111" spans="2:52" hidden="1" x14ac:dyDescent="0.25">
      <c r="B111" s="28" t="str">
        <f t="shared" si="1"/>
        <v/>
      </c>
      <c r="C111" s="453" t="str">
        <f>'סיכום לועדה- הזנת נתונים'!C111</f>
        <v/>
      </c>
      <c r="D111" s="453" t="str">
        <f>IF($C111="","",'סיכום לועדה- הזנת נתונים'!D111)</f>
        <v/>
      </c>
      <c r="E111" s="453" t="str">
        <f>IF($C111="","",'סיכום לועדה- הזנת נתונים'!E111)</f>
        <v/>
      </c>
      <c r="F111" s="453" t="str">
        <f>IF($C111="","",'סיכום לועדה- הזנת נתונים'!F111)</f>
        <v/>
      </c>
      <c r="G111" s="453" t="str">
        <f>IF($C111="","",'סיכום לועדה- הזנת נתונים'!G111)</f>
        <v/>
      </c>
      <c r="H111" s="453" t="str">
        <f>IF($C111="","",'סיכום לועדה- הזנת נתונים'!H111)</f>
        <v/>
      </c>
      <c r="I111" s="454" t="str">
        <f>IF($C111="","",'סיכום לועדה- הזנת נתונים'!I111)</f>
        <v/>
      </c>
      <c r="J111" s="454" t="str">
        <f>IF($C111="","",'סיכום לועדה- הזנת נתונים'!J111)</f>
        <v/>
      </c>
      <c r="K111" s="454" t="str">
        <f>IF($C111="","",'סיכום לועדה- הזנת נתונים'!P111)</f>
        <v/>
      </c>
      <c r="L111" s="454" t="str">
        <f>IF($C111="","",'סיכום לועדה- הזנת נתונים'!Q111)</f>
        <v/>
      </c>
      <c r="M111" s="455" t="str">
        <f>IF($C111="","",'סיכום לועדה- הזנת נתונים'!R111)</f>
        <v/>
      </c>
      <c r="N111" s="456" t="str">
        <f>IF($C111="","",'סיכום לועדה- הזנת נתונים'!S111)</f>
        <v/>
      </c>
      <c r="O111" s="456" t="str">
        <f>IF($C111="","",'סיכום לועדה- הזנת נתונים'!T111)</f>
        <v/>
      </c>
      <c r="P111" s="456" t="str">
        <f>IF($C111="","",'סיכום לועדה- הזנת נתונים'!U111)</f>
        <v/>
      </c>
      <c r="Q111" s="456" t="str">
        <f>IF($C111="","",'סיכום לועדה- הזנת נתונים'!V111)</f>
        <v/>
      </c>
      <c r="R111" s="453" t="str">
        <f>IF($C111="","",'סיכום לועדה- הזנת נתונים'!K111)</f>
        <v/>
      </c>
      <c r="S111" s="453" t="str">
        <f>IF($C111="","",'סיכום לועדה- הזנת נתונים'!L111)</f>
        <v/>
      </c>
      <c r="T111" s="453" t="str">
        <f>IF($C111="","",'סיכום לועדה- הזנת נתונים'!M111)</f>
        <v/>
      </c>
      <c r="U111" s="453" t="str">
        <f>IF($C111="","",'סיכום לועדה- הזנת נתונים'!N111)</f>
        <v/>
      </c>
      <c r="V111" s="29" t="str">
        <f>IF($C111="","",'סיכום לועדה- הזנת נתונים'!O111)</f>
        <v/>
      </c>
      <c r="W111" s="23"/>
      <c r="X111" s="24"/>
      <c r="Y111" s="26"/>
      <c r="Z111" s="26"/>
      <c r="AA111" s="25"/>
      <c r="AX111" s="26"/>
      <c r="AY111" s="26"/>
      <c r="AZ111" s="27"/>
    </row>
    <row r="112" spans="2:52" hidden="1" x14ac:dyDescent="0.25">
      <c r="B112" s="28" t="str">
        <f t="shared" si="1"/>
        <v/>
      </c>
      <c r="C112" s="453" t="str">
        <f>'סיכום לועדה- הזנת נתונים'!C112</f>
        <v/>
      </c>
      <c r="D112" s="453" t="str">
        <f>IF($C112="","",'סיכום לועדה- הזנת נתונים'!D112)</f>
        <v/>
      </c>
      <c r="E112" s="453" t="str">
        <f>IF($C112="","",'סיכום לועדה- הזנת נתונים'!E112)</f>
        <v/>
      </c>
      <c r="F112" s="453" t="str">
        <f>IF($C112="","",'סיכום לועדה- הזנת נתונים'!F112)</f>
        <v/>
      </c>
      <c r="G112" s="453" t="str">
        <f>IF($C112="","",'סיכום לועדה- הזנת נתונים'!G112)</f>
        <v/>
      </c>
      <c r="H112" s="453" t="str">
        <f>IF($C112="","",'סיכום לועדה- הזנת נתונים'!H112)</f>
        <v/>
      </c>
      <c r="I112" s="454" t="str">
        <f>IF($C112="","",'סיכום לועדה- הזנת נתונים'!I112)</f>
        <v/>
      </c>
      <c r="J112" s="454" t="str">
        <f>IF($C112="","",'סיכום לועדה- הזנת נתונים'!J112)</f>
        <v/>
      </c>
      <c r="K112" s="454" t="str">
        <f>IF($C112="","",'סיכום לועדה- הזנת נתונים'!P112)</f>
        <v/>
      </c>
      <c r="L112" s="454" t="str">
        <f>IF($C112="","",'סיכום לועדה- הזנת נתונים'!Q112)</f>
        <v/>
      </c>
      <c r="M112" s="455" t="str">
        <f>IF($C112="","",'סיכום לועדה- הזנת נתונים'!R112)</f>
        <v/>
      </c>
      <c r="N112" s="456" t="str">
        <f>IF($C112="","",'סיכום לועדה- הזנת נתונים'!S112)</f>
        <v/>
      </c>
      <c r="O112" s="456" t="str">
        <f>IF($C112="","",'סיכום לועדה- הזנת נתונים'!T112)</f>
        <v/>
      </c>
      <c r="P112" s="456" t="str">
        <f>IF($C112="","",'סיכום לועדה- הזנת נתונים'!U112)</f>
        <v/>
      </c>
      <c r="Q112" s="456" t="str">
        <f>IF($C112="","",'סיכום לועדה- הזנת נתונים'!V112)</f>
        <v/>
      </c>
      <c r="R112" s="453" t="str">
        <f>IF($C112="","",'סיכום לועדה- הזנת נתונים'!K112)</f>
        <v/>
      </c>
      <c r="S112" s="453" t="str">
        <f>IF($C112="","",'סיכום לועדה- הזנת נתונים'!L112)</f>
        <v/>
      </c>
      <c r="T112" s="453" t="str">
        <f>IF($C112="","",'סיכום לועדה- הזנת נתונים'!M112)</f>
        <v/>
      </c>
      <c r="U112" s="453" t="str">
        <f>IF($C112="","",'סיכום לועדה- הזנת נתונים'!N112)</f>
        <v/>
      </c>
      <c r="V112" s="29" t="str">
        <f>IF($C112="","",'סיכום לועדה- הזנת נתונים'!O112)</f>
        <v/>
      </c>
      <c r="W112" s="23"/>
      <c r="X112" s="24"/>
      <c r="Y112" s="26"/>
      <c r="Z112" s="26"/>
      <c r="AA112" s="25"/>
      <c r="AX112" s="26"/>
      <c r="AY112" s="26"/>
      <c r="AZ112" s="27"/>
    </row>
    <row r="113" spans="2:52" hidden="1" x14ac:dyDescent="0.25">
      <c r="B113" s="28" t="str">
        <f t="shared" si="1"/>
        <v/>
      </c>
      <c r="C113" s="453" t="str">
        <f>'סיכום לועדה- הזנת נתונים'!C113</f>
        <v/>
      </c>
      <c r="D113" s="453" t="str">
        <f>IF($C113="","",'סיכום לועדה- הזנת נתונים'!D113)</f>
        <v/>
      </c>
      <c r="E113" s="453" t="str">
        <f>IF($C113="","",'סיכום לועדה- הזנת נתונים'!E113)</f>
        <v/>
      </c>
      <c r="F113" s="453" t="str">
        <f>IF($C113="","",'סיכום לועדה- הזנת נתונים'!F113)</f>
        <v/>
      </c>
      <c r="G113" s="453" t="str">
        <f>IF($C113="","",'סיכום לועדה- הזנת נתונים'!G113)</f>
        <v/>
      </c>
      <c r="H113" s="453" t="str">
        <f>IF($C113="","",'סיכום לועדה- הזנת נתונים'!H113)</f>
        <v/>
      </c>
      <c r="I113" s="454" t="str">
        <f>IF($C113="","",'סיכום לועדה- הזנת נתונים'!I113)</f>
        <v/>
      </c>
      <c r="J113" s="454" t="str">
        <f>IF($C113="","",'סיכום לועדה- הזנת נתונים'!J113)</f>
        <v/>
      </c>
      <c r="K113" s="454" t="str">
        <f>IF($C113="","",'סיכום לועדה- הזנת נתונים'!P113)</f>
        <v/>
      </c>
      <c r="L113" s="454" t="str">
        <f>IF($C113="","",'סיכום לועדה- הזנת נתונים'!Q113)</f>
        <v/>
      </c>
      <c r="M113" s="455" t="str">
        <f>IF($C113="","",'סיכום לועדה- הזנת נתונים'!R113)</f>
        <v/>
      </c>
      <c r="N113" s="456" t="str">
        <f>IF($C113="","",'סיכום לועדה- הזנת נתונים'!S113)</f>
        <v/>
      </c>
      <c r="O113" s="456" t="str">
        <f>IF($C113="","",'סיכום לועדה- הזנת נתונים'!T113)</f>
        <v/>
      </c>
      <c r="P113" s="456" t="str">
        <f>IF($C113="","",'סיכום לועדה- הזנת נתונים'!U113)</f>
        <v/>
      </c>
      <c r="Q113" s="456" t="str">
        <f>IF($C113="","",'סיכום לועדה- הזנת נתונים'!V113)</f>
        <v/>
      </c>
      <c r="R113" s="453" t="str">
        <f>IF($C113="","",'סיכום לועדה- הזנת נתונים'!K113)</f>
        <v/>
      </c>
      <c r="S113" s="453" t="str">
        <f>IF($C113="","",'סיכום לועדה- הזנת נתונים'!L113)</f>
        <v/>
      </c>
      <c r="T113" s="453" t="str">
        <f>IF($C113="","",'סיכום לועדה- הזנת נתונים'!M113)</f>
        <v/>
      </c>
      <c r="U113" s="453" t="str">
        <f>IF($C113="","",'סיכום לועדה- הזנת נתונים'!N113)</f>
        <v/>
      </c>
      <c r="V113" s="29" t="str">
        <f>IF($C113="","",'סיכום לועדה- הזנת נתונים'!O113)</f>
        <v/>
      </c>
      <c r="W113" s="23"/>
      <c r="X113" s="24"/>
      <c r="Y113" s="26"/>
      <c r="Z113" s="26"/>
      <c r="AA113" s="25"/>
      <c r="AX113" s="26"/>
      <c r="AY113" s="26"/>
      <c r="AZ113" s="27"/>
    </row>
    <row r="114" spans="2:52" hidden="1" x14ac:dyDescent="0.25">
      <c r="B114" s="28" t="str">
        <f t="shared" si="1"/>
        <v/>
      </c>
      <c r="C114" s="453" t="str">
        <f>'סיכום לועדה- הזנת נתונים'!C114</f>
        <v/>
      </c>
      <c r="D114" s="453" t="str">
        <f>IF($C114="","",'סיכום לועדה- הזנת נתונים'!D114)</f>
        <v/>
      </c>
      <c r="E114" s="453" t="str">
        <f>IF($C114="","",'סיכום לועדה- הזנת נתונים'!E114)</f>
        <v/>
      </c>
      <c r="F114" s="453" t="str">
        <f>IF($C114="","",'סיכום לועדה- הזנת נתונים'!F114)</f>
        <v/>
      </c>
      <c r="G114" s="453" t="str">
        <f>IF($C114="","",'סיכום לועדה- הזנת נתונים'!G114)</f>
        <v/>
      </c>
      <c r="H114" s="453" t="str">
        <f>IF($C114="","",'סיכום לועדה- הזנת נתונים'!H114)</f>
        <v/>
      </c>
      <c r="I114" s="454" t="str">
        <f>IF($C114="","",'סיכום לועדה- הזנת נתונים'!I114)</f>
        <v/>
      </c>
      <c r="J114" s="454" t="str">
        <f>IF($C114="","",'סיכום לועדה- הזנת נתונים'!J114)</f>
        <v/>
      </c>
      <c r="K114" s="454" t="str">
        <f>IF($C114="","",'סיכום לועדה- הזנת נתונים'!P114)</f>
        <v/>
      </c>
      <c r="L114" s="454" t="str">
        <f>IF($C114="","",'סיכום לועדה- הזנת נתונים'!Q114)</f>
        <v/>
      </c>
      <c r="M114" s="455" t="str">
        <f>IF($C114="","",'סיכום לועדה- הזנת נתונים'!R114)</f>
        <v/>
      </c>
      <c r="N114" s="456" t="str">
        <f>IF($C114="","",'סיכום לועדה- הזנת נתונים'!S114)</f>
        <v/>
      </c>
      <c r="O114" s="456" t="str">
        <f>IF($C114="","",'סיכום לועדה- הזנת נתונים'!T114)</f>
        <v/>
      </c>
      <c r="P114" s="456" t="str">
        <f>IF($C114="","",'סיכום לועדה- הזנת נתונים'!U114)</f>
        <v/>
      </c>
      <c r="Q114" s="456" t="str">
        <f>IF($C114="","",'סיכום לועדה- הזנת נתונים'!V114)</f>
        <v/>
      </c>
      <c r="R114" s="453" t="str">
        <f>IF($C114="","",'סיכום לועדה- הזנת נתונים'!K114)</f>
        <v/>
      </c>
      <c r="S114" s="453" t="str">
        <f>IF($C114="","",'סיכום לועדה- הזנת נתונים'!L114)</f>
        <v/>
      </c>
      <c r="T114" s="453" t="str">
        <f>IF($C114="","",'סיכום לועדה- הזנת נתונים'!M114)</f>
        <v/>
      </c>
      <c r="U114" s="453" t="str">
        <f>IF($C114="","",'סיכום לועדה- הזנת נתונים'!N114)</f>
        <v/>
      </c>
      <c r="V114" s="29" t="str">
        <f>IF($C114="","",'סיכום לועדה- הזנת נתונים'!O114)</f>
        <v/>
      </c>
      <c r="W114" s="23"/>
      <c r="X114" s="24"/>
      <c r="Y114" s="26"/>
      <c r="Z114" s="26"/>
      <c r="AA114" s="25"/>
      <c r="AX114" s="26"/>
      <c r="AY114" s="26"/>
      <c r="AZ114" s="27"/>
    </row>
    <row r="115" spans="2:52" hidden="1" x14ac:dyDescent="0.25">
      <c r="B115" s="28" t="str">
        <f t="shared" si="1"/>
        <v/>
      </c>
      <c r="C115" s="453" t="str">
        <f>'סיכום לועדה- הזנת נתונים'!C115</f>
        <v/>
      </c>
      <c r="D115" s="453" t="str">
        <f>IF($C115="","",'סיכום לועדה- הזנת נתונים'!D115)</f>
        <v/>
      </c>
      <c r="E115" s="453" t="str">
        <f>IF($C115="","",'סיכום לועדה- הזנת נתונים'!E115)</f>
        <v/>
      </c>
      <c r="F115" s="453" t="str">
        <f>IF($C115="","",'סיכום לועדה- הזנת נתונים'!F115)</f>
        <v/>
      </c>
      <c r="G115" s="453" t="str">
        <f>IF($C115="","",'סיכום לועדה- הזנת נתונים'!G115)</f>
        <v/>
      </c>
      <c r="H115" s="453" t="str">
        <f>IF($C115="","",'סיכום לועדה- הזנת נתונים'!H115)</f>
        <v/>
      </c>
      <c r="I115" s="454" t="str">
        <f>IF($C115="","",'סיכום לועדה- הזנת נתונים'!I115)</f>
        <v/>
      </c>
      <c r="J115" s="454" t="str">
        <f>IF($C115="","",'סיכום לועדה- הזנת נתונים'!J115)</f>
        <v/>
      </c>
      <c r="K115" s="454" t="str">
        <f>IF($C115="","",'סיכום לועדה- הזנת נתונים'!P115)</f>
        <v/>
      </c>
      <c r="L115" s="454" t="str">
        <f>IF($C115="","",'סיכום לועדה- הזנת נתונים'!Q115)</f>
        <v/>
      </c>
      <c r="M115" s="455" t="str">
        <f>IF($C115="","",'סיכום לועדה- הזנת נתונים'!R115)</f>
        <v/>
      </c>
      <c r="N115" s="456" t="str">
        <f>IF($C115="","",'סיכום לועדה- הזנת נתונים'!S115)</f>
        <v/>
      </c>
      <c r="O115" s="456" t="str">
        <f>IF($C115="","",'סיכום לועדה- הזנת נתונים'!T115)</f>
        <v/>
      </c>
      <c r="P115" s="456" t="str">
        <f>IF($C115="","",'סיכום לועדה- הזנת נתונים'!U115)</f>
        <v/>
      </c>
      <c r="Q115" s="456" t="str">
        <f>IF($C115="","",'סיכום לועדה- הזנת נתונים'!V115)</f>
        <v/>
      </c>
      <c r="R115" s="453" t="str">
        <f>IF($C115="","",'סיכום לועדה- הזנת נתונים'!K115)</f>
        <v/>
      </c>
      <c r="S115" s="453" t="str">
        <f>IF($C115="","",'סיכום לועדה- הזנת נתונים'!L115)</f>
        <v/>
      </c>
      <c r="T115" s="453" t="str">
        <f>IF($C115="","",'סיכום לועדה- הזנת נתונים'!M115)</f>
        <v/>
      </c>
      <c r="U115" s="453" t="str">
        <f>IF($C115="","",'סיכום לועדה- הזנת נתונים'!N115)</f>
        <v/>
      </c>
      <c r="V115" s="29" t="str">
        <f>IF($C115="","",'סיכום לועדה- הזנת נתונים'!O115)</f>
        <v/>
      </c>
      <c r="W115" s="23"/>
      <c r="X115" s="24"/>
      <c r="Y115" s="26"/>
      <c r="Z115" s="26"/>
      <c r="AA115" s="25"/>
      <c r="AX115" s="26"/>
      <c r="AY115" s="26"/>
      <c r="AZ115" s="27"/>
    </row>
    <row r="116" spans="2:52" hidden="1" x14ac:dyDescent="0.25">
      <c r="B116" s="28" t="str">
        <f t="shared" si="1"/>
        <v/>
      </c>
      <c r="C116" s="453" t="str">
        <f>'סיכום לועדה- הזנת נתונים'!C116</f>
        <v/>
      </c>
      <c r="D116" s="453" t="str">
        <f>IF($C116="","",'סיכום לועדה- הזנת נתונים'!D116)</f>
        <v/>
      </c>
      <c r="E116" s="453" t="str">
        <f>IF($C116="","",'סיכום לועדה- הזנת נתונים'!E116)</f>
        <v/>
      </c>
      <c r="F116" s="453" t="str">
        <f>IF($C116="","",'סיכום לועדה- הזנת נתונים'!F116)</f>
        <v/>
      </c>
      <c r="G116" s="453" t="str">
        <f>IF($C116="","",'סיכום לועדה- הזנת נתונים'!G116)</f>
        <v/>
      </c>
      <c r="H116" s="453" t="str">
        <f>IF($C116="","",'סיכום לועדה- הזנת נתונים'!H116)</f>
        <v/>
      </c>
      <c r="I116" s="454" t="str">
        <f>IF($C116="","",'סיכום לועדה- הזנת נתונים'!I116)</f>
        <v/>
      </c>
      <c r="J116" s="454" t="str">
        <f>IF($C116="","",'סיכום לועדה- הזנת נתונים'!J116)</f>
        <v/>
      </c>
      <c r="K116" s="454" t="str">
        <f>IF($C116="","",'סיכום לועדה- הזנת נתונים'!P116)</f>
        <v/>
      </c>
      <c r="L116" s="454" t="str">
        <f>IF($C116="","",'סיכום לועדה- הזנת נתונים'!Q116)</f>
        <v/>
      </c>
      <c r="M116" s="455" t="str">
        <f>IF($C116="","",'סיכום לועדה- הזנת נתונים'!R116)</f>
        <v/>
      </c>
      <c r="N116" s="456" t="str">
        <f>IF($C116="","",'סיכום לועדה- הזנת נתונים'!S116)</f>
        <v/>
      </c>
      <c r="O116" s="456" t="str">
        <f>IF($C116="","",'סיכום לועדה- הזנת נתונים'!T116)</f>
        <v/>
      </c>
      <c r="P116" s="456" t="str">
        <f>IF($C116="","",'סיכום לועדה- הזנת נתונים'!U116)</f>
        <v/>
      </c>
      <c r="Q116" s="456" t="str">
        <f>IF($C116="","",'סיכום לועדה- הזנת נתונים'!V116)</f>
        <v/>
      </c>
      <c r="R116" s="453" t="str">
        <f>IF($C116="","",'סיכום לועדה- הזנת נתונים'!K116)</f>
        <v/>
      </c>
      <c r="S116" s="453" t="str">
        <f>IF($C116="","",'סיכום לועדה- הזנת נתונים'!L116)</f>
        <v/>
      </c>
      <c r="T116" s="453" t="str">
        <f>IF($C116="","",'סיכום לועדה- הזנת נתונים'!M116)</f>
        <v/>
      </c>
      <c r="U116" s="453" t="str">
        <f>IF($C116="","",'סיכום לועדה- הזנת נתונים'!N116)</f>
        <v/>
      </c>
      <c r="V116" s="29" t="str">
        <f>IF($C116="","",'סיכום לועדה- הזנת נתונים'!O116)</f>
        <v/>
      </c>
      <c r="W116" s="23"/>
      <c r="X116" s="24"/>
      <c r="Y116" s="26"/>
      <c r="Z116" s="26"/>
      <c r="AA116" s="25"/>
      <c r="AX116" s="26"/>
      <c r="AY116" s="26"/>
      <c r="AZ116" s="27"/>
    </row>
    <row r="117" spans="2:52" hidden="1" x14ac:dyDescent="0.25">
      <c r="B117" s="28" t="str">
        <f t="shared" si="1"/>
        <v/>
      </c>
      <c r="C117" s="453" t="str">
        <f>'סיכום לועדה- הזנת נתונים'!C117</f>
        <v/>
      </c>
      <c r="D117" s="453" t="str">
        <f>IF($C117="","",'סיכום לועדה- הזנת נתונים'!D117)</f>
        <v/>
      </c>
      <c r="E117" s="453" t="str">
        <f>IF($C117="","",'סיכום לועדה- הזנת נתונים'!E117)</f>
        <v/>
      </c>
      <c r="F117" s="453" t="str">
        <f>IF($C117="","",'סיכום לועדה- הזנת נתונים'!F117)</f>
        <v/>
      </c>
      <c r="G117" s="453" t="str">
        <f>IF($C117="","",'סיכום לועדה- הזנת נתונים'!G117)</f>
        <v/>
      </c>
      <c r="H117" s="453" t="str">
        <f>IF($C117="","",'סיכום לועדה- הזנת נתונים'!H117)</f>
        <v/>
      </c>
      <c r="I117" s="454" t="str">
        <f>IF($C117="","",'סיכום לועדה- הזנת נתונים'!I117)</f>
        <v/>
      </c>
      <c r="J117" s="454" t="str">
        <f>IF($C117="","",'סיכום לועדה- הזנת נתונים'!J117)</f>
        <v/>
      </c>
      <c r="K117" s="454" t="str">
        <f>IF($C117="","",'סיכום לועדה- הזנת נתונים'!P117)</f>
        <v/>
      </c>
      <c r="L117" s="454" t="str">
        <f>IF($C117="","",'סיכום לועדה- הזנת נתונים'!Q117)</f>
        <v/>
      </c>
      <c r="M117" s="455" t="str">
        <f>IF($C117="","",'סיכום לועדה- הזנת נתונים'!R117)</f>
        <v/>
      </c>
      <c r="N117" s="456" t="str">
        <f>IF($C117="","",'סיכום לועדה- הזנת נתונים'!S117)</f>
        <v/>
      </c>
      <c r="O117" s="456" t="str">
        <f>IF($C117="","",'סיכום לועדה- הזנת נתונים'!T117)</f>
        <v/>
      </c>
      <c r="P117" s="456" t="str">
        <f>IF($C117="","",'סיכום לועדה- הזנת נתונים'!U117)</f>
        <v/>
      </c>
      <c r="Q117" s="456" t="str">
        <f>IF($C117="","",'סיכום לועדה- הזנת נתונים'!V117)</f>
        <v/>
      </c>
      <c r="R117" s="453" t="str">
        <f>IF($C117="","",'סיכום לועדה- הזנת נתונים'!K117)</f>
        <v/>
      </c>
      <c r="S117" s="453" t="str">
        <f>IF($C117="","",'סיכום לועדה- הזנת נתונים'!L117)</f>
        <v/>
      </c>
      <c r="T117" s="453" t="str">
        <f>IF($C117="","",'סיכום לועדה- הזנת נתונים'!M117)</f>
        <v/>
      </c>
      <c r="U117" s="453" t="str">
        <f>IF($C117="","",'סיכום לועדה- הזנת נתונים'!N117)</f>
        <v/>
      </c>
      <c r="V117" s="29" t="str">
        <f>IF($C117="","",'סיכום לועדה- הזנת נתונים'!O117)</f>
        <v/>
      </c>
      <c r="W117" s="23"/>
      <c r="X117" s="24"/>
      <c r="Y117" s="26"/>
      <c r="Z117" s="26"/>
      <c r="AA117" s="25"/>
      <c r="AX117" s="26"/>
      <c r="AY117" s="26"/>
      <c r="AZ117" s="27"/>
    </row>
    <row r="118" spans="2:52" hidden="1" x14ac:dyDescent="0.25">
      <c r="B118" s="28" t="str">
        <f t="shared" si="1"/>
        <v/>
      </c>
      <c r="C118" s="453" t="str">
        <f>'סיכום לועדה- הזנת נתונים'!C118</f>
        <v/>
      </c>
      <c r="D118" s="453" t="str">
        <f>IF($C118="","",'סיכום לועדה- הזנת נתונים'!D118)</f>
        <v/>
      </c>
      <c r="E118" s="453" t="str">
        <f>IF($C118="","",'סיכום לועדה- הזנת נתונים'!E118)</f>
        <v/>
      </c>
      <c r="F118" s="453" t="str">
        <f>IF($C118="","",'סיכום לועדה- הזנת נתונים'!F118)</f>
        <v/>
      </c>
      <c r="G118" s="453" t="str">
        <f>IF($C118="","",'סיכום לועדה- הזנת נתונים'!G118)</f>
        <v/>
      </c>
      <c r="H118" s="453" t="str">
        <f>IF($C118="","",'סיכום לועדה- הזנת נתונים'!H118)</f>
        <v/>
      </c>
      <c r="I118" s="454" t="str">
        <f>IF($C118="","",'סיכום לועדה- הזנת נתונים'!I118)</f>
        <v/>
      </c>
      <c r="J118" s="454" t="str">
        <f>IF($C118="","",'סיכום לועדה- הזנת נתונים'!J118)</f>
        <v/>
      </c>
      <c r="K118" s="454" t="str">
        <f>IF($C118="","",'סיכום לועדה- הזנת נתונים'!P118)</f>
        <v/>
      </c>
      <c r="L118" s="454" t="str">
        <f>IF($C118="","",'סיכום לועדה- הזנת נתונים'!Q118)</f>
        <v/>
      </c>
      <c r="M118" s="455" t="str">
        <f>IF($C118="","",'סיכום לועדה- הזנת נתונים'!R118)</f>
        <v/>
      </c>
      <c r="N118" s="456" t="str">
        <f>IF($C118="","",'סיכום לועדה- הזנת נתונים'!S118)</f>
        <v/>
      </c>
      <c r="O118" s="456" t="str">
        <f>IF($C118="","",'סיכום לועדה- הזנת נתונים'!T118)</f>
        <v/>
      </c>
      <c r="P118" s="456" t="str">
        <f>IF($C118="","",'סיכום לועדה- הזנת נתונים'!U118)</f>
        <v/>
      </c>
      <c r="Q118" s="456" t="str">
        <f>IF($C118="","",'סיכום לועדה- הזנת נתונים'!V118)</f>
        <v/>
      </c>
      <c r="R118" s="453" t="str">
        <f>IF($C118="","",'סיכום לועדה- הזנת נתונים'!K118)</f>
        <v/>
      </c>
      <c r="S118" s="453" t="str">
        <f>IF($C118="","",'סיכום לועדה- הזנת נתונים'!L118)</f>
        <v/>
      </c>
      <c r="T118" s="453" t="str">
        <f>IF($C118="","",'סיכום לועדה- הזנת נתונים'!M118)</f>
        <v/>
      </c>
      <c r="U118" s="453" t="str">
        <f>IF($C118="","",'סיכום לועדה- הזנת נתונים'!N118)</f>
        <v/>
      </c>
      <c r="V118" s="29" t="str">
        <f>IF($C118="","",'סיכום לועדה- הזנת נתונים'!O118)</f>
        <v/>
      </c>
      <c r="W118" s="23"/>
      <c r="X118" s="24"/>
      <c r="Y118" s="26"/>
      <c r="Z118" s="26"/>
      <c r="AA118" s="25"/>
      <c r="AX118" s="26"/>
      <c r="AY118" s="26"/>
      <c r="AZ118" s="27"/>
    </row>
    <row r="119" spans="2:52" hidden="1" x14ac:dyDescent="0.25">
      <c r="B119" s="28" t="str">
        <f t="shared" si="1"/>
        <v/>
      </c>
      <c r="C119" s="453" t="str">
        <f>'סיכום לועדה- הזנת נתונים'!C119</f>
        <v/>
      </c>
      <c r="D119" s="453" t="str">
        <f>IF($C119="","",'סיכום לועדה- הזנת נתונים'!D119)</f>
        <v/>
      </c>
      <c r="E119" s="453" t="str">
        <f>IF($C119="","",'סיכום לועדה- הזנת נתונים'!E119)</f>
        <v/>
      </c>
      <c r="F119" s="453" t="str">
        <f>IF($C119="","",'סיכום לועדה- הזנת נתונים'!F119)</f>
        <v/>
      </c>
      <c r="G119" s="453" t="str">
        <f>IF($C119="","",'סיכום לועדה- הזנת נתונים'!G119)</f>
        <v/>
      </c>
      <c r="H119" s="453" t="str">
        <f>IF($C119="","",'סיכום לועדה- הזנת נתונים'!H119)</f>
        <v/>
      </c>
      <c r="I119" s="454" t="str">
        <f>IF($C119="","",'סיכום לועדה- הזנת נתונים'!I119)</f>
        <v/>
      </c>
      <c r="J119" s="454" t="str">
        <f>IF($C119="","",'סיכום לועדה- הזנת נתונים'!J119)</f>
        <v/>
      </c>
      <c r="K119" s="454" t="str">
        <f>IF($C119="","",'סיכום לועדה- הזנת נתונים'!P119)</f>
        <v/>
      </c>
      <c r="L119" s="454" t="str">
        <f>IF($C119="","",'סיכום לועדה- הזנת נתונים'!Q119)</f>
        <v/>
      </c>
      <c r="M119" s="455" t="str">
        <f>IF($C119="","",'סיכום לועדה- הזנת נתונים'!R119)</f>
        <v/>
      </c>
      <c r="N119" s="456" t="str">
        <f>IF($C119="","",'סיכום לועדה- הזנת נתונים'!S119)</f>
        <v/>
      </c>
      <c r="O119" s="456" t="str">
        <f>IF($C119="","",'סיכום לועדה- הזנת נתונים'!T119)</f>
        <v/>
      </c>
      <c r="P119" s="456" t="str">
        <f>IF($C119="","",'סיכום לועדה- הזנת נתונים'!U119)</f>
        <v/>
      </c>
      <c r="Q119" s="456" t="str">
        <f>IF($C119="","",'סיכום לועדה- הזנת נתונים'!V119)</f>
        <v/>
      </c>
      <c r="R119" s="453" t="str">
        <f>IF($C119="","",'סיכום לועדה- הזנת נתונים'!K119)</f>
        <v/>
      </c>
      <c r="S119" s="453" t="str">
        <f>IF($C119="","",'סיכום לועדה- הזנת נתונים'!L119)</f>
        <v/>
      </c>
      <c r="T119" s="453" t="str">
        <f>IF($C119="","",'סיכום לועדה- הזנת נתונים'!M119)</f>
        <v/>
      </c>
      <c r="U119" s="453" t="str">
        <f>IF($C119="","",'סיכום לועדה- הזנת נתונים'!N119)</f>
        <v/>
      </c>
      <c r="V119" s="29" t="str">
        <f>IF($C119="","",'סיכום לועדה- הזנת נתונים'!O119)</f>
        <v/>
      </c>
      <c r="W119" s="23"/>
      <c r="X119" s="24"/>
      <c r="Y119" s="26"/>
      <c r="Z119" s="26"/>
      <c r="AA119" s="25"/>
      <c r="AX119" s="26"/>
      <c r="AY119" s="26"/>
      <c r="AZ119" s="27"/>
    </row>
    <row r="120" spans="2:52" hidden="1" x14ac:dyDescent="0.25">
      <c r="B120" s="28" t="str">
        <f t="shared" si="1"/>
        <v/>
      </c>
      <c r="C120" s="453" t="str">
        <f>'סיכום לועדה- הזנת נתונים'!C120</f>
        <v/>
      </c>
      <c r="D120" s="453" t="str">
        <f>IF($C120="","",'סיכום לועדה- הזנת נתונים'!D120)</f>
        <v/>
      </c>
      <c r="E120" s="453" t="str">
        <f>IF($C120="","",'סיכום לועדה- הזנת נתונים'!E120)</f>
        <v/>
      </c>
      <c r="F120" s="453" t="str">
        <f>IF($C120="","",'סיכום לועדה- הזנת נתונים'!F120)</f>
        <v/>
      </c>
      <c r="G120" s="453" t="str">
        <f>IF($C120="","",'סיכום לועדה- הזנת נתונים'!G120)</f>
        <v/>
      </c>
      <c r="H120" s="453" t="str">
        <f>IF($C120="","",'סיכום לועדה- הזנת נתונים'!H120)</f>
        <v/>
      </c>
      <c r="I120" s="454" t="str">
        <f>IF($C120="","",'סיכום לועדה- הזנת נתונים'!I120)</f>
        <v/>
      </c>
      <c r="J120" s="454" t="str">
        <f>IF($C120="","",'סיכום לועדה- הזנת נתונים'!J120)</f>
        <v/>
      </c>
      <c r="K120" s="454" t="str">
        <f>IF($C120="","",'סיכום לועדה- הזנת נתונים'!P120)</f>
        <v/>
      </c>
      <c r="L120" s="454" t="str">
        <f>IF($C120="","",'סיכום לועדה- הזנת נתונים'!Q120)</f>
        <v/>
      </c>
      <c r="M120" s="455" t="str">
        <f>IF($C120="","",'סיכום לועדה- הזנת נתונים'!R120)</f>
        <v/>
      </c>
      <c r="N120" s="456" t="str">
        <f>IF($C120="","",'סיכום לועדה- הזנת נתונים'!S120)</f>
        <v/>
      </c>
      <c r="O120" s="456" t="str">
        <f>IF($C120="","",'סיכום לועדה- הזנת נתונים'!T120)</f>
        <v/>
      </c>
      <c r="P120" s="456" t="str">
        <f>IF($C120="","",'סיכום לועדה- הזנת נתונים'!U120)</f>
        <v/>
      </c>
      <c r="Q120" s="456" t="str">
        <f>IF($C120="","",'סיכום לועדה- הזנת נתונים'!V120)</f>
        <v/>
      </c>
      <c r="R120" s="453" t="str">
        <f>IF($C120="","",'סיכום לועדה- הזנת נתונים'!K120)</f>
        <v/>
      </c>
      <c r="S120" s="453" t="str">
        <f>IF($C120="","",'סיכום לועדה- הזנת נתונים'!L120)</f>
        <v/>
      </c>
      <c r="T120" s="453" t="str">
        <f>IF($C120="","",'סיכום לועדה- הזנת נתונים'!M120)</f>
        <v/>
      </c>
      <c r="U120" s="453" t="str">
        <f>IF($C120="","",'סיכום לועדה- הזנת נתונים'!N120)</f>
        <v/>
      </c>
      <c r="V120" s="29" t="str">
        <f>IF($C120="","",'סיכום לועדה- הזנת נתונים'!O120)</f>
        <v/>
      </c>
      <c r="W120" s="23"/>
      <c r="X120" s="24"/>
      <c r="Y120" s="26"/>
      <c r="Z120" s="26"/>
      <c r="AA120" s="25"/>
      <c r="AX120" s="26"/>
      <c r="AY120" s="26"/>
      <c r="AZ120" s="27"/>
    </row>
    <row r="121" spans="2:52" hidden="1" x14ac:dyDescent="0.25">
      <c r="B121" s="28" t="str">
        <f t="shared" si="1"/>
        <v/>
      </c>
      <c r="C121" s="453" t="str">
        <f>'סיכום לועדה- הזנת נתונים'!C121</f>
        <v/>
      </c>
      <c r="D121" s="453" t="str">
        <f>IF($C121="","",'סיכום לועדה- הזנת נתונים'!D121)</f>
        <v/>
      </c>
      <c r="E121" s="453" t="str">
        <f>IF($C121="","",'סיכום לועדה- הזנת נתונים'!E121)</f>
        <v/>
      </c>
      <c r="F121" s="453" t="str">
        <f>IF($C121="","",'סיכום לועדה- הזנת נתונים'!F121)</f>
        <v/>
      </c>
      <c r="G121" s="453" t="str">
        <f>IF($C121="","",'סיכום לועדה- הזנת נתונים'!G121)</f>
        <v/>
      </c>
      <c r="H121" s="453" t="str">
        <f>IF($C121="","",'סיכום לועדה- הזנת נתונים'!H121)</f>
        <v/>
      </c>
      <c r="I121" s="454" t="str">
        <f>IF($C121="","",'סיכום לועדה- הזנת נתונים'!I121)</f>
        <v/>
      </c>
      <c r="J121" s="454" t="str">
        <f>IF($C121="","",'סיכום לועדה- הזנת נתונים'!J121)</f>
        <v/>
      </c>
      <c r="K121" s="454" t="str">
        <f>IF($C121="","",'סיכום לועדה- הזנת נתונים'!P121)</f>
        <v/>
      </c>
      <c r="L121" s="454" t="str">
        <f>IF($C121="","",'סיכום לועדה- הזנת נתונים'!Q121)</f>
        <v/>
      </c>
      <c r="M121" s="455" t="str">
        <f>IF($C121="","",'סיכום לועדה- הזנת נתונים'!R121)</f>
        <v/>
      </c>
      <c r="N121" s="456" t="str">
        <f>IF($C121="","",'סיכום לועדה- הזנת נתונים'!S121)</f>
        <v/>
      </c>
      <c r="O121" s="456" t="str">
        <f>IF($C121="","",'סיכום לועדה- הזנת נתונים'!T121)</f>
        <v/>
      </c>
      <c r="P121" s="456" t="str">
        <f>IF($C121="","",'סיכום לועדה- הזנת נתונים'!U121)</f>
        <v/>
      </c>
      <c r="Q121" s="456" t="str">
        <f>IF($C121="","",'סיכום לועדה- הזנת נתונים'!V121)</f>
        <v/>
      </c>
      <c r="R121" s="453" t="str">
        <f>IF($C121="","",'סיכום לועדה- הזנת נתונים'!K121)</f>
        <v/>
      </c>
      <c r="S121" s="453" t="str">
        <f>IF($C121="","",'סיכום לועדה- הזנת נתונים'!L121)</f>
        <v/>
      </c>
      <c r="T121" s="453" t="str">
        <f>IF($C121="","",'סיכום לועדה- הזנת נתונים'!M121)</f>
        <v/>
      </c>
      <c r="U121" s="453" t="str">
        <f>IF($C121="","",'סיכום לועדה- הזנת נתונים'!N121)</f>
        <v/>
      </c>
      <c r="V121" s="29" t="str">
        <f>IF($C121="","",'סיכום לועדה- הזנת נתונים'!O121)</f>
        <v/>
      </c>
      <c r="W121" s="23"/>
      <c r="X121" s="24"/>
      <c r="Y121" s="26"/>
      <c r="Z121" s="26"/>
      <c r="AA121" s="25"/>
      <c r="AX121" s="26"/>
      <c r="AY121" s="26"/>
      <c r="AZ121" s="27"/>
    </row>
    <row r="122" spans="2:52" hidden="1" x14ac:dyDescent="0.25">
      <c r="B122" s="28" t="str">
        <f t="shared" si="1"/>
        <v/>
      </c>
      <c r="C122" s="453" t="str">
        <f>'סיכום לועדה- הזנת נתונים'!C122</f>
        <v/>
      </c>
      <c r="D122" s="453" t="str">
        <f>IF($C122="","",'סיכום לועדה- הזנת נתונים'!D122)</f>
        <v/>
      </c>
      <c r="E122" s="453" t="str">
        <f>IF($C122="","",'סיכום לועדה- הזנת נתונים'!E122)</f>
        <v/>
      </c>
      <c r="F122" s="453" t="str">
        <f>IF($C122="","",'סיכום לועדה- הזנת נתונים'!F122)</f>
        <v/>
      </c>
      <c r="G122" s="453" t="str">
        <f>IF($C122="","",'סיכום לועדה- הזנת נתונים'!G122)</f>
        <v/>
      </c>
      <c r="H122" s="453" t="str">
        <f>IF($C122="","",'סיכום לועדה- הזנת נתונים'!H122)</f>
        <v/>
      </c>
      <c r="I122" s="454" t="str">
        <f>IF($C122="","",'סיכום לועדה- הזנת נתונים'!I122)</f>
        <v/>
      </c>
      <c r="J122" s="454" t="str">
        <f>IF($C122="","",'סיכום לועדה- הזנת נתונים'!J122)</f>
        <v/>
      </c>
      <c r="K122" s="454" t="str">
        <f>IF($C122="","",'סיכום לועדה- הזנת נתונים'!P122)</f>
        <v/>
      </c>
      <c r="L122" s="454" t="str">
        <f>IF($C122="","",'סיכום לועדה- הזנת נתונים'!Q122)</f>
        <v/>
      </c>
      <c r="M122" s="455" t="str">
        <f>IF($C122="","",'סיכום לועדה- הזנת נתונים'!R122)</f>
        <v/>
      </c>
      <c r="N122" s="456" t="str">
        <f>IF($C122="","",'סיכום לועדה- הזנת נתונים'!S122)</f>
        <v/>
      </c>
      <c r="O122" s="456" t="str">
        <f>IF($C122="","",'סיכום לועדה- הזנת נתונים'!T122)</f>
        <v/>
      </c>
      <c r="P122" s="456" t="str">
        <f>IF($C122="","",'סיכום לועדה- הזנת נתונים'!U122)</f>
        <v/>
      </c>
      <c r="Q122" s="456" t="str">
        <f>IF($C122="","",'סיכום לועדה- הזנת נתונים'!V122)</f>
        <v/>
      </c>
      <c r="R122" s="453" t="str">
        <f>IF($C122="","",'סיכום לועדה- הזנת נתונים'!K122)</f>
        <v/>
      </c>
      <c r="S122" s="453" t="str">
        <f>IF($C122="","",'סיכום לועדה- הזנת נתונים'!L122)</f>
        <v/>
      </c>
      <c r="T122" s="453" t="str">
        <f>IF($C122="","",'סיכום לועדה- הזנת נתונים'!M122)</f>
        <v/>
      </c>
      <c r="U122" s="453" t="str">
        <f>IF($C122="","",'סיכום לועדה- הזנת נתונים'!N122)</f>
        <v/>
      </c>
      <c r="V122" s="29" t="str">
        <f>IF($C122="","",'סיכום לועדה- הזנת נתונים'!O122)</f>
        <v/>
      </c>
      <c r="W122" s="23"/>
      <c r="X122" s="24"/>
      <c r="Y122" s="26"/>
      <c r="Z122" s="26"/>
      <c r="AA122" s="25"/>
      <c r="AX122" s="26"/>
      <c r="AY122" s="26"/>
      <c r="AZ122" s="27"/>
    </row>
    <row r="123" spans="2:52" hidden="1" x14ac:dyDescent="0.25">
      <c r="B123" s="28" t="str">
        <f t="shared" si="1"/>
        <v/>
      </c>
      <c r="C123" s="453" t="str">
        <f>'סיכום לועדה- הזנת נתונים'!C123</f>
        <v/>
      </c>
      <c r="D123" s="453" t="str">
        <f>IF($C123="","",'סיכום לועדה- הזנת נתונים'!D123)</f>
        <v/>
      </c>
      <c r="E123" s="453" t="str">
        <f>IF($C123="","",'סיכום לועדה- הזנת נתונים'!E123)</f>
        <v/>
      </c>
      <c r="F123" s="453" t="str">
        <f>IF($C123="","",'סיכום לועדה- הזנת נתונים'!F123)</f>
        <v/>
      </c>
      <c r="G123" s="453" t="str">
        <f>IF($C123="","",'סיכום לועדה- הזנת נתונים'!G123)</f>
        <v/>
      </c>
      <c r="H123" s="453" t="str">
        <f>IF($C123="","",'סיכום לועדה- הזנת נתונים'!H123)</f>
        <v/>
      </c>
      <c r="I123" s="454" t="str">
        <f>IF($C123="","",'סיכום לועדה- הזנת נתונים'!I123)</f>
        <v/>
      </c>
      <c r="J123" s="454" t="str">
        <f>IF($C123="","",'סיכום לועדה- הזנת נתונים'!J123)</f>
        <v/>
      </c>
      <c r="K123" s="454" t="str">
        <f>IF($C123="","",'סיכום לועדה- הזנת נתונים'!P123)</f>
        <v/>
      </c>
      <c r="L123" s="454" t="str">
        <f>IF($C123="","",'סיכום לועדה- הזנת נתונים'!Q123)</f>
        <v/>
      </c>
      <c r="M123" s="455" t="str">
        <f>IF($C123="","",'סיכום לועדה- הזנת נתונים'!R123)</f>
        <v/>
      </c>
      <c r="N123" s="456" t="str">
        <f>IF($C123="","",'סיכום לועדה- הזנת נתונים'!S123)</f>
        <v/>
      </c>
      <c r="O123" s="456" t="str">
        <f>IF($C123="","",'סיכום לועדה- הזנת נתונים'!T123)</f>
        <v/>
      </c>
      <c r="P123" s="456" t="str">
        <f>IF($C123="","",'סיכום לועדה- הזנת נתונים'!U123)</f>
        <v/>
      </c>
      <c r="Q123" s="456" t="str">
        <f>IF($C123="","",'סיכום לועדה- הזנת נתונים'!V123)</f>
        <v/>
      </c>
      <c r="R123" s="453" t="str">
        <f>IF($C123="","",'סיכום לועדה- הזנת נתונים'!K123)</f>
        <v/>
      </c>
      <c r="S123" s="453" t="str">
        <f>IF($C123="","",'סיכום לועדה- הזנת נתונים'!L123)</f>
        <v/>
      </c>
      <c r="T123" s="453" t="str">
        <f>IF($C123="","",'סיכום לועדה- הזנת נתונים'!M123)</f>
        <v/>
      </c>
      <c r="U123" s="453" t="str">
        <f>IF($C123="","",'סיכום לועדה- הזנת נתונים'!N123)</f>
        <v/>
      </c>
      <c r="V123" s="29" t="str">
        <f>IF($C123="","",'סיכום לועדה- הזנת נתונים'!O123)</f>
        <v/>
      </c>
      <c r="W123" s="23"/>
      <c r="X123" s="24"/>
      <c r="Y123" s="26"/>
      <c r="Z123" s="26"/>
      <c r="AA123" s="25"/>
      <c r="AX123" s="26"/>
      <c r="AY123" s="26"/>
      <c r="AZ123" s="27"/>
    </row>
    <row r="124" spans="2:52" hidden="1" x14ac:dyDescent="0.25">
      <c r="B124" s="28" t="str">
        <f t="shared" si="1"/>
        <v/>
      </c>
      <c r="C124" s="453" t="str">
        <f>'סיכום לועדה- הזנת נתונים'!C124</f>
        <v/>
      </c>
      <c r="D124" s="453" t="str">
        <f>IF($C124="","",'סיכום לועדה- הזנת נתונים'!D124)</f>
        <v/>
      </c>
      <c r="E124" s="453" t="str">
        <f>IF($C124="","",'סיכום לועדה- הזנת נתונים'!E124)</f>
        <v/>
      </c>
      <c r="F124" s="453" t="str">
        <f>IF($C124="","",'סיכום לועדה- הזנת נתונים'!F124)</f>
        <v/>
      </c>
      <c r="G124" s="453" t="str">
        <f>IF($C124="","",'סיכום לועדה- הזנת נתונים'!G124)</f>
        <v/>
      </c>
      <c r="H124" s="453" t="str">
        <f>IF($C124="","",'סיכום לועדה- הזנת נתונים'!H124)</f>
        <v/>
      </c>
      <c r="I124" s="454" t="str">
        <f>IF($C124="","",'סיכום לועדה- הזנת נתונים'!I124)</f>
        <v/>
      </c>
      <c r="J124" s="454" t="str">
        <f>IF($C124="","",'סיכום לועדה- הזנת נתונים'!J124)</f>
        <v/>
      </c>
      <c r="K124" s="454" t="str">
        <f>IF($C124="","",'סיכום לועדה- הזנת נתונים'!P124)</f>
        <v/>
      </c>
      <c r="L124" s="454" t="str">
        <f>IF($C124="","",'סיכום לועדה- הזנת נתונים'!Q124)</f>
        <v/>
      </c>
      <c r="M124" s="455" t="str">
        <f>IF($C124="","",'סיכום לועדה- הזנת נתונים'!R124)</f>
        <v/>
      </c>
      <c r="N124" s="456" t="str">
        <f>IF($C124="","",'סיכום לועדה- הזנת נתונים'!S124)</f>
        <v/>
      </c>
      <c r="O124" s="456" t="str">
        <f>IF($C124="","",'סיכום לועדה- הזנת נתונים'!T124)</f>
        <v/>
      </c>
      <c r="P124" s="456" t="str">
        <f>IF($C124="","",'סיכום לועדה- הזנת נתונים'!U124)</f>
        <v/>
      </c>
      <c r="Q124" s="456" t="str">
        <f>IF($C124="","",'סיכום לועדה- הזנת נתונים'!V124)</f>
        <v/>
      </c>
      <c r="R124" s="453" t="str">
        <f>IF($C124="","",'סיכום לועדה- הזנת נתונים'!K124)</f>
        <v/>
      </c>
      <c r="S124" s="453" t="str">
        <f>IF($C124="","",'סיכום לועדה- הזנת נתונים'!L124)</f>
        <v/>
      </c>
      <c r="T124" s="453" t="str">
        <f>IF($C124="","",'סיכום לועדה- הזנת נתונים'!M124)</f>
        <v/>
      </c>
      <c r="U124" s="453" t="str">
        <f>IF($C124="","",'סיכום לועדה- הזנת נתונים'!N124)</f>
        <v/>
      </c>
      <c r="V124" s="29" t="str">
        <f>IF($C124="","",'סיכום לועדה- הזנת נתונים'!O124)</f>
        <v/>
      </c>
      <c r="W124" s="23"/>
      <c r="X124" s="24"/>
      <c r="Y124" s="26"/>
      <c r="Z124" s="26"/>
      <c r="AA124" s="25"/>
      <c r="AX124" s="26"/>
      <c r="AY124" s="26"/>
      <c r="AZ124" s="27"/>
    </row>
    <row r="125" spans="2:52" hidden="1" x14ac:dyDescent="0.25">
      <c r="B125" s="28" t="str">
        <f t="shared" si="1"/>
        <v/>
      </c>
      <c r="C125" s="453" t="str">
        <f>'סיכום לועדה- הזנת נתונים'!C125</f>
        <v/>
      </c>
      <c r="D125" s="453" t="str">
        <f>IF($C125="","",'סיכום לועדה- הזנת נתונים'!D125)</f>
        <v/>
      </c>
      <c r="E125" s="453" t="str">
        <f>IF($C125="","",'סיכום לועדה- הזנת נתונים'!E125)</f>
        <v/>
      </c>
      <c r="F125" s="453" t="str">
        <f>IF($C125="","",'סיכום לועדה- הזנת נתונים'!F125)</f>
        <v/>
      </c>
      <c r="G125" s="453" t="str">
        <f>IF($C125="","",'סיכום לועדה- הזנת נתונים'!G125)</f>
        <v/>
      </c>
      <c r="H125" s="453" t="str">
        <f>IF($C125="","",'סיכום לועדה- הזנת נתונים'!H125)</f>
        <v/>
      </c>
      <c r="I125" s="454" t="str">
        <f>IF($C125="","",'סיכום לועדה- הזנת נתונים'!I125)</f>
        <v/>
      </c>
      <c r="J125" s="454" t="str">
        <f>IF($C125="","",'סיכום לועדה- הזנת נתונים'!J125)</f>
        <v/>
      </c>
      <c r="K125" s="454" t="str">
        <f>IF($C125="","",'סיכום לועדה- הזנת נתונים'!P125)</f>
        <v/>
      </c>
      <c r="L125" s="454" t="str">
        <f>IF($C125="","",'סיכום לועדה- הזנת נתונים'!Q125)</f>
        <v/>
      </c>
      <c r="M125" s="455" t="str">
        <f>IF($C125="","",'סיכום לועדה- הזנת נתונים'!R125)</f>
        <v/>
      </c>
      <c r="N125" s="456" t="str">
        <f>IF($C125="","",'סיכום לועדה- הזנת נתונים'!S125)</f>
        <v/>
      </c>
      <c r="O125" s="456" t="str">
        <f>IF($C125="","",'סיכום לועדה- הזנת נתונים'!T125)</f>
        <v/>
      </c>
      <c r="P125" s="456" t="str">
        <f>IF($C125="","",'סיכום לועדה- הזנת נתונים'!U125)</f>
        <v/>
      </c>
      <c r="Q125" s="456" t="str">
        <f>IF($C125="","",'סיכום לועדה- הזנת נתונים'!V125)</f>
        <v/>
      </c>
      <c r="R125" s="453" t="str">
        <f>IF($C125="","",'סיכום לועדה- הזנת נתונים'!K125)</f>
        <v/>
      </c>
      <c r="S125" s="453" t="str">
        <f>IF($C125="","",'סיכום לועדה- הזנת נתונים'!L125)</f>
        <v/>
      </c>
      <c r="T125" s="453" t="str">
        <f>IF($C125="","",'סיכום לועדה- הזנת נתונים'!M125)</f>
        <v/>
      </c>
      <c r="U125" s="453" t="str">
        <f>IF($C125="","",'סיכום לועדה- הזנת נתונים'!N125)</f>
        <v/>
      </c>
      <c r="V125" s="29" t="str">
        <f>IF($C125="","",'סיכום לועדה- הזנת נתונים'!O125)</f>
        <v/>
      </c>
      <c r="W125" s="23"/>
      <c r="X125" s="24"/>
      <c r="Y125" s="26"/>
      <c r="Z125" s="26"/>
      <c r="AA125" s="25"/>
      <c r="AX125" s="26"/>
      <c r="AY125" s="26"/>
      <c r="AZ125" s="27"/>
    </row>
    <row r="126" spans="2:52" hidden="1" x14ac:dyDescent="0.25">
      <c r="B126" s="28" t="str">
        <f t="shared" si="1"/>
        <v/>
      </c>
      <c r="C126" s="453" t="str">
        <f>'סיכום לועדה- הזנת נתונים'!C126</f>
        <v/>
      </c>
      <c r="D126" s="453" t="str">
        <f>IF($C126="","",'סיכום לועדה- הזנת נתונים'!D126)</f>
        <v/>
      </c>
      <c r="E126" s="453" t="str">
        <f>IF($C126="","",'סיכום לועדה- הזנת נתונים'!E126)</f>
        <v/>
      </c>
      <c r="F126" s="453" t="str">
        <f>IF($C126="","",'סיכום לועדה- הזנת נתונים'!F126)</f>
        <v/>
      </c>
      <c r="G126" s="453" t="str">
        <f>IF($C126="","",'סיכום לועדה- הזנת נתונים'!G126)</f>
        <v/>
      </c>
      <c r="H126" s="453" t="str">
        <f>IF($C126="","",'סיכום לועדה- הזנת נתונים'!H126)</f>
        <v/>
      </c>
      <c r="I126" s="454" t="str">
        <f>IF($C126="","",'סיכום לועדה- הזנת נתונים'!I126)</f>
        <v/>
      </c>
      <c r="J126" s="454" t="str">
        <f>IF($C126="","",'סיכום לועדה- הזנת נתונים'!J126)</f>
        <v/>
      </c>
      <c r="K126" s="454" t="str">
        <f>IF($C126="","",'סיכום לועדה- הזנת נתונים'!P126)</f>
        <v/>
      </c>
      <c r="L126" s="454" t="str">
        <f>IF($C126="","",'סיכום לועדה- הזנת נתונים'!Q126)</f>
        <v/>
      </c>
      <c r="M126" s="455" t="str">
        <f>IF($C126="","",'סיכום לועדה- הזנת נתונים'!R126)</f>
        <v/>
      </c>
      <c r="N126" s="456" t="str">
        <f>IF($C126="","",'סיכום לועדה- הזנת נתונים'!S126)</f>
        <v/>
      </c>
      <c r="O126" s="456" t="str">
        <f>IF($C126="","",'סיכום לועדה- הזנת נתונים'!T126)</f>
        <v/>
      </c>
      <c r="P126" s="456" t="str">
        <f>IF($C126="","",'סיכום לועדה- הזנת נתונים'!U126)</f>
        <v/>
      </c>
      <c r="Q126" s="456" t="str">
        <f>IF($C126="","",'סיכום לועדה- הזנת נתונים'!V126)</f>
        <v/>
      </c>
      <c r="R126" s="453" t="str">
        <f>IF($C126="","",'סיכום לועדה- הזנת נתונים'!K126)</f>
        <v/>
      </c>
      <c r="S126" s="453" t="str">
        <f>IF($C126="","",'סיכום לועדה- הזנת נתונים'!L126)</f>
        <v/>
      </c>
      <c r="T126" s="453" t="str">
        <f>IF($C126="","",'סיכום לועדה- הזנת נתונים'!M126)</f>
        <v/>
      </c>
      <c r="U126" s="453" t="str">
        <f>IF($C126="","",'סיכום לועדה- הזנת נתונים'!N126)</f>
        <v/>
      </c>
      <c r="V126" s="29" t="str">
        <f>IF($C126="","",'סיכום לועדה- הזנת נתונים'!O126)</f>
        <v/>
      </c>
      <c r="W126" s="23"/>
      <c r="X126" s="24"/>
      <c r="Y126" s="26"/>
      <c r="Z126" s="26"/>
      <c r="AA126" s="25"/>
      <c r="AX126" s="26"/>
      <c r="AY126" s="26"/>
      <c r="AZ126" s="27"/>
    </row>
    <row r="127" spans="2:52" hidden="1" x14ac:dyDescent="0.25">
      <c r="B127" s="28" t="str">
        <f t="shared" si="1"/>
        <v/>
      </c>
      <c r="C127" s="453" t="str">
        <f>'סיכום לועדה- הזנת נתונים'!C127</f>
        <v/>
      </c>
      <c r="D127" s="453" t="str">
        <f>IF($C127="","",'סיכום לועדה- הזנת נתונים'!D127)</f>
        <v/>
      </c>
      <c r="E127" s="453" t="str">
        <f>IF($C127="","",'סיכום לועדה- הזנת נתונים'!E127)</f>
        <v/>
      </c>
      <c r="F127" s="453" t="str">
        <f>IF($C127="","",'סיכום לועדה- הזנת נתונים'!F127)</f>
        <v/>
      </c>
      <c r="G127" s="453" t="str">
        <f>IF($C127="","",'סיכום לועדה- הזנת נתונים'!G127)</f>
        <v/>
      </c>
      <c r="H127" s="453" t="str">
        <f>IF($C127="","",'סיכום לועדה- הזנת נתונים'!H127)</f>
        <v/>
      </c>
      <c r="I127" s="454" t="str">
        <f>IF($C127="","",'סיכום לועדה- הזנת נתונים'!I127)</f>
        <v/>
      </c>
      <c r="J127" s="454" t="str">
        <f>IF($C127="","",'סיכום לועדה- הזנת נתונים'!J127)</f>
        <v/>
      </c>
      <c r="K127" s="454" t="str">
        <f>IF($C127="","",'סיכום לועדה- הזנת נתונים'!P127)</f>
        <v/>
      </c>
      <c r="L127" s="454" t="str">
        <f>IF($C127="","",'סיכום לועדה- הזנת נתונים'!Q127)</f>
        <v/>
      </c>
      <c r="M127" s="455" t="str">
        <f>IF($C127="","",'סיכום לועדה- הזנת נתונים'!R127)</f>
        <v/>
      </c>
      <c r="N127" s="456" t="str">
        <f>IF($C127="","",'סיכום לועדה- הזנת נתונים'!S127)</f>
        <v/>
      </c>
      <c r="O127" s="456" t="str">
        <f>IF($C127="","",'סיכום לועדה- הזנת נתונים'!T127)</f>
        <v/>
      </c>
      <c r="P127" s="456" t="str">
        <f>IF($C127="","",'סיכום לועדה- הזנת נתונים'!U127)</f>
        <v/>
      </c>
      <c r="Q127" s="456" t="str">
        <f>IF($C127="","",'סיכום לועדה- הזנת נתונים'!V127)</f>
        <v/>
      </c>
      <c r="R127" s="453" t="str">
        <f>IF($C127="","",'סיכום לועדה- הזנת נתונים'!K127)</f>
        <v/>
      </c>
      <c r="S127" s="453" t="str">
        <f>IF($C127="","",'סיכום לועדה- הזנת נתונים'!L127)</f>
        <v/>
      </c>
      <c r="T127" s="453" t="str">
        <f>IF($C127="","",'סיכום לועדה- הזנת נתונים'!M127)</f>
        <v/>
      </c>
      <c r="U127" s="453" t="str">
        <f>IF($C127="","",'סיכום לועדה- הזנת נתונים'!N127)</f>
        <v/>
      </c>
      <c r="V127" s="29" t="str">
        <f>IF($C127="","",'סיכום לועדה- הזנת נתונים'!O127)</f>
        <v/>
      </c>
      <c r="W127" s="23"/>
      <c r="X127" s="24"/>
      <c r="Y127" s="26"/>
      <c r="Z127" s="26"/>
      <c r="AA127" s="25"/>
      <c r="AX127" s="26"/>
      <c r="AY127" s="26"/>
      <c r="AZ127" s="27"/>
    </row>
    <row r="128" spans="2:52" hidden="1" x14ac:dyDescent="0.25">
      <c r="B128" s="28" t="str">
        <f t="shared" si="1"/>
        <v/>
      </c>
      <c r="C128" s="453" t="str">
        <f>'סיכום לועדה- הזנת נתונים'!C128</f>
        <v/>
      </c>
      <c r="D128" s="453" t="str">
        <f>IF($C128="","",'סיכום לועדה- הזנת נתונים'!D128)</f>
        <v/>
      </c>
      <c r="E128" s="453" t="str">
        <f>IF($C128="","",'סיכום לועדה- הזנת נתונים'!E128)</f>
        <v/>
      </c>
      <c r="F128" s="453" t="str">
        <f>IF($C128="","",'סיכום לועדה- הזנת נתונים'!F128)</f>
        <v/>
      </c>
      <c r="G128" s="453" t="str">
        <f>IF($C128="","",'סיכום לועדה- הזנת נתונים'!G128)</f>
        <v/>
      </c>
      <c r="H128" s="453" t="str">
        <f>IF($C128="","",'סיכום לועדה- הזנת נתונים'!H128)</f>
        <v/>
      </c>
      <c r="I128" s="454" t="str">
        <f>IF($C128="","",'סיכום לועדה- הזנת נתונים'!I128)</f>
        <v/>
      </c>
      <c r="J128" s="454" t="str">
        <f>IF($C128="","",'סיכום לועדה- הזנת נתונים'!J128)</f>
        <v/>
      </c>
      <c r="K128" s="454" t="str">
        <f>IF($C128="","",'סיכום לועדה- הזנת נתונים'!P128)</f>
        <v/>
      </c>
      <c r="L128" s="454" t="str">
        <f>IF($C128="","",'סיכום לועדה- הזנת נתונים'!Q128)</f>
        <v/>
      </c>
      <c r="M128" s="455" t="str">
        <f>IF($C128="","",'סיכום לועדה- הזנת נתונים'!R128)</f>
        <v/>
      </c>
      <c r="N128" s="456" t="str">
        <f>IF($C128="","",'סיכום לועדה- הזנת נתונים'!S128)</f>
        <v/>
      </c>
      <c r="O128" s="456" t="str">
        <f>IF($C128="","",'סיכום לועדה- הזנת נתונים'!T128)</f>
        <v/>
      </c>
      <c r="P128" s="456" t="str">
        <f>IF($C128="","",'סיכום לועדה- הזנת נתונים'!U128)</f>
        <v/>
      </c>
      <c r="Q128" s="456" t="str">
        <f>IF($C128="","",'סיכום לועדה- הזנת נתונים'!V128)</f>
        <v/>
      </c>
      <c r="R128" s="453" t="str">
        <f>IF($C128="","",'סיכום לועדה- הזנת נתונים'!K128)</f>
        <v/>
      </c>
      <c r="S128" s="453" t="str">
        <f>IF($C128="","",'סיכום לועדה- הזנת נתונים'!L128)</f>
        <v/>
      </c>
      <c r="T128" s="453" t="str">
        <f>IF($C128="","",'סיכום לועדה- הזנת נתונים'!M128)</f>
        <v/>
      </c>
      <c r="U128" s="453" t="str">
        <f>IF($C128="","",'סיכום לועדה- הזנת נתונים'!N128)</f>
        <v/>
      </c>
      <c r="V128" s="29" t="str">
        <f>IF($C128="","",'סיכום לועדה- הזנת נתונים'!O128)</f>
        <v/>
      </c>
      <c r="W128" s="23"/>
      <c r="X128" s="24"/>
      <c r="Y128" s="26"/>
      <c r="Z128" s="26"/>
      <c r="AA128" s="25"/>
      <c r="AX128" s="26"/>
      <c r="AY128" s="26"/>
      <c r="AZ128" s="27"/>
    </row>
    <row r="129" spans="2:52" hidden="1" x14ac:dyDescent="0.25">
      <c r="B129" s="28" t="str">
        <f t="shared" si="1"/>
        <v/>
      </c>
      <c r="C129" s="453" t="str">
        <f>'סיכום לועדה- הזנת נתונים'!C129</f>
        <v/>
      </c>
      <c r="D129" s="453" t="str">
        <f>IF($C129="","",'סיכום לועדה- הזנת נתונים'!D129)</f>
        <v/>
      </c>
      <c r="E129" s="453" t="str">
        <f>IF($C129="","",'סיכום לועדה- הזנת נתונים'!E129)</f>
        <v/>
      </c>
      <c r="F129" s="453" t="str">
        <f>IF($C129="","",'סיכום לועדה- הזנת נתונים'!F129)</f>
        <v/>
      </c>
      <c r="G129" s="453" t="str">
        <f>IF($C129="","",'סיכום לועדה- הזנת נתונים'!G129)</f>
        <v/>
      </c>
      <c r="H129" s="453" t="str">
        <f>IF($C129="","",'סיכום לועדה- הזנת נתונים'!H129)</f>
        <v/>
      </c>
      <c r="I129" s="454" t="str">
        <f>IF($C129="","",'סיכום לועדה- הזנת נתונים'!I129)</f>
        <v/>
      </c>
      <c r="J129" s="454" t="str">
        <f>IF($C129="","",'סיכום לועדה- הזנת נתונים'!J129)</f>
        <v/>
      </c>
      <c r="K129" s="454" t="str">
        <f>IF($C129="","",'סיכום לועדה- הזנת נתונים'!P129)</f>
        <v/>
      </c>
      <c r="L129" s="454" t="str">
        <f>IF($C129="","",'סיכום לועדה- הזנת נתונים'!Q129)</f>
        <v/>
      </c>
      <c r="M129" s="455" t="str">
        <f>IF($C129="","",'סיכום לועדה- הזנת נתונים'!R129)</f>
        <v/>
      </c>
      <c r="N129" s="456" t="str">
        <f>IF($C129="","",'סיכום לועדה- הזנת נתונים'!S129)</f>
        <v/>
      </c>
      <c r="O129" s="456" t="str">
        <f>IF($C129="","",'סיכום לועדה- הזנת נתונים'!T129)</f>
        <v/>
      </c>
      <c r="P129" s="456" t="str">
        <f>IF($C129="","",'סיכום לועדה- הזנת נתונים'!U129)</f>
        <v/>
      </c>
      <c r="Q129" s="456" t="str">
        <f>IF($C129="","",'סיכום לועדה- הזנת נתונים'!V129)</f>
        <v/>
      </c>
      <c r="R129" s="453" t="str">
        <f>IF($C129="","",'סיכום לועדה- הזנת נתונים'!K129)</f>
        <v/>
      </c>
      <c r="S129" s="453" t="str">
        <f>IF($C129="","",'סיכום לועדה- הזנת נתונים'!L129)</f>
        <v/>
      </c>
      <c r="T129" s="453" t="str">
        <f>IF($C129="","",'סיכום לועדה- הזנת נתונים'!M129)</f>
        <v/>
      </c>
      <c r="U129" s="453" t="str">
        <f>IF($C129="","",'סיכום לועדה- הזנת נתונים'!N129)</f>
        <v/>
      </c>
      <c r="V129" s="29" t="str">
        <f>IF($C129="","",'סיכום לועדה- הזנת נתונים'!O129)</f>
        <v/>
      </c>
      <c r="W129" s="23"/>
      <c r="X129" s="24"/>
      <c r="Y129" s="26"/>
      <c r="Z129" s="26"/>
      <c r="AA129" s="25"/>
      <c r="AX129" s="26"/>
      <c r="AY129" s="26"/>
      <c r="AZ129" s="27"/>
    </row>
    <row r="130" spans="2:52" ht="16.5" hidden="1" thickBot="1" x14ac:dyDescent="0.3">
      <c r="B130" s="30" t="str">
        <f t="shared" si="1"/>
        <v/>
      </c>
      <c r="C130" s="31" t="str">
        <f>'סיכום לועדה- הזנת נתונים'!C130</f>
        <v/>
      </c>
      <c r="D130" s="31" t="str">
        <f>IF($C130="","",'סיכום לועדה- הזנת נתונים'!D130)</f>
        <v/>
      </c>
      <c r="E130" s="31" t="str">
        <f>IF($C130="","",'סיכום לועדה- הזנת נתונים'!E130)</f>
        <v/>
      </c>
      <c r="F130" s="31" t="str">
        <f>IF($C130="","",'סיכום לועדה- הזנת נתונים'!F130)</f>
        <v/>
      </c>
      <c r="G130" s="31" t="str">
        <f>IF($C130="","",'סיכום לועדה- הזנת נתונים'!G130)</f>
        <v/>
      </c>
      <c r="H130" s="31" t="str">
        <f>IF($C130="","",'סיכום לועדה- הזנת נתונים'!H130)</f>
        <v/>
      </c>
      <c r="I130" s="32" t="str">
        <f>IF($C130="","",'סיכום לועדה- הזנת נתונים'!I130)</f>
        <v/>
      </c>
      <c r="J130" s="32" t="str">
        <f>IF($C130="","",'סיכום לועדה- הזנת נתונים'!J130)</f>
        <v/>
      </c>
      <c r="K130" s="32" t="str">
        <f>IF($C130="","",'סיכום לועדה- הזנת נתונים'!P130)</f>
        <v/>
      </c>
      <c r="L130" s="32" t="str">
        <f>IF($C130="","",'סיכום לועדה- הזנת נתונים'!Q130)</f>
        <v/>
      </c>
      <c r="M130" s="33" t="str">
        <f>IF($C130="","",'סיכום לועדה- הזנת נתונים'!R130)</f>
        <v/>
      </c>
      <c r="N130" s="34" t="str">
        <f>IF($C130="","",'סיכום לועדה- הזנת נתונים'!S130)</f>
        <v/>
      </c>
      <c r="O130" s="34" t="str">
        <f>IF($C130="","",'סיכום לועדה- הזנת נתונים'!T130)</f>
        <v/>
      </c>
      <c r="P130" s="34" t="str">
        <f>IF($C130="","",'סיכום לועדה- הזנת נתונים'!U130)</f>
        <v/>
      </c>
      <c r="Q130" s="34" t="str">
        <f>IF($C130="","",'סיכום לועדה- הזנת נתונים'!V130)</f>
        <v/>
      </c>
      <c r="R130" s="31" t="str">
        <f>IF($C130="","",'סיכום לועדה- הזנת נתונים'!K130)</f>
        <v/>
      </c>
      <c r="S130" s="31" t="str">
        <f>IF($C130="","",'סיכום לועדה- הזנת נתונים'!L130)</f>
        <v/>
      </c>
      <c r="T130" s="31" t="str">
        <f>IF($C130="","",'סיכום לועדה- הזנת נתונים'!M130)</f>
        <v/>
      </c>
      <c r="U130" s="31" t="str">
        <f>IF($C130="","",'סיכום לועדה- הזנת נתונים'!N130)</f>
        <v/>
      </c>
      <c r="V130" s="35" t="str">
        <f>IF($C130="","",'סיכום לועדה- הזנת נתונים'!O130)</f>
        <v/>
      </c>
      <c r="W130" s="23"/>
      <c r="X130" s="24"/>
      <c r="Y130" s="26"/>
      <c r="Z130" s="26"/>
      <c r="AA130" s="25"/>
      <c r="AX130" s="26"/>
      <c r="AY130" s="26"/>
      <c r="AZ130" s="27"/>
    </row>
    <row r="131" spans="2:52" ht="19.5" thickBot="1" x14ac:dyDescent="0.3">
      <c r="B131" s="603" t="s">
        <v>47</v>
      </c>
      <c r="C131" s="604"/>
      <c r="D131" s="36"/>
      <c r="E131" s="36"/>
      <c r="F131" s="36"/>
      <c r="G131" s="36"/>
      <c r="H131" s="36"/>
      <c r="I131" s="36">
        <f ca="1">SUM(I30:I130)</f>
        <v>1518888</v>
      </c>
      <c r="J131" s="36">
        <f ca="1">SUM(J30:J130)</f>
        <v>1518888</v>
      </c>
      <c r="K131" s="36">
        <f ca="1">SUM(K30:K130)</f>
        <v>2010000</v>
      </c>
      <c r="L131" s="36">
        <f t="shared" ref="L131:Q131" ca="1" si="2">SUM(L30:L130)</f>
        <v>1538183.9999999998</v>
      </c>
      <c r="M131" s="37">
        <f t="shared" ca="1" si="2"/>
        <v>1.995486345195256</v>
      </c>
      <c r="N131" s="36">
        <f t="shared" ca="1" si="2"/>
        <v>0</v>
      </c>
      <c r="O131" s="36">
        <f t="shared" ca="1" si="2"/>
        <v>0</v>
      </c>
      <c r="P131" s="36">
        <f t="shared" ca="1" si="2"/>
        <v>1538184</v>
      </c>
      <c r="Q131" s="36">
        <f t="shared" ca="1" si="2"/>
        <v>1538184</v>
      </c>
      <c r="R131" s="335"/>
      <c r="S131" s="335"/>
      <c r="T131" s="335"/>
      <c r="U131" s="336"/>
      <c r="V131" s="38" t="str">
        <f>IF(U131="","",'סיכום לועדה- הזנת נתונים'!O131)</f>
        <v/>
      </c>
      <c r="W131" s="23"/>
      <c r="X131" s="24"/>
      <c r="AA131" s="25"/>
      <c r="AX131" s="26"/>
      <c r="AY131" s="26"/>
      <c r="AZ131" s="27"/>
    </row>
  </sheetData>
  <sheetProtection algorithmName="SHA-512" hashValue="DsCMp4Wt+fpT5uIrxRCkcDX318LijqMcuoTmEIGnmmF0Pp5LaSv8kiMwFPpEyMQEVsD/8v30/AR/0T4zR5utNQ==" saltValue="dHB8knTkmvEk7ERm5BBvtw==" spinCount="100000" sheet="1" scenarios="1" formatColumns="0" formatRows="0"/>
  <mergeCells count="1">
    <mergeCell ref="B131:C131"/>
  </mergeCells>
  <conditionalFormatting sqref="B31:V130 V131">
    <cfRule type="containsBlanks" dxfId="198" priority="3">
      <formula>LEN(TRIM(B31))=0</formula>
    </cfRule>
  </conditionalFormatting>
  <conditionalFormatting sqref="C1:C2 D28:E28">
    <cfRule type="containsBlanks" dxfId="197" priority="1">
      <formula>LEN(TRIM(C1))=0</formula>
    </cfRule>
  </conditionalFormatting>
  <printOptions horizontalCentered="1"/>
  <pageMargins left="0.2" right="0.24" top="0.74803149606299213" bottom="0.74803149606299213" header="0.31496062992125984" footer="0.31496062992125984"/>
  <pageSetup paperSize="9" scale="67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11" max="13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__1">
    <tabColor rgb="FFFFFF00"/>
  </sheetPr>
  <dimension ref="A1:BJ131"/>
  <sheetViews>
    <sheetView rightToLeft="1" view="pageBreakPreview" topLeftCell="B1" zoomScaleNormal="100" zoomScaleSheetLayoutView="100" workbookViewId="0">
      <selection sqref="A1:Y1"/>
    </sheetView>
  </sheetViews>
  <sheetFormatPr defaultColWidth="9.140625" defaultRowHeight="15.75" x14ac:dyDescent="0.25"/>
  <cols>
    <col min="1" max="1" width="9.140625" style="211" hidden="1" customWidth="1"/>
    <col min="2" max="2" width="6.85546875" style="211" customWidth="1"/>
    <col min="3" max="5" width="10.42578125" style="211" hidden="1" customWidth="1"/>
    <col min="6" max="6" width="26.85546875" style="211" customWidth="1"/>
    <col min="7" max="7" width="14.140625" style="211" customWidth="1"/>
    <col min="8" max="14" width="10" style="211" customWidth="1"/>
    <col min="15" max="25" width="10" style="211" hidden="1" customWidth="1"/>
    <col min="26" max="26" width="10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8" width="9.140625" style="211" hidden="1" customWidth="1"/>
    <col min="49" max="49" width="10.85546875" style="211" hidden="1" customWidth="1"/>
    <col min="50" max="62" width="9.140625" style="211" hidden="1" customWidth="1"/>
    <col min="63" max="16384" width="9.140625" style="211"/>
  </cols>
  <sheetData>
    <row r="1" spans="1:52" ht="25.5" customHeight="1" thickBot="1" x14ac:dyDescent="0.3">
      <c r="A1" s="605" t="str">
        <f ca="1">MID(CELL("filename",AC2),FIND("]",CELL("filename",AC2),1)+1,99)</f>
        <v>ריכוז גיליונות עזר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  <c r="M1" s="606"/>
      <c r="N1" s="606"/>
      <c r="O1" s="606"/>
      <c r="P1" s="606"/>
      <c r="Q1" s="606"/>
      <c r="R1" s="606"/>
      <c r="S1" s="606"/>
      <c r="T1" s="606"/>
      <c r="U1" s="606"/>
      <c r="V1" s="606"/>
      <c r="W1" s="606"/>
      <c r="X1" s="606"/>
      <c r="Y1" s="606"/>
      <c r="AB1" s="211" t="s">
        <v>70</v>
      </c>
      <c r="AD1" s="227" t="s">
        <v>71</v>
      </c>
      <c r="AE1" s="227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8" t="s">
        <v>78</v>
      </c>
      <c r="AL1" s="228" t="s">
        <v>79</v>
      </c>
      <c r="AM1" s="228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9"/>
    </row>
    <row r="2" spans="1:52" ht="20.25" hidden="1" customHeight="1" x14ac:dyDescent="0.25">
      <c r="AE2" s="211">
        <f ca="1">IF(ISNA(MATCH(G31,$AB$30:$AC$30,0)),0,1)</f>
        <v>0</v>
      </c>
      <c r="AF2" s="211">
        <f ca="1">IF(IFERROR(G31*1,"bad")="bad",0,1)</f>
        <v>1</v>
      </c>
      <c r="AG2" s="211">
        <f ca="1">IF(IFERROR(IF(G31=TRUNC(G31),1,"bad"),"bad")="bad",0,1)</f>
        <v>1</v>
      </c>
      <c r="AH2" s="211">
        <f ca="1">IF(AND(IF(IFERROR(G31*1,"bad")="bad",0,1)=1,G31&gt;=0),1,0)</f>
        <v>1</v>
      </c>
      <c r="AI2" s="211">
        <f ca="1">IF(AND(IF(IFERROR(IF(G31=TRUNC(G31),1,"bad"),"bad")="bad",0,1)=1,G31&gt;=0),1,0)</f>
        <v>1</v>
      </c>
      <c r="AJ2" s="211">
        <f ca="1">IF(AND(IF(IFERROR(G31*1,"bad")="bad",0,1)=1,G31&gt;0),1,0)</f>
        <v>1</v>
      </c>
      <c r="AK2" s="211">
        <f ca="1">IF(AND(IF(IFERROR(IF(G31=TRUNC(G31),1,"bad"),"bad")="bad",0,1)=1,G31&gt;0),1,0)</f>
        <v>1</v>
      </c>
      <c r="AL2" s="211">
        <v>1</v>
      </c>
      <c r="AM2" s="211">
        <f ca="1">IF(IFERROR(HLOOKUP(G31,$BA$30:$BK$30,1,0),"bad")="bad",0,1)</f>
        <v>0</v>
      </c>
    </row>
    <row r="3" spans="1:52" ht="16.5" hidden="1" thickBot="1" x14ac:dyDescent="0.3">
      <c r="AC3" s="211">
        <f>IF(G$30="",1,IF(G31="",0,IF(G$30=$AE$1,11,IF(G$30=$AF$1,12,IF(G$30=$AEG1,13,IF(G$30=$AH$1,14,IF(G$30=$AI$1,15,IF(G$30=$AJ$1,16,IF(G$30=$AK$1,17,IF(G$30=$AL$1,18,IF(G$30=$AM$1,19,0)))))))))))</f>
        <v>1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1:52" ht="16.5" hidden="1" thickBot="1" x14ac:dyDescent="0.3">
      <c r="AD4" s="211" t="s">
        <v>83</v>
      </c>
      <c r="AE4" s="227">
        <f t="array" ref="AE4:AN4">TRANSPOSE(F5:F14)</f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4">
        <v>0</v>
      </c>
    </row>
    <row r="5" spans="1:52" hidden="1" x14ac:dyDescent="0.25"/>
    <row r="6" spans="1:52" hidden="1" x14ac:dyDescent="0.25"/>
    <row r="7" spans="1:52" hidden="1" x14ac:dyDescent="0.25"/>
    <row r="8" spans="1:52" hidden="1" x14ac:dyDescent="0.25"/>
    <row r="9" spans="1:52" hidden="1" x14ac:dyDescent="0.25"/>
    <row r="10" spans="1:52" hidden="1" x14ac:dyDescent="0.25"/>
    <row r="11" spans="1:52" hidden="1" x14ac:dyDescent="0.25"/>
    <row r="12" spans="1:52" hidden="1" x14ac:dyDescent="0.25"/>
    <row r="13" spans="1:52" hidden="1" x14ac:dyDescent="0.25"/>
    <row r="14" spans="1:52" hidden="1" x14ac:dyDescent="0.25"/>
    <row r="15" spans="1:52" hidden="1" x14ac:dyDescent="0.25"/>
    <row r="16" spans="1:52" hidden="1" x14ac:dyDescent="0.25"/>
    <row r="17" spans="1:62" hidden="1" x14ac:dyDescent="0.25"/>
    <row r="18" spans="1:62" hidden="1" x14ac:dyDescent="0.25"/>
    <row r="19" spans="1:62" hidden="1" x14ac:dyDescent="0.25"/>
    <row r="20" spans="1:62" hidden="1" x14ac:dyDescent="0.25"/>
    <row r="21" spans="1:62" hidden="1" x14ac:dyDescent="0.25"/>
    <row r="22" spans="1:62" x14ac:dyDescent="0.25">
      <c r="G22" s="211">
        <f>COLUMN('איגוד הקומפוזיטורים'!Z6)</f>
        <v>26</v>
      </c>
    </row>
    <row r="23" spans="1:62" ht="16.5" thickBot="1" x14ac:dyDescent="0.3">
      <c r="F23" s="211" t="s">
        <v>332</v>
      </c>
      <c r="G23" s="211">
        <v>6</v>
      </c>
      <c r="H23" s="211">
        <v>7</v>
      </c>
      <c r="I23" s="211">
        <v>8</v>
      </c>
      <c r="J23" s="211">
        <v>9</v>
      </c>
      <c r="K23" s="211">
        <v>10</v>
      </c>
      <c r="L23" s="211">
        <v>11</v>
      </c>
      <c r="M23" s="211">
        <v>12</v>
      </c>
      <c r="N23" s="211">
        <v>13</v>
      </c>
      <c r="O23" s="211">
        <v>14</v>
      </c>
      <c r="P23" s="211">
        <v>15</v>
      </c>
      <c r="Q23" s="211">
        <v>16</v>
      </c>
      <c r="R23" s="211">
        <v>17</v>
      </c>
      <c r="S23" s="211">
        <v>18</v>
      </c>
      <c r="T23" s="211">
        <v>19</v>
      </c>
      <c r="U23" s="211">
        <v>20</v>
      </c>
      <c r="V23" s="211">
        <v>21</v>
      </c>
      <c r="W23" s="211">
        <v>22</v>
      </c>
      <c r="X23" s="211">
        <v>23</v>
      </c>
      <c r="Y23" s="211">
        <v>24</v>
      </c>
    </row>
    <row r="24" spans="1:62" hidden="1" x14ac:dyDescent="0.25">
      <c r="C24" s="231"/>
      <c r="D24" s="231"/>
      <c r="E24" s="231"/>
      <c r="F24" s="23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62" hidden="1" x14ac:dyDescent="0.25"/>
    <row r="26" spans="1:62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62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7"/>
    </row>
    <row r="29" spans="1:62" ht="35.25" customHeight="1" x14ac:dyDescent="0.25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495" t="s">
        <v>89</v>
      </c>
      <c r="G29" s="495" t="str">
        <f>INDEX('איגוד הקומפוזיטורים'!$Y$1:$Y$30,G23)</f>
        <v>סה"כ אירועים ללא הקלות</v>
      </c>
      <c r="H29" s="495" t="str">
        <f>INDEX('איגוד הקומפוזיטורים'!$Y$1:$Y$30,H23)</f>
        <v>סה"כ אירועים נספרים לתנאי סף</v>
      </c>
      <c r="I29" s="495" t="str">
        <f>INDEX('איגוד הקומפוזיטורים'!$Y$1:$Y$30,I23)</f>
        <v>הקלה בצופים</v>
      </c>
      <c r="J29" s="495" t="str">
        <f>INDEX('איגוד הקומפוזיטורים'!$Y$1:$Y$30,J23)</f>
        <v>הקלה באורך האירוע</v>
      </c>
      <c r="K29" s="495" t="str">
        <f>INDEX('איגוד הקומפוזיטורים'!$Y$1:$Y$30,K23)</f>
        <v>צופים מינ'</v>
      </c>
      <c r="L29" s="495" t="str">
        <f>INDEX('איגוד הקומפוזיטורים'!$Y$1:$Y$30,L23)</f>
        <v>אורך מינ'</v>
      </c>
      <c r="M29" s="495" t="str">
        <f>INDEX('איגוד הקומפוזיטורים'!$Y$1:$Y$30,M23)</f>
        <v>אירועים למשתנה</v>
      </c>
      <c r="N29" s="495" t="str">
        <f>INDEX('איגוד הקומפוזיטורים'!$Y$1:$Y$30,N23)</f>
        <v>אירועי ילדים למשתנה</v>
      </c>
      <c r="O29" s="495">
        <f>INDEX('איגוד הקומפוזיטורים'!$Y$1:$Y$30,O23)</f>
        <v>0</v>
      </c>
      <c r="P29" s="495">
        <f>INDEX('איגוד הקומפוזיטורים'!$Y$1:$Y$30,P23)</f>
        <v>0</v>
      </c>
      <c r="Q29" s="495">
        <f>INDEX('איגוד הקומפוזיטורים'!$Y$1:$Y$30,Q23)</f>
        <v>0</v>
      </c>
      <c r="R29" s="495">
        <f>INDEX('איגוד הקומפוזיטורים'!$Y$1:$Y$30,R23)</f>
        <v>0</v>
      </c>
      <c r="S29" s="495">
        <f>INDEX('איגוד הקומפוזיטורים'!$Y$1:$Y$30,S23)</f>
        <v>0</v>
      </c>
      <c r="T29" s="495">
        <f>INDEX('איגוד הקומפוזיטורים'!$Y$1:$Y$30,T23)</f>
        <v>0</v>
      </c>
      <c r="U29" s="495">
        <f>INDEX('איגוד הקומפוזיטורים'!$Y$1:$Y$30,U23)</f>
        <v>0</v>
      </c>
      <c r="V29" s="495">
        <f>INDEX('איגוד הקומפוזיטורים'!$Y$1:$Y$30,V23)</f>
        <v>0</v>
      </c>
      <c r="W29" s="495">
        <f>INDEX('איגוד הקומפוזיטורים'!$Y$1:$Y$30,W23)</f>
        <v>0</v>
      </c>
      <c r="X29" s="495">
        <f>INDEX('איגוד הקומפוזיטורים'!$Y$1:$Y$30,X23)</f>
        <v>0</v>
      </c>
      <c r="Y29" s="495">
        <f>INDEX('איגוד הקומפוזיטורים'!$Y$1:$Y$30,Y23)</f>
        <v>0</v>
      </c>
      <c r="AA29" s="241" t="s">
        <v>116</v>
      </c>
      <c r="AD29" s="211" t="str">
        <f>"בקרת "&amp;G29</f>
        <v>בקרת סה"כ אירועים ללא הקלות</v>
      </c>
      <c r="AE29" s="211" t="str">
        <f t="shared" ref="AE29:AV29" si="0">"בקרת "&amp;H29</f>
        <v>בקרת סה"כ אירועים נספרים לתנאי סף</v>
      </c>
      <c r="AF29" s="211" t="str">
        <f t="shared" si="0"/>
        <v>בקרת הקלה בצופים</v>
      </c>
      <c r="AG29" s="211" t="str">
        <f t="shared" si="0"/>
        <v>בקרת הקלה באורך האירוע</v>
      </c>
      <c r="AH29" s="211" t="str">
        <f t="shared" si="0"/>
        <v>בקרת צופים מינ'</v>
      </c>
      <c r="AI29" s="211" t="str">
        <f t="shared" si="0"/>
        <v>בקרת אורך מינ'</v>
      </c>
      <c r="AJ29" s="211" t="str">
        <f t="shared" si="0"/>
        <v>בקרת אירועים למשתנה</v>
      </c>
      <c r="AK29" s="211" t="str">
        <f t="shared" si="0"/>
        <v>בקרת אירועי ילדים למשתנה</v>
      </c>
      <c r="AL29" s="211" t="str">
        <f t="shared" si="0"/>
        <v>בקרת 0</v>
      </c>
      <c r="AM29" s="211" t="str">
        <f t="shared" si="0"/>
        <v>בקרת 0</v>
      </c>
      <c r="AN29" s="211" t="str">
        <f t="shared" si="0"/>
        <v>בקרת 0</v>
      </c>
      <c r="AO29" s="211" t="str">
        <f t="shared" si="0"/>
        <v>בקרת 0</v>
      </c>
      <c r="AP29" s="211" t="str">
        <f t="shared" si="0"/>
        <v>בקרת 0</v>
      </c>
      <c r="AQ29" s="211" t="str">
        <f t="shared" si="0"/>
        <v>בקרת 0</v>
      </c>
      <c r="AR29" s="211" t="str">
        <f t="shared" si="0"/>
        <v>בקרת 0</v>
      </c>
      <c r="AS29" s="211" t="str">
        <f t="shared" si="0"/>
        <v>בקרת 0</v>
      </c>
      <c r="AT29" s="211" t="str">
        <f t="shared" si="0"/>
        <v>בקרת 0</v>
      </c>
      <c r="AU29" s="211" t="str">
        <f t="shared" si="0"/>
        <v>בקרת 0</v>
      </c>
      <c r="AV29" s="211" t="str">
        <f t="shared" si="0"/>
        <v>בקרת 0</v>
      </c>
      <c r="BA29" s="211" t="s">
        <v>83</v>
      </c>
    </row>
    <row r="30" spans="1:62" ht="35.25" customHeight="1" thickBot="1" x14ac:dyDescent="0.3">
      <c r="A30" s="242"/>
      <c r="B30" s="498"/>
      <c r="C30" s="500"/>
      <c r="D30" s="500"/>
      <c r="E30" s="500"/>
      <c r="F30" s="496"/>
      <c r="G30" s="503"/>
      <c r="H30" s="503"/>
      <c r="I30" s="503"/>
      <c r="J30" s="503"/>
      <c r="K30" s="503"/>
      <c r="L30" s="503"/>
      <c r="M30" s="503"/>
      <c r="N30" s="503"/>
      <c r="O30" s="503"/>
      <c r="P30" s="496"/>
      <c r="Q30" s="496"/>
      <c r="R30" s="496"/>
      <c r="S30" s="496"/>
      <c r="T30" s="496"/>
      <c r="U30" s="496"/>
      <c r="V30" s="496"/>
      <c r="W30" s="496"/>
      <c r="X30" s="496"/>
      <c r="Y30" s="496"/>
      <c r="AB30" s="211">
        <v>0</v>
      </c>
      <c r="AC30" s="211">
        <v>1</v>
      </c>
      <c r="AD30" s="211">
        <f>G30</f>
        <v>0</v>
      </c>
      <c r="AE30" s="211">
        <f t="shared" ref="AE30:AV30" si="1">H30</f>
        <v>0</v>
      </c>
      <c r="AF30" s="211">
        <f t="shared" si="1"/>
        <v>0</v>
      </c>
      <c r="AG30" s="211">
        <f t="shared" si="1"/>
        <v>0</v>
      </c>
      <c r="AH30" s="211">
        <f t="shared" si="1"/>
        <v>0</v>
      </c>
      <c r="AI30" s="211">
        <f t="shared" si="1"/>
        <v>0</v>
      </c>
      <c r="AJ30" s="211">
        <f t="shared" si="1"/>
        <v>0</v>
      </c>
      <c r="AK30" s="211">
        <f t="shared" si="1"/>
        <v>0</v>
      </c>
      <c r="AL30" s="211">
        <f t="shared" si="1"/>
        <v>0</v>
      </c>
      <c r="AM30" s="211">
        <f t="shared" si="1"/>
        <v>0</v>
      </c>
      <c r="AN30" s="211">
        <f t="shared" si="1"/>
        <v>0</v>
      </c>
      <c r="AO30" s="211">
        <f t="shared" si="1"/>
        <v>0</v>
      </c>
      <c r="AP30" s="211">
        <f t="shared" si="1"/>
        <v>0</v>
      </c>
      <c r="AQ30" s="211">
        <f t="shared" si="1"/>
        <v>0</v>
      </c>
      <c r="AR30" s="211">
        <f t="shared" si="1"/>
        <v>0</v>
      </c>
      <c r="AS30" s="211">
        <f t="shared" si="1"/>
        <v>0</v>
      </c>
      <c r="AT30" s="211">
        <f t="shared" si="1"/>
        <v>0</v>
      </c>
      <c r="AU30" s="211">
        <f t="shared" si="1"/>
        <v>0</v>
      </c>
      <c r="AV30" s="211">
        <f t="shared" si="1"/>
        <v>0</v>
      </c>
      <c r="BA30" s="211">
        <f>AE4</f>
        <v>0</v>
      </c>
      <c r="BB30" s="211">
        <f t="shared" ref="BB30:BJ30" si="2">AF4</f>
        <v>0</v>
      </c>
      <c r="BC30" s="211">
        <f t="shared" si="2"/>
        <v>0</v>
      </c>
      <c r="BD30" s="211">
        <f t="shared" si="2"/>
        <v>0</v>
      </c>
      <c r="BE30" s="211">
        <f t="shared" si="2"/>
        <v>0</v>
      </c>
      <c r="BF30" s="211">
        <f t="shared" si="2"/>
        <v>0</v>
      </c>
      <c r="BG30" s="211">
        <f t="shared" si="2"/>
        <v>0</v>
      </c>
      <c r="BH30" s="211">
        <f t="shared" si="2"/>
        <v>0</v>
      </c>
      <c r="BI30" s="211">
        <f t="shared" si="2"/>
        <v>0</v>
      </c>
      <c r="BJ30" s="211">
        <f t="shared" si="2"/>
        <v>0</v>
      </c>
    </row>
    <row r="31" spans="1:62" x14ac:dyDescent="0.25">
      <c r="A31" s="11"/>
      <c r="B31" s="11">
        <f ca="1">IF(F31="","",ROW()-30)</f>
        <v>1</v>
      </c>
      <c r="C31" s="248"/>
      <c r="D31" s="248"/>
      <c r="E31" s="248"/>
      <c r="F31" s="14" t="str">
        <f ca="1">IF('תנאי סף'!F31="","",'תנאי סף'!F31)</f>
        <v>איגוד הקומפוזיטורים</v>
      </c>
      <c r="G31" s="12">
        <f ca="1">IF($F31="","",INDIRECT("'"&amp;SUBSTITUTE($F31,"'","''")&amp;"'"&amp;"!R"&amp;G$23&amp;"C"&amp;$G$22,0))</f>
        <v>10</v>
      </c>
      <c r="H31" s="12">
        <f t="shared" ref="H31:N46" ca="1" si="3">IF($F31="","",INDIRECT("'"&amp;SUBSTITUTE($F31,"'","''")&amp;"'"&amp;"!R"&amp;H$23&amp;"C"&amp;$G$22,0))</f>
        <v>10</v>
      </c>
      <c r="I31" s="12">
        <f t="shared" ca="1" si="3"/>
        <v>0</v>
      </c>
      <c r="J31" s="12">
        <f t="shared" ca="1" si="3"/>
        <v>0</v>
      </c>
      <c r="K31" s="12">
        <f t="shared" ca="1" si="3"/>
        <v>60</v>
      </c>
      <c r="L31" s="12">
        <f t="shared" ca="1" si="3"/>
        <v>50</v>
      </c>
      <c r="M31" s="12">
        <f t="shared" ca="1" si="3"/>
        <v>9</v>
      </c>
      <c r="N31" s="12">
        <f t="shared" ca="1" si="3"/>
        <v>1</v>
      </c>
      <c r="O31" s="12">
        <f t="shared" ref="O31:O46" ca="1" si="4">IF($F31="","",INDIRECT("'"&amp;SUBSTITUTE($F31,"'","''")&amp;"'"&amp;"!R"&amp;O$23&amp;"C"&amp;$G$22,0))</f>
        <v>0</v>
      </c>
      <c r="P31" s="12">
        <f ca="1">IF($F31="","",INDIRECT("'"&amp;SUBSTITUTE($F31,"'","''")&amp;"'"&amp;"!u15"))</f>
        <v>0</v>
      </c>
      <c r="Q31" s="12">
        <f ca="1">IF($F31="","",INDIRECT("'"&amp;SUBSTITUTE($F31,"'","''")&amp;"'"&amp;"!u16"))</f>
        <v>0</v>
      </c>
      <c r="R31" s="12">
        <f ca="1">IF($F31="","",INDIRECT("'"&amp;SUBSTITUTE($F31,"'","''")&amp;"'"&amp;"!u17"))</f>
        <v>0</v>
      </c>
      <c r="S31" s="12">
        <f ca="1">IF($F31="","",INDIRECT("'"&amp;SUBSTITUTE($F31,"'","''")&amp;"'"&amp;"!u18"))</f>
        <v>0</v>
      </c>
      <c r="T31" s="12">
        <f ca="1">IF($F31="","",INDIRECT("'"&amp;SUBSTITUTE($F31,"'","''")&amp;"'"&amp;"!u19"))</f>
        <v>0</v>
      </c>
      <c r="U31" s="12">
        <f ca="1">IF($F31="","",INDIRECT("'"&amp;SUBSTITUTE($F31,"'","''")&amp;"'"&amp;"!u20"))</f>
        <v>0</v>
      </c>
      <c r="V31" s="12">
        <f ca="1">IF($F31="","",INDIRECT("'"&amp;SUBSTITUTE($F31,"'","''")&amp;"'"&amp;"!u21"))</f>
        <v>0</v>
      </c>
      <c r="W31" s="12">
        <f ca="1">IF($F31="","",INDIRECT("'"&amp;SUBSTITUTE($F31,"'","''")&amp;"'"&amp;"!u22"))</f>
        <v>0</v>
      </c>
      <c r="X31" s="12">
        <f ca="1">IF($F31="","",INDIRECT("'"&amp;SUBSTITUTE($F31,"'","''")&amp;"'"&amp;"!u23"))</f>
        <v>0</v>
      </c>
      <c r="Y31" s="12">
        <f ca="1">IF($F31="","",INDIRECT("'"&amp;SUBSTITUTE($F31,"'","''")&amp;"'"&amp;"!u24"))</f>
        <v>0</v>
      </c>
      <c r="AA31" s="211">
        <f>IF(SUM(AD31:AV31)=COUNT(AD31:AV31),1,0)</f>
        <v>1</v>
      </c>
      <c r="AB31" s="211">
        <f ca="1">IF($F31="","",AB$30)</f>
        <v>0</v>
      </c>
      <c r="AC31" s="211">
        <f ca="1">IF($F31="","",AC$30)</f>
        <v>1</v>
      </c>
      <c r="AD31" s="21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AE31" s="211">
        <f t="shared" ref="AE31:AT46" si="5">IF(H$30="",1,IF(H31="",0,IF(H$30=$AE$1,IF(ISNA(MATCH(H31,$AB$30:$AC$30,0)),0,1),IF(H$30=$AF$1,IF(IFERROR(H31*1,"bad")="bad",0,1),IF(H$30=$AG$1,IF(IFERROR(IF(H31=TRUNC(H31),1,"bad"),"bad")="bad",0,1),IF(H$30=$AH$1,IF(AND(IF(IFERROR(H31*1,"bad")="bad",0,1)=1,H31&gt;=0),1,0),IF(H$30=$AI$1,IF(AND(IF(IFERROR(IF(H31=TRUNC(H31),1,"bad"),"bad")="bad",0,1)=1,H31&gt;=0),1,0),IF(H$30=$AJ$1,IF(AND(IF(IFERROR(H31*1,"bad")="bad",0,1)=1,H31&gt;0),1,0),IF(H$30=$AK$1,IF(AND(IF(IFERROR(IF(H31=TRUNC(H31),1,"bad"),"bad")="bad",0,1)=1,H31&gt;0),1,0),IF(H$30=$AL$1,1,IF(H$30=$AM$1,IF(IFERROR(HLOOKUP(H31,$AE$4:$AN$4,1,0),"bad")="bad",0,1),0)))))))))))</f>
        <v>1</v>
      </c>
      <c r="AF31" s="211">
        <f t="shared" si="5"/>
        <v>1</v>
      </c>
      <c r="AG31" s="211">
        <f t="shared" si="5"/>
        <v>1</v>
      </c>
      <c r="AH31" s="211">
        <f t="shared" si="5"/>
        <v>1</v>
      </c>
      <c r="AI31" s="211">
        <f t="shared" si="5"/>
        <v>1</v>
      </c>
      <c r="AJ31" s="211">
        <f t="shared" si="5"/>
        <v>1</v>
      </c>
      <c r="AK31" s="211">
        <f t="shared" si="5"/>
        <v>1</v>
      </c>
      <c r="AL31" s="211">
        <f t="shared" si="5"/>
        <v>1</v>
      </c>
      <c r="AM31" s="211">
        <f t="shared" si="5"/>
        <v>1</v>
      </c>
      <c r="AN31" s="211">
        <f t="shared" si="5"/>
        <v>1</v>
      </c>
      <c r="AO31" s="211">
        <f t="shared" si="5"/>
        <v>1</v>
      </c>
      <c r="AP31" s="211">
        <f t="shared" si="5"/>
        <v>1</v>
      </c>
      <c r="AQ31" s="211">
        <f t="shared" si="5"/>
        <v>1</v>
      </c>
      <c r="AR31" s="211">
        <f t="shared" si="5"/>
        <v>1</v>
      </c>
      <c r="AS31" s="211">
        <f t="shared" si="5"/>
        <v>1</v>
      </c>
      <c r="AT31" s="211">
        <f t="shared" si="5"/>
        <v>1</v>
      </c>
      <c r="AU31" s="211">
        <f t="shared" ref="AU31:AV46" si="6">IF(X$30="",1,IF(X31="",0,IF(X$30=$AE$1,IF(ISNA(MATCH(X31,$AB$30:$AC$30,0)),0,1),IF(X$30=$AF$1,IF(IFERROR(X31*1,"bad")="bad",0,1),IF(X$30=$AG$1,IF(IFERROR(IF(X31=TRUNC(X31),1,"bad"),"bad")="bad",0,1),IF(X$30=$AH$1,IF(AND(IF(IFERROR(X31*1,"bad")="bad",0,1)=1,X31&gt;=0),1,0),IF(X$30=$AI$1,IF(AND(IF(IFERROR(IF(X31=TRUNC(X31),1,"bad"),"bad")="bad",0,1)=1,X31&gt;=0),1,0),IF(X$30=$AJ$1,IF(AND(IF(IFERROR(X31*1,"bad")="bad",0,1)=1,X31&gt;0),1,0),IF(X$30=$AK$1,IF(AND(IF(IFERROR(IF(X31=TRUNC(X31),1,"bad"),"bad")="bad",0,1)=1,X31&gt;0),1,0),IF(X$30=$AL$1,1,IF(X$30=$AM$1,IF(IFERROR(HLOOKUP(X31,$AE$4:$AN$4,1,0),"bad")="bad",0,1),0)))))))))))</f>
        <v>1</v>
      </c>
      <c r="AV31" s="211">
        <f t="shared" si="6"/>
        <v>1</v>
      </c>
      <c r="BA31" s="211">
        <f ca="1">IF($F31="","",BA$30)</f>
        <v>0</v>
      </c>
      <c r="BB31" s="211">
        <f t="shared" ref="BB31:BJ46" ca="1" si="7">IF($F31="","",BB$30)</f>
        <v>0</v>
      </c>
      <c r="BC31" s="211">
        <f t="shared" ca="1" si="7"/>
        <v>0</v>
      </c>
      <c r="BD31" s="211">
        <f t="shared" ca="1" si="7"/>
        <v>0</v>
      </c>
      <c r="BE31" s="211">
        <f t="shared" ca="1" si="7"/>
        <v>0</v>
      </c>
      <c r="BF31" s="211">
        <f t="shared" ca="1" si="7"/>
        <v>0</v>
      </c>
      <c r="BG31" s="211">
        <f t="shared" ca="1" si="7"/>
        <v>0</v>
      </c>
      <c r="BH31" s="211">
        <f t="shared" ca="1" si="7"/>
        <v>0</v>
      </c>
      <c r="BI31" s="211">
        <f t="shared" ca="1" si="7"/>
        <v>0</v>
      </c>
      <c r="BJ31" s="211">
        <f t="shared" ca="1" si="7"/>
        <v>0</v>
      </c>
    </row>
    <row r="32" spans="1:62" x14ac:dyDescent="0.25">
      <c r="A32" s="11"/>
      <c r="B32" s="11">
        <f t="shared" ref="B32:B95" ca="1" si="8">IF(F32="","",ROW()-30)</f>
        <v>2</v>
      </c>
      <c r="C32" s="248"/>
      <c r="D32" s="248"/>
      <c r="E32" s="248"/>
      <c r="F32" s="14" t="str">
        <f ca="1">IF('תנאי סף'!F32="","",'תנאי סף'!F32)</f>
        <v>המכון למוסיקה ישראלית</v>
      </c>
      <c r="G32" s="12">
        <f t="shared" ref="G32:O63" ca="1" si="9">IF($F32="","",INDIRECT("'"&amp;SUBSTITUTE($F32,"'","''")&amp;"'"&amp;"!R"&amp;G$23&amp;"C"&amp;$G$22,0))</f>
        <v>11</v>
      </c>
      <c r="H32" s="12">
        <f t="shared" ca="1" si="3"/>
        <v>11</v>
      </c>
      <c r="I32" s="12">
        <f t="shared" ca="1" si="3"/>
        <v>0</v>
      </c>
      <c r="J32" s="12">
        <f t="shared" ca="1" si="3"/>
        <v>0</v>
      </c>
      <c r="K32" s="12">
        <f t="shared" ca="1" si="3"/>
        <v>55</v>
      </c>
      <c r="L32" s="12">
        <f t="shared" ca="1" si="3"/>
        <v>50</v>
      </c>
      <c r="M32" s="12">
        <f t="shared" ca="1" si="3"/>
        <v>11</v>
      </c>
      <c r="N32" s="12">
        <f t="shared" ca="1" si="3"/>
        <v>0</v>
      </c>
      <c r="O32" s="12">
        <f t="shared" ca="1" si="4"/>
        <v>0</v>
      </c>
      <c r="P32" s="12">
        <f t="shared" ref="P32:P95" ca="1" si="10">IF($F32="","",INDIRECT("'"&amp;SUBSTITUTE($F32,"'","''")&amp;"'"&amp;"!u15"))</f>
        <v>0</v>
      </c>
      <c r="Q32" s="12">
        <f t="shared" ref="Q32:Q95" ca="1" si="11">IF($F32="","",INDIRECT("'"&amp;SUBSTITUTE($F32,"'","''")&amp;"'"&amp;"!u16"))</f>
        <v>0</v>
      </c>
      <c r="R32" s="12">
        <f t="shared" ref="R32:R95" ca="1" si="12">IF($F32="","",INDIRECT("'"&amp;SUBSTITUTE($F32,"'","''")&amp;"'"&amp;"!u17"))</f>
        <v>0</v>
      </c>
      <c r="S32" s="12">
        <f t="shared" ref="S32:S95" ca="1" si="13">IF($F32="","",INDIRECT("'"&amp;SUBSTITUTE($F32,"'","''")&amp;"'"&amp;"!u18"))</f>
        <v>0</v>
      </c>
      <c r="T32" s="12">
        <f t="shared" ref="T32:T95" ca="1" si="14">IF($F32="","",INDIRECT("'"&amp;SUBSTITUTE($F32,"'","''")&amp;"'"&amp;"!u19"))</f>
        <v>0</v>
      </c>
      <c r="U32" s="12">
        <f t="shared" ref="U32:U95" ca="1" si="15">IF($F32="","",INDIRECT("'"&amp;SUBSTITUTE($F32,"'","''")&amp;"'"&amp;"!u20"))</f>
        <v>0</v>
      </c>
      <c r="V32" s="12">
        <f t="shared" ref="V32:V95" ca="1" si="16">IF($F32="","",INDIRECT("'"&amp;SUBSTITUTE($F32,"'","''")&amp;"'"&amp;"!u21"))</f>
        <v>0</v>
      </c>
      <c r="W32" s="12">
        <f t="shared" ref="W32:W95" ca="1" si="17">IF($F32="","",INDIRECT("'"&amp;SUBSTITUTE($F32,"'","''")&amp;"'"&amp;"!u22"))</f>
        <v>0</v>
      </c>
      <c r="X32" s="12">
        <f t="shared" ref="X32:X95" ca="1" si="18">IF($F32="","",INDIRECT("'"&amp;SUBSTITUTE($F32,"'","''")&amp;"'"&amp;"!u23"))</f>
        <v>0</v>
      </c>
      <c r="Y32" s="12">
        <f t="shared" ref="Y32:Y95" ca="1" si="19">IF($F32="","",INDIRECT("'"&amp;SUBSTITUTE($F32,"'","''")&amp;"'"&amp;"!u24"))</f>
        <v>0</v>
      </c>
      <c r="AA32" s="211">
        <f t="shared" ref="AA32:AA95" si="20">IF(SUM(AD32:AV32)=COUNT(AD32:AV32),1,0)</f>
        <v>1</v>
      </c>
      <c r="AB32" s="211">
        <f t="shared" ref="AB32:AC63" ca="1" si="21">IF($F32="","",AB$30)</f>
        <v>0</v>
      </c>
      <c r="AC32" s="211">
        <f t="shared" ca="1" si="21"/>
        <v>1</v>
      </c>
      <c r="AD32" s="211">
        <f t="shared" ref="AD32:AS61" si="22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AE32" s="211">
        <f t="shared" si="5"/>
        <v>1</v>
      </c>
      <c r="AF32" s="211">
        <f t="shared" si="5"/>
        <v>1</v>
      </c>
      <c r="AG32" s="211">
        <f t="shared" si="5"/>
        <v>1</v>
      </c>
      <c r="AH32" s="211">
        <f t="shared" si="5"/>
        <v>1</v>
      </c>
      <c r="AI32" s="211">
        <f t="shared" si="5"/>
        <v>1</v>
      </c>
      <c r="AJ32" s="211">
        <f t="shared" si="5"/>
        <v>1</v>
      </c>
      <c r="AK32" s="211">
        <f t="shared" si="5"/>
        <v>1</v>
      </c>
      <c r="AL32" s="211">
        <f t="shared" si="5"/>
        <v>1</v>
      </c>
      <c r="AM32" s="211">
        <f t="shared" si="5"/>
        <v>1</v>
      </c>
      <c r="AN32" s="211">
        <f t="shared" si="5"/>
        <v>1</v>
      </c>
      <c r="AO32" s="211">
        <f t="shared" si="5"/>
        <v>1</v>
      </c>
      <c r="AP32" s="211">
        <f t="shared" si="5"/>
        <v>1</v>
      </c>
      <c r="AQ32" s="211">
        <f t="shared" si="5"/>
        <v>1</v>
      </c>
      <c r="AR32" s="211">
        <f t="shared" si="5"/>
        <v>1</v>
      </c>
      <c r="AS32" s="211">
        <f t="shared" si="5"/>
        <v>1</v>
      </c>
      <c r="AT32" s="211">
        <f t="shared" si="5"/>
        <v>1</v>
      </c>
      <c r="AU32" s="211">
        <f t="shared" si="6"/>
        <v>1</v>
      </c>
      <c r="AV32" s="211">
        <f t="shared" si="6"/>
        <v>1</v>
      </c>
      <c r="BA32" s="211">
        <f t="shared" ref="BA32:BJ63" ca="1" si="23">IF($F32="","",BA$30)</f>
        <v>0</v>
      </c>
      <c r="BB32" s="211">
        <f t="shared" ca="1" si="7"/>
        <v>0</v>
      </c>
      <c r="BC32" s="211">
        <f t="shared" ca="1" si="7"/>
        <v>0</v>
      </c>
      <c r="BD32" s="211">
        <f t="shared" ca="1" si="7"/>
        <v>0</v>
      </c>
      <c r="BE32" s="211">
        <f t="shared" ca="1" si="7"/>
        <v>0</v>
      </c>
      <c r="BF32" s="211">
        <f t="shared" ca="1" si="7"/>
        <v>0</v>
      </c>
      <c r="BG32" s="211">
        <f t="shared" ca="1" si="7"/>
        <v>0</v>
      </c>
      <c r="BH32" s="211">
        <f t="shared" ca="1" si="7"/>
        <v>0</v>
      </c>
      <c r="BI32" s="211">
        <f t="shared" ca="1" si="7"/>
        <v>0</v>
      </c>
      <c r="BJ32" s="211">
        <f t="shared" ca="1" si="7"/>
        <v>0</v>
      </c>
    </row>
    <row r="33" spans="1:62" x14ac:dyDescent="0.25">
      <c r="A33" s="11"/>
      <c r="B33" s="11" t="str">
        <f t="shared" ca="1" si="8"/>
        <v/>
      </c>
      <c r="C33" s="248"/>
      <c r="D33" s="248"/>
      <c r="E33" s="248"/>
      <c r="F33" s="14" t="str">
        <f ca="1">IF('תנאי סף'!F33="","",'תנאי סף'!F33)</f>
        <v/>
      </c>
      <c r="G33" s="12" t="str">
        <f t="shared" ca="1" si="9"/>
        <v/>
      </c>
      <c r="H33" s="12" t="str">
        <f t="shared" ca="1" si="3"/>
        <v/>
      </c>
      <c r="I33" s="12" t="str">
        <f t="shared" ca="1" si="3"/>
        <v/>
      </c>
      <c r="J33" s="12" t="str">
        <f t="shared" ca="1" si="3"/>
        <v/>
      </c>
      <c r="K33" s="12" t="str">
        <f t="shared" ca="1" si="3"/>
        <v/>
      </c>
      <c r="L33" s="12" t="str">
        <f t="shared" ca="1" si="3"/>
        <v/>
      </c>
      <c r="M33" s="12" t="str">
        <f t="shared" ca="1" si="3"/>
        <v/>
      </c>
      <c r="N33" s="12" t="str">
        <f t="shared" ca="1" si="3"/>
        <v/>
      </c>
      <c r="O33" s="12" t="str">
        <f t="shared" ca="1" si="4"/>
        <v/>
      </c>
      <c r="P33" s="12" t="str">
        <f t="shared" ca="1" si="10"/>
        <v/>
      </c>
      <c r="Q33" s="12" t="str">
        <f t="shared" ca="1" si="11"/>
        <v/>
      </c>
      <c r="R33" s="12" t="str">
        <f t="shared" ca="1" si="12"/>
        <v/>
      </c>
      <c r="S33" s="12" t="str">
        <f t="shared" ca="1" si="13"/>
        <v/>
      </c>
      <c r="T33" s="12" t="str">
        <f t="shared" ca="1" si="14"/>
        <v/>
      </c>
      <c r="U33" s="12" t="str">
        <f t="shared" ca="1" si="15"/>
        <v/>
      </c>
      <c r="V33" s="12" t="str">
        <f t="shared" ca="1" si="16"/>
        <v/>
      </c>
      <c r="W33" s="12" t="str">
        <f t="shared" ca="1" si="17"/>
        <v/>
      </c>
      <c r="X33" s="12" t="str">
        <f t="shared" ca="1" si="18"/>
        <v/>
      </c>
      <c r="Y33" s="12" t="str">
        <f t="shared" ca="1" si="19"/>
        <v/>
      </c>
      <c r="AA33" s="211">
        <f t="shared" si="20"/>
        <v>1</v>
      </c>
      <c r="AB33" s="211" t="str">
        <f t="shared" ca="1" si="21"/>
        <v/>
      </c>
      <c r="AC33" s="211" t="str">
        <f t="shared" ca="1" si="21"/>
        <v/>
      </c>
      <c r="AD33" s="211">
        <f t="shared" si="22"/>
        <v>1</v>
      </c>
      <c r="AE33" s="211">
        <f t="shared" si="5"/>
        <v>1</v>
      </c>
      <c r="AF33" s="211">
        <f t="shared" si="5"/>
        <v>1</v>
      </c>
      <c r="AG33" s="211">
        <f t="shared" si="5"/>
        <v>1</v>
      </c>
      <c r="AH33" s="211">
        <f t="shared" si="5"/>
        <v>1</v>
      </c>
      <c r="AI33" s="211">
        <f t="shared" si="5"/>
        <v>1</v>
      </c>
      <c r="AJ33" s="211">
        <f t="shared" si="5"/>
        <v>1</v>
      </c>
      <c r="AK33" s="211">
        <f t="shared" si="5"/>
        <v>1</v>
      </c>
      <c r="AL33" s="211">
        <f t="shared" si="5"/>
        <v>1</v>
      </c>
      <c r="AM33" s="211">
        <f t="shared" si="5"/>
        <v>1</v>
      </c>
      <c r="AN33" s="211">
        <f t="shared" si="5"/>
        <v>1</v>
      </c>
      <c r="AO33" s="211">
        <f t="shared" si="5"/>
        <v>1</v>
      </c>
      <c r="AP33" s="211">
        <f t="shared" si="5"/>
        <v>1</v>
      </c>
      <c r="AQ33" s="211">
        <f t="shared" si="5"/>
        <v>1</v>
      </c>
      <c r="AR33" s="211">
        <f t="shared" si="5"/>
        <v>1</v>
      </c>
      <c r="AS33" s="211">
        <f t="shared" si="5"/>
        <v>1</v>
      </c>
      <c r="AT33" s="211">
        <f t="shared" si="5"/>
        <v>1</v>
      </c>
      <c r="AU33" s="211">
        <f t="shared" si="6"/>
        <v>1</v>
      </c>
      <c r="AV33" s="211">
        <f t="shared" si="6"/>
        <v>1</v>
      </c>
      <c r="BA33" s="211" t="str">
        <f t="shared" ca="1" si="23"/>
        <v/>
      </c>
      <c r="BB33" s="211" t="str">
        <f t="shared" ca="1" si="7"/>
        <v/>
      </c>
      <c r="BC33" s="211" t="str">
        <f t="shared" ca="1" si="7"/>
        <v/>
      </c>
      <c r="BD33" s="211" t="str">
        <f t="shared" ca="1" si="7"/>
        <v/>
      </c>
      <c r="BE33" s="211" t="str">
        <f t="shared" ca="1" si="7"/>
        <v/>
      </c>
      <c r="BF33" s="211" t="str">
        <f t="shared" ca="1" si="7"/>
        <v/>
      </c>
      <c r="BG33" s="211" t="str">
        <f t="shared" ca="1" si="7"/>
        <v/>
      </c>
      <c r="BH33" s="211" t="str">
        <f t="shared" ca="1" si="7"/>
        <v/>
      </c>
      <c r="BI33" s="211" t="str">
        <f t="shared" ca="1" si="7"/>
        <v/>
      </c>
      <c r="BJ33" s="211" t="str">
        <f t="shared" ca="1" si="7"/>
        <v/>
      </c>
    </row>
    <row r="34" spans="1:62" x14ac:dyDescent="0.25">
      <c r="A34" s="11"/>
      <c r="B34" s="11" t="str">
        <f t="shared" ca="1" si="8"/>
        <v/>
      </c>
      <c r="C34" s="248"/>
      <c r="D34" s="248"/>
      <c r="E34" s="248"/>
      <c r="F34" s="14" t="str">
        <f ca="1">IF('תנאי סף'!F34="","",'תנאי סף'!F34)</f>
        <v/>
      </c>
      <c r="G34" s="12" t="str">
        <f t="shared" ca="1" si="9"/>
        <v/>
      </c>
      <c r="H34" s="12" t="str">
        <f t="shared" ca="1" si="3"/>
        <v/>
      </c>
      <c r="I34" s="12" t="str">
        <f t="shared" ca="1" si="3"/>
        <v/>
      </c>
      <c r="J34" s="12" t="str">
        <f t="shared" ca="1" si="3"/>
        <v/>
      </c>
      <c r="K34" s="12" t="str">
        <f t="shared" ca="1" si="3"/>
        <v/>
      </c>
      <c r="L34" s="12" t="str">
        <f t="shared" ca="1" si="3"/>
        <v/>
      </c>
      <c r="M34" s="12" t="str">
        <f t="shared" ca="1" si="3"/>
        <v/>
      </c>
      <c r="N34" s="12" t="str">
        <f t="shared" ca="1" si="3"/>
        <v/>
      </c>
      <c r="O34" s="12" t="str">
        <f t="shared" ca="1" si="4"/>
        <v/>
      </c>
      <c r="P34" s="12" t="str">
        <f t="shared" ca="1" si="10"/>
        <v/>
      </c>
      <c r="Q34" s="12" t="str">
        <f t="shared" ca="1" si="11"/>
        <v/>
      </c>
      <c r="R34" s="12" t="str">
        <f t="shared" ca="1" si="12"/>
        <v/>
      </c>
      <c r="S34" s="12" t="str">
        <f t="shared" ca="1" si="13"/>
        <v/>
      </c>
      <c r="T34" s="12" t="str">
        <f t="shared" ca="1" si="14"/>
        <v/>
      </c>
      <c r="U34" s="12" t="str">
        <f t="shared" ca="1" si="15"/>
        <v/>
      </c>
      <c r="V34" s="12" t="str">
        <f t="shared" ca="1" si="16"/>
        <v/>
      </c>
      <c r="W34" s="12" t="str">
        <f t="shared" ca="1" si="17"/>
        <v/>
      </c>
      <c r="X34" s="12" t="str">
        <f t="shared" ca="1" si="18"/>
        <v/>
      </c>
      <c r="Y34" s="12" t="str">
        <f t="shared" ca="1" si="19"/>
        <v/>
      </c>
      <c r="AA34" s="211">
        <f t="shared" si="20"/>
        <v>1</v>
      </c>
      <c r="AB34" s="211" t="str">
        <f t="shared" ca="1" si="21"/>
        <v/>
      </c>
      <c r="AC34" s="211" t="str">
        <f t="shared" ca="1" si="21"/>
        <v/>
      </c>
      <c r="AD34" s="211">
        <f t="shared" si="22"/>
        <v>1</v>
      </c>
      <c r="AE34" s="211">
        <f t="shared" si="5"/>
        <v>1</v>
      </c>
      <c r="AF34" s="211">
        <f t="shared" si="5"/>
        <v>1</v>
      </c>
      <c r="AG34" s="211">
        <f t="shared" si="5"/>
        <v>1</v>
      </c>
      <c r="AH34" s="211">
        <f t="shared" si="5"/>
        <v>1</v>
      </c>
      <c r="AI34" s="211">
        <f t="shared" si="5"/>
        <v>1</v>
      </c>
      <c r="AJ34" s="211">
        <f t="shared" si="5"/>
        <v>1</v>
      </c>
      <c r="AK34" s="211">
        <f t="shared" si="5"/>
        <v>1</v>
      </c>
      <c r="AL34" s="211">
        <f t="shared" si="5"/>
        <v>1</v>
      </c>
      <c r="AM34" s="211">
        <f t="shared" si="5"/>
        <v>1</v>
      </c>
      <c r="AN34" s="211">
        <f t="shared" si="5"/>
        <v>1</v>
      </c>
      <c r="AO34" s="211">
        <f t="shared" si="5"/>
        <v>1</v>
      </c>
      <c r="AP34" s="211">
        <f t="shared" si="5"/>
        <v>1</v>
      </c>
      <c r="AQ34" s="211">
        <f t="shared" si="5"/>
        <v>1</v>
      </c>
      <c r="AR34" s="211">
        <f t="shared" si="5"/>
        <v>1</v>
      </c>
      <c r="AS34" s="211">
        <f t="shared" si="5"/>
        <v>1</v>
      </c>
      <c r="AT34" s="211">
        <f t="shared" si="5"/>
        <v>1</v>
      </c>
      <c r="AU34" s="211">
        <f t="shared" si="6"/>
        <v>1</v>
      </c>
      <c r="AV34" s="211">
        <f t="shared" si="6"/>
        <v>1</v>
      </c>
      <c r="BA34" s="211" t="str">
        <f t="shared" ca="1" si="23"/>
        <v/>
      </c>
      <c r="BB34" s="211" t="str">
        <f t="shared" ca="1" si="7"/>
        <v/>
      </c>
      <c r="BC34" s="211" t="str">
        <f t="shared" ca="1" si="7"/>
        <v/>
      </c>
      <c r="BD34" s="211" t="str">
        <f t="shared" ca="1" si="7"/>
        <v/>
      </c>
      <c r="BE34" s="211" t="str">
        <f t="shared" ca="1" si="7"/>
        <v/>
      </c>
      <c r="BF34" s="211" t="str">
        <f t="shared" ca="1" si="7"/>
        <v/>
      </c>
      <c r="BG34" s="211" t="str">
        <f t="shared" ca="1" si="7"/>
        <v/>
      </c>
      <c r="BH34" s="211" t="str">
        <f t="shared" ca="1" si="7"/>
        <v/>
      </c>
      <c r="BI34" s="211" t="str">
        <f t="shared" ca="1" si="7"/>
        <v/>
      </c>
      <c r="BJ34" s="211" t="str">
        <f t="shared" ca="1" si="7"/>
        <v/>
      </c>
    </row>
    <row r="35" spans="1:62" x14ac:dyDescent="0.25">
      <c r="A35" s="11"/>
      <c r="B35" s="11" t="str">
        <f t="shared" ca="1" si="8"/>
        <v/>
      </c>
      <c r="C35" s="248"/>
      <c r="D35" s="248"/>
      <c r="E35" s="248"/>
      <c r="F35" s="14" t="str">
        <f ca="1">IF('תנאי סף'!F35="","",'תנאי סף'!F35)</f>
        <v/>
      </c>
      <c r="G35" s="12" t="str">
        <f t="shared" ca="1" si="9"/>
        <v/>
      </c>
      <c r="H35" s="12" t="str">
        <f t="shared" ca="1" si="3"/>
        <v/>
      </c>
      <c r="I35" s="12" t="str">
        <f t="shared" ca="1" si="3"/>
        <v/>
      </c>
      <c r="J35" s="12" t="str">
        <f t="shared" ca="1" si="3"/>
        <v/>
      </c>
      <c r="K35" s="12" t="str">
        <f t="shared" ca="1" si="3"/>
        <v/>
      </c>
      <c r="L35" s="12" t="str">
        <f t="shared" ca="1" si="3"/>
        <v/>
      </c>
      <c r="M35" s="12" t="str">
        <f t="shared" ca="1" si="3"/>
        <v/>
      </c>
      <c r="N35" s="12" t="str">
        <f t="shared" ca="1" si="3"/>
        <v/>
      </c>
      <c r="O35" s="12" t="str">
        <f t="shared" ca="1" si="4"/>
        <v/>
      </c>
      <c r="P35" s="12" t="str">
        <f t="shared" ca="1" si="10"/>
        <v/>
      </c>
      <c r="Q35" s="12" t="str">
        <f t="shared" ca="1" si="11"/>
        <v/>
      </c>
      <c r="R35" s="12" t="str">
        <f t="shared" ca="1" si="12"/>
        <v/>
      </c>
      <c r="S35" s="12" t="str">
        <f t="shared" ca="1" si="13"/>
        <v/>
      </c>
      <c r="T35" s="12" t="str">
        <f t="shared" ca="1" si="14"/>
        <v/>
      </c>
      <c r="U35" s="12" t="str">
        <f t="shared" ca="1" si="15"/>
        <v/>
      </c>
      <c r="V35" s="12" t="str">
        <f t="shared" ca="1" si="16"/>
        <v/>
      </c>
      <c r="W35" s="12" t="str">
        <f t="shared" ca="1" si="17"/>
        <v/>
      </c>
      <c r="X35" s="12" t="str">
        <f t="shared" ca="1" si="18"/>
        <v/>
      </c>
      <c r="Y35" s="12" t="str">
        <f t="shared" ca="1" si="19"/>
        <v/>
      </c>
      <c r="AA35" s="211">
        <f t="shared" si="20"/>
        <v>1</v>
      </c>
      <c r="AB35" s="211" t="str">
        <f t="shared" ca="1" si="21"/>
        <v/>
      </c>
      <c r="AC35" s="211" t="str">
        <f t="shared" ca="1" si="21"/>
        <v/>
      </c>
      <c r="AD35" s="211">
        <f t="shared" si="22"/>
        <v>1</v>
      </c>
      <c r="AE35" s="211">
        <f t="shared" si="5"/>
        <v>1</v>
      </c>
      <c r="AF35" s="211">
        <f t="shared" si="5"/>
        <v>1</v>
      </c>
      <c r="AG35" s="211">
        <f t="shared" si="5"/>
        <v>1</v>
      </c>
      <c r="AH35" s="211">
        <f t="shared" si="5"/>
        <v>1</v>
      </c>
      <c r="AI35" s="211">
        <f t="shared" si="5"/>
        <v>1</v>
      </c>
      <c r="AJ35" s="211">
        <f t="shared" si="5"/>
        <v>1</v>
      </c>
      <c r="AK35" s="211">
        <f t="shared" si="5"/>
        <v>1</v>
      </c>
      <c r="AL35" s="211">
        <f t="shared" si="5"/>
        <v>1</v>
      </c>
      <c r="AM35" s="211">
        <f t="shared" si="5"/>
        <v>1</v>
      </c>
      <c r="AN35" s="211">
        <f t="shared" si="5"/>
        <v>1</v>
      </c>
      <c r="AO35" s="211">
        <f t="shared" si="5"/>
        <v>1</v>
      </c>
      <c r="AP35" s="211">
        <f t="shared" si="5"/>
        <v>1</v>
      </c>
      <c r="AQ35" s="211">
        <f t="shared" si="5"/>
        <v>1</v>
      </c>
      <c r="AR35" s="211">
        <f t="shared" si="5"/>
        <v>1</v>
      </c>
      <c r="AS35" s="211">
        <f t="shared" si="5"/>
        <v>1</v>
      </c>
      <c r="AT35" s="211">
        <f t="shared" si="5"/>
        <v>1</v>
      </c>
      <c r="AU35" s="211">
        <f t="shared" si="6"/>
        <v>1</v>
      </c>
      <c r="AV35" s="211">
        <f t="shared" si="6"/>
        <v>1</v>
      </c>
      <c r="BA35" s="211" t="str">
        <f t="shared" ca="1" si="23"/>
        <v/>
      </c>
      <c r="BB35" s="211" t="str">
        <f t="shared" ca="1" si="7"/>
        <v/>
      </c>
      <c r="BC35" s="211" t="str">
        <f t="shared" ca="1" si="7"/>
        <v/>
      </c>
      <c r="BD35" s="211" t="str">
        <f t="shared" ca="1" si="7"/>
        <v/>
      </c>
      <c r="BE35" s="211" t="str">
        <f t="shared" ca="1" si="7"/>
        <v/>
      </c>
      <c r="BF35" s="211" t="str">
        <f t="shared" ca="1" si="7"/>
        <v/>
      </c>
      <c r="BG35" s="211" t="str">
        <f t="shared" ca="1" si="7"/>
        <v/>
      </c>
      <c r="BH35" s="211" t="str">
        <f t="shared" ca="1" si="7"/>
        <v/>
      </c>
      <c r="BI35" s="211" t="str">
        <f t="shared" ca="1" si="7"/>
        <v/>
      </c>
      <c r="BJ35" s="211" t="str">
        <f t="shared" ca="1" si="7"/>
        <v/>
      </c>
    </row>
    <row r="36" spans="1:62" x14ac:dyDescent="0.25">
      <c r="A36" s="11"/>
      <c r="B36" s="11" t="str">
        <f t="shared" ca="1" si="8"/>
        <v/>
      </c>
      <c r="C36" s="248"/>
      <c r="D36" s="248"/>
      <c r="E36" s="248"/>
      <c r="F36" s="14" t="str">
        <f ca="1">IF('תנאי סף'!F36="","",'תנאי סף'!F36)</f>
        <v/>
      </c>
      <c r="G36" s="12" t="str">
        <f t="shared" ca="1" si="9"/>
        <v/>
      </c>
      <c r="H36" s="12" t="str">
        <f t="shared" ca="1" si="3"/>
        <v/>
      </c>
      <c r="I36" s="12" t="str">
        <f t="shared" ca="1" si="3"/>
        <v/>
      </c>
      <c r="J36" s="12" t="str">
        <f t="shared" ca="1" si="3"/>
        <v/>
      </c>
      <c r="K36" s="12" t="str">
        <f t="shared" ca="1" si="3"/>
        <v/>
      </c>
      <c r="L36" s="12" t="str">
        <f t="shared" ca="1" si="3"/>
        <v/>
      </c>
      <c r="M36" s="12" t="str">
        <f t="shared" ca="1" si="3"/>
        <v/>
      </c>
      <c r="N36" s="12" t="str">
        <f t="shared" ca="1" si="3"/>
        <v/>
      </c>
      <c r="O36" s="12" t="str">
        <f t="shared" ca="1" si="4"/>
        <v/>
      </c>
      <c r="P36" s="12" t="str">
        <f t="shared" ca="1" si="10"/>
        <v/>
      </c>
      <c r="Q36" s="12" t="str">
        <f t="shared" ca="1" si="11"/>
        <v/>
      </c>
      <c r="R36" s="12" t="str">
        <f t="shared" ca="1" si="12"/>
        <v/>
      </c>
      <c r="S36" s="12" t="str">
        <f t="shared" ca="1" si="13"/>
        <v/>
      </c>
      <c r="T36" s="12" t="str">
        <f t="shared" ca="1" si="14"/>
        <v/>
      </c>
      <c r="U36" s="12" t="str">
        <f t="shared" ca="1" si="15"/>
        <v/>
      </c>
      <c r="V36" s="12" t="str">
        <f t="shared" ca="1" si="16"/>
        <v/>
      </c>
      <c r="W36" s="12" t="str">
        <f t="shared" ca="1" si="17"/>
        <v/>
      </c>
      <c r="X36" s="12" t="str">
        <f t="shared" ca="1" si="18"/>
        <v/>
      </c>
      <c r="Y36" s="12" t="str">
        <f t="shared" ca="1" si="19"/>
        <v/>
      </c>
      <c r="AA36" s="211">
        <f t="shared" si="20"/>
        <v>1</v>
      </c>
      <c r="AB36" s="211" t="str">
        <f t="shared" ca="1" si="21"/>
        <v/>
      </c>
      <c r="AC36" s="211" t="str">
        <f t="shared" ca="1" si="21"/>
        <v/>
      </c>
      <c r="AD36" s="211">
        <f t="shared" si="22"/>
        <v>1</v>
      </c>
      <c r="AE36" s="211">
        <f t="shared" si="5"/>
        <v>1</v>
      </c>
      <c r="AF36" s="211">
        <f t="shared" si="5"/>
        <v>1</v>
      </c>
      <c r="AG36" s="211">
        <f t="shared" si="5"/>
        <v>1</v>
      </c>
      <c r="AH36" s="211">
        <f t="shared" si="5"/>
        <v>1</v>
      </c>
      <c r="AI36" s="211">
        <f t="shared" si="5"/>
        <v>1</v>
      </c>
      <c r="AJ36" s="211">
        <f t="shared" si="5"/>
        <v>1</v>
      </c>
      <c r="AK36" s="211">
        <f t="shared" si="5"/>
        <v>1</v>
      </c>
      <c r="AL36" s="211">
        <f t="shared" si="5"/>
        <v>1</v>
      </c>
      <c r="AM36" s="211">
        <f t="shared" si="5"/>
        <v>1</v>
      </c>
      <c r="AN36" s="211">
        <f t="shared" si="5"/>
        <v>1</v>
      </c>
      <c r="AO36" s="211">
        <f t="shared" si="5"/>
        <v>1</v>
      </c>
      <c r="AP36" s="211">
        <f t="shared" si="5"/>
        <v>1</v>
      </c>
      <c r="AQ36" s="211">
        <f t="shared" si="5"/>
        <v>1</v>
      </c>
      <c r="AR36" s="211">
        <f t="shared" si="5"/>
        <v>1</v>
      </c>
      <c r="AS36" s="211">
        <f t="shared" si="5"/>
        <v>1</v>
      </c>
      <c r="AT36" s="211">
        <f t="shared" si="5"/>
        <v>1</v>
      </c>
      <c r="AU36" s="211">
        <f t="shared" si="6"/>
        <v>1</v>
      </c>
      <c r="AV36" s="211">
        <f t="shared" si="6"/>
        <v>1</v>
      </c>
      <c r="BA36" s="211" t="str">
        <f t="shared" ca="1" si="23"/>
        <v/>
      </c>
      <c r="BB36" s="211" t="str">
        <f t="shared" ca="1" si="7"/>
        <v/>
      </c>
      <c r="BC36" s="211" t="str">
        <f t="shared" ca="1" si="7"/>
        <v/>
      </c>
      <c r="BD36" s="211" t="str">
        <f t="shared" ca="1" si="7"/>
        <v/>
      </c>
      <c r="BE36" s="211" t="str">
        <f t="shared" ca="1" si="7"/>
        <v/>
      </c>
      <c r="BF36" s="211" t="str">
        <f t="shared" ca="1" si="7"/>
        <v/>
      </c>
      <c r="BG36" s="211" t="str">
        <f t="shared" ca="1" si="7"/>
        <v/>
      </c>
      <c r="BH36" s="211" t="str">
        <f t="shared" ca="1" si="7"/>
        <v/>
      </c>
      <c r="BI36" s="211" t="str">
        <f t="shared" ca="1" si="7"/>
        <v/>
      </c>
      <c r="BJ36" s="211" t="str">
        <f t="shared" ca="1" si="7"/>
        <v/>
      </c>
    </row>
    <row r="37" spans="1:62" x14ac:dyDescent="0.25">
      <c r="A37" s="11"/>
      <c r="B37" s="11" t="str">
        <f t="shared" ca="1" si="8"/>
        <v/>
      </c>
      <c r="C37" s="248"/>
      <c r="D37" s="248"/>
      <c r="E37" s="248"/>
      <c r="F37" s="14" t="str">
        <f ca="1">IF('תנאי סף'!F37="","",'תנאי סף'!F37)</f>
        <v/>
      </c>
      <c r="G37" s="12" t="str">
        <f t="shared" ca="1" si="9"/>
        <v/>
      </c>
      <c r="H37" s="12" t="str">
        <f t="shared" ca="1" si="3"/>
        <v/>
      </c>
      <c r="I37" s="12" t="str">
        <f t="shared" ca="1" si="3"/>
        <v/>
      </c>
      <c r="J37" s="12" t="str">
        <f t="shared" ca="1" si="3"/>
        <v/>
      </c>
      <c r="K37" s="12" t="str">
        <f t="shared" ca="1" si="3"/>
        <v/>
      </c>
      <c r="L37" s="12" t="str">
        <f t="shared" ca="1" si="3"/>
        <v/>
      </c>
      <c r="M37" s="12" t="str">
        <f t="shared" ca="1" si="3"/>
        <v/>
      </c>
      <c r="N37" s="12" t="str">
        <f t="shared" ca="1" si="3"/>
        <v/>
      </c>
      <c r="O37" s="12" t="str">
        <f t="shared" ca="1" si="4"/>
        <v/>
      </c>
      <c r="P37" s="12" t="str">
        <f t="shared" ca="1" si="10"/>
        <v/>
      </c>
      <c r="Q37" s="12" t="str">
        <f t="shared" ca="1" si="11"/>
        <v/>
      </c>
      <c r="R37" s="12" t="str">
        <f t="shared" ca="1" si="12"/>
        <v/>
      </c>
      <c r="S37" s="12" t="str">
        <f t="shared" ca="1" si="13"/>
        <v/>
      </c>
      <c r="T37" s="12" t="str">
        <f t="shared" ca="1" si="14"/>
        <v/>
      </c>
      <c r="U37" s="12" t="str">
        <f t="shared" ca="1" si="15"/>
        <v/>
      </c>
      <c r="V37" s="12" t="str">
        <f t="shared" ca="1" si="16"/>
        <v/>
      </c>
      <c r="W37" s="12" t="str">
        <f t="shared" ca="1" si="17"/>
        <v/>
      </c>
      <c r="X37" s="12" t="str">
        <f t="shared" ca="1" si="18"/>
        <v/>
      </c>
      <c r="Y37" s="12" t="str">
        <f t="shared" ca="1" si="19"/>
        <v/>
      </c>
      <c r="AA37" s="211">
        <f t="shared" si="20"/>
        <v>1</v>
      </c>
      <c r="AB37" s="211" t="str">
        <f t="shared" ca="1" si="21"/>
        <v/>
      </c>
      <c r="AC37" s="211" t="str">
        <f t="shared" ca="1" si="21"/>
        <v/>
      </c>
      <c r="AD37" s="211">
        <f t="shared" si="22"/>
        <v>1</v>
      </c>
      <c r="AE37" s="211">
        <f t="shared" si="5"/>
        <v>1</v>
      </c>
      <c r="AF37" s="211">
        <f t="shared" si="5"/>
        <v>1</v>
      </c>
      <c r="AG37" s="211">
        <f t="shared" si="5"/>
        <v>1</v>
      </c>
      <c r="AH37" s="211">
        <f t="shared" si="5"/>
        <v>1</v>
      </c>
      <c r="AI37" s="211">
        <f t="shared" si="5"/>
        <v>1</v>
      </c>
      <c r="AJ37" s="211">
        <f t="shared" si="5"/>
        <v>1</v>
      </c>
      <c r="AK37" s="211">
        <f t="shared" si="5"/>
        <v>1</v>
      </c>
      <c r="AL37" s="211">
        <f t="shared" si="5"/>
        <v>1</v>
      </c>
      <c r="AM37" s="211">
        <f t="shared" si="5"/>
        <v>1</v>
      </c>
      <c r="AN37" s="211">
        <f t="shared" si="5"/>
        <v>1</v>
      </c>
      <c r="AO37" s="211">
        <f t="shared" si="5"/>
        <v>1</v>
      </c>
      <c r="AP37" s="211">
        <f t="shared" si="5"/>
        <v>1</v>
      </c>
      <c r="AQ37" s="211">
        <f t="shared" si="5"/>
        <v>1</v>
      </c>
      <c r="AR37" s="211">
        <f t="shared" si="5"/>
        <v>1</v>
      </c>
      <c r="AS37" s="211">
        <f t="shared" si="5"/>
        <v>1</v>
      </c>
      <c r="AT37" s="211">
        <f t="shared" si="5"/>
        <v>1</v>
      </c>
      <c r="AU37" s="211">
        <f t="shared" si="6"/>
        <v>1</v>
      </c>
      <c r="AV37" s="211">
        <f t="shared" si="6"/>
        <v>1</v>
      </c>
      <c r="BA37" s="211" t="str">
        <f t="shared" ca="1" si="23"/>
        <v/>
      </c>
      <c r="BB37" s="211" t="str">
        <f t="shared" ca="1" si="7"/>
        <v/>
      </c>
      <c r="BC37" s="211" t="str">
        <f t="shared" ca="1" si="7"/>
        <v/>
      </c>
      <c r="BD37" s="211" t="str">
        <f t="shared" ca="1" si="7"/>
        <v/>
      </c>
      <c r="BE37" s="211" t="str">
        <f t="shared" ca="1" si="7"/>
        <v/>
      </c>
      <c r="BF37" s="211" t="str">
        <f t="shared" ca="1" si="7"/>
        <v/>
      </c>
      <c r="BG37" s="211" t="str">
        <f t="shared" ca="1" si="7"/>
        <v/>
      </c>
      <c r="BH37" s="211" t="str">
        <f t="shared" ca="1" si="7"/>
        <v/>
      </c>
      <c r="BI37" s="211" t="str">
        <f t="shared" ca="1" si="7"/>
        <v/>
      </c>
      <c r="BJ37" s="211" t="str">
        <f t="shared" ca="1" si="7"/>
        <v/>
      </c>
    </row>
    <row r="38" spans="1:62" x14ac:dyDescent="0.25">
      <c r="A38" s="11"/>
      <c r="B38" s="11" t="str">
        <f t="shared" ca="1" si="8"/>
        <v/>
      </c>
      <c r="C38" s="248"/>
      <c r="D38" s="248"/>
      <c r="E38" s="248"/>
      <c r="F38" s="14" t="str">
        <f ca="1">IF('תנאי סף'!F38="","",'תנאי סף'!F38)</f>
        <v/>
      </c>
      <c r="G38" s="12" t="str">
        <f t="shared" ca="1" si="9"/>
        <v/>
      </c>
      <c r="H38" s="12" t="str">
        <f t="shared" ca="1" si="3"/>
        <v/>
      </c>
      <c r="I38" s="12" t="str">
        <f t="shared" ca="1" si="3"/>
        <v/>
      </c>
      <c r="J38" s="12" t="str">
        <f t="shared" ca="1" si="3"/>
        <v/>
      </c>
      <c r="K38" s="12" t="str">
        <f t="shared" ca="1" si="3"/>
        <v/>
      </c>
      <c r="L38" s="12" t="str">
        <f t="shared" ca="1" si="3"/>
        <v/>
      </c>
      <c r="M38" s="12" t="str">
        <f t="shared" ca="1" si="3"/>
        <v/>
      </c>
      <c r="N38" s="12" t="str">
        <f t="shared" ca="1" si="3"/>
        <v/>
      </c>
      <c r="O38" s="12" t="str">
        <f t="shared" ca="1" si="4"/>
        <v/>
      </c>
      <c r="P38" s="12" t="str">
        <f t="shared" ca="1" si="10"/>
        <v/>
      </c>
      <c r="Q38" s="12" t="str">
        <f t="shared" ca="1" si="11"/>
        <v/>
      </c>
      <c r="R38" s="12" t="str">
        <f t="shared" ca="1" si="12"/>
        <v/>
      </c>
      <c r="S38" s="12" t="str">
        <f t="shared" ca="1" si="13"/>
        <v/>
      </c>
      <c r="T38" s="12" t="str">
        <f t="shared" ca="1" si="14"/>
        <v/>
      </c>
      <c r="U38" s="12" t="str">
        <f t="shared" ca="1" si="15"/>
        <v/>
      </c>
      <c r="V38" s="12" t="str">
        <f t="shared" ca="1" si="16"/>
        <v/>
      </c>
      <c r="W38" s="12" t="str">
        <f t="shared" ca="1" si="17"/>
        <v/>
      </c>
      <c r="X38" s="12" t="str">
        <f t="shared" ca="1" si="18"/>
        <v/>
      </c>
      <c r="Y38" s="12" t="str">
        <f t="shared" ca="1" si="19"/>
        <v/>
      </c>
      <c r="AA38" s="211">
        <f t="shared" si="20"/>
        <v>1</v>
      </c>
      <c r="AB38" s="211" t="str">
        <f t="shared" ca="1" si="21"/>
        <v/>
      </c>
      <c r="AC38" s="211" t="str">
        <f t="shared" ca="1" si="21"/>
        <v/>
      </c>
      <c r="AD38" s="211">
        <f t="shared" si="22"/>
        <v>1</v>
      </c>
      <c r="AE38" s="211">
        <f t="shared" si="5"/>
        <v>1</v>
      </c>
      <c r="AF38" s="211">
        <f t="shared" si="5"/>
        <v>1</v>
      </c>
      <c r="AG38" s="211">
        <f t="shared" si="5"/>
        <v>1</v>
      </c>
      <c r="AH38" s="211">
        <f t="shared" si="5"/>
        <v>1</v>
      </c>
      <c r="AI38" s="211">
        <f t="shared" si="5"/>
        <v>1</v>
      </c>
      <c r="AJ38" s="211">
        <f t="shared" si="5"/>
        <v>1</v>
      </c>
      <c r="AK38" s="211">
        <f t="shared" si="5"/>
        <v>1</v>
      </c>
      <c r="AL38" s="211">
        <f t="shared" si="5"/>
        <v>1</v>
      </c>
      <c r="AM38" s="211">
        <f t="shared" si="5"/>
        <v>1</v>
      </c>
      <c r="AN38" s="211">
        <f t="shared" si="5"/>
        <v>1</v>
      </c>
      <c r="AO38" s="211">
        <f t="shared" si="5"/>
        <v>1</v>
      </c>
      <c r="AP38" s="211">
        <f t="shared" si="5"/>
        <v>1</v>
      </c>
      <c r="AQ38" s="211">
        <f t="shared" si="5"/>
        <v>1</v>
      </c>
      <c r="AR38" s="211">
        <f t="shared" si="5"/>
        <v>1</v>
      </c>
      <c r="AS38" s="211">
        <f t="shared" si="5"/>
        <v>1</v>
      </c>
      <c r="AT38" s="211">
        <f t="shared" si="5"/>
        <v>1</v>
      </c>
      <c r="AU38" s="211">
        <f t="shared" si="6"/>
        <v>1</v>
      </c>
      <c r="AV38" s="211">
        <f t="shared" si="6"/>
        <v>1</v>
      </c>
      <c r="BA38" s="211" t="str">
        <f t="shared" ca="1" si="23"/>
        <v/>
      </c>
      <c r="BB38" s="211" t="str">
        <f t="shared" ca="1" si="7"/>
        <v/>
      </c>
      <c r="BC38" s="211" t="str">
        <f t="shared" ca="1" si="7"/>
        <v/>
      </c>
      <c r="BD38" s="211" t="str">
        <f t="shared" ca="1" si="7"/>
        <v/>
      </c>
      <c r="BE38" s="211" t="str">
        <f t="shared" ca="1" si="7"/>
        <v/>
      </c>
      <c r="BF38" s="211" t="str">
        <f t="shared" ca="1" si="7"/>
        <v/>
      </c>
      <c r="BG38" s="211" t="str">
        <f t="shared" ca="1" si="7"/>
        <v/>
      </c>
      <c r="BH38" s="211" t="str">
        <f t="shared" ca="1" si="7"/>
        <v/>
      </c>
      <c r="BI38" s="211" t="str">
        <f t="shared" ca="1" si="7"/>
        <v/>
      </c>
      <c r="BJ38" s="211" t="str">
        <f t="shared" ca="1" si="7"/>
        <v/>
      </c>
    </row>
    <row r="39" spans="1:62" x14ac:dyDescent="0.25">
      <c r="A39" s="11"/>
      <c r="B39" s="11" t="str">
        <f t="shared" ca="1" si="8"/>
        <v/>
      </c>
      <c r="C39" s="248"/>
      <c r="D39" s="248"/>
      <c r="E39" s="248"/>
      <c r="F39" s="14" t="str">
        <f ca="1">IF('תנאי סף'!F39="","",'תנאי סף'!F39)</f>
        <v/>
      </c>
      <c r="G39" s="12" t="str">
        <f t="shared" ca="1" si="9"/>
        <v/>
      </c>
      <c r="H39" s="12" t="str">
        <f t="shared" ca="1" si="3"/>
        <v/>
      </c>
      <c r="I39" s="12" t="str">
        <f t="shared" ca="1" si="3"/>
        <v/>
      </c>
      <c r="J39" s="12" t="str">
        <f t="shared" ca="1" si="3"/>
        <v/>
      </c>
      <c r="K39" s="12" t="str">
        <f t="shared" ca="1" si="3"/>
        <v/>
      </c>
      <c r="L39" s="12" t="str">
        <f t="shared" ca="1" si="3"/>
        <v/>
      </c>
      <c r="M39" s="12" t="str">
        <f t="shared" ca="1" si="3"/>
        <v/>
      </c>
      <c r="N39" s="12" t="str">
        <f t="shared" ca="1" si="3"/>
        <v/>
      </c>
      <c r="O39" s="12" t="str">
        <f t="shared" ca="1" si="4"/>
        <v/>
      </c>
      <c r="P39" s="12" t="str">
        <f t="shared" ca="1" si="10"/>
        <v/>
      </c>
      <c r="Q39" s="12" t="str">
        <f t="shared" ca="1" si="11"/>
        <v/>
      </c>
      <c r="R39" s="12" t="str">
        <f t="shared" ca="1" si="12"/>
        <v/>
      </c>
      <c r="S39" s="12" t="str">
        <f t="shared" ca="1" si="13"/>
        <v/>
      </c>
      <c r="T39" s="12" t="str">
        <f t="shared" ca="1" si="14"/>
        <v/>
      </c>
      <c r="U39" s="12" t="str">
        <f t="shared" ca="1" si="15"/>
        <v/>
      </c>
      <c r="V39" s="12" t="str">
        <f t="shared" ca="1" si="16"/>
        <v/>
      </c>
      <c r="W39" s="12" t="str">
        <f t="shared" ca="1" si="17"/>
        <v/>
      </c>
      <c r="X39" s="12" t="str">
        <f t="shared" ca="1" si="18"/>
        <v/>
      </c>
      <c r="Y39" s="12" t="str">
        <f t="shared" ca="1" si="19"/>
        <v/>
      </c>
      <c r="AA39" s="211">
        <f t="shared" si="20"/>
        <v>1</v>
      </c>
      <c r="AB39" s="211" t="str">
        <f t="shared" ca="1" si="21"/>
        <v/>
      </c>
      <c r="AC39" s="211" t="str">
        <f t="shared" ca="1" si="21"/>
        <v/>
      </c>
      <c r="AD39" s="211">
        <f t="shared" si="22"/>
        <v>1</v>
      </c>
      <c r="AE39" s="211">
        <f t="shared" si="5"/>
        <v>1</v>
      </c>
      <c r="AF39" s="211">
        <f t="shared" si="5"/>
        <v>1</v>
      </c>
      <c r="AG39" s="211">
        <f t="shared" si="5"/>
        <v>1</v>
      </c>
      <c r="AH39" s="211">
        <f t="shared" si="5"/>
        <v>1</v>
      </c>
      <c r="AI39" s="211">
        <f t="shared" si="5"/>
        <v>1</v>
      </c>
      <c r="AJ39" s="211">
        <f t="shared" si="5"/>
        <v>1</v>
      </c>
      <c r="AK39" s="211">
        <f t="shared" si="5"/>
        <v>1</v>
      </c>
      <c r="AL39" s="211">
        <f t="shared" si="5"/>
        <v>1</v>
      </c>
      <c r="AM39" s="211">
        <f t="shared" si="5"/>
        <v>1</v>
      </c>
      <c r="AN39" s="211">
        <f t="shared" si="5"/>
        <v>1</v>
      </c>
      <c r="AO39" s="211">
        <f t="shared" si="5"/>
        <v>1</v>
      </c>
      <c r="AP39" s="211">
        <f t="shared" si="5"/>
        <v>1</v>
      </c>
      <c r="AQ39" s="211">
        <f t="shared" si="5"/>
        <v>1</v>
      </c>
      <c r="AR39" s="211">
        <f t="shared" si="5"/>
        <v>1</v>
      </c>
      <c r="AS39" s="211">
        <f t="shared" si="5"/>
        <v>1</v>
      </c>
      <c r="AT39" s="211">
        <f t="shared" si="5"/>
        <v>1</v>
      </c>
      <c r="AU39" s="211">
        <f t="shared" si="6"/>
        <v>1</v>
      </c>
      <c r="AV39" s="211">
        <f t="shared" si="6"/>
        <v>1</v>
      </c>
      <c r="BA39" s="211" t="str">
        <f t="shared" ca="1" si="23"/>
        <v/>
      </c>
      <c r="BB39" s="211" t="str">
        <f t="shared" ca="1" si="7"/>
        <v/>
      </c>
      <c r="BC39" s="211" t="str">
        <f t="shared" ca="1" si="7"/>
        <v/>
      </c>
      <c r="BD39" s="211" t="str">
        <f t="shared" ca="1" si="7"/>
        <v/>
      </c>
      <c r="BE39" s="211" t="str">
        <f t="shared" ca="1" si="7"/>
        <v/>
      </c>
      <c r="BF39" s="211" t="str">
        <f t="shared" ca="1" si="7"/>
        <v/>
      </c>
      <c r="BG39" s="211" t="str">
        <f t="shared" ca="1" si="7"/>
        <v/>
      </c>
      <c r="BH39" s="211" t="str">
        <f t="shared" ca="1" si="7"/>
        <v/>
      </c>
      <c r="BI39" s="211" t="str">
        <f t="shared" ca="1" si="7"/>
        <v/>
      </c>
      <c r="BJ39" s="211" t="str">
        <f t="shared" ca="1" si="7"/>
        <v/>
      </c>
    </row>
    <row r="40" spans="1:62" ht="16.5" thickBot="1" x14ac:dyDescent="0.3">
      <c r="A40" s="11"/>
      <c r="B40" s="11" t="str">
        <f t="shared" ca="1" si="8"/>
        <v/>
      </c>
      <c r="C40" s="248"/>
      <c r="D40" s="248"/>
      <c r="E40" s="248"/>
      <c r="F40" s="14" t="str">
        <f ca="1">IF('תנאי סף'!F40="","",'תנאי סף'!F40)</f>
        <v/>
      </c>
      <c r="G40" s="12" t="str">
        <f t="shared" ca="1" si="9"/>
        <v/>
      </c>
      <c r="H40" s="12" t="str">
        <f t="shared" ca="1" si="3"/>
        <v/>
      </c>
      <c r="I40" s="12" t="str">
        <f t="shared" ca="1" si="3"/>
        <v/>
      </c>
      <c r="J40" s="12" t="str">
        <f t="shared" ca="1" si="3"/>
        <v/>
      </c>
      <c r="K40" s="12" t="str">
        <f t="shared" ca="1" si="3"/>
        <v/>
      </c>
      <c r="L40" s="12" t="str">
        <f t="shared" ca="1" si="3"/>
        <v/>
      </c>
      <c r="M40" s="12" t="str">
        <f t="shared" ca="1" si="3"/>
        <v/>
      </c>
      <c r="N40" s="12" t="str">
        <f t="shared" ca="1" si="3"/>
        <v/>
      </c>
      <c r="O40" s="12" t="str">
        <f t="shared" ca="1" si="4"/>
        <v/>
      </c>
      <c r="P40" s="12" t="str">
        <f t="shared" ca="1" si="10"/>
        <v/>
      </c>
      <c r="Q40" s="12" t="str">
        <f t="shared" ca="1" si="11"/>
        <v/>
      </c>
      <c r="R40" s="12" t="str">
        <f t="shared" ca="1" si="12"/>
        <v/>
      </c>
      <c r="S40" s="12" t="str">
        <f t="shared" ca="1" si="13"/>
        <v/>
      </c>
      <c r="T40" s="12" t="str">
        <f t="shared" ca="1" si="14"/>
        <v/>
      </c>
      <c r="U40" s="12" t="str">
        <f t="shared" ca="1" si="15"/>
        <v/>
      </c>
      <c r="V40" s="12" t="str">
        <f t="shared" ca="1" si="16"/>
        <v/>
      </c>
      <c r="W40" s="12" t="str">
        <f t="shared" ca="1" si="17"/>
        <v/>
      </c>
      <c r="X40" s="12" t="str">
        <f t="shared" ca="1" si="18"/>
        <v/>
      </c>
      <c r="Y40" s="12" t="str">
        <f t="shared" ca="1" si="19"/>
        <v/>
      </c>
      <c r="AA40" s="211">
        <f t="shared" si="20"/>
        <v>1</v>
      </c>
      <c r="AB40" s="211" t="str">
        <f t="shared" ca="1" si="21"/>
        <v/>
      </c>
      <c r="AC40" s="211" t="str">
        <f t="shared" ca="1" si="21"/>
        <v/>
      </c>
      <c r="AD40" s="211">
        <f t="shared" si="22"/>
        <v>1</v>
      </c>
      <c r="AE40" s="211">
        <f t="shared" si="5"/>
        <v>1</v>
      </c>
      <c r="AF40" s="211">
        <f t="shared" si="5"/>
        <v>1</v>
      </c>
      <c r="AG40" s="211">
        <f t="shared" si="5"/>
        <v>1</v>
      </c>
      <c r="AH40" s="211">
        <f t="shared" si="5"/>
        <v>1</v>
      </c>
      <c r="AI40" s="211">
        <f t="shared" si="5"/>
        <v>1</v>
      </c>
      <c r="AJ40" s="211">
        <f t="shared" si="5"/>
        <v>1</v>
      </c>
      <c r="AK40" s="211">
        <f t="shared" si="5"/>
        <v>1</v>
      </c>
      <c r="AL40" s="211">
        <f t="shared" si="5"/>
        <v>1</v>
      </c>
      <c r="AM40" s="211">
        <f t="shared" si="5"/>
        <v>1</v>
      </c>
      <c r="AN40" s="211">
        <f t="shared" si="5"/>
        <v>1</v>
      </c>
      <c r="AO40" s="211">
        <f t="shared" si="5"/>
        <v>1</v>
      </c>
      <c r="AP40" s="211">
        <f t="shared" si="5"/>
        <v>1</v>
      </c>
      <c r="AQ40" s="211">
        <f t="shared" si="5"/>
        <v>1</v>
      </c>
      <c r="AR40" s="211">
        <f t="shared" si="5"/>
        <v>1</v>
      </c>
      <c r="AS40" s="211">
        <f t="shared" si="5"/>
        <v>1</v>
      </c>
      <c r="AT40" s="211">
        <f t="shared" si="5"/>
        <v>1</v>
      </c>
      <c r="AU40" s="211">
        <f t="shared" si="6"/>
        <v>1</v>
      </c>
      <c r="AV40" s="211">
        <f t="shared" si="6"/>
        <v>1</v>
      </c>
      <c r="BA40" s="211" t="str">
        <f t="shared" ca="1" si="23"/>
        <v/>
      </c>
      <c r="BB40" s="211" t="str">
        <f t="shared" ca="1" si="7"/>
        <v/>
      </c>
      <c r="BC40" s="211" t="str">
        <f t="shared" ca="1" si="7"/>
        <v/>
      </c>
      <c r="BD40" s="211" t="str">
        <f t="shared" ca="1" si="7"/>
        <v/>
      </c>
      <c r="BE40" s="211" t="str">
        <f t="shared" ca="1" si="7"/>
        <v/>
      </c>
      <c r="BF40" s="211" t="str">
        <f t="shared" ca="1" si="7"/>
        <v/>
      </c>
      <c r="BG40" s="211" t="str">
        <f t="shared" ca="1" si="7"/>
        <v/>
      </c>
      <c r="BH40" s="211" t="str">
        <f t="shared" ca="1" si="7"/>
        <v/>
      </c>
      <c r="BI40" s="211" t="str">
        <f t="shared" ca="1" si="7"/>
        <v/>
      </c>
      <c r="BJ40" s="211" t="str">
        <f t="shared" ca="1" si="7"/>
        <v/>
      </c>
    </row>
    <row r="41" spans="1:62" hidden="1" x14ac:dyDescent="0.25">
      <c r="A41" s="11"/>
      <c r="B41" s="11" t="str">
        <f t="shared" si="8"/>
        <v/>
      </c>
      <c r="C41" s="248"/>
      <c r="D41" s="248"/>
      <c r="E41" s="248"/>
      <c r="F41" s="14" t="str">
        <f>IF('תנאי סף'!F41="","",'תנאי סף'!F41)</f>
        <v/>
      </c>
      <c r="G41" s="12" t="str">
        <f t="shared" ca="1" si="9"/>
        <v/>
      </c>
      <c r="H41" s="12" t="str">
        <f t="shared" ca="1" si="3"/>
        <v/>
      </c>
      <c r="I41" s="12" t="str">
        <f t="shared" ca="1" si="3"/>
        <v/>
      </c>
      <c r="J41" s="12" t="str">
        <f t="shared" ca="1" si="3"/>
        <v/>
      </c>
      <c r="K41" s="12" t="str">
        <f t="shared" ca="1" si="3"/>
        <v/>
      </c>
      <c r="L41" s="12" t="str">
        <f t="shared" ca="1" si="3"/>
        <v/>
      </c>
      <c r="M41" s="12" t="str">
        <f t="shared" ca="1" si="3"/>
        <v/>
      </c>
      <c r="N41" s="12" t="str">
        <f t="shared" ca="1" si="3"/>
        <v/>
      </c>
      <c r="O41" s="12" t="str">
        <f t="shared" ca="1" si="4"/>
        <v/>
      </c>
      <c r="P41" s="12" t="str">
        <f t="shared" ca="1" si="10"/>
        <v/>
      </c>
      <c r="Q41" s="12" t="str">
        <f t="shared" ca="1" si="11"/>
        <v/>
      </c>
      <c r="R41" s="12" t="str">
        <f t="shared" ca="1" si="12"/>
        <v/>
      </c>
      <c r="S41" s="12" t="str">
        <f t="shared" ca="1" si="13"/>
        <v/>
      </c>
      <c r="T41" s="12" t="str">
        <f t="shared" ca="1" si="14"/>
        <v/>
      </c>
      <c r="U41" s="12" t="str">
        <f t="shared" ca="1" si="15"/>
        <v/>
      </c>
      <c r="V41" s="12" t="str">
        <f t="shared" ca="1" si="16"/>
        <v/>
      </c>
      <c r="W41" s="12" t="str">
        <f t="shared" ca="1" si="17"/>
        <v/>
      </c>
      <c r="X41" s="12" t="str">
        <f t="shared" ca="1" si="18"/>
        <v/>
      </c>
      <c r="Y41" s="12" t="str">
        <f t="shared" ca="1" si="19"/>
        <v/>
      </c>
      <c r="AA41" s="211">
        <f t="shared" si="20"/>
        <v>1</v>
      </c>
      <c r="AB41" s="211" t="str">
        <f t="shared" si="21"/>
        <v/>
      </c>
      <c r="AC41" s="211" t="str">
        <f t="shared" si="21"/>
        <v/>
      </c>
      <c r="AD41" s="211">
        <f t="shared" si="22"/>
        <v>1</v>
      </c>
      <c r="AE41" s="211">
        <f t="shared" si="5"/>
        <v>1</v>
      </c>
      <c r="AF41" s="211">
        <f t="shared" si="5"/>
        <v>1</v>
      </c>
      <c r="AG41" s="211">
        <f t="shared" si="5"/>
        <v>1</v>
      </c>
      <c r="AH41" s="211">
        <f t="shared" si="5"/>
        <v>1</v>
      </c>
      <c r="AI41" s="211">
        <f t="shared" si="5"/>
        <v>1</v>
      </c>
      <c r="AJ41" s="211">
        <f t="shared" si="5"/>
        <v>1</v>
      </c>
      <c r="AK41" s="211">
        <f t="shared" si="5"/>
        <v>1</v>
      </c>
      <c r="AL41" s="211">
        <f t="shared" si="5"/>
        <v>1</v>
      </c>
      <c r="AM41" s="211">
        <f t="shared" si="5"/>
        <v>1</v>
      </c>
      <c r="AN41" s="211">
        <f t="shared" si="5"/>
        <v>1</v>
      </c>
      <c r="AO41" s="211">
        <f t="shared" si="5"/>
        <v>1</v>
      </c>
      <c r="AP41" s="211">
        <f t="shared" si="5"/>
        <v>1</v>
      </c>
      <c r="AQ41" s="211">
        <f t="shared" si="5"/>
        <v>1</v>
      </c>
      <c r="AR41" s="211">
        <f t="shared" si="5"/>
        <v>1</v>
      </c>
      <c r="AS41" s="211">
        <f t="shared" si="5"/>
        <v>1</v>
      </c>
      <c r="AT41" s="211">
        <f t="shared" si="5"/>
        <v>1</v>
      </c>
      <c r="AU41" s="211">
        <f t="shared" si="6"/>
        <v>1</v>
      </c>
      <c r="AV41" s="211">
        <f t="shared" si="6"/>
        <v>1</v>
      </c>
      <c r="BA41" s="211" t="str">
        <f t="shared" si="23"/>
        <v/>
      </c>
      <c r="BB41" s="211" t="str">
        <f t="shared" si="7"/>
        <v/>
      </c>
      <c r="BC41" s="211" t="str">
        <f t="shared" si="7"/>
        <v/>
      </c>
      <c r="BD41" s="211" t="str">
        <f t="shared" si="7"/>
        <v/>
      </c>
      <c r="BE41" s="211" t="str">
        <f t="shared" si="7"/>
        <v/>
      </c>
      <c r="BF41" s="211" t="str">
        <f t="shared" si="7"/>
        <v/>
      </c>
      <c r="BG41" s="211" t="str">
        <f t="shared" si="7"/>
        <v/>
      </c>
      <c r="BH41" s="211" t="str">
        <f t="shared" si="7"/>
        <v/>
      </c>
      <c r="BI41" s="211" t="str">
        <f t="shared" si="7"/>
        <v/>
      </c>
      <c r="BJ41" s="211" t="str">
        <f t="shared" si="7"/>
        <v/>
      </c>
    </row>
    <row r="42" spans="1:62" hidden="1" x14ac:dyDescent="0.25">
      <c r="A42" s="11"/>
      <c r="B42" s="11" t="str">
        <f t="shared" si="8"/>
        <v/>
      </c>
      <c r="C42" s="248"/>
      <c r="D42" s="248"/>
      <c r="E42" s="248"/>
      <c r="F42" s="14" t="str">
        <f>IF('תנאי סף'!F42="","",'תנאי סף'!F42)</f>
        <v/>
      </c>
      <c r="G42" s="12" t="str">
        <f t="shared" ca="1" si="9"/>
        <v/>
      </c>
      <c r="H42" s="12" t="str">
        <f t="shared" ca="1" si="3"/>
        <v/>
      </c>
      <c r="I42" s="12" t="str">
        <f t="shared" ca="1" si="3"/>
        <v/>
      </c>
      <c r="J42" s="12" t="str">
        <f t="shared" ca="1" si="3"/>
        <v/>
      </c>
      <c r="K42" s="12" t="str">
        <f t="shared" ca="1" si="3"/>
        <v/>
      </c>
      <c r="L42" s="12" t="str">
        <f t="shared" ca="1" si="3"/>
        <v/>
      </c>
      <c r="M42" s="12" t="str">
        <f t="shared" ca="1" si="3"/>
        <v/>
      </c>
      <c r="N42" s="12" t="str">
        <f t="shared" ca="1" si="3"/>
        <v/>
      </c>
      <c r="O42" s="12" t="str">
        <f t="shared" ca="1" si="4"/>
        <v/>
      </c>
      <c r="P42" s="12" t="str">
        <f t="shared" ca="1" si="10"/>
        <v/>
      </c>
      <c r="Q42" s="12" t="str">
        <f t="shared" ca="1" si="11"/>
        <v/>
      </c>
      <c r="R42" s="12" t="str">
        <f t="shared" ca="1" si="12"/>
        <v/>
      </c>
      <c r="S42" s="12" t="str">
        <f t="shared" ca="1" si="13"/>
        <v/>
      </c>
      <c r="T42" s="12" t="str">
        <f t="shared" ca="1" si="14"/>
        <v/>
      </c>
      <c r="U42" s="12" t="str">
        <f t="shared" ca="1" si="15"/>
        <v/>
      </c>
      <c r="V42" s="12" t="str">
        <f t="shared" ca="1" si="16"/>
        <v/>
      </c>
      <c r="W42" s="12" t="str">
        <f t="shared" ca="1" si="17"/>
        <v/>
      </c>
      <c r="X42" s="12" t="str">
        <f t="shared" ca="1" si="18"/>
        <v/>
      </c>
      <c r="Y42" s="12" t="str">
        <f t="shared" ca="1" si="19"/>
        <v/>
      </c>
      <c r="AA42" s="211">
        <f t="shared" si="20"/>
        <v>1</v>
      </c>
      <c r="AB42" s="211" t="str">
        <f t="shared" si="21"/>
        <v/>
      </c>
      <c r="AC42" s="211" t="str">
        <f t="shared" si="21"/>
        <v/>
      </c>
      <c r="AD42" s="211">
        <f t="shared" si="22"/>
        <v>1</v>
      </c>
      <c r="AE42" s="211">
        <f t="shared" si="5"/>
        <v>1</v>
      </c>
      <c r="AF42" s="211">
        <f t="shared" si="5"/>
        <v>1</v>
      </c>
      <c r="AG42" s="211">
        <f t="shared" si="5"/>
        <v>1</v>
      </c>
      <c r="AH42" s="211">
        <f t="shared" si="5"/>
        <v>1</v>
      </c>
      <c r="AI42" s="211">
        <f t="shared" si="5"/>
        <v>1</v>
      </c>
      <c r="AJ42" s="211">
        <f t="shared" si="5"/>
        <v>1</v>
      </c>
      <c r="AK42" s="211">
        <f t="shared" si="5"/>
        <v>1</v>
      </c>
      <c r="AL42" s="211">
        <f t="shared" si="5"/>
        <v>1</v>
      </c>
      <c r="AM42" s="211">
        <f t="shared" si="5"/>
        <v>1</v>
      </c>
      <c r="AN42" s="211">
        <f t="shared" si="5"/>
        <v>1</v>
      </c>
      <c r="AO42" s="211">
        <f t="shared" si="5"/>
        <v>1</v>
      </c>
      <c r="AP42" s="211">
        <f t="shared" si="5"/>
        <v>1</v>
      </c>
      <c r="AQ42" s="211">
        <f t="shared" si="5"/>
        <v>1</v>
      </c>
      <c r="AR42" s="211">
        <f t="shared" si="5"/>
        <v>1</v>
      </c>
      <c r="AS42" s="211">
        <f t="shared" si="5"/>
        <v>1</v>
      </c>
      <c r="AT42" s="211">
        <f t="shared" si="5"/>
        <v>1</v>
      </c>
      <c r="AU42" s="211">
        <f t="shared" si="6"/>
        <v>1</v>
      </c>
      <c r="AV42" s="211">
        <f t="shared" si="6"/>
        <v>1</v>
      </c>
      <c r="BA42" s="211" t="str">
        <f t="shared" si="23"/>
        <v/>
      </c>
      <c r="BB42" s="211" t="str">
        <f t="shared" si="7"/>
        <v/>
      </c>
      <c r="BC42" s="211" t="str">
        <f t="shared" si="7"/>
        <v/>
      </c>
      <c r="BD42" s="211" t="str">
        <f t="shared" si="7"/>
        <v/>
      </c>
      <c r="BE42" s="211" t="str">
        <f t="shared" si="7"/>
        <v/>
      </c>
      <c r="BF42" s="211" t="str">
        <f t="shared" si="7"/>
        <v/>
      </c>
      <c r="BG42" s="211" t="str">
        <f t="shared" si="7"/>
        <v/>
      </c>
      <c r="BH42" s="211" t="str">
        <f t="shared" si="7"/>
        <v/>
      </c>
      <c r="BI42" s="211" t="str">
        <f t="shared" si="7"/>
        <v/>
      </c>
      <c r="BJ42" s="211" t="str">
        <f t="shared" si="7"/>
        <v/>
      </c>
    </row>
    <row r="43" spans="1:62" hidden="1" x14ac:dyDescent="0.25">
      <c r="A43" s="11"/>
      <c r="B43" s="11" t="str">
        <f t="shared" si="8"/>
        <v/>
      </c>
      <c r="C43" s="248"/>
      <c r="D43" s="248"/>
      <c r="E43" s="248"/>
      <c r="F43" s="14" t="str">
        <f>IF('תנאי סף'!F43="","",'תנאי סף'!F43)</f>
        <v/>
      </c>
      <c r="G43" s="12" t="str">
        <f t="shared" ca="1" si="9"/>
        <v/>
      </c>
      <c r="H43" s="12" t="str">
        <f t="shared" ca="1" si="3"/>
        <v/>
      </c>
      <c r="I43" s="12" t="str">
        <f t="shared" ca="1" si="3"/>
        <v/>
      </c>
      <c r="J43" s="12" t="str">
        <f t="shared" ca="1" si="3"/>
        <v/>
      </c>
      <c r="K43" s="12" t="str">
        <f t="shared" ca="1" si="3"/>
        <v/>
      </c>
      <c r="L43" s="12" t="str">
        <f t="shared" ca="1" si="3"/>
        <v/>
      </c>
      <c r="M43" s="12" t="str">
        <f t="shared" ca="1" si="3"/>
        <v/>
      </c>
      <c r="N43" s="12" t="str">
        <f t="shared" ca="1" si="3"/>
        <v/>
      </c>
      <c r="O43" s="12" t="str">
        <f t="shared" ca="1" si="4"/>
        <v/>
      </c>
      <c r="P43" s="12" t="str">
        <f t="shared" ca="1" si="10"/>
        <v/>
      </c>
      <c r="Q43" s="12" t="str">
        <f t="shared" ca="1" si="11"/>
        <v/>
      </c>
      <c r="R43" s="12" t="str">
        <f t="shared" ca="1" si="12"/>
        <v/>
      </c>
      <c r="S43" s="12" t="str">
        <f t="shared" ca="1" si="13"/>
        <v/>
      </c>
      <c r="T43" s="12" t="str">
        <f t="shared" ca="1" si="14"/>
        <v/>
      </c>
      <c r="U43" s="12" t="str">
        <f t="shared" ca="1" si="15"/>
        <v/>
      </c>
      <c r="V43" s="12" t="str">
        <f t="shared" ca="1" si="16"/>
        <v/>
      </c>
      <c r="W43" s="12" t="str">
        <f t="shared" ca="1" si="17"/>
        <v/>
      </c>
      <c r="X43" s="12" t="str">
        <f t="shared" ca="1" si="18"/>
        <v/>
      </c>
      <c r="Y43" s="12" t="str">
        <f t="shared" ca="1" si="19"/>
        <v/>
      </c>
      <c r="AA43" s="211">
        <f t="shared" si="20"/>
        <v>1</v>
      </c>
      <c r="AB43" s="211" t="str">
        <f t="shared" si="21"/>
        <v/>
      </c>
      <c r="AC43" s="211" t="str">
        <f t="shared" si="21"/>
        <v/>
      </c>
      <c r="AD43" s="211">
        <f t="shared" si="22"/>
        <v>1</v>
      </c>
      <c r="AE43" s="211">
        <f t="shared" si="5"/>
        <v>1</v>
      </c>
      <c r="AF43" s="211">
        <f t="shared" si="5"/>
        <v>1</v>
      </c>
      <c r="AG43" s="211">
        <f t="shared" si="5"/>
        <v>1</v>
      </c>
      <c r="AH43" s="211">
        <f t="shared" si="5"/>
        <v>1</v>
      </c>
      <c r="AI43" s="211">
        <f t="shared" si="5"/>
        <v>1</v>
      </c>
      <c r="AJ43" s="211">
        <f t="shared" si="5"/>
        <v>1</v>
      </c>
      <c r="AK43" s="211">
        <f t="shared" si="5"/>
        <v>1</v>
      </c>
      <c r="AL43" s="211">
        <f t="shared" si="5"/>
        <v>1</v>
      </c>
      <c r="AM43" s="211">
        <f t="shared" si="5"/>
        <v>1</v>
      </c>
      <c r="AN43" s="211">
        <f t="shared" si="5"/>
        <v>1</v>
      </c>
      <c r="AO43" s="211">
        <f t="shared" si="5"/>
        <v>1</v>
      </c>
      <c r="AP43" s="211">
        <f t="shared" si="5"/>
        <v>1</v>
      </c>
      <c r="AQ43" s="211">
        <f t="shared" si="5"/>
        <v>1</v>
      </c>
      <c r="AR43" s="211">
        <f t="shared" si="5"/>
        <v>1</v>
      </c>
      <c r="AS43" s="211">
        <f t="shared" si="5"/>
        <v>1</v>
      </c>
      <c r="AT43" s="211">
        <f t="shared" si="5"/>
        <v>1</v>
      </c>
      <c r="AU43" s="211">
        <f t="shared" si="6"/>
        <v>1</v>
      </c>
      <c r="AV43" s="211">
        <f t="shared" si="6"/>
        <v>1</v>
      </c>
      <c r="BA43" s="211" t="str">
        <f t="shared" si="23"/>
        <v/>
      </c>
      <c r="BB43" s="211" t="str">
        <f t="shared" si="7"/>
        <v/>
      </c>
      <c r="BC43" s="211" t="str">
        <f t="shared" si="7"/>
        <v/>
      </c>
      <c r="BD43" s="211" t="str">
        <f t="shared" si="7"/>
        <v/>
      </c>
      <c r="BE43" s="211" t="str">
        <f t="shared" si="7"/>
        <v/>
      </c>
      <c r="BF43" s="211" t="str">
        <f t="shared" si="7"/>
        <v/>
      </c>
      <c r="BG43" s="211" t="str">
        <f t="shared" si="7"/>
        <v/>
      </c>
      <c r="BH43" s="211" t="str">
        <f t="shared" si="7"/>
        <v/>
      </c>
      <c r="BI43" s="211" t="str">
        <f t="shared" si="7"/>
        <v/>
      </c>
      <c r="BJ43" s="211" t="str">
        <f t="shared" si="7"/>
        <v/>
      </c>
    </row>
    <row r="44" spans="1:62" hidden="1" x14ac:dyDescent="0.25">
      <c r="A44" s="11"/>
      <c r="B44" s="11" t="str">
        <f t="shared" si="8"/>
        <v/>
      </c>
      <c r="C44" s="248"/>
      <c r="D44" s="248"/>
      <c r="E44" s="248"/>
      <c r="F44" s="14" t="str">
        <f>IF('תנאי סף'!F44="","",'תנאי סף'!F44)</f>
        <v/>
      </c>
      <c r="G44" s="12" t="str">
        <f t="shared" ca="1" si="9"/>
        <v/>
      </c>
      <c r="H44" s="12" t="str">
        <f t="shared" ca="1" si="3"/>
        <v/>
      </c>
      <c r="I44" s="12" t="str">
        <f t="shared" ca="1" si="3"/>
        <v/>
      </c>
      <c r="J44" s="12" t="str">
        <f t="shared" ca="1" si="3"/>
        <v/>
      </c>
      <c r="K44" s="12" t="str">
        <f t="shared" ca="1" si="3"/>
        <v/>
      </c>
      <c r="L44" s="12" t="str">
        <f t="shared" ca="1" si="3"/>
        <v/>
      </c>
      <c r="M44" s="12" t="str">
        <f t="shared" ca="1" si="3"/>
        <v/>
      </c>
      <c r="N44" s="12" t="str">
        <f t="shared" ca="1" si="3"/>
        <v/>
      </c>
      <c r="O44" s="12" t="str">
        <f t="shared" ca="1" si="4"/>
        <v/>
      </c>
      <c r="P44" s="12" t="str">
        <f t="shared" ca="1" si="10"/>
        <v/>
      </c>
      <c r="Q44" s="12" t="str">
        <f t="shared" ca="1" si="11"/>
        <v/>
      </c>
      <c r="R44" s="12" t="str">
        <f t="shared" ca="1" si="12"/>
        <v/>
      </c>
      <c r="S44" s="12" t="str">
        <f t="shared" ca="1" si="13"/>
        <v/>
      </c>
      <c r="T44" s="12" t="str">
        <f t="shared" ca="1" si="14"/>
        <v/>
      </c>
      <c r="U44" s="12" t="str">
        <f t="shared" ca="1" si="15"/>
        <v/>
      </c>
      <c r="V44" s="12" t="str">
        <f t="shared" ca="1" si="16"/>
        <v/>
      </c>
      <c r="W44" s="12" t="str">
        <f t="shared" ca="1" si="17"/>
        <v/>
      </c>
      <c r="X44" s="12" t="str">
        <f t="shared" ca="1" si="18"/>
        <v/>
      </c>
      <c r="Y44" s="12" t="str">
        <f t="shared" ca="1" si="19"/>
        <v/>
      </c>
      <c r="AA44" s="211">
        <f t="shared" si="20"/>
        <v>1</v>
      </c>
      <c r="AB44" s="211" t="str">
        <f t="shared" si="21"/>
        <v/>
      </c>
      <c r="AC44" s="211" t="str">
        <f t="shared" si="21"/>
        <v/>
      </c>
      <c r="AD44" s="211">
        <f t="shared" si="22"/>
        <v>1</v>
      </c>
      <c r="AE44" s="211">
        <f t="shared" si="5"/>
        <v>1</v>
      </c>
      <c r="AF44" s="211">
        <f t="shared" si="5"/>
        <v>1</v>
      </c>
      <c r="AG44" s="211">
        <f t="shared" si="5"/>
        <v>1</v>
      </c>
      <c r="AH44" s="211">
        <f t="shared" si="5"/>
        <v>1</v>
      </c>
      <c r="AI44" s="211">
        <f t="shared" si="5"/>
        <v>1</v>
      </c>
      <c r="AJ44" s="211">
        <f t="shared" si="5"/>
        <v>1</v>
      </c>
      <c r="AK44" s="211">
        <f t="shared" si="5"/>
        <v>1</v>
      </c>
      <c r="AL44" s="211">
        <f t="shared" si="5"/>
        <v>1</v>
      </c>
      <c r="AM44" s="211">
        <f t="shared" si="5"/>
        <v>1</v>
      </c>
      <c r="AN44" s="211">
        <f t="shared" si="5"/>
        <v>1</v>
      </c>
      <c r="AO44" s="211">
        <f t="shared" si="5"/>
        <v>1</v>
      </c>
      <c r="AP44" s="211">
        <f t="shared" si="5"/>
        <v>1</v>
      </c>
      <c r="AQ44" s="211">
        <f t="shared" si="5"/>
        <v>1</v>
      </c>
      <c r="AR44" s="211">
        <f t="shared" si="5"/>
        <v>1</v>
      </c>
      <c r="AS44" s="211">
        <f t="shared" si="5"/>
        <v>1</v>
      </c>
      <c r="AT44" s="211">
        <f t="shared" si="5"/>
        <v>1</v>
      </c>
      <c r="AU44" s="211">
        <f t="shared" si="6"/>
        <v>1</v>
      </c>
      <c r="AV44" s="211">
        <f t="shared" si="6"/>
        <v>1</v>
      </c>
      <c r="BA44" s="211" t="str">
        <f t="shared" si="23"/>
        <v/>
      </c>
      <c r="BB44" s="211" t="str">
        <f t="shared" si="7"/>
        <v/>
      </c>
      <c r="BC44" s="211" t="str">
        <f t="shared" si="7"/>
        <v/>
      </c>
      <c r="BD44" s="211" t="str">
        <f t="shared" si="7"/>
        <v/>
      </c>
      <c r="BE44" s="211" t="str">
        <f t="shared" si="7"/>
        <v/>
      </c>
      <c r="BF44" s="211" t="str">
        <f t="shared" si="7"/>
        <v/>
      </c>
      <c r="BG44" s="211" t="str">
        <f t="shared" si="7"/>
        <v/>
      </c>
      <c r="BH44" s="211" t="str">
        <f t="shared" si="7"/>
        <v/>
      </c>
      <c r="BI44" s="211" t="str">
        <f t="shared" si="7"/>
        <v/>
      </c>
      <c r="BJ44" s="211" t="str">
        <f t="shared" si="7"/>
        <v/>
      </c>
    </row>
    <row r="45" spans="1:62" hidden="1" x14ac:dyDescent="0.25">
      <c r="A45" s="11"/>
      <c r="B45" s="11" t="str">
        <f t="shared" si="8"/>
        <v/>
      </c>
      <c r="C45" s="248"/>
      <c r="D45" s="248"/>
      <c r="E45" s="248"/>
      <c r="F45" s="14" t="str">
        <f>IF('תנאי סף'!F45="","",'תנאי סף'!F45)</f>
        <v/>
      </c>
      <c r="G45" s="12" t="str">
        <f t="shared" ca="1" si="9"/>
        <v/>
      </c>
      <c r="H45" s="12" t="str">
        <f t="shared" ca="1" si="3"/>
        <v/>
      </c>
      <c r="I45" s="12" t="str">
        <f t="shared" ca="1" si="3"/>
        <v/>
      </c>
      <c r="J45" s="12" t="str">
        <f t="shared" ca="1" si="3"/>
        <v/>
      </c>
      <c r="K45" s="12" t="str">
        <f t="shared" ca="1" si="3"/>
        <v/>
      </c>
      <c r="L45" s="12" t="str">
        <f t="shared" ca="1" si="3"/>
        <v/>
      </c>
      <c r="M45" s="12" t="str">
        <f t="shared" ca="1" si="3"/>
        <v/>
      </c>
      <c r="N45" s="12" t="str">
        <f t="shared" ca="1" si="3"/>
        <v/>
      </c>
      <c r="O45" s="12" t="str">
        <f t="shared" ca="1" si="4"/>
        <v/>
      </c>
      <c r="P45" s="12" t="str">
        <f t="shared" ca="1" si="10"/>
        <v/>
      </c>
      <c r="Q45" s="12" t="str">
        <f t="shared" ca="1" si="11"/>
        <v/>
      </c>
      <c r="R45" s="12" t="str">
        <f t="shared" ca="1" si="12"/>
        <v/>
      </c>
      <c r="S45" s="12" t="str">
        <f t="shared" ca="1" si="13"/>
        <v/>
      </c>
      <c r="T45" s="12" t="str">
        <f t="shared" ca="1" si="14"/>
        <v/>
      </c>
      <c r="U45" s="12" t="str">
        <f t="shared" ca="1" si="15"/>
        <v/>
      </c>
      <c r="V45" s="12" t="str">
        <f t="shared" ca="1" si="16"/>
        <v/>
      </c>
      <c r="W45" s="12" t="str">
        <f t="shared" ca="1" si="17"/>
        <v/>
      </c>
      <c r="X45" s="12" t="str">
        <f t="shared" ca="1" si="18"/>
        <v/>
      </c>
      <c r="Y45" s="12" t="str">
        <f t="shared" ca="1" si="19"/>
        <v/>
      </c>
      <c r="AA45" s="211">
        <f t="shared" si="20"/>
        <v>1</v>
      </c>
      <c r="AB45" s="211" t="str">
        <f t="shared" si="21"/>
        <v/>
      </c>
      <c r="AC45" s="211" t="str">
        <f t="shared" si="21"/>
        <v/>
      </c>
      <c r="AD45" s="211">
        <f t="shared" si="22"/>
        <v>1</v>
      </c>
      <c r="AE45" s="211">
        <f t="shared" si="5"/>
        <v>1</v>
      </c>
      <c r="AF45" s="211">
        <f t="shared" si="5"/>
        <v>1</v>
      </c>
      <c r="AG45" s="211">
        <f t="shared" si="5"/>
        <v>1</v>
      </c>
      <c r="AH45" s="211">
        <f t="shared" si="5"/>
        <v>1</v>
      </c>
      <c r="AI45" s="211">
        <f t="shared" si="5"/>
        <v>1</v>
      </c>
      <c r="AJ45" s="211">
        <f t="shared" si="5"/>
        <v>1</v>
      </c>
      <c r="AK45" s="211">
        <f t="shared" si="5"/>
        <v>1</v>
      </c>
      <c r="AL45" s="211">
        <f t="shared" si="5"/>
        <v>1</v>
      </c>
      <c r="AM45" s="211">
        <f t="shared" si="5"/>
        <v>1</v>
      </c>
      <c r="AN45" s="211">
        <f t="shared" si="5"/>
        <v>1</v>
      </c>
      <c r="AO45" s="211">
        <f t="shared" si="5"/>
        <v>1</v>
      </c>
      <c r="AP45" s="211">
        <f t="shared" si="5"/>
        <v>1</v>
      </c>
      <c r="AQ45" s="211">
        <f t="shared" si="5"/>
        <v>1</v>
      </c>
      <c r="AR45" s="211">
        <f t="shared" si="5"/>
        <v>1</v>
      </c>
      <c r="AS45" s="211">
        <f t="shared" si="5"/>
        <v>1</v>
      </c>
      <c r="AT45" s="211">
        <f t="shared" si="5"/>
        <v>1</v>
      </c>
      <c r="AU45" s="211">
        <f t="shared" si="6"/>
        <v>1</v>
      </c>
      <c r="AV45" s="211">
        <f t="shared" si="6"/>
        <v>1</v>
      </c>
      <c r="BA45" s="211" t="str">
        <f t="shared" si="23"/>
        <v/>
      </c>
      <c r="BB45" s="211" t="str">
        <f t="shared" si="7"/>
        <v/>
      </c>
      <c r="BC45" s="211" t="str">
        <f t="shared" si="7"/>
        <v/>
      </c>
      <c r="BD45" s="211" t="str">
        <f t="shared" si="7"/>
        <v/>
      </c>
      <c r="BE45" s="211" t="str">
        <f t="shared" si="7"/>
        <v/>
      </c>
      <c r="BF45" s="211" t="str">
        <f t="shared" si="7"/>
        <v/>
      </c>
      <c r="BG45" s="211" t="str">
        <f t="shared" si="7"/>
        <v/>
      </c>
      <c r="BH45" s="211" t="str">
        <f t="shared" si="7"/>
        <v/>
      </c>
      <c r="BI45" s="211" t="str">
        <f t="shared" si="7"/>
        <v/>
      </c>
      <c r="BJ45" s="211" t="str">
        <f t="shared" si="7"/>
        <v/>
      </c>
    </row>
    <row r="46" spans="1:62" hidden="1" x14ac:dyDescent="0.25">
      <c r="A46" s="11"/>
      <c r="B46" s="11" t="str">
        <f t="shared" si="8"/>
        <v/>
      </c>
      <c r="C46" s="248"/>
      <c r="D46" s="248"/>
      <c r="E46" s="248"/>
      <c r="F46" s="14" t="str">
        <f>IF('תנאי סף'!F46="","",'תנאי סף'!F46)</f>
        <v/>
      </c>
      <c r="G46" s="12" t="str">
        <f t="shared" ca="1" si="9"/>
        <v/>
      </c>
      <c r="H46" s="12" t="str">
        <f t="shared" ca="1" si="3"/>
        <v/>
      </c>
      <c r="I46" s="12" t="str">
        <f t="shared" ca="1" si="3"/>
        <v/>
      </c>
      <c r="J46" s="12" t="str">
        <f t="shared" ca="1" si="3"/>
        <v/>
      </c>
      <c r="K46" s="12" t="str">
        <f t="shared" ca="1" si="3"/>
        <v/>
      </c>
      <c r="L46" s="12" t="str">
        <f t="shared" ca="1" si="3"/>
        <v/>
      </c>
      <c r="M46" s="12" t="str">
        <f t="shared" ca="1" si="3"/>
        <v/>
      </c>
      <c r="N46" s="12" t="str">
        <f t="shared" ca="1" si="3"/>
        <v/>
      </c>
      <c r="O46" s="12" t="str">
        <f t="shared" ca="1" si="4"/>
        <v/>
      </c>
      <c r="P46" s="12" t="str">
        <f t="shared" ca="1" si="10"/>
        <v/>
      </c>
      <c r="Q46" s="12" t="str">
        <f t="shared" ca="1" si="11"/>
        <v/>
      </c>
      <c r="R46" s="12" t="str">
        <f t="shared" ca="1" si="12"/>
        <v/>
      </c>
      <c r="S46" s="12" t="str">
        <f t="shared" ca="1" si="13"/>
        <v/>
      </c>
      <c r="T46" s="12" t="str">
        <f t="shared" ca="1" si="14"/>
        <v/>
      </c>
      <c r="U46" s="12" t="str">
        <f t="shared" ca="1" si="15"/>
        <v/>
      </c>
      <c r="V46" s="12" t="str">
        <f t="shared" ca="1" si="16"/>
        <v/>
      </c>
      <c r="W46" s="12" t="str">
        <f t="shared" ca="1" si="17"/>
        <v/>
      </c>
      <c r="X46" s="12" t="str">
        <f t="shared" ca="1" si="18"/>
        <v/>
      </c>
      <c r="Y46" s="12" t="str">
        <f t="shared" ca="1" si="19"/>
        <v/>
      </c>
      <c r="AA46" s="211">
        <f t="shared" si="20"/>
        <v>1</v>
      </c>
      <c r="AB46" s="211" t="str">
        <f t="shared" si="21"/>
        <v/>
      </c>
      <c r="AC46" s="211" t="str">
        <f t="shared" si="21"/>
        <v/>
      </c>
      <c r="AD46" s="211">
        <f t="shared" si="22"/>
        <v>1</v>
      </c>
      <c r="AE46" s="211">
        <f t="shared" si="5"/>
        <v>1</v>
      </c>
      <c r="AF46" s="211">
        <f t="shared" si="5"/>
        <v>1</v>
      </c>
      <c r="AG46" s="211">
        <f t="shared" si="5"/>
        <v>1</v>
      </c>
      <c r="AH46" s="211">
        <f t="shared" si="5"/>
        <v>1</v>
      </c>
      <c r="AI46" s="211">
        <f t="shared" si="5"/>
        <v>1</v>
      </c>
      <c r="AJ46" s="211">
        <f t="shared" si="5"/>
        <v>1</v>
      </c>
      <c r="AK46" s="211">
        <f t="shared" si="5"/>
        <v>1</v>
      </c>
      <c r="AL46" s="211">
        <f t="shared" si="5"/>
        <v>1</v>
      </c>
      <c r="AM46" s="211">
        <f t="shared" si="5"/>
        <v>1</v>
      </c>
      <c r="AN46" s="211">
        <f t="shared" si="5"/>
        <v>1</v>
      </c>
      <c r="AO46" s="211">
        <f t="shared" si="5"/>
        <v>1</v>
      </c>
      <c r="AP46" s="211">
        <f t="shared" si="5"/>
        <v>1</v>
      </c>
      <c r="AQ46" s="211">
        <f t="shared" si="5"/>
        <v>1</v>
      </c>
      <c r="AR46" s="211">
        <f t="shared" si="5"/>
        <v>1</v>
      </c>
      <c r="AS46" s="211">
        <f t="shared" si="5"/>
        <v>1</v>
      </c>
      <c r="AT46" s="211">
        <f t="shared" ref="AT46:AV109" si="24">IF(W$30="",1,IF(W46="",0,IF(W$30=$AE$1,IF(ISNA(MATCH(W46,$AB$30:$AC$30,0)),0,1),IF(W$30=$AF$1,IF(IFERROR(W46*1,"bad")="bad",0,1),IF(W$30=$AG$1,IF(IFERROR(IF(W46=TRUNC(W46),1,"bad"),"bad")="bad",0,1),IF(W$30=$AH$1,IF(AND(IF(IFERROR(W46*1,"bad")="bad",0,1)=1,W46&gt;=0),1,0),IF(W$30=$AI$1,IF(AND(IF(IFERROR(IF(W46=TRUNC(W46),1,"bad"),"bad")="bad",0,1)=1,W46&gt;=0),1,0),IF(W$30=$AJ$1,IF(AND(IF(IFERROR(W46*1,"bad")="bad",0,1)=1,W46&gt;0),1,0),IF(W$30=$AK$1,IF(AND(IF(IFERROR(IF(W46=TRUNC(W46),1,"bad"),"bad")="bad",0,1)=1,W46&gt;0),1,0),IF(W$30=$AL$1,1,IF(W$30=$AM$1,IF(IFERROR(HLOOKUP(W46,$AE$4:$AN$4,1,0),"bad")="bad",0,1),0)))))))))))</f>
        <v>1</v>
      </c>
      <c r="AU46" s="211">
        <f t="shared" si="6"/>
        <v>1</v>
      </c>
      <c r="AV46" s="211">
        <f t="shared" si="6"/>
        <v>1</v>
      </c>
      <c r="BA46" s="211" t="str">
        <f t="shared" si="23"/>
        <v/>
      </c>
      <c r="BB46" s="211" t="str">
        <f t="shared" si="7"/>
        <v/>
      </c>
      <c r="BC46" s="211" t="str">
        <f t="shared" si="7"/>
        <v/>
      </c>
      <c r="BD46" s="211" t="str">
        <f t="shared" si="7"/>
        <v/>
      </c>
      <c r="BE46" s="211" t="str">
        <f t="shared" si="7"/>
        <v/>
      </c>
      <c r="BF46" s="211" t="str">
        <f t="shared" si="7"/>
        <v/>
      </c>
      <c r="BG46" s="211" t="str">
        <f t="shared" si="7"/>
        <v/>
      </c>
      <c r="BH46" s="211" t="str">
        <f t="shared" si="7"/>
        <v/>
      </c>
      <c r="BI46" s="211" t="str">
        <f t="shared" si="7"/>
        <v/>
      </c>
      <c r="BJ46" s="211" t="str">
        <f t="shared" si="7"/>
        <v/>
      </c>
    </row>
    <row r="47" spans="1:62" hidden="1" x14ac:dyDescent="0.25">
      <c r="A47" s="11"/>
      <c r="B47" s="11" t="str">
        <f t="shared" si="8"/>
        <v/>
      </c>
      <c r="C47" s="248"/>
      <c r="D47" s="248"/>
      <c r="E47" s="248"/>
      <c r="F47" s="14" t="str">
        <f>IF('תנאי סף'!F47="","",'תנאי סף'!F47)</f>
        <v/>
      </c>
      <c r="G47" s="12" t="str">
        <f t="shared" ca="1" si="9"/>
        <v/>
      </c>
      <c r="H47" s="12" t="str">
        <f t="shared" ca="1" si="9"/>
        <v/>
      </c>
      <c r="I47" s="12" t="str">
        <f t="shared" ca="1" si="9"/>
        <v/>
      </c>
      <c r="J47" s="12" t="str">
        <f t="shared" ca="1" si="9"/>
        <v/>
      </c>
      <c r="K47" s="12" t="str">
        <f t="shared" ca="1" si="9"/>
        <v/>
      </c>
      <c r="L47" s="12" t="str">
        <f t="shared" ca="1" si="9"/>
        <v/>
      </c>
      <c r="M47" s="12" t="str">
        <f t="shared" ca="1" si="9"/>
        <v/>
      </c>
      <c r="N47" s="12" t="str">
        <f t="shared" ca="1" si="9"/>
        <v/>
      </c>
      <c r="O47" s="12" t="str">
        <f t="shared" ca="1" si="9"/>
        <v/>
      </c>
      <c r="P47" s="12" t="str">
        <f t="shared" ca="1" si="10"/>
        <v/>
      </c>
      <c r="Q47" s="12" t="str">
        <f t="shared" ca="1" si="11"/>
        <v/>
      </c>
      <c r="R47" s="12" t="str">
        <f t="shared" ca="1" si="12"/>
        <v/>
      </c>
      <c r="S47" s="12" t="str">
        <f t="shared" ca="1" si="13"/>
        <v/>
      </c>
      <c r="T47" s="12" t="str">
        <f t="shared" ca="1" si="14"/>
        <v/>
      </c>
      <c r="U47" s="12" t="str">
        <f t="shared" ca="1" si="15"/>
        <v/>
      </c>
      <c r="V47" s="12" t="str">
        <f t="shared" ca="1" si="16"/>
        <v/>
      </c>
      <c r="W47" s="12" t="str">
        <f t="shared" ca="1" si="17"/>
        <v/>
      </c>
      <c r="X47" s="12" t="str">
        <f t="shared" ca="1" si="18"/>
        <v/>
      </c>
      <c r="Y47" s="12" t="str">
        <f t="shared" ca="1" si="19"/>
        <v/>
      </c>
      <c r="AA47" s="211">
        <f t="shared" si="20"/>
        <v>1</v>
      </c>
      <c r="AB47" s="211" t="str">
        <f t="shared" si="21"/>
        <v/>
      </c>
      <c r="AC47" s="211" t="str">
        <f t="shared" si="21"/>
        <v/>
      </c>
      <c r="AD47" s="211">
        <f t="shared" si="22"/>
        <v>1</v>
      </c>
      <c r="AE47" s="211">
        <f t="shared" si="22"/>
        <v>1</v>
      </c>
      <c r="AF47" s="211">
        <f t="shared" si="22"/>
        <v>1</v>
      </c>
      <c r="AG47" s="211">
        <f t="shared" si="22"/>
        <v>1</v>
      </c>
      <c r="AH47" s="211">
        <f t="shared" si="22"/>
        <v>1</v>
      </c>
      <c r="AI47" s="211">
        <f t="shared" si="22"/>
        <v>1</v>
      </c>
      <c r="AJ47" s="211">
        <f t="shared" si="22"/>
        <v>1</v>
      </c>
      <c r="AK47" s="211">
        <f t="shared" si="22"/>
        <v>1</v>
      </c>
      <c r="AL47" s="211">
        <f t="shared" si="22"/>
        <v>1</v>
      </c>
      <c r="AM47" s="211">
        <f t="shared" si="22"/>
        <v>1</v>
      </c>
      <c r="AN47" s="211">
        <f t="shared" si="22"/>
        <v>1</v>
      </c>
      <c r="AO47" s="211">
        <f t="shared" si="22"/>
        <v>1</v>
      </c>
      <c r="AP47" s="211">
        <f t="shared" si="22"/>
        <v>1</v>
      </c>
      <c r="AQ47" s="211">
        <f t="shared" si="22"/>
        <v>1</v>
      </c>
      <c r="AR47" s="211">
        <f t="shared" si="22"/>
        <v>1</v>
      </c>
      <c r="AS47" s="211">
        <f t="shared" si="22"/>
        <v>1</v>
      </c>
      <c r="AT47" s="211">
        <f t="shared" si="24"/>
        <v>1</v>
      </c>
      <c r="AU47" s="211">
        <f t="shared" si="24"/>
        <v>1</v>
      </c>
      <c r="AV47" s="211">
        <f t="shared" si="24"/>
        <v>1</v>
      </c>
      <c r="BA47" s="211" t="str">
        <f t="shared" si="23"/>
        <v/>
      </c>
      <c r="BB47" s="211" t="str">
        <f t="shared" si="23"/>
        <v/>
      </c>
      <c r="BC47" s="211" t="str">
        <f t="shared" si="23"/>
        <v/>
      </c>
      <c r="BD47" s="211" t="str">
        <f t="shared" si="23"/>
        <v/>
      </c>
      <c r="BE47" s="211" t="str">
        <f t="shared" si="23"/>
        <v/>
      </c>
      <c r="BF47" s="211" t="str">
        <f t="shared" si="23"/>
        <v/>
      </c>
      <c r="BG47" s="211" t="str">
        <f t="shared" si="23"/>
        <v/>
      </c>
      <c r="BH47" s="211" t="str">
        <f t="shared" si="23"/>
        <v/>
      </c>
      <c r="BI47" s="211" t="str">
        <f t="shared" si="23"/>
        <v/>
      </c>
      <c r="BJ47" s="211" t="str">
        <f t="shared" si="23"/>
        <v/>
      </c>
    </row>
    <row r="48" spans="1:62" hidden="1" x14ac:dyDescent="0.25">
      <c r="A48" s="11"/>
      <c r="B48" s="11" t="str">
        <f t="shared" si="8"/>
        <v/>
      </c>
      <c r="C48" s="248"/>
      <c r="D48" s="248"/>
      <c r="E48" s="248"/>
      <c r="F48" s="14" t="str">
        <f>IF('תנאי סף'!F48="","",'תנאי סף'!F48)</f>
        <v/>
      </c>
      <c r="G48" s="12" t="str">
        <f t="shared" ca="1" si="9"/>
        <v/>
      </c>
      <c r="H48" s="12" t="str">
        <f t="shared" ca="1" si="9"/>
        <v/>
      </c>
      <c r="I48" s="12" t="str">
        <f t="shared" ca="1" si="9"/>
        <v/>
      </c>
      <c r="J48" s="12" t="str">
        <f t="shared" ca="1" si="9"/>
        <v/>
      </c>
      <c r="K48" s="12" t="str">
        <f t="shared" ca="1" si="9"/>
        <v/>
      </c>
      <c r="L48" s="12" t="str">
        <f t="shared" ca="1" si="9"/>
        <v/>
      </c>
      <c r="M48" s="12" t="str">
        <f t="shared" ca="1" si="9"/>
        <v/>
      </c>
      <c r="N48" s="12" t="str">
        <f t="shared" ca="1" si="9"/>
        <v/>
      </c>
      <c r="O48" s="12" t="str">
        <f t="shared" ca="1" si="9"/>
        <v/>
      </c>
      <c r="P48" s="12" t="str">
        <f t="shared" ca="1" si="10"/>
        <v/>
      </c>
      <c r="Q48" s="12" t="str">
        <f t="shared" ca="1" si="11"/>
        <v/>
      </c>
      <c r="R48" s="12" t="str">
        <f t="shared" ca="1" si="12"/>
        <v/>
      </c>
      <c r="S48" s="12" t="str">
        <f t="shared" ca="1" si="13"/>
        <v/>
      </c>
      <c r="T48" s="12" t="str">
        <f t="shared" ca="1" si="14"/>
        <v/>
      </c>
      <c r="U48" s="12" t="str">
        <f t="shared" ca="1" si="15"/>
        <v/>
      </c>
      <c r="V48" s="12" t="str">
        <f t="shared" ca="1" si="16"/>
        <v/>
      </c>
      <c r="W48" s="12" t="str">
        <f t="shared" ca="1" si="17"/>
        <v/>
      </c>
      <c r="X48" s="12" t="str">
        <f t="shared" ca="1" si="18"/>
        <v/>
      </c>
      <c r="Y48" s="12" t="str">
        <f t="shared" ca="1" si="19"/>
        <v/>
      </c>
      <c r="AA48" s="211">
        <f t="shared" si="20"/>
        <v>1</v>
      </c>
      <c r="AB48" s="211" t="str">
        <f t="shared" si="21"/>
        <v/>
      </c>
      <c r="AC48" s="211" t="str">
        <f t="shared" si="21"/>
        <v/>
      </c>
      <c r="AD48" s="211">
        <f t="shared" si="22"/>
        <v>1</v>
      </c>
      <c r="AE48" s="211">
        <f t="shared" si="22"/>
        <v>1</v>
      </c>
      <c r="AF48" s="211">
        <f t="shared" si="22"/>
        <v>1</v>
      </c>
      <c r="AG48" s="211">
        <f t="shared" si="22"/>
        <v>1</v>
      </c>
      <c r="AH48" s="211">
        <f t="shared" si="22"/>
        <v>1</v>
      </c>
      <c r="AI48" s="211">
        <f t="shared" si="22"/>
        <v>1</v>
      </c>
      <c r="AJ48" s="211">
        <f t="shared" si="22"/>
        <v>1</v>
      </c>
      <c r="AK48" s="211">
        <f t="shared" si="22"/>
        <v>1</v>
      </c>
      <c r="AL48" s="211">
        <f t="shared" si="22"/>
        <v>1</v>
      </c>
      <c r="AM48" s="211">
        <f t="shared" si="22"/>
        <v>1</v>
      </c>
      <c r="AN48" s="211">
        <f t="shared" si="22"/>
        <v>1</v>
      </c>
      <c r="AO48" s="211">
        <f t="shared" si="22"/>
        <v>1</v>
      </c>
      <c r="AP48" s="211">
        <f t="shared" si="22"/>
        <v>1</v>
      </c>
      <c r="AQ48" s="211">
        <f t="shared" si="22"/>
        <v>1</v>
      </c>
      <c r="AR48" s="211">
        <f t="shared" si="22"/>
        <v>1</v>
      </c>
      <c r="AS48" s="211">
        <f t="shared" si="22"/>
        <v>1</v>
      </c>
      <c r="AT48" s="211">
        <f t="shared" si="24"/>
        <v>1</v>
      </c>
      <c r="AU48" s="211">
        <f t="shared" si="24"/>
        <v>1</v>
      </c>
      <c r="AV48" s="211">
        <f t="shared" si="24"/>
        <v>1</v>
      </c>
      <c r="BA48" s="211" t="str">
        <f t="shared" si="23"/>
        <v/>
      </c>
      <c r="BB48" s="211" t="str">
        <f t="shared" si="23"/>
        <v/>
      </c>
      <c r="BC48" s="211" t="str">
        <f t="shared" si="23"/>
        <v/>
      </c>
      <c r="BD48" s="211" t="str">
        <f t="shared" si="23"/>
        <v/>
      </c>
      <c r="BE48" s="211" t="str">
        <f t="shared" si="23"/>
        <v/>
      </c>
      <c r="BF48" s="211" t="str">
        <f t="shared" si="23"/>
        <v/>
      </c>
      <c r="BG48" s="211" t="str">
        <f t="shared" si="23"/>
        <v/>
      </c>
      <c r="BH48" s="211" t="str">
        <f t="shared" si="23"/>
        <v/>
      </c>
      <c r="BI48" s="211" t="str">
        <f t="shared" si="23"/>
        <v/>
      </c>
      <c r="BJ48" s="211" t="str">
        <f t="shared" si="23"/>
        <v/>
      </c>
    </row>
    <row r="49" spans="1:62" hidden="1" x14ac:dyDescent="0.25">
      <c r="A49" s="11"/>
      <c r="B49" s="11" t="str">
        <f t="shared" si="8"/>
        <v/>
      </c>
      <c r="C49" s="248"/>
      <c r="D49" s="248"/>
      <c r="E49" s="248"/>
      <c r="F49" s="14" t="str">
        <f>IF('תנאי סף'!F49="","",'תנאי סף'!F49)</f>
        <v/>
      </c>
      <c r="G49" s="12" t="str">
        <f t="shared" ca="1" si="9"/>
        <v/>
      </c>
      <c r="H49" s="12" t="str">
        <f t="shared" ca="1" si="9"/>
        <v/>
      </c>
      <c r="I49" s="12" t="str">
        <f t="shared" ca="1" si="9"/>
        <v/>
      </c>
      <c r="J49" s="12" t="str">
        <f t="shared" ca="1" si="9"/>
        <v/>
      </c>
      <c r="K49" s="12" t="str">
        <f t="shared" ca="1" si="9"/>
        <v/>
      </c>
      <c r="L49" s="12" t="str">
        <f t="shared" ca="1" si="9"/>
        <v/>
      </c>
      <c r="M49" s="12" t="str">
        <f t="shared" ca="1" si="9"/>
        <v/>
      </c>
      <c r="N49" s="12" t="str">
        <f t="shared" ca="1" si="9"/>
        <v/>
      </c>
      <c r="O49" s="12" t="str">
        <f t="shared" ca="1" si="9"/>
        <v/>
      </c>
      <c r="P49" s="12" t="str">
        <f t="shared" ca="1" si="10"/>
        <v/>
      </c>
      <c r="Q49" s="12" t="str">
        <f t="shared" ca="1" si="11"/>
        <v/>
      </c>
      <c r="R49" s="12" t="str">
        <f t="shared" ca="1" si="12"/>
        <v/>
      </c>
      <c r="S49" s="12" t="str">
        <f t="shared" ca="1" si="13"/>
        <v/>
      </c>
      <c r="T49" s="12" t="str">
        <f t="shared" ca="1" si="14"/>
        <v/>
      </c>
      <c r="U49" s="12" t="str">
        <f t="shared" ca="1" si="15"/>
        <v/>
      </c>
      <c r="V49" s="12" t="str">
        <f t="shared" ca="1" si="16"/>
        <v/>
      </c>
      <c r="W49" s="12" t="str">
        <f t="shared" ca="1" si="17"/>
        <v/>
      </c>
      <c r="X49" s="12" t="str">
        <f t="shared" ca="1" si="18"/>
        <v/>
      </c>
      <c r="Y49" s="12" t="str">
        <f t="shared" ca="1" si="19"/>
        <v/>
      </c>
      <c r="AA49" s="211">
        <f t="shared" si="20"/>
        <v>1</v>
      </c>
      <c r="AB49" s="211" t="str">
        <f t="shared" si="21"/>
        <v/>
      </c>
      <c r="AC49" s="211" t="str">
        <f t="shared" si="21"/>
        <v/>
      </c>
      <c r="AD49" s="211">
        <f t="shared" si="22"/>
        <v>1</v>
      </c>
      <c r="AE49" s="211">
        <f t="shared" si="22"/>
        <v>1</v>
      </c>
      <c r="AF49" s="211">
        <f t="shared" si="22"/>
        <v>1</v>
      </c>
      <c r="AG49" s="211">
        <f t="shared" si="22"/>
        <v>1</v>
      </c>
      <c r="AH49" s="211">
        <f t="shared" si="22"/>
        <v>1</v>
      </c>
      <c r="AI49" s="211">
        <f t="shared" si="22"/>
        <v>1</v>
      </c>
      <c r="AJ49" s="211">
        <f t="shared" si="22"/>
        <v>1</v>
      </c>
      <c r="AK49" s="211">
        <f t="shared" si="22"/>
        <v>1</v>
      </c>
      <c r="AL49" s="211">
        <f t="shared" si="22"/>
        <v>1</v>
      </c>
      <c r="AM49" s="211">
        <f t="shared" si="22"/>
        <v>1</v>
      </c>
      <c r="AN49" s="211">
        <f t="shared" si="22"/>
        <v>1</v>
      </c>
      <c r="AO49" s="211">
        <f t="shared" si="22"/>
        <v>1</v>
      </c>
      <c r="AP49" s="211">
        <f t="shared" si="22"/>
        <v>1</v>
      </c>
      <c r="AQ49" s="211">
        <f t="shared" si="22"/>
        <v>1</v>
      </c>
      <c r="AR49" s="211">
        <f t="shared" si="22"/>
        <v>1</v>
      </c>
      <c r="AS49" s="211">
        <f t="shared" si="22"/>
        <v>1</v>
      </c>
      <c r="AT49" s="211">
        <f t="shared" si="24"/>
        <v>1</v>
      </c>
      <c r="AU49" s="211">
        <f t="shared" si="24"/>
        <v>1</v>
      </c>
      <c r="AV49" s="211">
        <f t="shared" si="24"/>
        <v>1</v>
      </c>
      <c r="BA49" s="211" t="str">
        <f t="shared" si="23"/>
        <v/>
      </c>
      <c r="BB49" s="211" t="str">
        <f t="shared" si="23"/>
        <v/>
      </c>
      <c r="BC49" s="211" t="str">
        <f t="shared" si="23"/>
        <v/>
      </c>
      <c r="BD49" s="211" t="str">
        <f t="shared" si="23"/>
        <v/>
      </c>
      <c r="BE49" s="211" t="str">
        <f t="shared" si="23"/>
        <v/>
      </c>
      <c r="BF49" s="211" t="str">
        <f t="shared" si="23"/>
        <v/>
      </c>
      <c r="BG49" s="211" t="str">
        <f t="shared" si="23"/>
        <v/>
      </c>
      <c r="BH49" s="211" t="str">
        <f t="shared" si="23"/>
        <v/>
      </c>
      <c r="BI49" s="211" t="str">
        <f t="shared" si="23"/>
        <v/>
      </c>
      <c r="BJ49" s="211" t="str">
        <f t="shared" si="23"/>
        <v/>
      </c>
    </row>
    <row r="50" spans="1:62" hidden="1" x14ac:dyDescent="0.25">
      <c r="A50" s="11"/>
      <c r="B50" s="11" t="str">
        <f t="shared" si="8"/>
        <v/>
      </c>
      <c r="C50" s="248"/>
      <c r="D50" s="248"/>
      <c r="E50" s="248"/>
      <c r="F50" s="14" t="str">
        <f>IF('תנאי סף'!F50="","",'תנאי סף'!F50)</f>
        <v/>
      </c>
      <c r="G50" s="12" t="str">
        <f t="shared" ca="1" si="9"/>
        <v/>
      </c>
      <c r="H50" s="12" t="str">
        <f t="shared" ca="1" si="9"/>
        <v/>
      </c>
      <c r="I50" s="12" t="str">
        <f t="shared" ca="1" si="9"/>
        <v/>
      </c>
      <c r="J50" s="12" t="str">
        <f t="shared" ca="1" si="9"/>
        <v/>
      </c>
      <c r="K50" s="12" t="str">
        <f t="shared" ca="1" si="9"/>
        <v/>
      </c>
      <c r="L50" s="12" t="str">
        <f t="shared" ca="1" si="9"/>
        <v/>
      </c>
      <c r="M50" s="12" t="str">
        <f t="shared" ca="1" si="9"/>
        <v/>
      </c>
      <c r="N50" s="12" t="str">
        <f t="shared" ca="1" si="9"/>
        <v/>
      </c>
      <c r="O50" s="12" t="str">
        <f t="shared" ca="1" si="9"/>
        <v/>
      </c>
      <c r="P50" s="12" t="str">
        <f t="shared" ca="1" si="10"/>
        <v/>
      </c>
      <c r="Q50" s="12" t="str">
        <f t="shared" ca="1" si="11"/>
        <v/>
      </c>
      <c r="R50" s="12" t="str">
        <f t="shared" ca="1" si="12"/>
        <v/>
      </c>
      <c r="S50" s="12" t="str">
        <f t="shared" ca="1" si="13"/>
        <v/>
      </c>
      <c r="T50" s="12" t="str">
        <f t="shared" ca="1" si="14"/>
        <v/>
      </c>
      <c r="U50" s="12" t="str">
        <f t="shared" ca="1" si="15"/>
        <v/>
      </c>
      <c r="V50" s="12" t="str">
        <f t="shared" ca="1" si="16"/>
        <v/>
      </c>
      <c r="W50" s="12" t="str">
        <f t="shared" ca="1" si="17"/>
        <v/>
      </c>
      <c r="X50" s="12" t="str">
        <f t="shared" ca="1" si="18"/>
        <v/>
      </c>
      <c r="Y50" s="12" t="str">
        <f t="shared" ca="1" si="19"/>
        <v/>
      </c>
      <c r="AA50" s="211">
        <f t="shared" si="20"/>
        <v>1</v>
      </c>
      <c r="AB50" s="211" t="str">
        <f t="shared" si="21"/>
        <v/>
      </c>
      <c r="AC50" s="211" t="str">
        <f t="shared" si="21"/>
        <v/>
      </c>
      <c r="AD50" s="211">
        <f t="shared" si="22"/>
        <v>1</v>
      </c>
      <c r="AE50" s="211">
        <f t="shared" si="22"/>
        <v>1</v>
      </c>
      <c r="AF50" s="211">
        <f t="shared" si="22"/>
        <v>1</v>
      </c>
      <c r="AG50" s="211">
        <f t="shared" si="22"/>
        <v>1</v>
      </c>
      <c r="AH50" s="211">
        <f t="shared" si="22"/>
        <v>1</v>
      </c>
      <c r="AI50" s="211">
        <f t="shared" si="22"/>
        <v>1</v>
      </c>
      <c r="AJ50" s="211">
        <f t="shared" si="22"/>
        <v>1</v>
      </c>
      <c r="AK50" s="211">
        <f t="shared" si="22"/>
        <v>1</v>
      </c>
      <c r="AL50" s="211">
        <f t="shared" si="22"/>
        <v>1</v>
      </c>
      <c r="AM50" s="211">
        <f t="shared" si="22"/>
        <v>1</v>
      </c>
      <c r="AN50" s="211">
        <f t="shared" si="22"/>
        <v>1</v>
      </c>
      <c r="AO50" s="211">
        <f t="shared" si="22"/>
        <v>1</v>
      </c>
      <c r="AP50" s="211">
        <f t="shared" si="22"/>
        <v>1</v>
      </c>
      <c r="AQ50" s="211">
        <f t="shared" si="22"/>
        <v>1</v>
      </c>
      <c r="AR50" s="211">
        <f t="shared" si="22"/>
        <v>1</v>
      </c>
      <c r="AS50" s="211">
        <f t="shared" si="22"/>
        <v>1</v>
      </c>
      <c r="AT50" s="211">
        <f t="shared" si="24"/>
        <v>1</v>
      </c>
      <c r="AU50" s="211">
        <f t="shared" si="24"/>
        <v>1</v>
      </c>
      <c r="AV50" s="211">
        <f t="shared" si="24"/>
        <v>1</v>
      </c>
      <c r="BA50" s="211" t="str">
        <f t="shared" si="23"/>
        <v/>
      </c>
      <c r="BB50" s="211" t="str">
        <f t="shared" si="23"/>
        <v/>
      </c>
      <c r="BC50" s="211" t="str">
        <f t="shared" si="23"/>
        <v/>
      </c>
      <c r="BD50" s="211" t="str">
        <f t="shared" si="23"/>
        <v/>
      </c>
      <c r="BE50" s="211" t="str">
        <f t="shared" si="23"/>
        <v/>
      </c>
      <c r="BF50" s="211" t="str">
        <f t="shared" si="23"/>
        <v/>
      </c>
      <c r="BG50" s="211" t="str">
        <f t="shared" si="23"/>
        <v/>
      </c>
      <c r="BH50" s="211" t="str">
        <f t="shared" si="23"/>
        <v/>
      </c>
      <c r="BI50" s="211" t="str">
        <f t="shared" si="23"/>
        <v/>
      </c>
      <c r="BJ50" s="211" t="str">
        <f t="shared" si="23"/>
        <v/>
      </c>
    </row>
    <row r="51" spans="1:62" hidden="1" x14ac:dyDescent="0.25">
      <c r="A51" s="11"/>
      <c r="B51" s="11" t="str">
        <f t="shared" si="8"/>
        <v/>
      </c>
      <c r="C51" s="248"/>
      <c r="D51" s="248"/>
      <c r="E51" s="248"/>
      <c r="F51" s="14" t="str">
        <f>IF('תנאי סף'!F51="","",'תנאי סף'!F51)</f>
        <v/>
      </c>
      <c r="G51" s="12" t="str">
        <f t="shared" ca="1" si="9"/>
        <v/>
      </c>
      <c r="H51" s="12" t="str">
        <f t="shared" ca="1" si="9"/>
        <v/>
      </c>
      <c r="I51" s="12" t="str">
        <f t="shared" ca="1" si="9"/>
        <v/>
      </c>
      <c r="J51" s="12" t="str">
        <f t="shared" ca="1" si="9"/>
        <v/>
      </c>
      <c r="K51" s="12" t="str">
        <f t="shared" ca="1" si="9"/>
        <v/>
      </c>
      <c r="L51" s="12" t="str">
        <f t="shared" ca="1" si="9"/>
        <v/>
      </c>
      <c r="M51" s="12" t="str">
        <f t="shared" ca="1" si="9"/>
        <v/>
      </c>
      <c r="N51" s="12" t="str">
        <f t="shared" ca="1" si="9"/>
        <v/>
      </c>
      <c r="O51" s="12" t="str">
        <f t="shared" ca="1" si="9"/>
        <v/>
      </c>
      <c r="P51" s="12" t="str">
        <f t="shared" ca="1" si="10"/>
        <v/>
      </c>
      <c r="Q51" s="12" t="str">
        <f t="shared" ca="1" si="11"/>
        <v/>
      </c>
      <c r="R51" s="12" t="str">
        <f t="shared" ca="1" si="12"/>
        <v/>
      </c>
      <c r="S51" s="12" t="str">
        <f t="shared" ca="1" si="13"/>
        <v/>
      </c>
      <c r="T51" s="12" t="str">
        <f t="shared" ca="1" si="14"/>
        <v/>
      </c>
      <c r="U51" s="12" t="str">
        <f t="shared" ca="1" si="15"/>
        <v/>
      </c>
      <c r="V51" s="12" t="str">
        <f t="shared" ca="1" si="16"/>
        <v/>
      </c>
      <c r="W51" s="12" t="str">
        <f t="shared" ca="1" si="17"/>
        <v/>
      </c>
      <c r="X51" s="12" t="str">
        <f t="shared" ca="1" si="18"/>
        <v/>
      </c>
      <c r="Y51" s="12" t="str">
        <f t="shared" ca="1" si="19"/>
        <v/>
      </c>
      <c r="AA51" s="211">
        <f t="shared" si="20"/>
        <v>1</v>
      </c>
      <c r="AB51" s="211" t="str">
        <f t="shared" si="21"/>
        <v/>
      </c>
      <c r="AC51" s="211" t="str">
        <f t="shared" si="21"/>
        <v/>
      </c>
      <c r="AD51" s="211">
        <f t="shared" si="22"/>
        <v>1</v>
      </c>
      <c r="AE51" s="211">
        <f t="shared" si="22"/>
        <v>1</v>
      </c>
      <c r="AF51" s="211">
        <f t="shared" si="22"/>
        <v>1</v>
      </c>
      <c r="AG51" s="211">
        <f t="shared" si="22"/>
        <v>1</v>
      </c>
      <c r="AH51" s="211">
        <f t="shared" si="22"/>
        <v>1</v>
      </c>
      <c r="AI51" s="211">
        <f t="shared" si="22"/>
        <v>1</v>
      </c>
      <c r="AJ51" s="211">
        <f t="shared" si="22"/>
        <v>1</v>
      </c>
      <c r="AK51" s="211">
        <f t="shared" si="22"/>
        <v>1</v>
      </c>
      <c r="AL51" s="211">
        <f t="shared" si="22"/>
        <v>1</v>
      </c>
      <c r="AM51" s="211">
        <f t="shared" si="22"/>
        <v>1</v>
      </c>
      <c r="AN51" s="211">
        <f t="shared" si="22"/>
        <v>1</v>
      </c>
      <c r="AO51" s="211">
        <f t="shared" si="22"/>
        <v>1</v>
      </c>
      <c r="AP51" s="211">
        <f t="shared" si="22"/>
        <v>1</v>
      </c>
      <c r="AQ51" s="211">
        <f t="shared" si="22"/>
        <v>1</v>
      </c>
      <c r="AR51" s="211">
        <f t="shared" si="22"/>
        <v>1</v>
      </c>
      <c r="AS51" s="211">
        <f t="shared" si="22"/>
        <v>1</v>
      </c>
      <c r="AT51" s="211">
        <f t="shared" si="24"/>
        <v>1</v>
      </c>
      <c r="AU51" s="211">
        <f t="shared" si="24"/>
        <v>1</v>
      </c>
      <c r="AV51" s="211">
        <f t="shared" si="24"/>
        <v>1</v>
      </c>
      <c r="BA51" s="211" t="str">
        <f t="shared" si="23"/>
        <v/>
      </c>
      <c r="BB51" s="211" t="str">
        <f t="shared" si="23"/>
        <v/>
      </c>
      <c r="BC51" s="211" t="str">
        <f t="shared" si="23"/>
        <v/>
      </c>
      <c r="BD51" s="211" t="str">
        <f t="shared" si="23"/>
        <v/>
      </c>
      <c r="BE51" s="211" t="str">
        <f t="shared" si="23"/>
        <v/>
      </c>
      <c r="BF51" s="211" t="str">
        <f t="shared" si="23"/>
        <v/>
      </c>
      <c r="BG51" s="211" t="str">
        <f t="shared" si="23"/>
        <v/>
      </c>
      <c r="BH51" s="211" t="str">
        <f t="shared" si="23"/>
        <v/>
      </c>
      <c r="BI51" s="211" t="str">
        <f t="shared" si="23"/>
        <v/>
      </c>
      <c r="BJ51" s="211" t="str">
        <f t="shared" si="23"/>
        <v/>
      </c>
    </row>
    <row r="52" spans="1:62" hidden="1" x14ac:dyDescent="0.25">
      <c r="A52" s="11"/>
      <c r="B52" s="11" t="str">
        <f t="shared" si="8"/>
        <v/>
      </c>
      <c r="C52" s="248"/>
      <c r="D52" s="248"/>
      <c r="E52" s="248"/>
      <c r="F52" s="14" t="str">
        <f>IF('תנאי סף'!F52="","",'תנאי סף'!F52)</f>
        <v/>
      </c>
      <c r="G52" s="12" t="str">
        <f t="shared" ca="1" si="9"/>
        <v/>
      </c>
      <c r="H52" s="12" t="str">
        <f t="shared" ca="1" si="9"/>
        <v/>
      </c>
      <c r="I52" s="12" t="str">
        <f t="shared" ca="1" si="9"/>
        <v/>
      </c>
      <c r="J52" s="12" t="str">
        <f t="shared" ca="1" si="9"/>
        <v/>
      </c>
      <c r="K52" s="12" t="str">
        <f t="shared" ca="1" si="9"/>
        <v/>
      </c>
      <c r="L52" s="12" t="str">
        <f t="shared" ca="1" si="9"/>
        <v/>
      </c>
      <c r="M52" s="12" t="str">
        <f t="shared" ca="1" si="9"/>
        <v/>
      </c>
      <c r="N52" s="12" t="str">
        <f t="shared" ca="1" si="9"/>
        <v/>
      </c>
      <c r="O52" s="12" t="str">
        <f t="shared" ca="1" si="9"/>
        <v/>
      </c>
      <c r="P52" s="12" t="str">
        <f t="shared" ca="1" si="10"/>
        <v/>
      </c>
      <c r="Q52" s="12" t="str">
        <f t="shared" ca="1" si="11"/>
        <v/>
      </c>
      <c r="R52" s="12" t="str">
        <f t="shared" ca="1" si="12"/>
        <v/>
      </c>
      <c r="S52" s="12" t="str">
        <f t="shared" ca="1" si="13"/>
        <v/>
      </c>
      <c r="T52" s="12" t="str">
        <f t="shared" ca="1" si="14"/>
        <v/>
      </c>
      <c r="U52" s="12" t="str">
        <f t="shared" ca="1" si="15"/>
        <v/>
      </c>
      <c r="V52" s="12" t="str">
        <f t="shared" ca="1" si="16"/>
        <v/>
      </c>
      <c r="W52" s="12" t="str">
        <f t="shared" ca="1" si="17"/>
        <v/>
      </c>
      <c r="X52" s="12" t="str">
        <f t="shared" ca="1" si="18"/>
        <v/>
      </c>
      <c r="Y52" s="12" t="str">
        <f t="shared" ca="1" si="19"/>
        <v/>
      </c>
      <c r="AA52" s="211">
        <f t="shared" si="20"/>
        <v>1</v>
      </c>
      <c r="AB52" s="211" t="str">
        <f t="shared" si="21"/>
        <v/>
      </c>
      <c r="AC52" s="211" t="str">
        <f t="shared" si="21"/>
        <v/>
      </c>
      <c r="AD52" s="211">
        <f t="shared" si="22"/>
        <v>1</v>
      </c>
      <c r="AE52" s="211">
        <f t="shared" si="22"/>
        <v>1</v>
      </c>
      <c r="AF52" s="211">
        <f t="shared" si="22"/>
        <v>1</v>
      </c>
      <c r="AG52" s="211">
        <f t="shared" si="22"/>
        <v>1</v>
      </c>
      <c r="AH52" s="211">
        <f t="shared" si="22"/>
        <v>1</v>
      </c>
      <c r="AI52" s="211">
        <f t="shared" si="22"/>
        <v>1</v>
      </c>
      <c r="AJ52" s="211">
        <f t="shared" si="22"/>
        <v>1</v>
      </c>
      <c r="AK52" s="211">
        <f t="shared" si="22"/>
        <v>1</v>
      </c>
      <c r="AL52" s="211">
        <f t="shared" si="22"/>
        <v>1</v>
      </c>
      <c r="AM52" s="211">
        <f t="shared" si="22"/>
        <v>1</v>
      </c>
      <c r="AN52" s="211">
        <f t="shared" si="22"/>
        <v>1</v>
      </c>
      <c r="AO52" s="211">
        <f t="shared" si="22"/>
        <v>1</v>
      </c>
      <c r="AP52" s="211">
        <f t="shared" si="22"/>
        <v>1</v>
      </c>
      <c r="AQ52" s="211">
        <f t="shared" si="22"/>
        <v>1</v>
      </c>
      <c r="AR52" s="211">
        <f t="shared" si="22"/>
        <v>1</v>
      </c>
      <c r="AS52" s="211">
        <f t="shared" si="22"/>
        <v>1</v>
      </c>
      <c r="AT52" s="211">
        <f t="shared" si="24"/>
        <v>1</v>
      </c>
      <c r="AU52" s="211">
        <f t="shared" si="24"/>
        <v>1</v>
      </c>
      <c r="AV52" s="211">
        <f t="shared" si="24"/>
        <v>1</v>
      </c>
      <c r="BA52" s="211" t="str">
        <f t="shared" si="23"/>
        <v/>
      </c>
      <c r="BB52" s="211" t="str">
        <f t="shared" si="23"/>
        <v/>
      </c>
      <c r="BC52" s="211" t="str">
        <f t="shared" si="23"/>
        <v/>
      </c>
      <c r="BD52" s="211" t="str">
        <f t="shared" si="23"/>
        <v/>
      </c>
      <c r="BE52" s="211" t="str">
        <f t="shared" si="23"/>
        <v/>
      </c>
      <c r="BF52" s="211" t="str">
        <f t="shared" si="23"/>
        <v/>
      </c>
      <c r="BG52" s="211" t="str">
        <f t="shared" si="23"/>
        <v/>
      </c>
      <c r="BH52" s="211" t="str">
        <f t="shared" si="23"/>
        <v/>
      </c>
      <c r="BI52" s="211" t="str">
        <f t="shared" si="23"/>
        <v/>
      </c>
      <c r="BJ52" s="211" t="str">
        <f t="shared" si="23"/>
        <v/>
      </c>
    </row>
    <row r="53" spans="1:62" hidden="1" x14ac:dyDescent="0.25">
      <c r="A53" s="11"/>
      <c r="B53" s="11" t="str">
        <f t="shared" si="8"/>
        <v/>
      </c>
      <c r="C53" s="248"/>
      <c r="D53" s="248"/>
      <c r="E53" s="248"/>
      <c r="F53" s="14" t="str">
        <f>IF('תנאי סף'!F53="","",'תנאי סף'!F53)</f>
        <v/>
      </c>
      <c r="G53" s="12" t="str">
        <f t="shared" ca="1" si="9"/>
        <v/>
      </c>
      <c r="H53" s="12" t="str">
        <f t="shared" ca="1" si="9"/>
        <v/>
      </c>
      <c r="I53" s="12" t="str">
        <f t="shared" ca="1" si="9"/>
        <v/>
      </c>
      <c r="J53" s="12" t="str">
        <f t="shared" ca="1" si="9"/>
        <v/>
      </c>
      <c r="K53" s="12" t="str">
        <f t="shared" ca="1" si="9"/>
        <v/>
      </c>
      <c r="L53" s="12" t="str">
        <f t="shared" ca="1" si="9"/>
        <v/>
      </c>
      <c r="M53" s="12" t="str">
        <f t="shared" ca="1" si="9"/>
        <v/>
      </c>
      <c r="N53" s="12" t="str">
        <f t="shared" ca="1" si="9"/>
        <v/>
      </c>
      <c r="O53" s="12" t="str">
        <f t="shared" ca="1" si="9"/>
        <v/>
      </c>
      <c r="P53" s="12" t="str">
        <f t="shared" ca="1" si="10"/>
        <v/>
      </c>
      <c r="Q53" s="12" t="str">
        <f t="shared" ca="1" si="11"/>
        <v/>
      </c>
      <c r="R53" s="12" t="str">
        <f t="shared" ca="1" si="12"/>
        <v/>
      </c>
      <c r="S53" s="12" t="str">
        <f t="shared" ca="1" si="13"/>
        <v/>
      </c>
      <c r="T53" s="12" t="str">
        <f t="shared" ca="1" si="14"/>
        <v/>
      </c>
      <c r="U53" s="12" t="str">
        <f t="shared" ca="1" si="15"/>
        <v/>
      </c>
      <c r="V53" s="12" t="str">
        <f t="shared" ca="1" si="16"/>
        <v/>
      </c>
      <c r="W53" s="12" t="str">
        <f t="shared" ca="1" si="17"/>
        <v/>
      </c>
      <c r="X53" s="12" t="str">
        <f t="shared" ca="1" si="18"/>
        <v/>
      </c>
      <c r="Y53" s="12" t="str">
        <f t="shared" ca="1" si="19"/>
        <v/>
      </c>
      <c r="AA53" s="211">
        <f t="shared" si="20"/>
        <v>1</v>
      </c>
      <c r="AB53" s="211" t="str">
        <f t="shared" si="21"/>
        <v/>
      </c>
      <c r="AC53" s="211" t="str">
        <f t="shared" si="21"/>
        <v/>
      </c>
      <c r="AD53" s="211">
        <f t="shared" si="22"/>
        <v>1</v>
      </c>
      <c r="AE53" s="211">
        <f t="shared" si="22"/>
        <v>1</v>
      </c>
      <c r="AF53" s="211">
        <f t="shared" si="22"/>
        <v>1</v>
      </c>
      <c r="AG53" s="211">
        <f t="shared" si="22"/>
        <v>1</v>
      </c>
      <c r="AH53" s="211">
        <f t="shared" si="22"/>
        <v>1</v>
      </c>
      <c r="AI53" s="211">
        <f t="shared" si="22"/>
        <v>1</v>
      </c>
      <c r="AJ53" s="211">
        <f t="shared" si="22"/>
        <v>1</v>
      </c>
      <c r="AK53" s="211">
        <f t="shared" si="22"/>
        <v>1</v>
      </c>
      <c r="AL53" s="211">
        <f t="shared" si="22"/>
        <v>1</v>
      </c>
      <c r="AM53" s="211">
        <f t="shared" si="22"/>
        <v>1</v>
      </c>
      <c r="AN53" s="211">
        <f t="shared" si="22"/>
        <v>1</v>
      </c>
      <c r="AO53" s="211">
        <f t="shared" si="22"/>
        <v>1</v>
      </c>
      <c r="AP53" s="211">
        <f t="shared" si="22"/>
        <v>1</v>
      </c>
      <c r="AQ53" s="211">
        <f t="shared" si="22"/>
        <v>1</v>
      </c>
      <c r="AR53" s="211">
        <f t="shared" si="22"/>
        <v>1</v>
      </c>
      <c r="AS53" s="211">
        <f t="shared" si="22"/>
        <v>1</v>
      </c>
      <c r="AT53" s="211">
        <f t="shared" si="24"/>
        <v>1</v>
      </c>
      <c r="AU53" s="211">
        <f t="shared" si="24"/>
        <v>1</v>
      </c>
      <c r="AV53" s="211">
        <f t="shared" si="24"/>
        <v>1</v>
      </c>
      <c r="BA53" s="211" t="str">
        <f t="shared" si="23"/>
        <v/>
      </c>
      <c r="BB53" s="211" t="str">
        <f t="shared" si="23"/>
        <v/>
      </c>
      <c r="BC53" s="211" t="str">
        <f t="shared" si="23"/>
        <v/>
      </c>
      <c r="BD53" s="211" t="str">
        <f t="shared" si="23"/>
        <v/>
      </c>
      <c r="BE53" s="211" t="str">
        <f t="shared" si="23"/>
        <v/>
      </c>
      <c r="BF53" s="211" t="str">
        <f t="shared" si="23"/>
        <v/>
      </c>
      <c r="BG53" s="211" t="str">
        <f t="shared" si="23"/>
        <v/>
      </c>
      <c r="BH53" s="211" t="str">
        <f t="shared" si="23"/>
        <v/>
      </c>
      <c r="BI53" s="211" t="str">
        <f t="shared" si="23"/>
        <v/>
      </c>
      <c r="BJ53" s="211" t="str">
        <f t="shared" si="23"/>
        <v/>
      </c>
    </row>
    <row r="54" spans="1:62" hidden="1" x14ac:dyDescent="0.25">
      <c r="A54" s="11"/>
      <c r="B54" s="11" t="str">
        <f t="shared" si="8"/>
        <v/>
      </c>
      <c r="C54" s="248"/>
      <c r="D54" s="248"/>
      <c r="E54" s="248"/>
      <c r="F54" s="14" t="str">
        <f>IF('תנאי סף'!F54="","",'תנאי סף'!F54)</f>
        <v/>
      </c>
      <c r="G54" s="12" t="str">
        <f t="shared" ca="1" si="9"/>
        <v/>
      </c>
      <c r="H54" s="12" t="str">
        <f t="shared" ca="1" si="9"/>
        <v/>
      </c>
      <c r="I54" s="12" t="str">
        <f t="shared" ca="1" si="9"/>
        <v/>
      </c>
      <c r="J54" s="12" t="str">
        <f t="shared" ca="1" si="9"/>
        <v/>
      </c>
      <c r="K54" s="12" t="str">
        <f t="shared" ca="1" si="9"/>
        <v/>
      </c>
      <c r="L54" s="12" t="str">
        <f t="shared" ca="1" si="9"/>
        <v/>
      </c>
      <c r="M54" s="12" t="str">
        <f t="shared" ca="1" si="9"/>
        <v/>
      </c>
      <c r="N54" s="12" t="str">
        <f t="shared" ca="1" si="9"/>
        <v/>
      </c>
      <c r="O54" s="12" t="str">
        <f t="shared" ca="1" si="9"/>
        <v/>
      </c>
      <c r="P54" s="12" t="str">
        <f t="shared" ca="1" si="10"/>
        <v/>
      </c>
      <c r="Q54" s="12" t="str">
        <f t="shared" ca="1" si="11"/>
        <v/>
      </c>
      <c r="R54" s="12" t="str">
        <f t="shared" ca="1" si="12"/>
        <v/>
      </c>
      <c r="S54" s="12" t="str">
        <f t="shared" ca="1" si="13"/>
        <v/>
      </c>
      <c r="T54" s="12" t="str">
        <f t="shared" ca="1" si="14"/>
        <v/>
      </c>
      <c r="U54" s="12" t="str">
        <f t="shared" ca="1" si="15"/>
        <v/>
      </c>
      <c r="V54" s="12" t="str">
        <f t="shared" ca="1" si="16"/>
        <v/>
      </c>
      <c r="W54" s="12" t="str">
        <f t="shared" ca="1" si="17"/>
        <v/>
      </c>
      <c r="X54" s="12" t="str">
        <f t="shared" ca="1" si="18"/>
        <v/>
      </c>
      <c r="Y54" s="12" t="str">
        <f t="shared" ca="1" si="19"/>
        <v/>
      </c>
      <c r="AA54" s="211">
        <f t="shared" si="20"/>
        <v>1</v>
      </c>
      <c r="AB54" s="211" t="str">
        <f t="shared" si="21"/>
        <v/>
      </c>
      <c r="AC54" s="211" t="str">
        <f t="shared" si="21"/>
        <v/>
      </c>
      <c r="AD54" s="211">
        <f t="shared" si="22"/>
        <v>1</v>
      </c>
      <c r="AE54" s="211">
        <f t="shared" si="22"/>
        <v>1</v>
      </c>
      <c r="AF54" s="211">
        <f t="shared" si="22"/>
        <v>1</v>
      </c>
      <c r="AG54" s="211">
        <f t="shared" si="22"/>
        <v>1</v>
      </c>
      <c r="AH54" s="211">
        <f t="shared" si="22"/>
        <v>1</v>
      </c>
      <c r="AI54" s="211">
        <f t="shared" si="22"/>
        <v>1</v>
      </c>
      <c r="AJ54" s="211">
        <f t="shared" si="22"/>
        <v>1</v>
      </c>
      <c r="AK54" s="211">
        <f t="shared" si="22"/>
        <v>1</v>
      </c>
      <c r="AL54" s="211">
        <f t="shared" si="22"/>
        <v>1</v>
      </c>
      <c r="AM54" s="211">
        <f t="shared" si="22"/>
        <v>1</v>
      </c>
      <c r="AN54" s="211">
        <f t="shared" si="22"/>
        <v>1</v>
      </c>
      <c r="AO54" s="211">
        <f t="shared" si="22"/>
        <v>1</v>
      </c>
      <c r="AP54" s="211">
        <f t="shared" si="22"/>
        <v>1</v>
      </c>
      <c r="AQ54" s="211">
        <f t="shared" si="22"/>
        <v>1</v>
      </c>
      <c r="AR54" s="211">
        <f t="shared" si="22"/>
        <v>1</v>
      </c>
      <c r="AS54" s="211">
        <f t="shared" si="22"/>
        <v>1</v>
      </c>
      <c r="AT54" s="211">
        <f t="shared" si="24"/>
        <v>1</v>
      </c>
      <c r="AU54" s="211">
        <f t="shared" si="24"/>
        <v>1</v>
      </c>
      <c r="AV54" s="211">
        <f t="shared" si="24"/>
        <v>1</v>
      </c>
      <c r="BA54" s="211" t="str">
        <f t="shared" si="23"/>
        <v/>
      </c>
      <c r="BB54" s="211" t="str">
        <f t="shared" si="23"/>
        <v/>
      </c>
      <c r="BC54" s="211" t="str">
        <f t="shared" si="23"/>
        <v/>
      </c>
      <c r="BD54" s="211" t="str">
        <f t="shared" si="23"/>
        <v/>
      </c>
      <c r="BE54" s="211" t="str">
        <f t="shared" si="23"/>
        <v/>
      </c>
      <c r="BF54" s="211" t="str">
        <f t="shared" si="23"/>
        <v/>
      </c>
      <c r="BG54" s="211" t="str">
        <f t="shared" si="23"/>
        <v/>
      </c>
      <c r="BH54" s="211" t="str">
        <f t="shared" si="23"/>
        <v/>
      </c>
      <c r="BI54" s="211" t="str">
        <f t="shared" si="23"/>
        <v/>
      </c>
      <c r="BJ54" s="211" t="str">
        <f t="shared" si="23"/>
        <v/>
      </c>
    </row>
    <row r="55" spans="1:62" hidden="1" x14ac:dyDescent="0.25">
      <c r="A55" s="11"/>
      <c r="B55" s="11" t="str">
        <f t="shared" si="8"/>
        <v/>
      </c>
      <c r="C55" s="248"/>
      <c r="D55" s="248"/>
      <c r="E55" s="248"/>
      <c r="F55" s="14" t="str">
        <f>IF('תנאי סף'!F55="","",'תנאי סף'!F55)</f>
        <v/>
      </c>
      <c r="G55" s="12" t="str">
        <f t="shared" ca="1" si="9"/>
        <v/>
      </c>
      <c r="H55" s="12" t="str">
        <f t="shared" ca="1" si="9"/>
        <v/>
      </c>
      <c r="I55" s="12" t="str">
        <f t="shared" ca="1" si="9"/>
        <v/>
      </c>
      <c r="J55" s="12" t="str">
        <f t="shared" ca="1" si="9"/>
        <v/>
      </c>
      <c r="K55" s="12" t="str">
        <f t="shared" ca="1" si="9"/>
        <v/>
      </c>
      <c r="L55" s="12" t="str">
        <f t="shared" ca="1" si="9"/>
        <v/>
      </c>
      <c r="M55" s="12" t="str">
        <f t="shared" ca="1" si="9"/>
        <v/>
      </c>
      <c r="N55" s="12" t="str">
        <f t="shared" ca="1" si="9"/>
        <v/>
      </c>
      <c r="O55" s="12" t="str">
        <f t="shared" ca="1" si="9"/>
        <v/>
      </c>
      <c r="P55" s="12" t="str">
        <f t="shared" ca="1" si="10"/>
        <v/>
      </c>
      <c r="Q55" s="12" t="str">
        <f t="shared" ca="1" si="11"/>
        <v/>
      </c>
      <c r="R55" s="12" t="str">
        <f t="shared" ca="1" si="12"/>
        <v/>
      </c>
      <c r="S55" s="12" t="str">
        <f t="shared" ca="1" si="13"/>
        <v/>
      </c>
      <c r="T55" s="12" t="str">
        <f t="shared" ca="1" si="14"/>
        <v/>
      </c>
      <c r="U55" s="12" t="str">
        <f t="shared" ca="1" si="15"/>
        <v/>
      </c>
      <c r="V55" s="12" t="str">
        <f t="shared" ca="1" si="16"/>
        <v/>
      </c>
      <c r="W55" s="12" t="str">
        <f t="shared" ca="1" si="17"/>
        <v/>
      </c>
      <c r="X55" s="12" t="str">
        <f t="shared" ca="1" si="18"/>
        <v/>
      </c>
      <c r="Y55" s="12" t="str">
        <f t="shared" ca="1" si="19"/>
        <v/>
      </c>
      <c r="AA55" s="211">
        <f t="shared" si="20"/>
        <v>1</v>
      </c>
      <c r="AB55" s="211" t="str">
        <f t="shared" si="21"/>
        <v/>
      </c>
      <c r="AC55" s="211" t="str">
        <f t="shared" si="21"/>
        <v/>
      </c>
      <c r="AD55" s="211">
        <f t="shared" si="22"/>
        <v>1</v>
      </c>
      <c r="AE55" s="211">
        <f t="shared" si="22"/>
        <v>1</v>
      </c>
      <c r="AF55" s="211">
        <f t="shared" si="22"/>
        <v>1</v>
      </c>
      <c r="AG55" s="211">
        <f t="shared" si="22"/>
        <v>1</v>
      </c>
      <c r="AH55" s="211">
        <f t="shared" si="22"/>
        <v>1</v>
      </c>
      <c r="AI55" s="211">
        <f t="shared" si="22"/>
        <v>1</v>
      </c>
      <c r="AJ55" s="211">
        <f t="shared" si="22"/>
        <v>1</v>
      </c>
      <c r="AK55" s="211">
        <f t="shared" si="22"/>
        <v>1</v>
      </c>
      <c r="AL55" s="211">
        <f t="shared" si="22"/>
        <v>1</v>
      </c>
      <c r="AM55" s="211">
        <f t="shared" si="22"/>
        <v>1</v>
      </c>
      <c r="AN55" s="211">
        <f t="shared" si="22"/>
        <v>1</v>
      </c>
      <c r="AO55" s="211">
        <f t="shared" si="22"/>
        <v>1</v>
      </c>
      <c r="AP55" s="211">
        <f t="shared" si="22"/>
        <v>1</v>
      </c>
      <c r="AQ55" s="211">
        <f t="shared" si="22"/>
        <v>1</v>
      </c>
      <c r="AR55" s="211">
        <f t="shared" si="22"/>
        <v>1</v>
      </c>
      <c r="AS55" s="211">
        <f t="shared" si="22"/>
        <v>1</v>
      </c>
      <c r="AT55" s="211">
        <f t="shared" si="24"/>
        <v>1</v>
      </c>
      <c r="AU55" s="211">
        <f t="shared" si="24"/>
        <v>1</v>
      </c>
      <c r="AV55" s="211">
        <f t="shared" si="24"/>
        <v>1</v>
      </c>
      <c r="BA55" s="211" t="str">
        <f t="shared" si="23"/>
        <v/>
      </c>
      <c r="BB55" s="211" t="str">
        <f t="shared" si="23"/>
        <v/>
      </c>
      <c r="BC55" s="211" t="str">
        <f t="shared" si="23"/>
        <v/>
      </c>
      <c r="BD55" s="211" t="str">
        <f t="shared" si="23"/>
        <v/>
      </c>
      <c r="BE55" s="211" t="str">
        <f t="shared" si="23"/>
        <v/>
      </c>
      <c r="BF55" s="211" t="str">
        <f t="shared" si="23"/>
        <v/>
      </c>
      <c r="BG55" s="211" t="str">
        <f t="shared" si="23"/>
        <v/>
      </c>
      <c r="BH55" s="211" t="str">
        <f t="shared" si="23"/>
        <v/>
      </c>
      <c r="BI55" s="211" t="str">
        <f t="shared" si="23"/>
        <v/>
      </c>
      <c r="BJ55" s="211" t="str">
        <f t="shared" si="23"/>
        <v/>
      </c>
    </row>
    <row r="56" spans="1:62" hidden="1" x14ac:dyDescent="0.25">
      <c r="A56" s="11"/>
      <c r="B56" s="11" t="str">
        <f t="shared" si="8"/>
        <v/>
      </c>
      <c r="C56" s="248"/>
      <c r="D56" s="248"/>
      <c r="E56" s="248"/>
      <c r="F56" s="14" t="str">
        <f>IF('תנאי סף'!F56="","",'תנאי סף'!F56)</f>
        <v/>
      </c>
      <c r="G56" s="12" t="str">
        <f t="shared" ca="1" si="9"/>
        <v/>
      </c>
      <c r="H56" s="12" t="str">
        <f t="shared" ca="1" si="9"/>
        <v/>
      </c>
      <c r="I56" s="12" t="str">
        <f t="shared" ca="1" si="9"/>
        <v/>
      </c>
      <c r="J56" s="12" t="str">
        <f t="shared" ca="1" si="9"/>
        <v/>
      </c>
      <c r="K56" s="12" t="str">
        <f t="shared" ca="1" si="9"/>
        <v/>
      </c>
      <c r="L56" s="12" t="str">
        <f t="shared" ca="1" si="9"/>
        <v/>
      </c>
      <c r="M56" s="12" t="str">
        <f t="shared" ca="1" si="9"/>
        <v/>
      </c>
      <c r="N56" s="12" t="str">
        <f t="shared" ca="1" si="9"/>
        <v/>
      </c>
      <c r="O56" s="12" t="str">
        <f t="shared" ca="1" si="9"/>
        <v/>
      </c>
      <c r="P56" s="12" t="str">
        <f t="shared" ca="1" si="10"/>
        <v/>
      </c>
      <c r="Q56" s="12" t="str">
        <f t="shared" ca="1" si="11"/>
        <v/>
      </c>
      <c r="R56" s="12" t="str">
        <f t="shared" ca="1" si="12"/>
        <v/>
      </c>
      <c r="S56" s="12" t="str">
        <f t="shared" ca="1" si="13"/>
        <v/>
      </c>
      <c r="T56" s="12" t="str">
        <f t="shared" ca="1" si="14"/>
        <v/>
      </c>
      <c r="U56" s="12" t="str">
        <f t="shared" ca="1" si="15"/>
        <v/>
      </c>
      <c r="V56" s="12" t="str">
        <f t="shared" ca="1" si="16"/>
        <v/>
      </c>
      <c r="W56" s="12" t="str">
        <f t="shared" ca="1" si="17"/>
        <v/>
      </c>
      <c r="X56" s="12" t="str">
        <f t="shared" ca="1" si="18"/>
        <v/>
      </c>
      <c r="Y56" s="12" t="str">
        <f t="shared" ca="1" si="19"/>
        <v/>
      </c>
      <c r="AA56" s="211">
        <f t="shared" si="20"/>
        <v>1</v>
      </c>
      <c r="AB56" s="211" t="str">
        <f t="shared" si="21"/>
        <v/>
      </c>
      <c r="AC56" s="211" t="str">
        <f t="shared" si="21"/>
        <v/>
      </c>
      <c r="AD56" s="211">
        <f t="shared" si="22"/>
        <v>1</v>
      </c>
      <c r="AE56" s="211">
        <f t="shared" si="22"/>
        <v>1</v>
      </c>
      <c r="AF56" s="211">
        <f t="shared" si="22"/>
        <v>1</v>
      </c>
      <c r="AG56" s="211">
        <f t="shared" si="22"/>
        <v>1</v>
      </c>
      <c r="AH56" s="211">
        <f t="shared" si="22"/>
        <v>1</v>
      </c>
      <c r="AI56" s="211">
        <f t="shared" si="22"/>
        <v>1</v>
      </c>
      <c r="AJ56" s="211">
        <f t="shared" si="22"/>
        <v>1</v>
      </c>
      <c r="AK56" s="211">
        <f t="shared" si="22"/>
        <v>1</v>
      </c>
      <c r="AL56" s="211">
        <f t="shared" si="22"/>
        <v>1</v>
      </c>
      <c r="AM56" s="211">
        <f t="shared" si="22"/>
        <v>1</v>
      </c>
      <c r="AN56" s="211">
        <f t="shared" si="22"/>
        <v>1</v>
      </c>
      <c r="AO56" s="211">
        <f t="shared" si="22"/>
        <v>1</v>
      </c>
      <c r="AP56" s="211">
        <f t="shared" si="22"/>
        <v>1</v>
      </c>
      <c r="AQ56" s="211">
        <f t="shared" si="22"/>
        <v>1</v>
      </c>
      <c r="AR56" s="211">
        <f t="shared" si="22"/>
        <v>1</v>
      </c>
      <c r="AS56" s="211">
        <f t="shared" si="22"/>
        <v>1</v>
      </c>
      <c r="AT56" s="211">
        <f t="shared" si="24"/>
        <v>1</v>
      </c>
      <c r="AU56" s="211">
        <f t="shared" si="24"/>
        <v>1</v>
      </c>
      <c r="AV56" s="211">
        <f t="shared" si="24"/>
        <v>1</v>
      </c>
      <c r="BA56" s="211" t="str">
        <f t="shared" si="23"/>
        <v/>
      </c>
      <c r="BB56" s="211" t="str">
        <f t="shared" si="23"/>
        <v/>
      </c>
      <c r="BC56" s="211" t="str">
        <f t="shared" si="23"/>
        <v/>
      </c>
      <c r="BD56" s="211" t="str">
        <f t="shared" si="23"/>
        <v/>
      </c>
      <c r="BE56" s="211" t="str">
        <f t="shared" si="23"/>
        <v/>
      </c>
      <c r="BF56" s="211" t="str">
        <f t="shared" si="23"/>
        <v/>
      </c>
      <c r="BG56" s="211" t="str">
        <f t="shared" si="23"/>
        <v/>
      </c>
      <c r="BH56" s="211" t="str">
        <f t="shared" si="23"/>
        <v/>
      </c>
      <c r="BI56" s="211" t="str">
        <f t="shared" si="23"/>
        <v/>
      </c>
      <c r="BJ56" s="211" t="str">
        <f t="shared" si="23"/>
        <v/>
      </c>
    </row>
    <row r="57" spans="1:62" hidden="1" x14ac:dyDescent="0.25">
      <c r="A57" s="11"/>
      <c r="B57" s="11" t="str">
        <f t="shared" si="8"/>
        <v/>
      </c>
      <c r="C57" s="248"/>
      <c r="D57" s="248"/>
      <c r="E57" s="248"/>
      <c r="F57" s="14" t="str">
        <f>IF('תנאי סף'!F57="","",'תנאי סף'!F57)</f>
        <v/>
      </c>
      <c r="G57" s="12" t="str">
        <f t="shared" ca="1" si="9"/>
        <v/>
      </c>
      <c r="H57" s="12" t="str">
        <f t="shared" ca="1" si="9"/>
        <v/>
      </c>
      <c r="I57" s="12" t="str">
        <f t="shared" ca="1" si="9"/>
        <v/>
      </c>
      <c r="J57" s="12" t="str">
        <f t="shared" ca="1" si="9"/>
        <v/>
      </c>
      <c r="K57" s="12" t="str">
        <f t="shared" ca="1" si="9"/>
        <v/>
      </c>
      <c r="L57" s="12" t="str">
        <f t="shared" ca="1" si="9"/>
        <v/>
      </c>
      <c r="M57" s="12" t="str">
        <f t="shared" ca="1" si="9"/>
        <v/>
      </c>
      <c r="N57" s="12" t="str">
        <f t="shared" ca="1" si="9"/>
        <v/>
      </c>
      <c r="O57" s="12" t="str">
        <f t="shared" ca="1" si="9"/>
        <v/>
      </c>
      <c r="P57" s="12" t="str">
        <f t="shared" ca="1" si="10"/>
        <v/>
      </c>
      <c r="Q57" s="12" t="str">
        <f t="shared" ca="1" si="11"/>
        <v/>
      </c>
      <c r="R57" s="12" t="str">
        <f t="shared" ca="1" si="12"/>
        <v/>
      </c>
      <c r="S57" s="12" t="str">
        <f t="shared" ca="1" si="13"/>
        <v/>
      </c>
      <c r="T57" s="12" t="str">
        <f t="shared" ca="1" si="14"/>
        <v/>
      </c>
      <c r="U57" s="12" t="str">
        <f t="shared" ca="1" si="15"/>
        <v/>
      </c>
      <c r="V57" s="12" t="str">
        <f t="shared" ca="1" si="16"/>
        <v/>
      </c>
      <c r="W57" s="12" t="str">
        <f t="shared" ca="1" si="17"/>
        <v/>
      </c>
      <c r="X57" s="12" t="str">
        <f t="shared" ca="1" si="18"/>
        <v/>
      </c>
      <c r="Y57" s="12" t="str">
        <f t="shared" ca="1" si="19"/>
        <v/>
      </c>
      <c r="AA57" s="211">
        <f t="shared" si="20"/>
        <v>1</v>
      </c>
      <c r="AB57" s="211" t="str">
        <f t="shared" si="21"/>
        <v/>
      </c>
      <c r="AC57" s="211" t="str">
        <f t="shared" si="21"/>
        <v/>
      </c>
      <c r="AD57" s="211">
        <f t="shared" si="22"/>
        <v>1</v>
      </c>
      <c r="AE57" s="211">
        <f t="shared" si="22"/>
        <v>1</v>
      </c>
      <c r="AF57" s="211">
        <f t="shared" si="22"/>
        <v>1</v>
      </c>
      <c r="AG57" s="211">
        <f t="shared" si="22"/>
        <v>1</v>
      </c>
      <c r="AH57" s="211">
        <f t="shared" si="22"/>
        <v>1</v>
      </c>
      <c r="AI57" s="211">
        <f t="shared" si="22"/>
        <v>1</v>
      </c>
      <c r="AJ57" s="211">
        <f t="shared" si="22"/>
        <v>1</v>
      </c>
      <c r="AK57" s="211">
        <f t="shared" si="22"/>
        <v>1</v>
      </c>
      <c r="AL57" s="211">
        <f t="shared" si="22"/>
        <v>1</v>
      </c>
      <c r="AM57" s="211">
        <f t="shared" si="22"/>
        <v>1</v>
      </c>
      <c r="AN57" s="211">
        <f t="shared" si="22"/>
        <v>1</v>
      </c>
      <c r="AO57" s="211">
        <f t="shared" si="22"/>
        <v>1</v>
      </c>
      <c r="AP57" s="211">
        <f t="shared" si="22"/>
        <v>1</v>
      </c>
      <c r="AQ57" s="211">
        <f t="shared" si="22"/>
        <v>1</v>
      </c>
      <c r="AR57" s="211">
        <f t="shared" si="22"/>
        <v>1</v>
      </c>
      <c r="AS57" s="211">
        <f t="shared" si="22"/>
        <v>1</v>
      </c>
      <c r="AT57" s="211">
        <f t="shared" si="24"/>
        <v>1</v>
      </c>
      <c r="AU57" s="211">
        <f t="shared" si="24"/>
        <v>1</v>
      </c>
      <c r="AV57" s="211">
        <f t="shared" si="24"/>
        <v>1</v>
      </c>
      <c r="BA57" s="211" t="str">
        <f t="shared" si="23"/>
        <v/>
      </c>
      <c r="BB57" s="211" t="str">
        <f t="shared" si="23"/>
        <v/>
      </c>
      <c r="BC57" s="211" t="str">
        <f t="shared" si="23"/>
        <v/>
      </c>
      <c r="BD57" s="211" t="str">
        <f t="shared" si="23"/>
        <v/>
      </c>
      <c r="BE57" s="211" t="str">
        <f t="shared" si="23"/>
        <v/>
      </c>
      <c r="BF57" s="211" t="str">
        <f t="shared" si="23"/>
        <v/>
      </c>
      <c r="BG57" s="211" t="str">
        <f t="shared" si="23"/>
        <v/>
      </c>
      <c r="BH57" s="211" t="str">
        <f t="shared" si="23"/>
        <v/>
      </c>
      <c r="BI57" s="211" t="str">
        <f t="shared" si="23"/>
        <v/>
      </c>
      <c r="BJ57" s="211" t="str">
        <f t="shared" si="23"/>
        <v/>
      </c>
    </row>
    <row r="58" spans="1:62" hidden="1" x14ac:dyDescent="0.25">
      <c r="A58" s="11"/>
      <c r="B58" s="11" t="str">
        <f t="shared" si="8"/>
        <v/>
      </c>
      <c r="C58" s="248"/>
      <c r="D58" s="248"/>
      <c r="E58" s="248"/>
      <c r="F58" s="14" t="str">
        <f>IF('תנאי סף'!F58="","",'תנאי סף'!F58)</f>
        <v/>
      </c>
      <c r="G58" s="12" t="str">
        <f t="shared" ca="1" si="9"/>
        <v/>
      </c>
      <c r="H58" s="12" t="str">
        <f t="shared" ca="1" si="9"/>
        <v/>
      </c>
      <c r="I58" s="12" t="str">
        <f t="shared" ca="1" si="9"/>
        <v/>
      </c>
      <c r="J58" s="12" t="str">
        <f t="shared" ca="1" si="9"/>
        <v/>
      </c>
      <c r="K58" s="12" t="str">
        <f t="shared" ca="1" si="9"/>
        <v/>
      </c>
      <c r="L58" s="12" t="str">
        <f t="shared" ca="1" si="9"/>
        <v/>
      </c>
      <c r="M58" s="12" t="str">
        <f t="shared" ca="1" si="9"/>
        <v/>
      </c>
      <c r="N58" s="12" t="str">
        <f t="shared" ca="1" si="9"/>
        <v/>
      </c>
      <c r="O58" s="12" t="str">
        <f t="shared" ca="1" si="9"/>
        <v/>
      </c>
      <c r="P58" s="12" t="str">
        <f t="shared" ca="1" si="10"/>
        <v/>
      </c>
      <c r="Q58" s="12" t="str">
        <f t="shared" ca="1" si="11"/>
        <v/>
      </c>
      <c r="R58" s="12" t="str">
        <f t="shared" ca="1" si="12"/>
        <v/>
      </c>
      <c r="S58" s="12" t="str">
        <f t="shared" ca="1" si="13"/>
        <v/>
      </c>
      <c r="T58" s="12" t="str">
        <f t="shared" ca="1" si="14"/>
        <v/>
      </c>
      <c r="U58" s="12" t="str">
        <f t="shared" ca="1" si="15"/>
        <v/>
      </c>
      <c r="V58" s="12" t="str">
        <f t="shared" ca="1" si="16"/>
        <v/>
      </c>
      <c r="W58" s="12" t="str">
        <f t="shared" ca="1" si="17"/>
        <v/>
      </c>
      <c r="X58" s="12" t="str">
        <f t="shared" ca="1" si="18"/>
        <v/>
      </c>
      <c r="Y58" s="12" t="str">
        <f t="shared" ca="1" si="19"/>
        <v/>
      </c>
      <c r="AA58" s="211">
        <f t="shared" si="20"/>
        <v>1</v>
      </c>
      <c r="AB58" s="211" t="str">
        <f t="shared" si="21"/>
        <v/>
      </c>
      <c r="AC58" s="211" t="str">
        <f t="shared" si="21"/>
        <v/>
      </c>
      <c r="AD58" s="211">
        <f t="shared" si="22"/>
        <v>1</v>
      </c>
      <c r="AE58" s="211">
        <f t="shared" si="22"/>
        <v>1</v>
      </c>
      <c r="AF58" s="211">
        <f t="shared" si="22"/>
        <v>1</v>
      </c>
      <c r="AG58" s="211">
        <f t="shared" si="22"/>
        <v>1</v>
      </c>
      <c r="AH58" s="211">
        <f t="shared" si="22"/>
        <v>1</v>
      </c>
      <c r="AI58" s="211">
        <f t="shared" si="22"/>
        <v>1</v>
      </c>
      <c r="AJ58" s="211">
        <f t="shared" si="22"/>
        <v>1</v>
      </c>
      <c r="AK58" s="211">
        <f t="shared" si="22"/>
        <v>1</v>
      </c>
      <c r="AL58" s="211">
        <f t="shared" si="22"/>
        <v>1</v>
      </c>
      <c r="AM58" s="211">
        <f t="shared" si="22"/>
        <v>1</v>
      </c>
      <c r="AN58" s="211">
        <f t="shared" si="22"/>
        <v>1</v>
      </c>
      <c r="AO58" s="211">
        <f t="shared" si="22"/>
        <v>1</v>
      </c>
      <c r="AP58" s="211">
        <f t="shared" si="22"/>
        <v>1</v>
      </c>
      <c r="AQ58" s="211">
        <f t="shared" si="22"/>
        <v>1</v>
      </c>
      <c r="AR58" s="211">
        <f t="shared" si="22"/>
        <v>1</v>
      </c>
      <c r="AS58" s="211">
        <f t="shared" si="22"/>
        <v>1</v>
      </c>
      <c r="AT58" s="211">
        <f t="shared" si="24"/>
        <v>1</v>
      </c>
      <c r="AU58" s="211">
        <f t="shared" si="24"/>
        <v>1</v>
      </c>
      <c r="AV58" s="211">
        <f t="shared" si="24"/>
        <v>1</v>
      </c>
      <c r="BA58" s="211" t="str">
        <f t="shared" si="23"/>
        <v/>
      </c>
      <c r="BB58" s="211" t="str">
        <f t="shared" si="23"/>
        <v/>
      </c>
      <c r="BC58" s="211" t="str">
        <f t="shared" si="23"/>
        <v/>
      </c>
      <c r="BD58" s="211" t="str">
        <f t="shared" si="23"/>
        <v/>
      </c>
      <c r="BE58" s="211" t="str">
        <f t="shared" si="23"/>
        <v/>
      </c>
      <c r="BF58" s="211" t="str">
        <f t="shared" si="23"/>
        <v/>
      </c>
      <c r="BG58" s="211" t="str">
        <f t="shared" si="23"/>
        <v/>
      </c>
      <c r="BH58" s="211" t="str">
        <f t="shared" si="23"/>
        <v/>
      </c>
      <c r="BI58" s="211" t="str">
        <f t="shared" si="23"/>
        <v/>
      </c>
      <c r="BJ58" s="211" t="str">
        <f t="shared" si="23"/>
        <v/>
      </c>
    </row>
    <row r="59" spans="1:62" hidden="1" x14ac:dyDescent="0.25">
      <c r="A59" s="11"/>
      <c r="B59" s="11" t="str">
        <f t="shared" si="8"/>
        <v/>
      </c>
      <c r="C59" s="248"/>
      <c r="D59" s="248"/>
      <c r="E59" s="248"/>
      <c r="F59" s="14" t="str">
        <f>IF('תנאי סף'!F59="","",'תנאי סף'!F59)</f>
        <v/>
      </c>
      <c r="G59" s="12" t="str">
        <f t="shared" ca="1" si="9"/>
        <v/>
      </c>
      <c r="H59" s="12" t="str">
        <f t="shared" ca="1" si="9"/>
        <v/>
      </c>
      <c r="I59" s="12" t="str">
        <f t="shared" ca="1" si="9"/>
        <v/>
      </c>
      <c r="J59" s="12" t="str">
        <f t="shared" ca="1" si="9"/>
        <v/>
      </c>
      <c r="K59" s="12" t="str">
        <f t="shared" ca="1" si="9"/>
        <v/>
      </c>
      <c r="L59" s="12" t="str">
        <f t="shared" ca="1" si="9"/>
        <v/>
      </c>
      <c r="M59" s="12" t="str">
        <f t="shared" ca="1" si="9"/>
        <v/>
      </c>
      <c r="N59" s="12" t="str">
        <f t="shared" ca="1" si="9"/>
        <v/>
      </c>
      <c r="O59" s="12" t="str">
        <f t="shared" ca="1" si="9"/>
        <v/>
      </c>
      <c r="P59" s="12" t="str">
        <f t="shared" ca="1" si="10"/>
        <v/>
      </c>
      <c r="Q59" s="12" t="str">
        <f t="shared" ca="1" si="11"/>
        <v/>
      </c>
      <c r="R59" s="12" t="str">
        <f t="shared" ca="1" si="12"/>
        <v/>
      </c>
      <c r="S59" s="12" t="str">
        <f t="shared" ca="1" si="13"/>
        <v/>
      </c>
      <c r="T59" s="12" t="str">
        <f t="shared" ca="1" si="14"/>
        <v/>
      </c>
      <c r="U59" s="12" t="str">
        <f t="shared" ca="1" si="15"/>
        <v/>
      </c>
      <c r="V59" s="12" t="str">
        <f t="shared" ca="1" si="16"/>
        <v/>
      </c>
      <c r="W59" s="12" t="str">
        <f t="shared" ca="1" si="17"/>
        <v/>
      </c>
      <c r="X59" s="12" t="str">
        <f t="shared" ca="1" si="18"/>
        <v/>
      </c>
      <c r="Y59" s="12" t="str">
        <f t="shared" ca="1" si="19"/>
        <v/>
      </c>
      <c r="AA59" s="211">
        <f t="shared" si="20"/>
        <v>1</v>
      </c>
      <c r="AB59" s="211" t="str">
        <f t="shared" si="21"/>
        <v/>
      </c>
      <c r="AC59" s="211" t="str">
        <f t="shared" si="21"/>
        <v/>
      </c>
      <c r="AD59" s="211">
        <f t="shared" si="22"/>
        <v>1</v>
      </c>
      <c r="AE59" s="211">
        <f t="shared" si="22"/>
        <v>1</v>
      </c>
      <c r="AF59" s="211">
        <f t="shared" si="22"/>
        <v>1</v>
      </c>
      <c r="AG59" s="211">
        <f t="shared" si="22"/>
        <v>1</v>
      </c>
      <c r="AH59" s="211">
        <f t="shared" si="22"/>
        <v>1</v>
      </c>
      <c r="AI59" s="211">
        <f t="shared" si="22"/>
        <v>1</v>
      </c>
      <c r="AJ59" s="211">
        <f t="shared" si="22"/>
        <v>1</v>
      </c>
      <c r="AK59" s="211">
        <f t="shared" si="22"/>
        <v>1</v>
      </c>
      <c r="AL59" s="211">
        <f t="shared" si="22"/>
        <v>1</v>
      </c>
      <c r="AM59" s="211">
        <f t="shared" si="22"/>
        <v>1</v>
      </c>
      <c r="AN59" s="211">
        <f t="shared" si="22"/>
        <v>1</v>
      </c>
      <c r="AO59" s="211">
        <f t="shared" si="22"/>
        <v>1</v>
      </c>
      <c r="AP59" s="211">
        <f t="shared" si="22"/>
        <v>1</v>
      </c>
      <c r="AQ59" s="211">
        <f t="shared" si="22"/>
        <v>1</v>
      </c>
      <c r="AR59" s="211">
        <f t="shared" si="22"/>
        <v>1</v>
      </c>
      <c r="AS59" s="211">
        <f t="shared" si="22"/>
        <v>1</v>
      </c>
      <c r="AT59" s="211">
        <f t="shared" si="24"/>
        <v>1</v>
      </c>
      <c r="AU59" s="211">
        <f t="shared" si="24"/>
        <v>1</v>
      </c>
      <c r="AV59" s="211">
        <f t="shared" si="24"/>
        <v>1</v>
      </c>
      <c r="BA59" s="211" t="str">
        <f t="shared" si="23"/>
        <v/>
      </c>
      <c r="BB59" s="211" t="str">
        <f t="shared" si="23"/>
        <v/>
      </c>
      <c r="BC59" s="211" t="str">
        <f t="shared" si="23"/>
        <v/>
      </c>
      <c r="BD59" s="211" t="str">
        <f t="shared" si="23"/>
        <v/>
      </c>
      <c r="BE59" s="211" t="str">
        <f t="shared" si="23"/>
        <v/>
      </c>
      <c r="BF59" s="211" t="str">
        <f t="shared" si="23"/>
        <v/>
      </c>
      <c r="BG59" s="211" t="str">
        <f t="shared" si="23"/>
        <v/>
      </c>
      <c r="BH59" s="211" t="str">
        <f t="shared" si="23"/>
        <v/>
      </c>
      <c r="BI59" s="211" t="str">
        <f t="shared" si="23"/>
        <v/>
      </c>
      <c r="BJ59" s="211" t="str">
        <f t="shared" si="23"/>
        <v/>
      </c>
    </row>
    <row r="60" spans="1:62" hidden="1" x14ac:dyDescent="0.25">
      <c r="A60" s="11"/>
      <c r="B60" s="11" t="str">
        <f t="shared" si="8"/>
        <v/>
      </c>
      <c r="C60" s="248"/>
      <c r="D60" s="248"/>
      <c r="E60" s="248"/>
      <c r="F60" s="14" t="str">
        <f>IF('תנאי סף'!F60="","",'תנאי סף'!F60)</f>
        <v/>
      </c>
      <c r="G60" s="12" t="str">
        <f t="shared" ca="1" si="9"/>
        <v/>
      </c>
      <c r="H60" s="12" t="str">
        <f t="shared" ca="1" si="9"/>
        <v/>
      </c>
      <c r="I60" s="12" t="str">
        <f t="shared" ca="1" si="9"/>
        <v/>
      </c>
      <c r="J60" s="12" t="str">
        <f t="shared" ca="1" si="9"/>
        <v/>
      </c>
      <c r="K60" s="12" t="str">
        <f t="shared" ca="1" si="9"/>
        <v/>
      </c>
      <c r="L60" s="12" t="str">
        <f t="shared" ca="1" si="9"/>
        <v/>
      </c>
      <c r="M60" s="12" t="str">
        <f t="shared" ca="1" si="9"/>
        <v/>
      </c>
      <c r="N60" s="12" t="str">
        <f t="shared" ca="1" si="9"/>
        <v/>
      </c>
      <c r="O60" s="12" t="str">
        <f t="shared" ca="1" si="9"/>
        <v/>
      </c>
      <c r="P60" s="12" t="str">
        <f t="shared" ca="1" si="10"/>
        <v/>
      </c>
      <c r="Q60" s="12" t="str">
        <f t="shared" ca="1" si="11"/>
        <v/>
      </c>
      <c r="R60" s="12" t="str">
        <f t="shared" ca="1" si="12"/>
        <v/>
      </c>
      <c r="S60" s="12" t="str">
        <f t="shared" ca="1" si="13"/>
        <v/>
      </c>
      <c r="T60" s="12" t="str">
        <f t="shared" ca="1" si="14"/>
        <v/>
      </c>
      <c r="U60" s="12" t="str">
        <f t="shared" ca="1" si="15"/>
        <v/>
      </c>
      <c r="V60" s="12" t="str">
        <f t="shared" ca="1" si="16"/>
        <v/>
      </c>
      <c r="W60" s="12" t="str">
        <f t="shared" ca="1" si="17"/>
        <v/>
      </c>
      <c r="X60" s="12" t="str">
        <f t="shared" ca="1" si="18"/>
        <v/>
      </c>
      <c r="Y60" s="12" t="str">
        <f t="shared" ca="1" si="19"/>
        <v/>
      </c>
      <c r="AA60" s="211">
        <f t="shared" si="20"/>
        <v>1</v>
      </c>
      <c r="AB60" s="211" t="str">
        <f t="shared" si="21"/>
        <v/>
      </c>
      <c r="AC60" s="211" t="str">
        <f t="shared" si="21"/>
        <v/>
      </c>
      <c r="AD60" s="211">
        <f t="shared" si="22"/>
        <v>1</v>
      </c>
      <c r="AE60" s="211">
        <f t="shared" si="22"/>
        <v>1</v>
      </c>
      <c r="AF60" s="211">
        <f t="shared" si="22"/>
        <v>1</v>
      </c>
      <c r="AG60" s="211">
        <f t="shared" si="22"/>
        <v>1</v>
      </c>
      <c r="AH60" s="211">
        <f t="shared" si="22"/>
        <v>1</v>
      </c>
      <c r="AI60" s="211">
        <f t="shared" si="22"/>
        <v>1</v>
      </c>
      <c r="AJ60" s="211">
        <f t="shared" si="22"/>
        <v>1</v>
      </c>
      <c r="AK60" s="211">
        <f t="shared" si="22"/>
        <v>1</v>
      </c>
      <c r="AL60" s="211">
        <f t="shared" si="22"/>
        <v>1</v>
      </c>
      <c r="AM60" s="211">
        <f t="shared" si="22"/>
        <v>1</v>
      </c>
      <c r="AN60" s="211">
        <f t="shared" si="22"/>
        <v>1</v>
      </c>
      <c r="AO60" s="211">
        <f t="shared" si="22"/>
        <v>1</v>
      </c>
      <c r="AP60" s="211">
        <f t="shared" si="22"/>
        <v>1</v>
      </c>
      <c r="AQ60" s="211">
        <f t="shared" si="22"/>
        <v>1</v>
      </c>
      <c r="AR60" s="211">
        <f t="shared" si="22"/>
        <v>1</v>
      </c>
      <c r="AS60" s="211">
        <f t="shared" si="22"/>
        <v>1</v>
      </c>
      <c r="AT60" s="211">
        <f t="shared" si="24"/>
        <v>1</v>
      </c>
      <c r="AU60" s="211">
        <f t="shared" si="24"/>
        <v>1</v>
      </c>
      <c r="AV60" s="211">
        <f t="shared" si="24"/>
        <v>1</v>
      </c>
      <c r="BA60" s="211" t="str">
        <f t="shared" si="23"/>
        <v/>
      </c>
      <c r="BB60" s="211" t="str">
        <f t="shared" si="23"/>
        <v/>
      </c>
      <c r="BC60" s="211" t="str">
        <f t="shared" si="23"/>
        <v/>
      </c>
      <c r="BD60" s="211" t="str">
        <f t="shared" si="23"/>
        <v/>
      </c>
      <c r="BE60" s="211" t="str">
        <f t="shared" si="23"/>
        <v/>
      </c>
      <c r="BF60" s="211" t="str">
        <f t="shared" si="23"/>
        <v/>
      </c>
      <c r="BG60" s="211" t="str">
        <f t="shared" si="23"/>
        <v/>
      </c>
      <c r="BH60" s="211" t="str">
        <f t="shared" si="23"/>
        <v/>
      </c>
      <c r="BI60" s="211" t="str">
        <f t="shared" si="23"/>
        <v/>
      </c>
      <c r="BJ60" s="211" t="str">
        <f t="shared" si="23"/>
        <v/>
      </c>
    </row>
    <row r="61" spans="1:62" hidden="1" x14ac:dyDescent="0.25">
      <c r="A61" s="11"/>
      <c r="B61" s="11" t="str">
        <f t="shared" si="8"/>
        <v/>
      </c>
      <c r="C61" s="248"/>
      <c r="D61" s="248"/>
      <c r="E61" s="248"/>
      <c r="F61" s="14" t="str">
        <f>IF('תנאי סף'!F61="","",'תנאי סף'!F61)</f>
        <v/>
      </c>
      <c r="G61" s="12" t="str">
        <f t="shared" ca="1" si="9"/>
        <v/>
      </c>
      <c r="H61" s="12" t="str">
        <f t="shared" ca="1" si="9"/>
        <v/>
      </c>
      <c r="I61" s="12" t="str">
        <f t="shared" ca="1" si="9"/>
        <v/>
      </c>
      <c r="J61" s="12" t="str">
        <f t="shared" ca="1" si="9"/>
        <v/>
      </c>
      <c r="K61" s="12" t="str">
        <f t="shared" ca="1" si="9"/>
        <v/>
      </c>
      <c r="L61" s="12" t="str">
        <f t="shared" ca="1" si="9"/>
        <v/>
      </c>
      <c r="M61" s="12" t="str">
        <f t="shared" ca="1" si="9"/>
        <v/>
      </c>
      <c r="N61" s="12" t="str">
        <f t="shared" ca="1" si="9"/>
        <v/>
      </c>
      <c r="O61" s="12" t="str">
        <f t="shared" ca="1" si="9"/>
        <v/>
      </c>
      <c r="P61" s="12" t="str">
        <f t="shared" ca="1" si="10"/>
        <v/>
      </c>
      <c r="Q61" s="12" t="str">
        <f t="shared" ca="1" si="11"/>
        <v/>
      </c>
      <c r="R61" s="12" t="str">
        <f t="shared" ca="1" si="12"/>
        <v/>
      </c>
      <c r="S61" s="12" t="str">
        <f t="shared" ca="1" si="13"/>
        <v/>
      </c>
      <c r="T61" s="12" t="str">
        <f t="shared" ca="1" si="14"/>
        <v/>
      </c>
      <c r="U61" s="12" t="str">
        <f t="shared" ca="1" si="15"/>
        <v/>
      </c>
      <c r="V61" s="12" t="str">
        <f t="shared" ca="1" si="16"/>
        <v/>
      </c>
      <c r="W61" s="12" t="str">
        <f t="shared" ca="1" si="17"/>
        <v/>
      </c>
      <c r="X61" s="12" t="str">
        <f t="shared" ca="1" si="18"/>
        <v/>
      </c>
      <c r="Y61" s="12" t="str">
        <f t="shared" ca="1" si="19"/>
        <v/>
      </c>
      <c r="AA61" s="211">
        <f t="shared" si="20"/>
        <v>1</v>
      </c>
      <c r="AB61" s="211" t="str">
        <f t="shared" si="21"/>
        <v/>
      </c>
      <c r="AC61" s="211" t="str">
        <f t="shared" si="21"/>
        <v/>
      </c>
      <c r="AD61" s="211">
        <f t="shared" si="22"/>
        <v>1</v>
      </c>
      <c r="AE61" s="211">
        <f t="shared" si="22"/>
        <v>1</v>
      </c>
      <c r="AF61" s="211">
        <f t="shared" si="22"/>
        <v>1</v>
      </c>
      <c r="AG61" s="211">
        <f t="shared" si="22"/>
        <v>1</v>
      </c>
      <c r="AH61" s="211">
        <f t="shared" si="22"/>
        <v>1</v>
      </c>
      <c r="AI61" s="211">
        <f t="shared" si="22"/>
        <v>1</v>
      </c>
      <c r="AJ61" s="211">
        <f t="shared" si="22"/>
        <v>1</v>
      </c>
      <c r="AK61" s="211">
        <f t="shared" si="22"/>
        <v>1</v>
      </c>
      <c r="AL61" s="211">
        <f t="shared" si="22"/>
        <v>1</v>
      </c>
      <c r="AM61" s="211">
        <f t="shared" si="22"/>
        <v>1</v>
      </c>
      <c r="AN61" s="211">
        <f t="shared" si="22"/>
        <v>1</v>
      </c>
      <c r="AO61" s="211">
        <f t="shared" si="22"/>
        <v>1</v>
      </c>
      <c r="AP61" s="211">
        <f t="shared" si="22"/>
        <v>1</v>
      </c>
      <c r="AQ61" s="211">
        <f t="shared" si="22"/>
        <v>1</v>
      </c>
      <c r="AR61" s="211">
        <f t="shared" si="22"/>
        <v>1</v>
      </c>
      <c r="AS61" s="211">
        <f t="shared" si="22"/>
        <v>1</v>
      </c>
      <c r="AT61" s="211">
        <f t="shared" si="24"/>
        <v>1</v>
      </c>
      <c r="AU61" s="211">
        <f t="shared" si="24"/>
        <v>1</v>
      </c>
      <c r="AV61" s="211">
        <f t="shared" si="24"/>
        <v>1</v>
      </c>
      <c r="BA61" s="211" t="str">
        <f t="shared" si="23"/>
        <v/>
      </c>
      <c r="BB61" s="211" t="str">
        <f t="shared" si="23"/>
        <v/>
      </c>
      <c r="BC61" s="211" t="str">
        <f t="shared" si="23"/>
        <v/>
      </c>
      <c r="BD61" s="211" t="str">
        <f t="shared" si="23"/>
        <v/>
      </c>
      <c r="BE61" s="211" t="str">
        <f t="shared" si="23"/>
        <v/>
      </c>
      <c r="BF61" s="211" t="str">
        <f t="shared" si="23"/>
        <v/>
      </c>
      <c r="BG61" s="211" t="str">
        <f t="shared" si="23"/>
        <v/>
      </c>
      <c r="BH61" s="211" t="str">
        <f t="shared" si="23"/>
        <v/>
      </c>
      <c r="BI61" s="211" t="str">
        <f t="shared" si="23"/>
        <v/>
      </c>
      <c r="BJ61" s="211" t="str">
        <f t="shared" si="23"/>
        <v/>
      </c>
    </row>
    <row r="62" spans="1:62" hidden="1" x14ac:dyDescent="0.25">
      <c r="A62" s="11"/>
      <c r="B62" s="11" t="str">
        <f t="shared" si="8"/>
        <v/>
      </c>
      <c r="C62" s="248"/>
      <c r="D62" s="248"/>
      <c r="E62" s="248"/>
      <c r="F62" s="14" t="str">
        <f>IF('תנאי סף'!F62="","",'תנאי סף'!F62)</f>
        <v/>
      </c>
      <c r="G62" s="12" t="str">
        <f t="shared" ca="1" si="9"/>
        <v/>
      </c>
      <c r="H62" s="12" t="str">
        <f t="shared" ca="1" si="9"/>
        <v/>
      </c>
      <c r="I62" s="12" t="str">
        <f t="shared" ca="1" si="9"/>
        <v/>
      </c>
      <c r="J62" s="12" t="str">
        <f t="shared" ca="1" si="9"/>
        <v/>
      </c>
      <c r="K62" s="12" t="str">
        <f t="shared" ca="1" si="9"/>
        <v/>
      </c>
      <c r="L62" s="12" t="str">
        <f t="shared" ca="1" si="9"/>
        <v/>
      </c>
      <c r="M62" s="12" t="str">
        <f t="shared" ca="1" si="9"/>
        <v/>
      </c>
      <c r="N62" s="12" t="str">
        <f t="shared" ca="1" si="9"/>
        <v/>
      </c>
      <c r="O62" s="12" t="str">
        <f t="shared" ca="1" si="9"/>
        <v/>
      </c>
      <c r="P62" s="12" t="str">
        <f t="shared" ca="1" si="10"/>
        <v/>
      </c>
      <c r="Q62" s="12" t="str">
        <f t="shared" ca="1" si="11"/>
        <v/>
      </c>
      <c r="R62" s="12" t="str">
        <f t="shared" ca="1" si="12"/>
        <v/>
      </c>
      <c r="S62" s="12" t="str">
        <f t="shared" ca="1" si="13"/>
        <v/>
      </c>
      <c r="T62" s="12" t="str">
        <f t="shared" ca="1" si="14"/>
        <v/>
      </c>
      <c r="U62" s="12" t="str">
        <f t="shared" ca="1" si="15"/>
        <v/>
      </c>
      <c r="V62" s="12" t="str">
        <f t="shared" ca="1" si="16"/>
        <v/>
      </c>
      <c r="W62" s="12" t="str">
        <f t="shared" ca="1" si="17"/>
        <v/>
      </c>
      <c r="X62" s="12" t="str">
        <f t="shared" ca="1" si="18"/>
        <v/>
      </c>
      <c r="Y62" s="12" t="str">
        <f t="shared" ca="1" si="19"/>
        <v/>
      </c>
      <c r="AA62" s="211">
        <f t="shared" si="20"/>
        <v>1</v>
      </c>
      <c r="AB62" s="211" t="str">
        <f t="shared" si="21"/>
        <v/>
      </c>
      <c r="AC62" s="211" t="str">
        <f t="shared" si="21"/>
        <v/>
      </c>
      <c r="AD62" s="211">
        <f t="shared" ref="AD62:AS77" si="25">IF(G$30="",1,IF(G62="",0,IF(G$30=$AE$1,IF(ISNA(MATCH(G62,$AB$30:$AC$30,0)),0,1),IF(G$30=$AF$1,IF(IFERROR(G62*1,"bad")="bad",0,1),IF(G$30=$AG$1,IF(IFERROR(IF(G62=TRUNC(G62),1,"bad"),"bad")="bad",0,1),IF(G$30=$AH$1,IF(AND(IF(IFERROR(G62*1,"bad")="bad",0,1)=1,G62&gt;=0),1,0),IF(G$30=$AI$1,IF(AND(IF(IFERROR(IF(G62=TRUNC(G62),1,"bad"),"bad")="bad",0,1)=1,G62&gt;=0),1,0),IF(G$30=$AJ$1,IF(AND(IF(IFERROR(G62*1,"bad")="bad",0,1)=1,G62&gt;0),1,0),IF(G$30=$AK$1,IF(AND(IF(IFERROR(IF(G62=TRUNC(G62),1,"bad"),"bad")="bad",0,1)=1,G62&gt;0),1,0),IF(G$30=$AL$1,1,IF(G$30=$AM$1,IF(IFERROR(HLOOKUP(G62,$AE$4:$AN$4,1,0),"bad")="bad",0,1),0)))))))))))</f>
        <v>1</v>
      </c>
      <c r="AE62" s="211">
        <f t="shared" si="25"/>
        <v>1</v>
      </c>
      <c r="AF62" s="211">
        <f t="shared" si="25"/>
        <v>1</v>
      </c>
      <c r="AG62" s="211">
        <f t="shared" si="25"/>
        <v>1</v>
      </c>
      <c r="AH62" s="211">
        <f t="shared" si="25"/>
        <v>1</v>
      </c>
      <c r="AI62" s="211">
        <f t="shared" si="25"/>
        <v>1</v>
      </c>
      <c r="AJ62" s="211">
        <f t="shared" si="25"/>
        <v>1</v>
      </c>
      <c r="AK62" s="211">
        <f t="shared" si="25"/>
        <v>1</v>
      </c>
      <c r="AL62" s="211">
        <f t="shared" si="25"/>
        <v>1</v>
      </c>
      <c r="AM62" s="211">
        <f t="shared" si="25"/>
        <v>1</v>
      </c>
      <c r="AN62" s="211">
        <f t="shared" si="25"/>
        <v>1</v>
      </c>
      <c r="AO62" s="211">
        <f t="shared" si="25"/>
        <v>1</v>
      </c>
      <c r="AP62" s="211">
        <f t="shared" si="25"/>
        <v>1</v>
      </c>
      <c r="AQ62" s="211">
        <f t="shared" si="25"/>
        <v>1</v>
      </c>
      <c r="AR62" s="211">
        <f t="shared" si="25"/>
        <v>1</v>
      </c>
      <c r="AS62" s="211">
        <f t="shared" si="25"/>
        <v>1</v>
      </c>
      <c r="AT62" s="211">
        <f t="shared" si="24"/>
        <v>1</v>
      </c>
      <c r="AU62" s="211">
        <f t="shared" si="24"/>
        <v>1</v>
      </c>
      <c r="AV62" s="211">
        <f t="shared" si="24"/>
        <v>1</v>
      </c>
      <c r="BA62" s="211" t="str">
        <f t="shared" si="23"/>
        <v/>
      </c>
      <c r="BB62" s="211" t="str">
        <f t="shared" si="23"/>
        <v/>
      </c>
      <c r="BC62" s="211" t="str">
        <f t="shared" si="23"/>
        <v/>
      </c>
      <c r="BD62" s="211" t="str">
        <f t="shared" si="23"/>
        <v/>
      </c>
      <c r="BE62" s="211" t="str">
        <f t="shared" si="23"/>
        <v/>
      </c>
      <c r="BF62" s="211" t="str">
        <f t="shared" si="23"/>
        <v/>
      </c>
      <c r="BG62" s="211" t="str">
        <f t="shared" si="23"/>
        <v/>
      </c>
      <c r="BH62" s="211" t="str">
        <f t="shared" si="23"/>
        <v/>
      </c>
      <c r="BI62" s="211" t="str">
        <f t="shared" si="23"/>
        <v/>
      </c>
      <c r="BJ62" s="211" t="str">
        <f t="shared" si="23"/>
        <v/>
      </c>
    </row>
    <row r="63" spans="1:62" hidden="1" x14ac:dyDescent="0.25">
      <c r="A63" s="11"/>
      <c r="B63" s="11" t="str">
        <f t="shared" si="8"/>
        <v/>
      </c>
      <c r="C63" s="248"/>
      <c r="D63" s="248"/>
      <c r="E63" s="248"/>
      <c r="F63" s="14" t="str">
        <f>IF('תנאי סף'!F63="","",'תנאי סף'!F63)</f>
        <v/>
      </c>
      <c r="G63" s="12" t="str">
        <f t="shared" ca="1" si="9"/>
        <v/>
      </c>
      <c r="H63" s="12" t="str">
        <f t="shared" ca="1" si="9"/>
        <v/>
      </c>
      <c r="I63" s="12" t="str">
        <f t="shared" ca="1" si="9"/>
        <v/>
      </c>
      <c r="J63" s="12" t="str">
        <f t="shared" ca="1" si="9"/>
        <v/>
      </c>
      <c r="K63" s="12" t="str">
        <f t="shared" ca="1" si="9"/>
        <v/>
      </c>
      <c r="L63" s="12" t="str">
        <f t="shared" ca="1" si="9"/>
        <v/>
      </c>
      <c r="M63" s="12" t="str">
        <f t="shared" ca="1" si="9"/>
        <v/>
      </c>
      <c r="N63" s="12" t="str">
        <f t="shared" ca="1" si="9"/>
        <v/>
      </c>
      <c r="O63" s="12" t="str">
        <f t="shared" ca="1" si="9"/>
        <v/>
      </c>
      <c r="P63" s="12" t="str">
        <f t="shared" ca="1" si="10"/>
        <v/>
      </c>
      <c r="Q63" s="12" t="str">
        <f t="shared" ca="1" si="11"/>
        <v/>
      </c>
      <c r="R63" s="12" t="str">
        <f t="shared" ca="1" si="12"/>
        <v/>
      </c>
      <c r="S63" s="12" t="str">
        <f t="shared" ca="1" si="13"/>
        <v/>
      </c>
      <c r="T63" s="12" t="str">
        <f t="shared" ca="1" si="14"/>
        <v/>
      </c>
      <c r="U63" s="12" t="str">
        <f t="shared" ca="1" si="15"/>
        <v/>
      </c>
      <c r="V63" s="12" t="str">
        <f t="shared" ca="1" si="16"/>
        <v/>
      </c>
      <c r="W63" s="12" t="str">
        <f t="shared" ca="1" si="17"/>
        <v/>
      </c>
      <c r="X63" s="12" t="str">
        <f t="shared" ca="1" si="18"/>
        <v/>
      </c>
      <c r="Y63" s="12" t="str">
        <f t="shared" ca="1" si="19"/>
        <v/>
      </c>
      <c r="AA63" s="211">
        <f t="shared" si="20"/>
        <v>1</v>
      </c>
      <c r="AB63" s="211" t="str">
        <f t="shared" si="21"/>
        <v/>
      </c>
      <c r="AC63" s="211" t="str">
        <f t="shared" si="21"/>
        <v/>
      </c>
      <c r="AD63" s="211">
        <f t="shared" si="25"/>
        <v>1</v>
      </c>
      <c r="AE63" s="211">
        <f t="shared" si="25"/>
        <v>1</v>
      </c>
      <c r="AF63" s="211">
        <f t="shared" si="25"/>
        <v>1</v>
      </c>
      <c r="AG63" s="211">
        <f t="shared" si="25"/>
        <v>1</v>
      </c>
      <c r="AH63" s="211">
        <f t="shared" si="25"/>
        <v>1</v>
      </c>
      <c r="AI63" s="211">
        <f t="shared" si="25"/>
        <v>1</v>
      </c>
      <c r="AJ63" s="211">
        <f t="shared" si="25"/>
        <v>1</v>
      </c>
      <c r="AK63" s="211">
        <f t="shared" si="25"/>
        <v>1</v>
      </c>
      <c r="AL63" s="211">
        <f t="shared" si="25"/>
        <v>1</v>
      </c>
      <c r="AM63" s="211">
        <f t="shared" si="25"/>
        <v>1</v>
      </c>
      <c r="AN63" s="211">
        <f t="shared" si="25"/>
        <v>1</v>
      </c>
      <c r="AO63" s="211">
        <f t="shared" si="25"/>
        <v>1</v>
      </c>
      <c r="AP63" s="211">
        <f t="shared" si="25"/>
        <v>1</v>
      </c>
      <c r="AQ63" s="211">
        <f t="shared" si="25"/>
        <v>1</v>
      </c>
      <c r="AR63" s="211">
        <f t="shared" si="25"/>
        <v>1</v>
      </c>
      <c r="AS63" s="211">
        <f t="shared" si="25"/>
        <v>1</v>
      </c>
      <c r="AT63" s="211">
        <f t="shared" si="24"/>
        <v>1</v>
      </c>
      <c r="AU63" s="211">
        <f t="shared" si="24"/>
        <v>1</v>
      </c>
      <c r="AV63" s="211">
        <f t="shared" si="24"/>
        <v>1</v>
      </c>
      <c r="BA63" s="211" t="str">
        <f t="shared" si="23"/>
        <v/>
      </c>
      <c r="BB63" s="211" t="str">
        <f t="shared" si="23"/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G63" s="211" t="str">
        <f t="shared" si="23"/>
        <v/>
      </c>
      <c r="BH63" s="211" t="str">
        <f t="shared" si="23"/>
        <v/>
      </c>
      <c r="BI63" s="211" t="str">
        <f t="shared" si="23"/>
        <v/>
      </c>
      <c r="BJ63" s="211" t="str">
        <f t="shared" si="23"/>
        <v/>
      </c>
    </row>
    <row r="64" spans="1:62" hidden="1" x14ac:dyDescent="0.25">
      <c r="A64" s="11"/>
      <c r="B64" s="11" t="str">
        <f t="shared" si="8"/>
        <v/>
      </c>
      <c r="C64" s="248"/>
      <c r="D64" s="248"/>
      <c r="E64" s="248"/>
      <c r="F64" s="14" t="str">
        <f>IF('תנאי סף'!F64="","",'תנאי סף'!F64)</f>
        <v/>
      </c>
      <c r="G64" s="12" t="str">
        <f t="shared" ref="G64:O92" ca="1" si="26">IF($F64="","",INDIRECT("'"&amp;SUBSTITUTE($F64,"'","''")&amp;"'"&amp;"!R"&amp;G$23&amp;"C"&amp;$G$22,0))</f>
        <v/>
      </c>
      <c r="H64" s="12" t="str">
        <f t="shared" ca="1" si="26"/>
        <v/>
      </c>
      <c r="I64" s="12" t="str">
        <f t="shared" ca="1" si="26"/>
        <v/>
      </c>
      <c r="J64" s="12" t="str">
        <f t="shared" ca="1" si="26"/>
        <v/>
      </c>
      <c r="K64" s="12" t="str">
        <f t="shared" ca="1" si="26"/>
        <v/>
      </c>
      <c r="L64" s="12" t="str">
        <f t="shared" ca="1" si="26"/>
        <v/>
      </c>
      <c r="M64" s="12" t="str">
        <f t="shared" ca="1" si="26"/>
        <v/>
      </c>
      <c r="N64" s="12" t="str">
        <f t="shared" ca="1" si="26"/>
        <v/>
      </c>
      <c r="O64" s="12" t="str">
        <f t="shared" ca="1" si="26"/>
        <v/>
      </c>
      <c r="P64" s="12" t="str">
        <f t="shared" ca="1" si="10"/>
        <v/>
      </c>
      <c r="Q64" s="12" t="str">
        <f t="shared" ca="1" si="11"/>
        <v/>
      </c>
      <c r="R64" s="12" t="str">
        <f t="shared" ca="1" si="12"/>
        <v/>
      </c>
      <c r="S64" s="12" t="str">
        <f t="shared" ca="1" si="13"/>
        <v/>
      </c>
      <c r="T64" s="12" t="str">
        <f t="shared" ca="1" si="14"/>
        <v/>
      </c>
      <c r="U64" s="12" t="str">
        <f t="shared" ca="1" si="15"/>
        <v/>
      </c>
      <c r="V64" s="12" t="str">
        <f t="shared" ca="1" si="16"/>
        <v/>
      </c>
      <c r="W64" s="12" t="str">
        <f t="shared" ca="1" si="17"/>
        <v/>
      </c>
      <c r="X64" s="12" t="str">
        <f t="shared" ca="1" si="18"/>
        <v/>
      </c>
      <c r="Y64" s="12" t="str">
        <f t="shared" ca="1" si="19"/>
        <v/>
      </c>
      <c r="AA64" s="211">
        <f t="shared" si="20"/>
        <v>1</v>
      </c>
      <c r="AB64" s="211" t="str">
        <f t="shared" ref="AB64:AC91" si="27">IF($F64="","",AB$30)</f>
        <v/>
      </c>
      <c r="AC64" s="211" t="str">
        <f t="shared" si="27"/>
        <v/>
      </c>
      <c r="AD64" s="211">
        <f t="shared" si="25"/>
        <v>1</v>
      </c>
      <c r="AE64" s="211">
        <f t="shared" si="25"/>
        <v>1</v>
      </c>
      <c r="AF64" s="211">
        <f t="shared" si="25"/>
        <v>1</v>
      </c>
      <c r="AG64" s="211">
        <f t="shared" si="25"/>
        <v>1</v>
      </c>
      <c r="AH64" s="211">
        <f t="shared" si="25"/>
        <v>1</v>
      </c>
      <c r="AI64" s="211">
        <f t="shared" si="25"/>
        <v>1</v>
      </c>
      <c r="AJ64" s="211">
        <f t="shared" si="25"/>
        <v>1</v>
      </c>
      <c r="AK64" s="211">
        <f t="shared" si="25"/>
        <v>1</v>
      </c>
      <c r="AL64" s="211">
        <f t="shared" si="25"/>
        <v>1</v>
      </c>
      <c r="AM64" s="211">
        <f t="shared" si="25"/>
        <v>1</v>
      </c>
      <c r="AN64" s="211">
        <f t="shared" si="25"/>
        <v>1</v>
      </c>
      <c r="AO64" s="211">
        <f t="shared" si="25"/>
        <v>1</v>
      </c>
      <c r="AP64" s="211">
        <f t="shared" si="25"/>
        <v>1</v>
      </c>
      <c r="AQ64" s="211">
        <f t="shared" si="25"/>
        <v>1</v>
      </c>
      <c r="AR64" s="211">
        <f t="shared" si="25"/>
        <v>1</v>
      </c>
      <c r="AS64" s="211">
        <f t="shared" si="25"/>
        <v>1</v>
      </c>
      <c r="AT64" s="211">
        <f t="shared" si="24"/>
        <v>1</v>
      </c>
      <c r="AU64" s="211">
        <f t="shared" si="24"/>
        <v>1</v>
      </c>
      <c r="AV64" s="211">
        <f t="shared" si="24"/>
        <v>1</v>
      </c>
      <c r="BA64" s="211" t="str">
        <f t="shared" ref="BA64:BJ89" si="28">IF($F64="","",BA$30)</f>
        <v/>
      </c>
      <c r="BB64" s="211" t="str">
        <f t="shared" si="28"/>
        <v/>
      </c>
      <c r="BC64" s="211" t="str">
        <f t="shared" si="28"/>
        <v/>
      </c>
      <c r="BD64" s="211" t="str">
        <f t="shared" si="28"/>
        <v/>
      </c>
      <c r="BE64" s="211" t="str">
        <f t="shared" si="28"/>
        <v/>
      </c>
      <c r="BF64" s="211" t="str">
        <f t="shared" si="28"/>
        <v/>
      </c>
      <c r="BG64" s="211" t="str">
        <f t="shared" si="28"/>
        <v/>
      </c>
      <c r="BH64" s="211" t="str">
        <f t="shared" si="28"/>
        <v/>
      </c>
      <c r="BI64" s="211" t="str">
        <f t="shared" si="28"/>
        <v/>
      </c>
      <c r="BJ64" s="211" t="str">
        <f t="shared" si="28"/>
        <v/>
      </c>
    </row>
    <row r="65" spans="1:62" hidden="1" x14ac:dyDescent="0.25">
      <c r="A65" s="11"/>
      <c r="B65" s="11" t="str">
        <f t="shared" si="8"/>
        <v/>
      </c>
      <c r="C65" s="248"/>
      <c r="D65" s="248"/>
      <c r="E65" s="248"/>
      <c r="F65" s="14" t="str">
        <f>IF('תנאי סף'!F65="","",'תנאי סף'!F65)</f>
        <v/>
      </c>
      <c r="G65" s="12" t="str">
        <f t="shared" ca="1" si="26"/>
        <v/>
      </c>
      <c r="H65" s="12" t="str">
        <f t="shared" ca="1" si="26"/>
        <v/>
      </c>
      <c r="I65" s="12" t="str">
        <f t="shared" ca="1" si="26"/>
        <v/>
      </c>
      <c r="J65" s="12" t="str">
        <f t="shared" ca="1" si="26"/>
        <v/>
      </c>
      <c r="K65" s="12" t="str">
        <f t="shared" ca="1" si="26"/>
        <v/>
      </c>
      <c r="L65" s="12" t="str">
        <f t="shared" ca="1" si="26"/>
        <v/>
      </c>
      <c r="M65" s="12" t="str">
        <f t="shared" ca="1" si="26"/>
        <v/>
      </c>
      <c r="N65" s="12" t="str">
        <f t="shared" ca="1" si="26"/>
        <v/>
      </c>
      <c r="O65" s="12" t="str">
        <f t="shared" ca="1" si="26"/>
        <v/>
      </c>
      <c r="P65" s="12" t="str">
        <f t="shared" ca="1" si="10"/>
        <v/>
      </c>
      <c r="Q65" s="12" t="str">
        <f t="shared" ca="1" si="11"/>
        <v/>
      </c>
      <c r="R65" s="12" t="str">
        <f t="shared" ca="1" si="12"/>
        <v/>
      </c>
      <c r="S65" s="12" t="str">
        <f t="shared" ca="1" si="13"/>
        <v/>
      </c>
      <c r="T65" s="12" t="str">
        <f t="shared" ca="1" si="14"/>
        <v/>
      </c>
      <c r="U65" s="12" t="str">
        <f t="shared" ca="1" si="15"/>
        <v/>
      </c>
      <c r="V65" s="12" t="str">
        <f t="shared" ca="1" si="16"/>
        <v/>
      </c>
      <c r="W65" s="12" t="str">
        <f t="shared" ca="1" si="17"/>
        <v/>
      </c>
      <c r="X65" s="12" t="str">
        <f t="shared" ca="1" si="18"/>
        <v/>
      </c>
      <c r="Y65" s="12" t="str">
        <f t="shared" ca="1" si="19"/>
        <v/>
      </c>
      <c r="AA65" s="211">
        <f t="shared" si="20"/>
        <v>1</v>
      </c>
      <c r="AB65" s="211" t="str">
        <f t="shared" si="27"/>
        <v/>
      </c>
      <c r="AC65" s="211" t="str">
        <f t="shared" si="27"/>
        <v/>
      </c>
      <c r="AD65" s="211">
        <f t="shared" si="25"/>
        <v>1</v>
      </c>
      <c r="AE65" s="211">
        <f t="shared" si="25"/>
        <v>1</v>
      </c>
      <c r="AF65" s="211">
        <f t="shared" si="25"/>
        <v>1</v>
      </c>
      <c r="AG65" s="211">
        <f t="shared" si="25"/>
        <v>1</v>
      </c>
      <c r="AH65" s="211">
        <f t="shared" si="25"/>
        <v>1</v>
      </c>
      <c r="AI65" s="211">
        <f t="shared" si="25"/>
        <v>1</v>
      </c>
      <c r="AJ65" s="211">
        <f t="shared" si="25"/>
        <v>1</v>
      </c>
      <c r="AK65" s="211">
        <f t="shared" si="25"/>
        <v>1</v>
      </c>
      <c r="AL65" s="211">
        <f t="shared" si="25"/>
        <v>1</v>
      </c>
      <c r="AM65" s="211">
        <f t="shared" si="25"/>
        <v>1</v>
      </c>
      <c r="AN65" s="211">
        <f t="shared" si="25"/>
        <v>1</v>
      </c>
      <c r="AO65" s="211">
        <f t="shared" si="25"/>
        <v>1</v>
      </c>
      <c r="AP65" s="211">
        <f t="shared" si="25"/>
        <v>1</v>
      </c>
      <c r="AQ65" s="211">
        <f t="shared" si="25"/>
        <v>1</v>
      </c>
      <c r="AR65" s="211">
        <f t="shared" si="25"/>
        <v>1</v>
      </c>
      <c r="AS65" s="211">
        <f t="shared" si="25"/>
        <v>1</v>
      </c>
      <c r="AT65" s="211">
        <f t="shared" si="24"/>
        <v>1</v>
      </c>
      <c r="AU65" s="211">
        <f t="shared" si="24"/>
        <v>1</v>
      </c>
      <c r="AV65" s="211">
        <f t="shared" si="24"/>
        <v>1</v>
      </c>
      <c r="BA65" s="211" t="str">
        <f t="shared" si="28"/>
        <v/>
      </c>
      <c r="BB65" s="211" t="str">
        <f t="shared" si="28"/>
        <v/>
      </c>
      <c r="BC65" s="211" t="str">
        <f t="shared" si="28"/>
        <v/>
      </c>
      <c r="BD65" s="211" t="str">
        <f t="shared" si="28"/>
        <v/>
      </c>
      <c r="BE65" s="211" t="str">
        <f t="shared" si="28"/>
        <v/>
      </c>
      <c r="BF65" s="211" t="str">
        <f t="shared" si="28"/>
        <v/>
      </c>
      <c r="BG65" s="211" t="str">
        <f t="shared" si="28"/>
        <v/>
      </c>
      <c r="BH65" s="211" t="str">
        <f t="shared" si="28"/>
        <v/>
      </c>
      <c r="BI65" s="211" t="str">
        <f t="shared" si="28"/>
        <v/>
      </c>
      <c r="BJ65" s="211" t="str">
        <f t="shared" si="28"/>
        <v/>
      </c>
    </row>
    <row r="66" spans="1:62" hidden="1" x14ac:dyDescent="0.25">
      <c r="A66" s="11"/>
      <c r="B66" s="11" t="str">
        <f t="shared" si="8"/>
        <v/>
      </c>
      <c r="C66" s="248"/>
      <c r="D66" s="248"/>
      <c r="E66" s="248"/>
      <c r="F66" s="14" t="str">
        <f>IF('תנאי סף'!F66="","",'תנאי סף'!F66)</f>
        <v/>
      </c>
      <c r="G66" s="12" t="str">
        <f t="shared" ca="1" si="26"/>
        <v/>
      </c>
      <c r="H66" s="12" t="str">
        <f t="shared" ca="1" si="26"/>
        <v/>
      </c>
      <c r="I66" s="12" t="str">
        <f t="shared" ca="1" si="26"/>
        <v/>
      </c>
      <c r="J66" s="12" t="str">
        <f t="shared" ca="1" si="26"/>
        <v/>
      </c>
      <c r="K66" s="12" t="str">
        <f t="shared" ca="1" si="26"/>
        <v/>
      </c>
      <c r="L66" s="12" t="str">
        <f t="shared" ca="1" si="26"/>
        <v/>
      </c>
      <c r="M66" s="12" t="str">
        <f t="shared" ca="1" si="26"/>
        <v/>
      </c>
      <c r="N66" s="12" t="str">
        <f t="shared" ca="1" si="26"/>
        <v/>
      </c>
      <c r="O66" s="12" t="str">
        <f t="shared" ca="1" si="26"/>
        <v/>
      </c>
      <c r="P66" s="12" t="str">
        <f t="shared" ca="1" si="10"/>
        <v/>
      </c>
      <c r="Q66" s="12" t="str">
        <f t="shared" ca="1" si="11"/>
        <v/>
      </c>
      <c r="R66" s="12" t="str">
        <f t="shared" ca="1" si="12"/>
        <v/>
      </c>
      <c r="S66" s="12" t="str">
        <f t="shared" ca="1" si="13"/>
        <v/>
      </c>
      <c r="T66" s="12" t="str">
        <f t="shared" ca="1" si="14"/>
        <v/>
      </c>
      <c r="U66" s="12" t="str">
        <f t="shared" ca="1" si="15"/>
        <v/>
      </c>
      <c r="V66" s="12" t="str">
        <f t="shared" ca="1" si="16"/>
        <v/>
      </c>
      <c r="W66" s="12" t="str">
        <f t="shared" ca="1" si="17"/>
        <v/>
      </c>
      <c r="X66" s="12" t="str">
        <f t="shared" ca="1" si="18"/>
        <v/>
      </c>
      <c r="Y66" s="12" t="str">
        <f t="shared" ca="1" si="19"/>
        <v/>
      </c>
      <c r="AA66" s="211">
        <f t="shared" si="20"/>
        <v>1</v>
      </c>
      <c r="AB66" s="211" t="str">
        <f t="shared" si="27"/>
        <v/>
      </c>
      <c r="AC66" s="211" t="str">
        <f t="shared" si="27"/>
        <v/>
      </c>
      <c r="AD66" s="211">
        <f t="shared" si="25"/>
        <v>1</v>
      </c>
      <c r="AE66" s="211">
        <f t="shared" si="25"/>
        <v>1</v>
      </c>
      <c r="AF66" s="211">
        <f t="shared" si="25"/>
        <v>1</v>
      </c>
      <c r="AG66" s="211">
        <f t="shared" si="25"/>
        <v>1</v>
      </c>
      <c r="AH66" s="211">
        <f t="shared" si="25"/>
        <v>1</v>
      </c>
      <c r="AI66" s="211">
        <f t="shared" si="25"/>
        <v>1</v>
      </c>
      <c r="AJ66" s="211">
        <f t="shared" si="25"/>
        <v>1</v>
      </c>
      <c r="AK66" s="211">
        <f t="shared" si="25"/>
        <v>1</v>
      </c>
      <c r="AL66" s="211">
        <f t="shared" si="25"/>
        <v>1</v>
      </c>
      <c r="AM66" s="211">
        <f t="shared" si="25"/>
        <v>1</v>
      </c>
      <c r="AN66" s="211">
        <f t="shared" si="25"/>
        <v>1</v>
      </c>
      <c r="AO66" s="211">
        <f t="shared" si="25"/>
        <v>1</v>
      </c>
      <c r="AP66" s="211">
        <f t="shared" si="25"/>
        <v>1</v>
      </c>
      <c r="AQ66" s="211">
        <f t="shared" si="25"/>
        <v>1</v>
      </c>
      <c r="AR66" s="211">
        <f t="shared" si="25"/>
        <v>1</v>
      </c>
      <c r="AS66" s="211">
        <f t="shared" si="25"/>
        <v>1</v>
      </c>
      <c r="AT66" s="211">
        <f t="shared" si="24"/>
        <v>1</v>
      </c>
      <c r="AU66" s="211">
        <f t="shared" si="24"/>
        <v>1</v>
      </c>
      <c r="AV66" s="211">
        <f t="shared" si="24"/>
        <v>1</v>
      </c>
      <c r="BA66" s="211" t="str">
        <f t="shared" si="28"/>
        <v/>
      </c>
      <c r="BB66" s="211" t="str">
        <f t="shared" si="28"/>
        <v/>
      </c>
      <c r="BC66" s="211" t="str">
        <f t="shared" si="28"/>
        <v/>
      </c>
      <c r="BD66" s="211" t="str">
        <f t="shared" si="28"/>
        <v/>
      </c>
      <c r="BE66" s="211" t="str">
        <f t="shared" si="28"/>
        <v/>
      </c>
      <c r="BF66" s="211" t="str">
        <f t="shared" si="28"/>
        <v/>
      </c>
      <c r="BG66" s="211" t="str">
        <f t="shared" si="28"/>
        <v/>
      </c>
      <c r="BH66" s="211" t="str">
        <f t="shared" si="28"/>
        <v/>
      </c>
      <c r="BI66" s="211" t="str">
        <f t="shared" si="28"/>
        <v/>
      </c>
      <c r="BJ66" s="211" t="str">
        <f t="shared" si="28"/>
        <v/>
      </c>
    </row>
    <row r="67" spans="1:62" hidden="1" x14ac:dyDescent="0.25">
      <c r="A67" s="11"/>
      <c r="B67" s="11" t="str">
        <f t="shared" si="8"/>
        <v/>
      </c>
      <c r="C67" s="248"/>
      <c r="D67" s="248"/>
      <c r="E67" s="248"/>
      <c r="F67" s="14" t="str">
        <f>IF('תנאי סף'!F67="","",'תנאי סף'!F67)</f>
        <v/>
      </c>
      <c r="G67" s="12" t="str">
        <f t="shared" ca="1" si="26"/>
        <v/>
      </c>
      <c r="H67" s="12" t="str">
        <f t="shared" ca="1" si="26"/>
        <v/>
      </c>
      <c r="I67" s="12" t="str">
        <f t="shared" ca="1" si="26"/>
        <v/>
      </c>
      <c r="J67" s="12" t="str">
        <f t="shared" ca="1" si="26"/>
        <v/>
      </c>
      <c r="K67" s="12" t="str">
        <f t="shared" ca="1" si="26"/>
        <v/>
      </c>
      <c r="L67" s="12" t="str">
        <f t="shared" ca="1" si="26"/>
        <v/>
      </c>
      <c r="M67" s="12" t="str">
        <f t="shared" ca="1" si="26"/>
        <v/>
      </c>
      <c r="N67" s="12" t="str">
        <f t="shared" ca="1" si="26"/>
        <v/>
      </c>
      <c r="O67" s="12" t="str">
        <f t="shared" ca="1" si="26"/>
        <v/>
      </c>
      <c r="P67" s="12" t="str">
        <f t="shared" ca="1" si="10"/>
        <v/>
      </c>
      <c r="Q67" s="12" t="str">
        <f t="shared" ca="1" si="11"/>
        <v/>
      </c>
      <c r="R67" s="12" t="str">
        <f t="shared" ca="1" si="12"/>
        <v/>
      </c>
      <c r="S67" s="12" t="str">
        <f t="shared" ca="1" si="13"/>
        <v/>
      </c>
      <c r="T67" s="12" t="str">
        <f t="shared" ca="1" si="14"/>
        <v/>
      </c>
      <c r="U67" s="12" t="str">
        <f t="shared" ca="1" si="15"/>
        <v/>
      </c>
      <c r="V67" s="12" t="str">
        <f t="shared" ca="1" si="16"/>
        <v/>
      </c>
      <c r="W67" s="12" t="str">
        <f t="shared" ca="1" si="17"/>
        <v/>
      </c>
      <c r="X67" s="12" t="str">
        <f t="shared" ca="1" si="18"/>
        <v/>
      </c>
      <c r="Y67" s="12" t="str">
        <f t="shared" ca="1" si="19"/>
        <v/>
      </c>
      <c r="AA67" s="211">
        <f t="shared" si="20"/>
        <v>1</v>
      </c>
      <c r="AB67" s="211" t="str">
        <f t="shared" si="27"/>
        <v/>
      </c>
      <c r="AC67" s="211" t="str">
        <f t="shared" si="27"/>
        <v/>
      </c>
      <c r="AD67" s="211">
        <f t="shared" si="25"/>
        <v>1</v>
      </c>
      <c r="AE67" s="211">
        <f t="shared" si="25"/>
        <v>1</v>
      </c>
      <c r="AF67" s="211">
        <f t="shared" si="25"/>
        <v>1</v>
      </c>
      <c r="AG67" s="211">
        <f t="shared" si="25"/>
        <v>1</v>
      </c>
      <c r="AH67" s="211">
        <f t="shared" si="25"/>
        <v>1</v>
      </c>
      <c r="AI67" s="211">
        <f t="shared" si="25"/>
        <v>1</v>
      </c>
      <c r="AJ67" s="211">
        <f t="shared" si="25"/>
        <v>1</v>
      </c>
      <c r="AK67" s="211">
        <f t="shared" si="25"/>
        <v>1</v>
      </c>
      <c r="AL67" s="211">
        <f t="shared" si="25"/>
        <v>1</v>
      </c>
      <c r="AM67" s="211">
        <f t="shared" si="25"/>
        <v>1</v>
      </c>
      <c r="AN67" s="211">
        <f t="shared" si="25"/>
        <v>1</v>
      </c>
      <c r="AO67" s="211">
        <f t="shared" si="25"/>
        <v>1</v>
      </c>
      <c r="AP67" s="211">
        <f t="shared" si="25"/>
        <v>1</v>
      </c>
      <c r="AQ67" s="211">
        <f t="shared" si="25"/>
        <v>1</v>
      </c>
      <c r="AR67" s="211">
        <f t="shared" si="25"/>
        <v>1</v>
      </c>
      <c r="AS67" s="211">
        <f t="shared" si="25"/>
        <v>1</v>
      </c>
      <c r="AT67" s="211">
        <f t="shared" si="24"/>
        <v>1</v>
      </c>
      <c r="AU67" s="211">
        <f t="shared" si="24"/>
        <v>1</v>
      </c>
      <c r="AV67" s="211">
        <f t="shared" si="24"/>
        <v>1</v>
      </c>
      <c r="BA67" s="211" t="str">
        <f t="shared" si="28"/>
        <v/>
      </c>
      <c r="BB67" s="211" t="str">
        <f t="shared" si="28"/>
        <v/>
      </c>
      <c r="BC67" s="211" t="str">
        <f t="shared" si="28"/>
        <v/>
      </c>
      <c r="BD67" s="211" t="str">
        <f t="shared" si="28"/>
        <v/>
      </c>
      <c r="BE67" s="211" t="str">
        <f t="shared" si="28"/>
        <v/>
      </c>
      <c r="BF67" s="211" t="str">
        <f t="shared" si="28"/>
        <v/>
      </c>
      <c r="BG67" s="211" t="str">
        <f t="shared" si="28"/>
        <v/>
      </c>
      <c r="BH67" s="211" t="str">
        <f t="shared" si="28"/>
        <v/>
      </c>
      <c r="BI67" s="211" t="str">
        <f t="shared" si="28"/>
        <v/>
      </c>
      <c r="BJ67" s="211" t="str">
        <f t="shared" si="28"/>
        <v/>
      </c>
    </row>
    <row r="68" spans="1:62" hidden="1" x14ac:dyDescent="0.25">
      <c r="A68" s="11"/>
      <c r="B68" s="11" t="str">
        <f t="shared" si="8"/>
        <v/>
      </c>
      <c r="C68" s="248"/>
      <c r="D68" s="248"/>
      <c r="E68" s="248"/>
      <c r="F68" s="14" t="str">
        <f>IF('תנאי סף'!F68="","",'תנאי סף'!F68)</f>
        <v/>
      </c>
      <c r="G68" s="12" t="str">
        <f t="shared" ca="1" si="26"/>
        <v/>
      </c>
      <c r="H68" s="12" t="str">
        <f t="shared" ca="1" si="26"/>
        <v/>
      </c>
      <c r="I68" s="12" t="str">
        <f t="shared" ca="1" si="26"/>
        <v/>
      </c>
      <c r="J68" s="12" t="str">
        <f t="shared" ca="1" si="26"/>
        <v/>
      </c>
      <c r="K68" s="12" t="str">
        <f t="shared" ca="1" si="26"/>
        <v/>
      </c>
      <c r="L68" s="12" t="str">
        <f t="shared" ca="1" si="26"/>
        <v/>
      </c>
      <c r="M68" s="12" t="str">
        <f t="shared" ca="1" si="26"/>
        <v/>
      </c>
      <c r="N68" s="12" t="str">
        <f t="shared" ca="1" si="26"/>
        <v/>
      </c>
      <c r="O68" s="12" t="str">
        <f t="shared" ca="1" si="26"/>
        <v/>
      </c>
      <c r="P68" s="12" t="str">
        <f t="shared" ca="1" si="10"/>
        <v/>
      </c>
      <c r="Q68" s="12" t="str">
        <f t="shared" ca="1" si="11"/>
        <v/>
      </c>
      <c r="R68" s="12" t="str">
        <f t="shared" ca="1" si="12"/>
        <v/>
      </c>
      <c r="S68" s="12" t="str">
        <f t="shared" ca="1" si="13"/>
        <v/>
      </c>
      <c r="T68" s="12" t="str">
        <f t="shared" ca="1" si="14"/>
        <v/>
      </c>
      <c r="U68" s="12" t="str">
        <f t="shared" ca="1" si="15"/>
        <v/>
      </c>
      <c r="V68" s="12" t="str">
        <f t="shared" ca="1" si="16"/>
        <v/>
      </c>
      <c r="W68" s="12" t="str">
        <f t="shared" ca="1" si="17"/>
        <v/>
      </c>
      <c r="X68" s="12" t="str">
        <f t="shared" ca="1" si="18"/>
        <v/>
      </c>
      <c r="Y68" s="12" t="str">
        <f t="shared" ca="1" si="19"/>
        <v/>
      </c>
      <c r="AA68" s="211">
        <f t="shared" si="20"/>
        <v>1</v>
      </c>
      <c r="AB68" s="211" t="str">
        <f t="shared" si="27"/>
        <v/>
      </c>
      <c r="AC68" s="211" t="str">
        <f t="shared" si="27"/>
        <v/>
      </c>
      <c r="AD68" s="211">
        <f t="shared" si="25"/>
        <v>1</v>
      </c>
      <c r="AE68" s="211">
        <f t="shared" si="25"/>
        <v>1</v>
      </c>
      <c r="AF68" s="211">
        <f t="shared" si="25"/>
        <v>1</v>
      </c>
      <c r="AG68" s="211">
        <f t="shared" si="25"/>
        <v>1</v>
      </c>
      <c r="AH68" s="211">
        <f t="shared" si="25"/>
        <v>1</v>
      </c>
      <c r="AI68" s="211">
        <f t="shared" si="25"/>
        <v>1</v>
      </c>
      <c r="AJ68" s="211">
        <f t="shared" si="25"/>
        <v>1</v>
      </c>
      <c r="AK68" s="211">
        <f t="shared" si="25"/>
        <v>1</v>
      </c>
      <c r="AL68" s="211">
        <f t="shared" si="25"/>
        <v>1</v>
      </c>
      <c r="AM68" s="211">
        <f t="shared" si="25"/>
        <v>1</v>
      </c>
      <c r="AN68" s="211">
        <f t="shared" si="25"/>
        <v>1</v>
      </c>
      <c r="AO68" s="211">
        <f t="shared" si="25"/>
        <v>1</v>
      </c>
      <c r="AP68" s="211">
        <f t="shared" si="25"/>
        <v>1</v>
      </c>
      <c r="AQ68" s="211">
        <f t="shared" si="25"/>
        <v>1</v>
      </c>
      <c r="AR68" s="211">
        <f t="shared" si="25"/>
        <v>1</v>
      </c>
      <c r="AS68" s="211">
        <f t="shared" si="25"/>
        <v>1</v>
      </c>
      <c r="AT68" s="211">
        <f t="shared" si="24"/>
        <v>1</v>
      </c>
      <c r="AU68" s="211">
        <f t="shared" si="24"/>
        <v>1</v>
      </c>
      <c r="AV68" s="211">
        <f t="shared" si="24"/>
        <v>1</v>
      </c>
      <c r="BA68" s="211" t="str">
        <f t="shared" si="28"/>
        <v/>
      </c>
      <c r="BB68" s="211" t="str">
        <f t="shared" si="28"/>
        <v/>
      </c>
      <c r="BC68" s="211" t="str">
        <f t="shared" si="28"/>
        <v/>
      </c>
      <c r="BD68" s="211" t="str">
        <f t="shared" si="28"/>
        <v/>
      </c>
      <c r="BE68" s="211" t="str">
        <f t="shared" si="28"/>
        <v/>
      </c>
      <c r="BF68" s="211" t="str">
        <f t="shared" si="28"/>
        <v/>
      </c>
      <c r="BG68" s="211" t="str">
        <f t="shared" si="28"/>
        <v/>
      </c>
      <c r="BH68" s="211" t="str">
        <f t="shared" si="28"/>
        <v/>
      </c>
      <c r="BI68" s="211" t="str">
        <f t="shared" si="28"/>
        <v/>
      </c>
      <c r="BJ68" s="211" t="str">
        <f t="shared" si="28"/>
        <v/>
      </c>
    </row>
    <row r="69" spans="1:62" hidden="1" x14ac:dyDescent="0.25">
      <c r="A69" s="11"/>
      <c r="B69" s="11" t="str">
        <f t="shared" si="8"/>
        <v/>
      </c>
      <c r="C69" s="248"/>
      <c r="D69" s="248"/>
      <c r="E69" s="248"/>
      <c r="F69" s="14" t="str">
        <f>IF('תנאי סף'!F69="","",'תנאי סף'!F69)</f>
        <v/>
      </c>
      <c r="G69" s="12" t="str">
        <f t="shared" ca="1" si="26"/>
        <v/>
      </c>
      <c r="H69" s="12" t="str">
        <f t="shared" ca="1" si="26"/>
        <v/>
      </c>
      <c r="I69" s="12" t="str">
        <f t="shared" ca="1" si="26"/>
        <v/>
      </c>
      <c r="J69" s="12" t="str">
        <f t="shared" ca="1" si="26"/>
        <v/>
      </c>
      <c r="K69" s="12" t="str">
        <f t="shared" ca="1" si="26"/>
        <v/>
      </c>
      <c r="L69" s="12" t="str">
        <f t="shared" ca="1" si="26"/>
        <v/>
      </c>
      <c r="M69" s="12" t="str">
        <f t="shared" ca="1" si="26"/>
        <v/>
      </c>
      <c r="N69" s="12" t="str">
        <f t="shared" ca="1" si="26"/>
        <v/>
      </c>
      <c r="O69" s="12" t="str">
        <f t="shared" ca="1" si="26"/>
        <v/>
      </c>
      <c r="P69" s="12" t="str">
        <f t="shared" ca="1" si="10"/>
        <v/>
      </c>
      <c r="Q69" s="12" t="str">
        <f t="shared" ca="1" si="11"/>
        <v/>
      </c>
      <c r="R69" s="12" t="str">
        <f t="shared" ca="1" si="12"/>
        <v/>
      </c>
      <c r="S69" s="12" t="str">
        <f t="shared" ca="1" si="13"/>
        <v/>
      </c>
      <c r="T69" s="12" t="str">
        <f t="shared" ca="1" si="14"/>
        <v/>
      </c>
      <c r="U69" s="12" t="str">
        <f t="shared" ca="1" si="15"/>
        <v/>
      </c>
      <c r="V69" s="12" t="str">
        <f t="shared" ca="1" si="16"/>
        <v/>
      </c>
      <c r="W69" s="12" t="str">
        <f t="shared" ca="1" si="17"/>
        <v/>
      </c>
      <c r="X69" s="12" t="str">
        <f t="shared" ca="1" si="18"/>
        <v/>
      </c>
      <c r="Y69" s="12" t="str">
        <f t="shared" ca="1" si="19"/>
        <v/>
      </c>
      <c r="AA69" s="211">
        <f t="shared" si="20"/>
        <v>1</v>
      </c>
      <c r="AB69" s="211" t="str">
        <f t="shared" si="27"/>
        <v/>
      </c>
      <c r="AC69" s="211" t="str">
        <f t="shared" si="27"/>
        <v/>
      </c>
      <c r="AD69" s="211">
        <f t="shared" si="25"/>
        <v>1</v>
      </c>
      <c r="AE69" s="211">
        <f t="shared" si="25"/>
        <v>1</v>
      </c>
      <c r="AF69" s="211">
        <f t="shared" si="25"/>
        <v>1</v>
      </c>
      <c r="AG69" s="211">
        <f t="shared" si="25"/>
        <v>1</v>
      </c>
      <c r="AH69" s="211">
        <f t="shared" si="25"/>
        <v>1</v>
      </c>
      <c r="AI69" s="211">
        <f t="shared" si="25"/>
        <v>1</v>
      </c>
      <c r="AJ69" s="211">
        <f t="shared" si="25"/>
        <v>1</v>
      </c>
      <c r="AK69" s="211">
        <f t="shared" si="25"/>
        <v>1</v>
      </c>
      <c r="AL69" s="211">
        <f t="shared" si="25"/>
        <v>1</v>
      </c>
      <c r="AM69" s="211">
        <f t="shared" si="25"/>
        <v>1</v>
      </c>
      <c r="AN69" s="211">
        <f t="shared" si="25"/>
        <v>1</v>
      </c>
      <c r="AO69" s="211">
        <f t="shared" si="25"/>
        <v>1</v>
      </c>
      <c r="AP69" s="211">
        <f t="shared" si="25"/>
        <v>1</v>
      </c>
      <c r="AQ69" s="211">
        <f t="shared" si="25"/>
        <v>1</v>
      </c>
      <c r="AR69" s="211">
        <f t="shared" si="25"/>
        <v>1</v>
      </c>
      <c r="AS69" s="211">
        <f t="shared" si="25"/>
        <v>1</v>
      </c>
      <c r="AT69" s="211">
        <f t="shared" si="24"/>
        <v>1</v>
      </c>
      <c r="AU69" s="211">
        <f t="shared" si="24"/>
        <v>1</v>
      </c>
      <c r="AV69" s="211">
        <f t="shared" si="24"/>
        <v>1</v>
      </c>
      <c r="BA69" s="211" t="str">
        <f t="shared" si="28"/>
        <v/>
      </c>
      <c r="BB69" s="211" t="str">
        <f t="shared" si="28"/>
        <v/>
      </c>
      <c r="BC69" s="211" t="str">
        <f t="shared" si="28"/>
        <v/>
      </c>
      <c r="BD69" s="211" t="str">
        <f t="shared" si="28"/>
        <v/>
      </c>
      <c r="BE69" s="211" t="str">
        <f t="shared" si="28"/>
        <v/>
      </c>
      <c r="BF69" s="211" t="str">
        <f t="shared" si="28"/>
        <v/>
      </c>
      <c r="BG69" s="211" t="str">
        <f t="shared" si="28"/>
        <v/>
      </c>
      <c r="BH69" s="211" t="str">
        <f t="shared" si="28"/>
        <v/>
      </c>
      <c r="BI69" s="211" t="str">
        <f t="shared" si="28"/>
        <v/>
      </c>
      <c r="BJ69" s="211" t="str">
        <f t="shared" si="28"/>
        <v/>
      </c>
    </row>
    <row r="70" spans="1:62" hidden="1" x14ac:dyDescent="0.25">
      <c r="A70" s="11"/>
      <c r="B70" s="11" t="str">
        <f t="shared" si="8"/>
        <v/>
      </c>
      <c r="C70" s="248"/>
      <c r="D70" s="248"/>
      <c r="E70" s="248"/>
      <c r="F70" s="14" t="str">
        <f>IF('תנאי סף'!F70="","",'תנאי סף'!F70)</f>
        <v/>
      </c>
      <c r="G70" s="12" t="str">
        <f t="shared" ca="1" si="26"/>
        <v/>
      </c>
      <c r="H70" s="12" t="str">
        <f t="shared" ca="1" si="26"/>
        <v/>
      </c>
      <c r="I70" s="12" t="str">
        <f t="shared" ca="1" si="26"/>
        <v/>
      </c>
      <c r="J70" s="12" t="str">
        <f t="shared" ca="1" si="26"/>
        <v/>
      </c>
      <c r="K70" s="12" t="str">
        <f t="shared" ca="1" si="26"/>
        <v/>
      </c>
      <c r="L70" s="12" t="str">
        <f t="shared" ca="1" si="26"/>
        <v/>
      </c>
      <c r="M70" s="12" t="str">
        <f t="shared" ca="1" si="26"/>
        <v/>
      </c>
      <c r="N70" s="12" t="str">
        <f t="shared" ca="1" si="26"/>
        <v/>
      </c>
      <c r="O70" s="12" t="str">
        <f t="shared" ca="1" si="26"/>
        <v/>
      </c>
      <c r="P70" s="12" t="str">
        <f t="shared" ca="1" si="10"/>
        <v/>
      </c>
      <c r="Q70" s="12" t="str">
        <f t="shared" ca="1" si="11"/>
        <v/>
      </c>
      <c r="R70" s="12" t="str">
        <f t="shared" ca="1" si="12"/>
        <v/>
      </c>
      <c r="S70" s="12" t="str">
        <f t="shared" ca="1" si="13"/>
        <v/>
      </c>
      <c r="T70" s="12" t="str">
        <f t="shared" ca="1" si="14"/>
        <v/>
      </c>
      <c r="U70" s="12" t="str">
        <f t="shared" ca="1" si="15"/>
        <v/>
      </c>
      <c r="V70" s="12" t="str">
        <f t="shared" ca="1" si="16"/>
        <v/>
      </c>
      <c r="W70" s="12" t="str">
        <f t="shared" ca="1" si="17"/>
        <v/>
      </c>
      <c r="X70" s="12" t="str">
        <f t="shared" ca="1" si="18"/>
        <v/>
      </c>
      <c r="Y70" s="12" t="str">
        <f t="shared" ca="1" si="19"/>
        <v/>
      </c>
      <c r="AA70" s="211">
        <f t="shared" si="20"/>
        <v>1</v>
      </c>
      <c r="AB70" s="211" t="str">
        <f t="shared" si="27"/>
        <v/>
      </c>
      <c r="AC70" s="211" t="str">
        <f t="shared" si="27"/>
        <v/>
      </c>
      <c r="AD70" s="211">
        <f t="shared" si="25"/>
        <v>1</v>
      </c>
      <c r="AE70" s="211">
        <f t="shared" si="25"/>
        <v>1</v>
      </c>
      <c r="AF70" s="211">
        <f t="shared" si="25"/>
        <v>1</v>
      </c>
      <c r="AG70" s="211">
        <f t="shared" si="25"/>
        <v>1</v>
      </c>
      <c r="AH70" s="211">
        <f t="shared" si="25"/>
        <v>1</v>
      </c>
      <c r="AI70" s="211">
        <f t="shared" si="25"/>
        <v>1</v>
      </c>
      <c r="AJ70" s="211">
        <f t="shared" si="25"/>
        <v>1</v>
      </c>
      <c r="AK70" s="211">
        <f t="shared" si="25"/>
        <v>1</v>
      </c>
      <c r="AL70" s="211">
        <f t="shared" si="25"/>
        <v>1</v>
      </c>
      <c r="AM70" s="211">
        <f t="shared" si="25"/>
        <v>1</v>
      </c>
      <c r="AN70" s="211">
        <f t="shared" si="25"/>
        <v>1</v>
      </c>
      <c r="AO70" s="211">
        <f t="shared" si="25"/>
        <v>1</v>
      </c>
      <c r="AP70" s="211">
        <f t="shared" si="25"/>
        <v>1</v>
      </c>
      <c r="AQ70" s="211">
        <f t="shared" si="25"/>
        <v>1</v>
      </c>
      <c r="AR70" s="211">
        <f t="shared" si="25"/>
        <v>1</v>
      </c>
      <c r="AS70" s="211">
        <f t="shared" si="25"/>
        <v>1</v>
      </c>
      <c r="AT70" s="211">
        <f t="shared" si="24"/>
        <v>1</v>
      </c>
      <c r="AU70" s="211">
        <f t="shared" si="24"/>
        <v>1</v>
      </c>
      <c r="AV70" s="211">
        <f t="shared" si="24"/>
        <v>1</v>
      </c>
      <c r="BA70" s="211" t="str">
        <f t="shared" si="28"/>
        <v/>
      </c>
      <c r="BB70" s="211" t="str">
        <f t="shared" si="28"/>
        <v/>
      </c>
      <c r="BC70" s="211" t="str">
        <f t="shared" si="28"/>
        <v/>
      </c>
      <c r="BD70" s="211" t="str">
        <f t="shared" si="28"/>
        <v/>
      </c>
      <c r="BE70" s="211" t="str">
        <f t="shared" si="28"/>
        <v/>
      </c>
      <c r="BF70" s="211" t="str">
        <f t="shared" si="28"/>
        <v/>
      </c>
      <c r="BG70" s="211" t="str">
        <f t="shared" si="28"/>
        <v/>
      </c>
      <c r="BH70" s="211" t="str">
        <f t="shared" si="28"/>
        <v/>
      </c>
      <c r="BI70" s="211" t="str">
        <f t="shared" si="28"/>
        <v/>
      </c>
      <c r="BJ70" s="211" t="str">
        <f t="shared" si="28"/>
        <v/>
      </c>
    </row>
    <row r="71" spans="1:62" hidden="1" x14ac:dyDescent="0.25">
      <c r="A71" s="11"/>
      <c r="B71" s="11" t="str">
        <f t="shared" si="8"/>
        <v/>
      </c>
      <c r="C71" s="248"/>
      <c r="D71" s="248"/>
      <c r="E71" s="248"/>
      <c r="F71" s="14" t="str">
        <f>IF('תנאי סף'!F71="","",'תנאי סף'!F71)</f>
        <v/>
      </c>
      <c r="G71" s="12" t="str">
        <f t="shared" ca="1" si="26"/>
        <v/>
      </c>
      <c r="H71" s="12" t="str">
        <f t="shared" ca="1" si="26"/>
        <v/>
      </c>
      <c r="I71" s="12" t="str">
        <f t="shared" ca="1" si="26"/>
        <v/>
      </c>
      <c r="J71" s="12" t="str">
        <f t="shared" ca="1" si="26"/>
        <v/>
      </c>
      <c r="K71" s="12" t="str">
        <f t="shared" ca="1" si="26"/>
        <v/>
      </c>
      <c r="L71" s="12" t="str">
        <f t="shared" ca="1" si="26"/>
        <v/>
      </c>
      <c r="M71" s="12" t="str">
        <f t="shared" ca="1" si="26"/>
        <v/>
      </c>
      <c r="N71" s="12" t="str">
        <f t="shared" ca="1" si="26"/>
        <v/>
      </c>
      <c r="O71" s="12" t="str">
        <f t="shared" ca="1" si="26"/>
        <v/>
      </c>
      <c r="P71" s="12" t="str">
        <f t="shared" ca="1" si="10"/>
        <v/>
      </c>
      <c r="Q71" s="12" t="str">
        <f t="shared" ca="1" si="11"/>
        <v/>
      </c>
      <c r="R71" s="12" t="str">
        <f t="shared" ca="1" si="12"/>
        <v/>
      </c>
      <c r="S71" s="12" t="str">
        <f t="shared" ca="1" si="13"/>
        <v/>
      </c>
      <c r="T71" s="12" t="str">
        <f t="shared" ca="1" si="14"/>
        <v/>
      </c>
      <c r="U71" s="12" t="str">
        <f t="shared" ca="1" si="15"/>
        <v/>
      </c>
      <c r="V71" s="12" t="str">
        <f t="shared" ca="1" si="16"/>
        <v/>
      </c>
      <c r="W71" s="12" t="str">
        <f t="shared" ca="1" si="17"/>
        <v/>
      </c>
      <c r="X71" s="12" t="str">
        <f t="shared" ca="1" si="18"/>
        <v/>
      </c>
      <c r="Y71" s="12" t="str">
        <f t="shared" ca="1" si="19"/>
        <v/>
      </c>
      <c r="AA71" s="211">
        <f t="shared" si="20"/>
        <v>1</v>
      </c>
      <c r="AB71" s="211" t="str">
        <f t="shared" si="27"/>
        <v/>
      </c>
      <c r="AC71" s="211" t="str">
        <f t="shared" si="27"/>
        <v/>
      </c>
      <c r="AD71" s="211">
        <f t="shared" si="25"/>
        <v>1</v>
      </c>
      <c r="AE71" s="211">
        <f t="shared" si="25"/>
        <v>1</v>
      </c>
      <c r="AF71" s="211">
        <f t="shared" si="25"/>
        <v>1</v>
      </c>
      <c r="AG71" s="211">
        <f t="shared" si="25"/>
        <v>1</v>
      </c>
      <c r="AH71" s="211">
        <f t="shared" si="25"/>
        <v>1</v>
      </c>
      <c r="AI71" s="211">
        <f t="shared" si="25"/>
        <v>1</v>
      </c>
      <c r="AJ71" s="211">
        <f t="shared" si="25"/>
        <v>1</v>
      </c>
      <c r="AK71" s="211">
        <f t="shared" si="25"/>
        <v>1</v>
      </c>
      <c r="AL71" s="211">
        <f t="shared" si="25"/>
        <v>1</v>
      </c>
      <c r="AM71" s="211">
        <f t="shared" si="25"/>
        <v>1</v>
      </c>
      <c r="AN71" s="211">
        <f t="shared" si="25"/>
        <v>1</v>
      </c>
      <c r="AO71" s="211">
        <f t="shared" si="25"/>
        <v>1</v>
      </c>
      <c r="AP71" s="211">
        <f t="shared" si="25"/>
        <v>1</v>
      </c>
      <c r="AQ71" s="211">
        <f t="shared" si="25"/>
        <v>1</v>
      </c>
      <c r="AR71" s="211">
        <f t="shared" si="25"/>
        <v>1</v>
      </c>
      <c r="AS71" s="211">
        <f t="shared" si="25"/>
        <v>1</v>
      </c>
      <c r="AT71" s="211">
        <f t="shared" si="24"/>
        <v>1</v>
      </c>
      <c r="AU71" s="211">
        <f t="shared" si="24"/>
        <v>1</v>
      </c>
      <c r="AV71" s="211">
        <f t="shared" si="24"/>
        <v>1</v>
      </c>
      <c r="BA71" s="211" t="str">
        <f t="shared" si="28"/>
        <v/>
      </c>
      <c r="BB71" s="211" t="str">
        <f t="shared" si="28"/>
        <v/>
      </c>
      <c r="BC71" s="211" t="str">
        <f t="shared" si="28"/>
        <v/>
      </c>
      <c r="BD71" s="211" t="str">
        <f t="shared" si="28"/>
        <v/>
      </c>
      <c r="BE71" s="211" t="str">
        <f t="shared" si="28"/>
        <v/>
      </c>
      <c r="BF71" s="211" t="str">
        <f t="shared" si="28"/>
        <v/>
      </c>
      <c r="BG71" s="211" t="str">
        <f t="shared" si="28"/>
        <v/>
      </c>
      <c r="BH71" s="211" t="str">
        <f t="shared" si="28"/>
        <v/>
      </c>
      <c r="BI71" s="211" t="str">
        <f t="shared" si="28"/>
        <v/>
      </c>
      <c r="BJ71" s="211" t="str">
        <f t="shared" si="28"/>
        <v/>
      </c>
    </row>
    <row r="72" spans="1:62" hidden="1" x14ac:dyDescent="0.25">
      <c r="A72" s="11"/>
      <c r="B72" s="11" t="str">
        <f t="shared" si="8"/>
        <v/>
      </c>
      <c r="C72" s="248"/>
      <c r="D72" s="248"/>
      <c r="E72" s="248"/>
      <c r="F72" s="14" t="str">
        <f>IF('תנאי סף'!F72="","",'תנאי סף'!F72)</f>
        <v/>
      </c>
      <c r="G72" s="12" t="str">
        <f t="shared" ca="1" si="26"/>
        <v/>
      </c>
      <c r="H72" s="12" t="str">
        <f t="shared" ca="1" si="26"/>
        <v/>
      </c>
      <c r="I72" s="12" t="str">
        <f t="shared" ca="1" si="26"/>
        <v/>
      </c>
      <c r="J72" s="12" t="str">
        <f t="shared" ca="1" si="26"/>
        <v/>
      </c>
      <c r="K72" s="12" t="str">
        <f t="shared" ca="1" si="26"/>
        <v/>
      </c>
      <c r="L72" s="12" t="str">
        <f t="shared" ca="1" si="26"/>
        <v/>
      </c>
      <c r="M72" s="12" t="str">
        <f t="shared" ca="1" si="26"/>
        <v/>
      </c>
      <c r="N72" s="12" t="str">
        <f t="shared" ca="1" si="26"/>
        <v/>
      </c>
      <c r="O72" s="12" t="str">
        <f t="shared" ca="1" si="26"/>
        <v/>
      </c>
      <c r="P72" s="12" t="str">
        <f t="shared" ca="1" si="10"/>
        <v/>
      </c>
      <c r="Q72" s="12" t="str">
        <f t="shared" ca="1" si="11"/>
        <v/>
      </c>
      <c r="R72" s="12" t="str">
        <f t="shared" ca="1" si="12"/>
        <v/>
      </c>
      <c r="S72" s="12" t="str">
        <f t="shared" ca="1" si="13"/>
        <v/>
      </c>
      <c r="T72" s="12" t="str">
        <f t="shared" ca="1" si="14"/>
        <v/>
      </c>
      <c r="U72" s="12" t="str">
        <f t="shared" ca="1" si="15"/>
        <v/>
      </c>
      <c r="V72" s="12" t="str">
        <f t="shared" ca="1" si="16"/>
        <v/>
      </c>
      <c r="W72" s="12" t="str">
        <f t="shared" ca="1" si="17"/>
        <v/>
      </c>
      <c r="X72" s="12" t="str">
        <f t="shared" ca="1" si="18"/>
        <v/>
      </c>
      <c r="Y72" s="12" t="str">
        <f t="shared" ca="1" si="19"/>
        <v/>
      </c>
      <c r="AA72" s="211">
        <f t="shared" si="20"/>
        <v>1</v>
      </c>
      <c r="AB72" s="211" t="str">
        <f t="shared" si="27"/>
        <v/>
      </c>
      <c r="AC72" s="211" t="str">
        <f t="shared" si="27"/>
        <v/>
      </c>
      <c r="AD72" s="211">
        <f t="shared" si="25"/>
        <v>1</v>
      </c>
      <c r="AE72" s="211">
        <f t="shared" si="25"/>
        <v>1</v>
      </c>
      <c r="AF72" s="211">
        <f t="shared" si="25"/>
        <v>1</v>
      </c>
      <c r="AG72" s="211">
        <f t="shared" si="25"/>
        <v>1</v>
      </c>
      <c r="AH72" s="211">
        <f t="shared" si="25"/>
        <v>1</v>
      </c>
      <c r="AI72" s="211">
        <f t="shared" si="25"/>
        <v>1</v>
      </c>
      <c r="AJ72" s="211">
        <f t="shared" si="25"/>
        <v>1</v>
      </c>
      <c r="AK72" s="211">
        <f t="shared" si="25"/>
        <v>1</v>
      </c>
      <c r="AL72" s="211">
        <f t="shared" si="25"/>
        <v>1</v>
      </c>
      <c r="AM72" s="211">
        <f t="shared" si="25"/>
        <v>1</v>
      </c>
      <c r="AN72" s="211">
        <f t="shared" si="25"/>
        <v>1</v>
      </c>
      <c r="AO72" s="211">
        <f t="shared" si="25"/>
        <v>1</v>
      </c>
      <c r="AP72" s="211">
        <f t="shared" si="25"/>
        <v>1</v>
      </c>
      <c r="AQ72" s="211">
        <f t="shared" si="25"/>
        <v>1</v>
      </c>
      <c r="AR72" s="211">
        <f t="shared" si="25"/>
        <v>1</v>
      </c>
      <c r="AS72" s="211">
        <f t="shared" si="25"/>
        <v>1</v>
      </c>
      <c r="AT72" s="211">
        <f t="shared" si="24"/>
        <v>1</v>
      </c>
      <c r="AU72" s="211">
        <f t="shared" si="24"/>
        <v>1</v>
      </c>
      <c r="AV72" s="211">
        <f t="shared" si="24"/>
        <v>1</v>
      </c>
      <c r="BA72" s="211" t="str">
        <f t="shared" si="28"/>
        <v/>
      </c>
      <c r="BB72" s="211" t="str">
        <f t="shared" si="28"/>
        <v/>
      </c>
      <c r="BC72" s="211" t="str">
        <f t="shared" si="28"/>
        <v/>
      </c>
      <c r="BD72" s="211" t="str">
        <f t="shared" si="28"/>
        <v/>
      </c>
      <c r="BE72" s="211" t="str">
        <f t="shared" si="28"/>
        <v/>
      </c>
      <c r="BF72" s="211" t="str">
        <f t="shared" si="28"/>
        <v/>
      </c>
      <c r="BG72" s="211" t="str">
        <f t="shared" si="28"/>
        <v/>
      </c>
      <c r="BH72" s="211" t="str">
        <f t="shared" si="28"/>
        <v/>
      </c>
      <c r="BI72" s="211" t="str">
        <f t="shared" si="28"/>
        <v/>
      </c>
      <c r="BJ72" s="211" t="str">
        <f t="shared" si="28"/>
        <v/>
      </c>
    </row>
    <row r="73" spans="1:62" hidden="1" x14ac:dyDescent="0.25">
      <c r="A73" s="11"/>
      <c r="B73" s="11" t="str">
        <f t="shared" si="8"/>
        <v/>
      </c>
      <c r="C73" s="248"/>
      <c r="D73" s="248"/>
      <c r="E73" s="248"/>
      <c r="F73" s="14" t="str">
        <f>IF('תנאי סף'!F73="","",'תנאי סף'!F73)</f>
        <v/>
      </c>
      <c r="G73" s="12" t="str">
        <f t="shared" ca="1" si="26"/>
        <v/>
      </c>
      <c r="H73" s="12" t="str">
        <f t="shared" ca="1" si="26"/>
        <v/>
      </c>
      <c r="I73" s="12" t="str">
        <f t="shared" ca="1" si="26"/>
        <v/>
      </c>
      <c r="J73" s="12" t="str">
        <f t="shared" ca="1" si="26"/>
        <v/>
      </c>
      <c r="K73" s="12" t="str">
        <f t="shared" ca="1" si="26"/>
        <v/>
      </c>
      <c r="L73" s="12" t="str">
        <f t="shared" ca="1" si="26"/>
        <v/>
      </c>
      <c r="M73" s="12" t="str">
        <f t="shared" ca="1" si="26"/>
        <v/>
      </c>
      <c r="N73" s="12" t="str">
        <f t="shared" ca="1" si="26"/>
        <v/>
      </c>
      <c r="O73" s="12" t="str">
        <f t="shared" ca="1" si="26"/>
        <v/>
      </c>
      <c r="P73" s="12" t="str">
        <f t="shared" ca="1" si="10"/>
        <v/>
      </c>
      <c r="Q73" s="12" t="str">
        <f t="shared" ca="1" si="11"/>
        <v/>
      </c>
      <c r="R73" s="12" t="str">
        <f t="shared" ca="1" si="12"/>
        <v/>
      </c>
      <c r="S73" s="12" t="str">
        <f t="shared" ca="1" si="13"/>
        <v/>
      </c>
      <c r="T73" s="12" t="str">
        <f t="shared" ca="1" si="14"/>
        <v/>
      </c>
      <c r="U73" s="12" t="str">
        <f t="shared" ca="1" si="15"/>
        <v/>
      </c>
      <c r="V73" s="12" t="str">
        <f t="shared" ca="1" si="16"/>
        <v/>
      </c>
      <c r="W73" s="12" t="str">
        <f t="shared" ca="1" si="17"/>
        <v/>
      </c>
      <c r="X73" s="12" t="str">
        <f t="shared" ca="1" si="18"/>
        <v/>
      </c>
      <c r="Y73" s="12" t="str">
        <f t="shared" ca="1" si="19"/>
        <v/>
      </c>
      <c r="AA73" s="211">
        <f t="shared" si="20"/>
        <v>1</v>
      </c>
      <c r="AB73" s="211" t="str">
        <f t="shared" si="27"/>
        <v/>
      </c>
      <c r="AC73" s="211" t="str">
        <f t="shared" si="27"/>
        <v/>
      </c>
      <c r="AD73" s="211">
        <f t="shared" si="25"/>
        <v>1</v>
      </c>
      <c r="AE73" s="211">
        <f t="shared" si="25"/>
        <v>1</v>
      </c>
      <c r="AF73" s="211">
        <f t="shared" si="25"/>
        <v>1</v>
      </c>
      <c r="AG73" s="211">
        <f t="shared" si="25"/>
        <v>1</v>
      </c>
      <c r="AH73" s="211">
        <f t="shared" si="25"/>
        <v>1</v>
      </c>
      <c r="AI73" s="211">
        <f t="shared" si="25"/>
        <v>1</v>
      </c>
      <c r="AJ73" s="211">
        <f t="shared" si="25"/>
        <v>1</v>
      </c>
      <c r="AK73" s="211">
        <f t="shared" si="25"/>
        <v>1</v>
      </c>
      <c r="AL73" s="211">
        <f t="shared" si="25"/>
        <v>1</v>
      </c>
      <c r="AM73" s="211">
        <f t="shared" si="25"/>
        <v>1</v>
      </c>
      <c r="AN73" s="211">
        <f t="shared" si="25"/>
        <v>1</v>
      </c>
      <c r="AO73" s="211">
        <f t="shared" si="25"/>
        <v>1</v>
      </c>
      <c r="AP73" s="211">
        <f t="shared" si="25"/>
        <v>1</v>
      </c>
      <c r="AQ73" s="211">
        <f t="shared" si="25"/>
        <v>1</v>
      </c>
      <c r="AR73" s="211">
        <f t="shared" si="25"/>
        <v>1</v>
      </c>
      <c r="AS73" s="211">
        <f t="shared" si="25"/>
        <v>1</v>
      </c>
      <c r="AT73" s="211">
        <f t="shared" si="24"/>
        <v>1</v>
      </c>
      <c r="AU73" s="211">
        <f t="shared" si="24"/>
        <v>1</v>
      </c>
      <c r="AV73" s="211">
        <f t="shared" si="24"/>
        <v>1</v>
      </c>
      <c r="BA73" s="211" t="str">
        <f t="shared" si="28"/>
        <v/>
      </c>
      <c r="BB73" s="211" t="str">
        <f t="shared" si="28"/>
        <v/>
      </c>
      <c r="BC73" s="211" t="str">
        <f t="shared" si="28"/>
        <v/>
      </c>
      <c r="BD73" s="211" t="str">
        <f t="shared" si="28"/>
        <v/>
      </c>
      <c r="BE73" s="211" t="str">
        <f t="shared" si="28"/>
        <v/>
      </c>
      <c r="BF73" s="211" t="str">
        <f t="shared" si="28"/>
        <v/>
      </c>
      <c r="BG73" s="211" t="str">
        <f t="shared" si="28"/>
        <v/>
      </c>
      <c r="BH73" s="211" t="str">
        <f t="shared" si="28"/>
        <v/>
      </c>
      <c r="BI73" s="211" t="str">
        <f t="shared" si="28"/>
        <v/>
      </c>
      <c r="BJ73" s="211" t="str">
        <f t="shared" si="28"/>
        <v/>
      </c>
    </row>
    <row r="74" spans="1:62" hidden="1" x14ac:dyDescent="0.25">
      <c r="A74" s="11"/>
      <c r="B74" s="11" t="str">
        <f t="shared" si="8"/>
        <v/>
      </c>
      <c r="C74" s="248"/>
      <c r="D74" s="248"/>
      <c r="E74" s="248"/>
      <c r="F74" s="14" t="str">
        <f>IF('תנאי סף'!F74="","",'תנאי סף'!F74)</f>
        <v/>
      </c>
      <c r="G74" s="12" t="str">
        <f t="shared" ca="1" si="26"/>
        <v/>
      </c>
      <c r="H74" s="12" t="str">
        <f t="shared" ca="1" si="26"/>
        <v/>
      </c>
      <c r="I74" s="12" t="str">
        <f t="shared" ca="1" si="26"/>
        <v/>
      </c>
      <c r="J74" s="12" t="str">
        <f t="shared" ca="1" si="26"/>
        <v/>
      </c>
      <c r="K74" s="12" t="str">
        <f t="shared" ca="1" si="26"/>
        <v/>
      </c>
      <c r="L74" s="12" t="str">
        <f t="shared" ca="1" si="26"/>
        <v/>
      </c>
      <c r="M74" s="12" t="str">
        <f t="shared" ca="1" si="26"/>
        <v/>
      </c>
      <c r="N74" s="12" t="str">
        <f t="shared" ca="1" si="26"/>
        <v/>
      </c>
      <c r="O74" s="12" t="str">
        <f t="shared" ca="1" si="26"/>
        <v/>
      </c>
      <c r="P74" s="12" t="str">
        <f t="shared" ca="1" si="10"/>
        <v/>
      </c>
      <c r="Q74" s="12" t="str">
        <f t="shared" ca="1" si="11"/>
        <v/>
      </c>
      <c r="R74" s="12" t="str">
        <f t="shared" ca="1" si="12"/>
        <v/>
      </c>
      <c r="S74" s="12" t="str">
        <f t="shared" ca="1" si="13"/>
        <v/>
      </c>
      <c r="T74" s="12" t="str">
        <f t="shared" ca="1" si="14"/>
        <v/>
      </c>
      <c r="U74" s="12" t="str">
        <f t="shared" ca="1" si="15"/>
        <v/>
      </c>
      <c r="V74" s="12" t="str">
        <f t="shared" ca="1" si="16"/>
        <v/>
      </c>
      <c r="W74" s="12" t="str">
        <f t="shared" ca="1" si="17"/>
        <v/>
      </c>
      <c r="X74" s="12" t="str">
        <f t="shared" ca="1" si="18"/>
        <v/>
      </c>
      <c r="Y74" s="12" t="str">
        <f t="shared" ca="1" si="19"/>
        <v/>
      </c>
      <c r="AA74" s="211">
        <f t="shared" si="20"/>
        <v>1</v>
      </c>
      <c r="AB74" s="211" t="str">
        <f t="shared" si="27"/>
        <v/>
      </c>
      <c r="AC74" s="211" t="str">
        <f t="shared" si="27"/>
        <v/>
      </c>
      <c r="AD74" s="211">
        <f t="shared" si="25"/>
        <v>1</v>
      </c>
      <c r="AE74" s="211">
        <f t="shared" si="25"/>
        <v>1</v>
      </c>
      <c r="AF74" s="211">
        <f t="shared" si="25"/>
        <v>1</v>
      </c>
      <c r="AG74" s="211">
        <f t="shared" si="25"/>
        <v>1</v>
      </c>
      <c r="AH74" s="211">
        <f t="shared" si="25"/>
        <v>1</v>
      </c>
      <c r="AI74" s="211">
        <f t="shared" si="25"/>
        <v>1</v>
      </c>
      <c r="AJ74" s="211">
        <f t="shared" si="25"/>
        <v>1</v>
      </c>
      <c r="AK74" s="211">
        <f t="shared" si="25"/>
        <v>1</v>
      </c>
      <c r="AL74" s="211">
        <f t="shared" si="25"/>
        <v>1</v>
      </c>
      <c r="AM74" s="211">
        <f t="shared" si="25"/>
        <v>1</v>
      </c>
      <c r="AN74" s="211">
        <f t="shared" si="25"/>
        <v>1</v>
      </c>
      <c r="AO74" s="211">
        <f t="shared" si="25"/>
        <v>1</v>
      </c>
      <c r="AP74" s="211">
        <f t="shared" si="25"/>
        <v>1</v>
      </c>
      <c r="AQ74" s="211">
        <f t="shared" si="25"/>
        <v>1</v>
      </c>
      <c r="AR74" s="211">
        <f t="shared" si="25"/>
        <v>1</v>
      </c>
      <c r="AS74" s="211">
        <f t="shared" si="25"/>
        <v>1</v>
      </c>
      <c r="AT74" s="211">
        <f t="shared" si="24"/>
        <v>1</v>
      </c>
      <c r="AU74" s="211">
        <f t="shared" si="24"/>
        <v>1</v>
      </c>
      <c r="AV74" s="211">
        <f t="shared" si="24"/>
        <v>1</v>
      </c>
      <c r="BA74" s="211" t="str">
        <f t="shared" si="28"/>
        <v/>
      </c>
      <c r="BB74" s="211" t="str">
        <f t="shared" si="28"/>
        <v/>
      </c>
      <c r="BC74" s="211" t="str">
        <f t="shared" si="28"/>
        <v/>
      </c>
      <c r="BD74" s="211" t="str">
        <f t="shared" si="28"/>
        <v/>
      </c>
      <c r="BE74" s="211" t="str">
        <f t="shared" si="28"/>
        <v/>
      </c>
      <c r="BF74" s="211" t="str">
        <f t="shared" si="28"/>
        <v/>
      </c>
      <c r="BG74" s="211" t="str">
        <f t="shared" si="28"/>
        <v/>
      </c>
      <c r="BH74" s="211" t="str">
        <f t="shared" si="28"/>
        <v/>
      </c>
      <c r="BI74" s="211" t="str">
        <f t="shared" si="28"/>
        <v/>
      </c>
      <c r="BJ74" s="211" t="str">
        <f t="shared" si="28"/>
        <v/>
      </c>
    </row>
    <row r="75" spans="1:62" hidden="1" x14ac:dyDescent="0.25">
      <c r="A75" s="11"/>
      <c r="B75" s="11" t="str">
        <f t="shared" si="8"/>
        <v/>
      </c>
      <c r="C75" s="248"/>
      <c r="D75" s="248"/>
      <c r="E75" s="248"/>
      <c r="F75" s="14" t="str">
        <f>IF('תנאי סף'!F75="","",'תנאי סף'!F75)</f>
        <v/>
      </c>
      <c r="G75" s="12" t="str">
        <f t="shared" ca="1" si="26"/>
        <v/>
      </c>
      <c r="H75" s="12" t="str">
        <f t="shared" ca="1" si="26"/>
        <v/>
      </c>
      <c r="I75" s="12" t="str">
        <f t="shared" ca="1" si="26"/>
        <v/>
      </c>
      <c r="J75" s="12" t="str">
        <f t="shared" ca="1" si="26"/>
        <v/>
      </c>
      <c r="K75" s="12" t="str">
        <f t="shared" ca="1" si="26"/>
        <v/>
      </c>
      <c r="L75" s="12" t="str">
        <f t="shared" ca="1" si="26"/>
        <v/>
      </c>
      <c r="M75" s="12" t="str">
        <f t="shared" ca="1" si="26"/>
        <v/>
      </c>
      <c r="N75" s="12" t="str">
        <f t="shared" ca="1" si="26"/>
        <v/>
      </c>
      <c r="O75" s="12" t="str">
        <f t="shared" ca="1" si="26"/>
        <v/>
      </c>
      <c r="P75" s="12" t="str">
        <f t="shared" ca="1" si="10"/>
        <v/>
      </c>
      <c r="Q75" s="12" t="str">
        <f t="shared" ca="1" si="11"/>
        <v/>
      </c>
      <c r="R75" s="12" t="str">
        <f t="shared" ca="1" si="12"/>
        <v/>
      </c>
      <c r="S75" s="12" t="str">
        <f t="shared" ca="1" si="13"/>
        <v/>
      </c>
      <c r="T75" s="12" t="str">
        <f t="shared" ca="1" si="14"/>
        <v/>
      </c>
      <c r="U75" s="12" t="str">
        <f t="shared" ca="1" si="15"/>
        <v/>
      </c>
      <c r="V75" s="12" t="str">
        <f t="shared" ca="1" si="16"/>
        <v/>
      </c>
      <c r="W75" s="12" t="str">
        <f t="shared" ca="1" si="17"/>
        <v/>
      </c>
      <c r="X75" s="12" t="str">
        <f t="shared" ca="1" si="18"/>
        <v/>
      </c>
      <c r="Y75" s="12" t="str">
        <f t="shared" ca="1" si="19"/>
        <v/>
      </c>
      <c r="AA75" s="211">
        <f t="shared" si="20"/>
        <v>1</v>
      </c>
      <c r="AB75" s="211" t="str">
        <f t="shared" si="27"/>
        <v/>
      </c>
      <c r="AC75" s="211" t="str">
        <f t="shared" si="27"/>
        <v/>
      </c>
      <c r="AD75" s="211">
        <f t="shared" si="25"/>
        <v>1</v>
      </c>
      <c r="AE75" s="211">
        <f t="shared" si="25"/>
        <v>1</v>
      </c>
      <c r="AF75" s="211">
        <f t="shared" si="25"/>
        <v>1</v>
      </c>
      <c r="AG75" s="211">
        <f t="shared" si="25"/>
        <v>1</v>
      </c>
      <c r="AH75" s="211">
        <f t="shared" si="25"/>
        <v>1</v>
      </c>
      <c r="AI75" s="211">
        <f t="shared" si="25"/>
        <v>1</v>
      </c>
      <c r="AJ75" s="211">
        <f t="shared" si="25"/>
        <v>1</v>
      </c>
      <c r="AK75" s="211">
        <f t="shared" si="25"/>
        <v>1</v>
      </c>
      <c r="AL75" s="211">
        <f t="shared" si="25"/>
        <v>1</v>
      </c>
      <c r="AM75" s="211">
        <f t="shared" si="25"/>
        <v>1</v>
      </c>
      <c r="AN75" s="211">
        <f t="shared" si="25"/>
        <v>1</v>
      </c>
      <c r="AO75" s="211">
        <f t="shared" si="25"/>
        <v>1</v>
      </c>
      <c r="AP75" s="211">
        <f t="shared" si="25"/>
        <v>1</v>
      </c>
      <c r="AQ75" s="211">
        <f t="shared" si="25"/>
        <v>1</v>
      </c>
      <c r="AR75" s="211">
        <f t="shared" si="25"/>
        <v>1</v>
      </c>
      <c r="AS75" s="211">
        <f t="shared" si="25"/>
        <v>1</v>
      </c>
      <c r="AT75" s="211">
        <f t="shared" si="24"/>
        <v>1</v>
      </c>
      <c r="AU75" s="211">
        <f t="shared" si="24"/>
        <v>1</v>
      </c>
      <c r="AV75" s="211">
        <f t="shared" si="24"/>
        <v>1</v>
      </c>
      <c r="BA75" s="211" t="str">
        <f t="shared" si="28"/>
        <v/>
      </c>
      <c r="BB75" s="211" t="str">
        <f t="shared" si="28"/>
        <v/>
      </c>
      <c r="BC75" s="211" t="str">
        <f t="shared" si="28"/>
        <v/>
      </c>
      <c r="BD75" s="211" t="str">
        <f t="shared" si="28"/>
        <v/>
      </c>
      <c r="BE75" s="211" t="str">
        <f t="shared" si="28"/>
        <v/>
      </c>
      <c r="BF75" s="211" t="str">
        <f t="shared" si="28"/>
        <v/>
      </c>
      <c r="BG75" s="211" t="str">
        <f t="shared" si="28"/>
        <v/>
      </c>
      <c r="BH75" s="211" t="str">
        <f t="shared" si="28"/>
        <v/>
      </c>
      <c r="BI75" s="211" t="str">
        <f t="shared" si="28"/>
        <v/>
      </c>
      <c r="BJ75" s="211" t="str">
        <f t="shared" si="28"/>
        <v/>
      </c>
    </row>
    <row r="76" spans="1:62" hidden="1" x14ac:dyDescent="0.25">
      <c r="A76" s="11"/>
      <c r="B76" s="11" t="str">
        <f t="shared" si="8"/>
        <v/>
      </c>
      <c r="C76" s="248"/>
      <c r="D76" s="248"/>
      <c r="E76" s="248"/>
      <c r="F76" s="14" t="str">
        <f>IF('תנאי סף'!F76="","",'תנאי סף'!F76)</f>
        <v/>
      </c>
      <c r="G76" s="12" t="str">
        <f t="shared" ca="1" si="26"/>
        <v/>
      </c>
      <c r="H76" s="12" t="str">
        <f t="shared" ca="1" si="26"/>
        <v/>
      </c>
      <c r="I76" s="12" t="str">
        <f t="shared" ca="1" si="26"/>
        <v/>
      </c>
      <c r="J76" s="12" t="str">
        <f t="shared" ca="1" si="26"/>
        <v/>
      </c>
      <c r="K76" s="12" t="str">
        <f t="shared" ca="1" si="26"/>
        <v/>
      </c>
      <c r="L76" s="12" t="str">
        <f t="shared" ca="1" si="26"/>
        <v/>
      </c>
      <c r="M76" s="12" t="str">
        <f t="shared" ca="1" si="26"/>
        <v/>
      </c>
      <c r="N76" s="12" t="str">
        <f t="shared" ca="1" si="26"/>
        <v/>
      </c>
      <c r="O76" s="12" t="str">
        <f t="shared" ca="1" si="26"/>
        <v/>
      </c>
      <c r="P76" s="12" t="str">
        <f t="shared" ca="1" si="10"/>
        <v/>
      </c>
      <c r="Q76" s="12" t="str">
        <f t="shared" ca="1" si="11"/>
        <v/>
      </c>
      <c r="R76" s="12" t="str">
        <f t="shared" ca="1" si="12"/>
        <v/>
      </c>
      <c r="S76" s="12" t="str">
        <f t="shared" ca="1" si="13"/>
        <v/>
      </c>
      <c r="T76" s="12" t="str">
        <f t="shared" ca="1" si="14"/>
        <v/>
      </c>
      <c r="U76" s="12" t="str">
        <f t="shared" ca="1" si="15"/>
        <v/>
      </c>
      <c r="V76" s="12" t="str">
        <f t="shared" ca="1" si="16"/>
        <v/>
      </c>
      <c r="W76" s="12" t="str">
        <f t="shared" ca="1" si="17"/>
        <v/>
      </c>
      <c r="X76" s="12" t="str">
        <f t="shared" ca="1" si="18"/>
        <v/>
      </c>
      <c r="Y76" s="12" t="str">
        <f t="shared" ca="1" si="19"/>
        <v/>
      </c>
      <c r="AA76" s="211">
        <f t="shared" si="20"/>
        <v>1</v>
      </c>
      <c r="AB76" s="211" t="str">
        <f t="shared" si="27"/>
        <v/>
      </c>
      <c r="AC76" s="211" t="str">
        <f t="shared" si="27"/>
        <v/>
      </c>
      <c r="AD76" s="211">
        <f t="shared" si="25"/>
        <v>1</v>
      </c>
      <c r="AE76" s="211">
        <f t="shared" si="25"/>
        <v>1</v>
      </c>
      <c r="AF76" s="211">
        <f t="shared" si="25"/>
        <v>1</v>
      </c>
      <c r="AG76" s="211">
        <f t="shared" si="25"/>
        <v>1</v>
      </c>
      <c r="AH76" s="211">
        <f t="shared" si="25"/>
        <v>1</v>
      </c>
      <c r="AI76" s="211">
        <f t="shared" si="25"/>
        <v>1</v>
      </c>
      <c r="AJ76" s="211">
        <f t="shared" si="25"/>
        <v>1</v>
      </c>
      <c r="AK76" s="211">
        <f t="shared" si="25"/>
        <v>1</v>
      </c>
      <c r="AL76" s="211">
        <f t="shared" si="25"/>
        <v>1</v>
      </c>
      <c r="AM76" s="211">
        <f t="shared" si="25"/>
        <v>1</v>
      </c>
      <c r="AN76" s="211">
        <f t="shared" si="25"/>
        <v>1</v>
      </c>
      <c r="AO76" s="211">
        <f t="shared" si="25"/>
        <v>1</v>
      </c>
      <c r="AP76" s="211">
        <f t="shared" si="25"/>
        <v>1</v>
      </c>
      <c r="AQ76" s="211">
        <f t="shared" si="25"/>
        <v>1</v>
      </c>
      <c r="AR76" s="211">
        <f t="shared" si="25"/>
        <v>1</v>
      </c>
      <c r="AS76" s="211">
        <f t="shared" si="25"/>
        <v>1</v>
      </c>
      <c r="AT76" s="211">
        <f t="shared" si="24"/>
        <v>1</v>
      </c>
      <c r="AU76" s="211">
        <f t="shared" si="24"/>
        <v>1</v>
      </c>
      <c r="AV76" s="211">
        <f t="shared" si="24"/>
        <v>1</v>
      </c>
      <c r="BA76" s="211" t="str">
        <f t="shared" si="28"/>
        <v/>
      </c>
      <c r="BB76" s="211" t="str">
        <f t="shared" si="28"/>
        <v/>
      </c>
      <c r="BC76" s="211" t="str">
        <f t="shared" si="28"/>
        <v/>
      </c>
      <c r="BD76" s="211" t="str">
        <f t="shared" si="28"/>
        <v/>
      </c>
      <c r="BE76" s="211" t="str">
        <f t="shared" si="28"/>
        <v/>
      </c>
      <c r="BF76" s="211" t="str">
        <f t="shared" si="28"/>
        <v/>
      </c>
      <c r="BG76" s="211" t="str">
        <f t="shared" si="28"/>
        <v/>
      </c>
      <c r="BH76" s="211" t="str">
        <f t="shared" si="28"/>
        <v/>
      </c>
      <c r="BI76" s="211" t="str">
        <f t="shared" si="28"/>
        <v/>
      </c>
      <c r="BJ76" s="211" t="str">
        <f t="shared" si="28"/>
        <v/>
      </c>
    </row>
    <row r="77" spans="1:62" hidden="1" x14ac:dyDescent="0.25">
      <c r="A77" s="11"/>
      <c r="B77" s="11" t="str">
        <f t="shared" si="8"/>
        <v/>
      </c>
      <c r="C77" s="248"/>
      <c r="D77" s="248"/>
      <c r="E77" s="248"/>
      <c r="F77" s="14" t="str">
        <f>IF('תנאי סף'!F77="","",'תנאי סף'!F77)</f>
        <v/>
      </c>
      <c r="G77" s="12" t="str">
        <f t="shared" ca="1" si="26"/>
        <v/>
      </c>
      <c r="H77" s="12" t="str">
        <f t="shared" ca="1" si="26"/>
        <v/>
      </c>
      <c r="I77" s="12" t="str">
        <f t="shared" ca="1" si="26"/>
        <v/>
      </c>
      <c r="J77" s="12" t="str">
        <f t="shared" ca="1" si="26"/>
        <v/>
      </c>
      <c r="K77" s="12" t="str">
        <f t="shared" ca="1" si="26"/>
        <v/>
      </c>
      <c r="L77" s="12" t="str">
        <f t="shared" ca="1" si="26"/>
        <v/>
      </c>
      <c r="M77" s="12" t="str">
        <f t="shared" ca="1" si="26"/>
        <v/>
      </c>
      <c r="N77" s="12" t="str">
        <f t="shared" ca="1" si="26"/>
        <v/>
      </c>
      <c r="O77" s="12" t="str">
        <f t="shared" ca="1" si="26"/>
        <v/>
      </c>
      <c r="P77" s="12" t="str">
        <f t="shared" ca="1" si="10"/>
        <v/>
      </c>
      <c r="Q77" s="12" t="str">
        <f t="shared" ca="1" si="11"/>
        <v/>
      </c>
      <c r="R77" s="12" t="str">
        <f t="shared" ca="1" si="12"/>
        <v/>
      </c>
      <c r="S77" s="12" t="str">
        <f t="shared" ca="1" si="13"/>
        <v/>
      </c>
      <c r="T77" s="12" t="str">
        <f t="shared" ca="1" si="14"/>
        <v/>
      </c>
      <c r="U77" s="12" t="str">
        <f t="shared" ca="1" si="15"/>
        <v/>
      </c>
      <c r="V77" s="12" t="str">
        <f t="shared" ca="1" si="16"/>
        <v/>
      </c>
      <c r="W77" s="12" t="str">
        <f t="shared" ca="1" si="17"/>
        <v/>
      </c>
      <c r="X77" s="12" t="str">
        <f t="shared" ca="1" si="18"/>
        <v/>
      </c>
      <c r="Y77" s="12" t="str">
        <f t="shared" ca="1" si="19"/>
        <v/>
      </c>
      <c r="AA77" s="211">
        <f t="shared" si="20"/>
        <v>1</v>
      </c>
      <c r="AB77" s="211" t="str">
        <f t="shared" si="27"/>
        <v/>
      </c>
      <c r="AC77" s="211" t="str">
        <f t="shared" si="27"/>
        <v/>
      </c>
      <c r="AD77" s="211">
        <f t="shared" si="25"/>
        <v>1</v>
      </c>
      <c r="AE77" s="211">
        <f t="shared" si="25"/>
        <v>1</v>
      </c>
      <c r="AF77" s="211">
        <f t="shared" si="25"/>
        <v>1</v>
      </c>
      <c r="AG77" s="211">
        <f t="shared" si="25"/>
        <v>1</v>
      </c>
      <c r="AH77" s="211">
        <f t="shared" si="25"/>
        <v>1</v>
      </c>
      <c r="AI77" s="211">
        <f t="shared" si="25"/>
        <v>1</v>
      </c>
      <c r="AJ77" s="211">
        <f t="shared" si="25"/>
        <v>1</v>
      </c>
      <c r="AK77" s="211">
        <f t="shared" si="25"/>
        <v>1</v>
      </c>
      <c r="AL77" s="211">
        <f t="shared" si="25"/>
        <v>1</v>
      </c>
      <c r="AM77" s="211">
        <f t="shared" si="25"/>
        <v>1</v>
      </c>
      <c r="AN77" s="211">
        <f t="shared" si="25"/>
        <v>1</v>
      </c>
      <c r="AO77" s="211">
        <f t="shared" si="25"/>
        <v>1</v>
      </c>
      <c r="AP77" s="211">
        <f t="shared" si="25"/>
        <v>1</v>
      </c>
      <c r="AQ77" s="211">
        <f t="shared" si="25"/>
        <v>1</v>
      </c>
      <c r="AR77" s="211">
        <f t="shared" si="25"/>
        <v>1</v>
      </c>
      <c r="AS77" s="211">
        <f t="shared" ref="AS77:AV130" si="29">IF(V$30="",1,IF(V77="",0,IF(V$30=$AE$1,IF(ISNA(MATCH(V77,$AB$30:$AC$30,0)),0,1),IF(V$30=$AF$1,IF(IFERROR(V77*1,"bad")="bad",0,1),IF(V$30=$AG$1,IF(IFERROR(IF(V77=TRUNC(V77),1,"bad"),"bad")="bad",0,1),IF(V$30=$AH$1,IF(AND(IF(IFERROR(V77*1,"bad")="bad",0,1)=1,V77&gt;=0),1,0),IF(V$30=$AI$1,IF(AND(IF(IFERROR(IF(V77=TRUNC(V77),1,"bad"),"bad")="bad",0,1)=1,V77&gt;=0),1,0),IF(V$30=$AJ$1,IF(AND(IF(IFERROR(V77*1,"bad")="bad",0,1)=1,V77&gt;0),1,0),IF(V$30=$AK$1,IF(AND(IF(IFERROR(IF(V77=TRUNC(V77),1,"bad"),"bad")="bad",0,1)=1,V77&gt;0),1,0),IF(V$30=$AL$1,1,IF(V$30=$AM$1,IF(IFERROR(HLOOKUP(V77,$AE$4:$AN$4,1,0),"bad")="bad",0,1),0)))))))))))</f>
        <v>1</v>
      </c>
      <c r="AT77" s="211">
        <f t="shared" si="24"/>
        <v>1</v>
      </c>
      <c r="AU77" s="211">
        <f t="shared" si="24"/>
        <v>1</v>
      </c>
      <c r="AV77" s="211">
        <f t="shared" si="24"/>
        <v>1</v>
      </c>
      <c r="BA77" s="211" t="str">
        <f t="shared" si="28"/>
        <v/>
      </c>
      <c r="BB77" s="211" t="str">
        <f t="shared" si="28"/>
        <v/>
      </c>
      <c r="BC77" s="211" t="str">
        <f t="shared" si="28"/>
        <v/>
      </c>
      <c r="BD77" s="211" t="str">
        <f t="shared" si="28"/>
        <v/>
      </c>
      <c r="BE77" s="211" t="str">
        <f t="shared" si="28"/>
        <v/>
      </c>
      <c r="BF77" s="211" t="str">
        <f t="shared" si="28"/>
        <v/>
      </c>
      <c r="BG77" s="211" t="str">
        <f t="shared" si="28"/>
        <v/>
      </c>
      <c r="BH77" s="211" t="str">
        <f t="shared" si="28"/>
        <v/>
      </c>
      <c r="BI77" s="211" t="str">
        <f t="shared" si="28"/>
        <v/>
      </c>
      <c r="BJ77" s="211" t="str">
        <f t="shared" si="28"/>
        <v/>
      </c>
    </row>
    <row r="78" spans="1:62" hidden="1" x14ac:dyDescent="0.25">
      <c r="A78" s="11"/>
      <c r="B78" s="11" t="str">
        <f t="shared" si="8"/>
        <v/>
      </c>
      <c r="C78" s="248"/>
      <c r="D78" s="248"/>
      <c r="E78" s="248"/>
      <c r="F78" s="14" t="str">
        <f>IF('תנאי סף'!F78="","",'תנאי סף'!F78)</f>
        <v/>
      </c>
      <c r="G78" s="12" t="str">
        <f t="shared" ca="1" si="26"/>
        <v/>
      </c>
      <c r="H78" s="12" t="str">
        <f t="shared" ca="1" si="26"/>
        <v/>
      </c>
      <c r="I78" s="12" t="str">
        <f t="shared" ca="1" si="26"/>
        <v/>
      </c>
      <c r="J78" s="12" t="str">
        <f t="shared" ca="1" si="26"/>
        <v/>
      </c>
      <c r="K78" s="12" t="str">
        <f t="shared" ca="1" si="26"/>
        <v/>
      </c>
      <c r="L78" s="12" t="str">
        <f t="shared" ca="1" si="26"/>
        <v/>
      </c>
      <c r="M78" s="12" t="str">
        <f t="shared" ca="1" si="26"/>
        <v/>
      </c>
      <c r="N78" s="12" t="str">
        <f t="shared" ca="1" si="26"/>
        <v/>
      </c>
      <c r="O78" s="12" t="str">
        <f t="shared" ca="1" si="26"/>
        <v/>
      </c>
      <c r="P78" s="12" t="str">
        <f t="shared" ca="1" si="10"/>
        <v/>
      </c>
      <c r="Q78" s="12" t="str">
        <f t="shared" ca="1" si="11"/>
        <v/>
      </c>
      <c r="R78" s="12" t="str">
        <f t="shared" ca="1" si="12"/>
        <v/>
      </c>
      <c r="S78" s="12" t="str">
        <f t="shared" ca="1" si="13"/>
        <v/>
      </c>
      <c r="T78" s="12" t="str">
        <f t="shared" ca="1" si="14"/>
        <v/>
      </c>
      <c r="U78" s="12" t="str">
        <f t="shared" ca="1" si="15"/>
        <v/>
      </c>
      <c r="V78" s="12" t="str">
        <f t="shared" ca="1" si="16"/>
        <v/>
      </c>
      <c r="W78" s="12" t="str">
        <f t="shared" ca="1" si="17"/>
        <v/>
      </c>
      <c r="X78" s="12" t="str">
        <f t="shared" ca="1" si="18"/>
        <v/>
      </c>
      <c r="Y78" s="12" t="str">
        <f t="shared" ca="1" si="19"/>
        <v/>
      </c>
      <c r="AA78" s="211">
        <f t="shared" si="20"/>
        <v>1</v>
      </c>
      <c r="AB78" s="211" t="str">
        <f t="shared" si="27"/>
        <v/>
      </c>
      <c r="AC78" s="211" t="str">
        <f t="shared" si="27"/>
        <v/>
      </c>
      <c r="AD78" s="211">
        <f t="shared" ref="AD78:AR94" si="30">IF(G$30="",1,IF(G78="",0,IF(G$30=$AE$1,IF(ISNA(MATCH(G78,$AB$30:$AC$30,0)),0,1),IF(G$30=$AF$1,IF(IFERROR(G78*1,"bad")="bad",0,1),IF(G$30=$AG$1,IF(IFERROR(IF(G78=TRUNC(G78),1,"bad"),"bad")="bad",0,1),IF(G$30=$AH$1,IF(AND(IF(IFERROR(G78*1,"bad")="bad",0,1)=1,G78&gt;=0),1,0),IF(G$30=$AI$1,IF(AND(IF(IFERROR(IF(G78=TRUNC(G78),1,"bad"),"bad")="bad",0,1)=1,G78&gt;=0),1,0),IF(G$30=$AJ$1,IF(AND(IF(IFERROR(G78*1,"bad")="bad",0,1)=1,G78&gt;0),1,0),IF(G$30=$AK$1,IF(AND(IF(IFERROR(IF(G78=TRUNC(G78),1,"bad"),"bad")="bad",0,1)=1,G78&gt;0),1,0),IF(G$30=$AL$1,1,IF(G$30=$AM$1,IF(IFERROR(HLOOKUP(G78,$AE$4:$AN$4,1,0),"bad")="bad",0,1),0)))))))))))</f>
        <v>1</v>
      </c>
      <c r="AE78" s="211">
        <f t="shared" si="30"/>
        <v>1</v>
      </c>
      <c r="AF78" s="211">
        <f t="shared" si="30"/>
        <v>1</v>
      </c>
      <c r="AG78" s="211">
        <f t="shared" si="30"/>
        <v>1</v>
      </c>
      <c r="AH78" s="211">
        <f t="shared" si="30"/>
        <v>1</v>
      </c>
      <c r="AI78" s="211">
        <f t="shared" si="30"/>
        <v>1</v>
      </c>
      <c r="AJ78" s="211">
        <f t="shared" si="30"/>
        <v>1</v>
      </c>
      <c r="AK78" s="211">
        <f t="shared" si="30"/>
        <v>1</v>
      </c>
      <c r="AL78" s="211">
        <f t="shared" si="30"/>
        <v>1</v>
      </c>
      <c r="AM78" s="211">
        <f t="shared" si="30"/>
        <v>1</v>
      </c>
      <c r="AN78" s="211">
        <f t="shared" si="30"/>
        <v>1</v>
      </c>
      <c r="AO78" s="211">
        <f t="shared" si="30"/>
        <v>1</v>
      </c>
      <c r="AP78" s="211">
        <f t="shared" si="30"/>
        <v>1</v>
      </c>
      <c r="AQ78" s="211">
        <f t="shared" si="30"/>
        <v>1</v>
      </c>
      <c r="AR78" s="211">
        <f t="shared" si="30"/>
        <v>1</v>
      </c>
      <c r="AS78" s="211">
        <f t="shared" si="29"/>
        <v>1</v>
      </c>
      <c r="AT78" s="211">
        <f t="shared" si="24"/>
        <v>1</v>
      </c>
      <c r="AU78" s="211">
        <f t="shared" si="24"/>
        <v>1</v>
      </c>
      <c r="AV78" s="211">
        <f t="shared" si="24"/>
        <v>1</v>
      </c>
      <c r="BA78" s="211" t="str">
        <f t="shared" si="28"/>
        <v/>
      </c>
      <c r="BB78" s="211" t="str">
        <f t="shared" si="28"/>
        <v/>
      </c>
      <c r="BC78" s="211" t="str">
        <f t="shared" si="28"/>
        <v/>
      </c>
      <c r="BD78" s="211" t="str">
        <f t="shared" si="28"/>
        <v/>
      </c>
      <c r="BE78" s="211" t="str">
        <f t="shared" si="28"/>
        <v/>
      </c>
      <c r="BF78" s="211" t="str">
        <f t="shared" si="28"/>
        <v/>
      </c>
      <c r="BG78" s="211" t="str">
        <f t="shared" si="28"/>
        <v/>
      </c>
      <c r="BH78" s="211" t="str">
        <f t="shared" si="28"/>
        <v/>
      </c>
      <c r="BI78" s="211" t="str">
        <f t="shared" si="28"/>
        <v/>
      </c>
      <c r="BJ78" s="211" t="str">
        <f t="shared" si="28"/>
        <v/>
      </c>
    </row>
    <row r="79" spans="1:62" hidden="1" x14ac:dyDescent="0.25">
      <c r="A79" s="11"/>
      <c r="B79" s="11" t="str">
        <f t="shared" si="8"/>
        <v/>
      </c>
      <c r="C79" s="248"/>
      <c r="D79" s="248"/>
      <c r="E79" s="248"/>
      <c r="F79" s="14" t="str">
        <f>IF('תנאי סף'!F79="","",'תנאי סף'!F79)</f>
        <v/>
      </c>
      <c r="G79" s="12" t="str">
        <f t="shared" ca="1" si="26"/>
        <v/>
      </c>
      <c r="H79" s="12" t="str">
        <f t="shared" ca="1" si="26"/>
        <v/>
      </c>
      <c r="I79" s="12" t="str">
        <f t="shared" ca="1" si="26"/>
        <v/>
      </c>
      <c r="J79" s="12" t="str">
        <f t="shared" ca="1" si="26"/>
        <v/>
      </c>
      <c r="K79" s="12" t="str">
        <f t="shared" ca="1" si="26"/>
        <v/>
      </c>
      <c r="L79" s="12" t="str">
        <f t="shared" ca="1" si="26"/>
        <v/>
      </c>
      <c r="M79" s="12" t="str">
        <f t="shared" ca="1" si="26"/>
        <v/>
      </c>
      <c r="N79" s="12" t="str">
        <f t="shared" ca="1" si="26"/>
        <v/>
      </c>
      <c r="O79" s="12" t="str">
        <f t="shared" ca="1" si="26"/>
        <v/>
      </c>
      <c r="P79" s="12" t="str">
        <f t="shared" ca="1" si="10"/>
        <v/>
      </c>
      <c r="Q79" s="12" t="str">
        <f t="shared" ca="1" si="11"/>
        <v/>
      </c>
      <c r="R79" s="12" t="str">
        <f t="shared" ca="1" si="12"/>
        <v/>
      </c>
      <c r="S79" s="12" t="str">
        <f t="shared" ca="1" si="13"/>
        <v/>
      </c>
      <c r="T79" s="12" t="str">
        <f t="shared" ca="1" si="14"/>
        <v/>
      </c>
      <c r="U79" s="12" t="str">
        <f t="shared" ca="1" si="15"/>
        <v/>
      </c>
      <c r="V79" s="12" t="str">
        <f t="shared" ca="1" si="16"/>
        <v/>
      </c>
      <c r="W79" s="12" t="str">
        <f t="shared" ca="1" si="17"/>
        <v/>
      </c>
      <c r="X79" s="12" t="str">
        <f t="shared" ca="1" si="18"/>
        <v/>
      </c>
      <c r="Y79" s="12" t="str">
        <f t="shared" ca="1" si="19"/>
        <v/>
      </c>
      <c r="AA79" s="211">
        <f t="shared" si="20"/>
        <v>1</v>
      </c>
      <c r="AB79" s="211" t="str">
        <f t="shared" si="27"/>
        <v/>
      </c>
      <c r="AC79" s="211" t="str">
        <f t="shared" si="27"/>
        <v/>
      </c>
      <c r="AD79" s="211">
        <f t="shared" si="30"/>
        <v>1</v>
      </c>
      <c r="AE79" s="211">
        <f t="shared" si="30"/>
        <v>1</v>
      </c>
      <c r="AF79" s="211">
        <f t="shared" si="30"/>
        <v>1</v>
      </c>
      <c r="AG79" s="211">
        <f t="shared" si="30"/>
        <v>1</v>
      </c>
      <c r="AH79" s="211">
        <f t="shared" si="30"/>
        <v>1</v>
      </c>
      <c r="AI79" s="211">
        <f t="shared" si="30"/>
        <v>1</v>
      </c>
      <c r="AJ79" s="211">
        <f t="shared" si="30"/>
        <v>1</v>
      </c>
      <c r="AK79" s="211">
        <f t="shared" si="30"/>
        <v>1</v>
      </c>
      <c r="AL79" s="211">
        <f t="shared" si="30"/>
        <v>1</v>
      </c>
      <c r="AM79" s="211">
        <f t="shared" si="30"/>
        <v>1</v>
      </c>
      <c r="AN79" s="211">
        <f t="shared" si="30"/>
        <v>1</v>
      </c>
      <c r="AO79" s="211">
        <f t="shared" si="30"/>
        <v>1</v>
      </c>
      <c r="AP79" s="211">
        <f t="shared" si="30"/>
        <v>1</v>
      </c>
      <c r="AQ79" s="211">
        <f t="shared" si="30"/>
        <v>1</v>
      </c>
      <c r="AR79" s="211">
        <f t="shared" si="30"/>
        <v>1</v>
      </c>
      <c r="AS79" s="211">
        <f t="shared" si="29"/>
        <v>1</v>
      </c>
      <c r="AT79" s="211">
        <f t="shared" si="24"/>
        <v>1</v>
      </c>
      <c r="AU79" s="211">
        <f t="shared" si="24"/>
        <v>1</v>
      </c>
      <c r="AV79" s="211">
        <f t="shared" si="24"/>
        <v>1</v>
      </c>
      <c r="BA79" s="211" t="str">
        <f t="shared" si="28"/>
        <v/>
      </c>
      <c r="BB79" s="211" t="str">
        <f t="shared" si="28"/>
        <v/>
      </c>
      <c r="BC79" s="211" t="str">
        <f t="shared" si="28"/>
        <v/>
      </c>
      <c r="BD79" s="211" t="str">
        <f t="shared" si="28"/>
        <v/>
      </c>
      <c r="BE79" s="211" t="str">
        <f t="shared" si="28"/>
        <v/>
      </c>
      <c r="BF79" s="211" t="str">
        <f t="shared" si="28"/>
        <v/>
      </c>
      <c r="BG79" s="211" t="str">
        <f t="shared" si="28"/>
        <v/>
      </c>
      <c r="BH79" s="211" t="str">
        <f t="shared" si="28"/>
        <v/>
      </c>
      <c r="BI79" s="211" t="str">
        <f t="shared" si="28"/>
        <v/>
      </c>
      <c r="BJ79" s="211" t="str">
        <f t="shared" si="28"/>
        <v/>
      </c>
    </row>
    <row r="80" spans="1:62" hidden="1" x14ac:dyDescent="0.25">
      <c r="A80" s="11"/>
      <c r="B80" s="11" t="str">
        <f t="shared" si="8"/>
        <v/>
      </c>
      <c r="C80" s="248"/>
      <c r="D80" s="248"/>
      <c r="E80" s="248"/>
      <c r="F80" s="14" t="str">
        <f>IF('תנאי סף'!F80="","",'תנאי סף'!F80)</f>
        <v/>
      </c>
      <c r="G80" s="12" t="str">
        <f t="shared" ca="1" si="26"/>
        <v/>
      </c>
      <c r="H80" s="12" t="str">
        <f t="shared" ca="1" si="26"/>
        <v/>
      </c>
      <c r="I80" s="12" t="str">
        <f t="shared" ca="1" si="26"/>
        <v/>
      </c>
      <c r="J80" s="12" t="str">
        <f t="shared" ca="1" si="26"/>
        <v/>
      </c>
      <c r="K80" s="12" t="str">
        <f t="shared" ca="1" si="26"/>
        <v/>
      </c>
      <c r="L80" s="12" t="str">
        <f t="shared" ca="1" si="26"/>
        <v/>
      </c>
      <c r="M80" s="12" t="str">
        <f t="shared" ca="1" si="26"/>
        <v/>
      </c>
      <c r="N80" s="12" t="str">
        <f t="shared" ca="1" si="26"/>
        <v/>
      </c>
      <c r="O80" s="12" t="str">
        <f t="shared" ca="1" si="26"/>
        <v/>
      </c>
      <c r="P80" s="12" t="str">
        <f t="shared" ca="1" si="10"/>
        <v/>
      </c>
      <c r="Q80" s="12" t="str">
        <f t="shared" ca="1" si="11"/>
        <v/>
      </c>
      <c r="R80" s="12" t="str">
        <f t="shared" ca="1" si="12"/>
        <v/>
      </c>
      <c r="S80" s="12" t="str">
        <f t="shared" ca="1" si="13"/>
        <v/>
      </c>
      <c r="T80" s="12" t="str">
        <f t="shared" ca="1" si="14"/>
        <v/>
      </c>
      <c r="U80" s="12" t="str">
        <f t="shared" ca="1" si="15"/>
        <v/>
      </c>
      <c r="V80" s="12" t="str">
        <f t="shared" ca="1" si="16"/>
        <v/>
      </c>
      <c r="W80" s="12" t="str">
        <f t="shared" ca="1" si="17"/>
        <v/>
      </c>
      <c r="X80" s="12" t="str">
        <f t="shared" ca="1" si="18"/>
        <v/>
      </c>
      <c r="Y80" s="12" t="str">
        <f t="shared" ca="1" si="19"/>
        <v/>
      </c>
      <c r="AA80" s="211">
        <f t="shared" si="20"/>
        <v>1</v>
      </c>
      <c r="AB80" s="211" t="str">
        <f t="shared" si="27"/>
        <v/>
      </c>
      <c r="AC80" s="211" t="str">
        <f t="shared" si="27"/>
        <v/>
      </c>
      <c r="AD80" s="211">
        <f t="shared" si="30"/>
        <v>1</v>
      </c>
      <c r="AE80" s="211">
        <f t="shared" si="30"/>
        <v>1</v>
      </c>
      <c r="AF80" s="211">
        <f t="shared" si="30"/>
        <v>1</v>
      </c>
      <c r="AG80" s="211">
        <f t="shared" si="30"/>
        <v>1</v>
      </c>
      <c r="AH80" s="211">
        <f t="shared" si="30"/>
        <v>1</v>
      </c>
      <c r="AI80" s="211">
        <f t="shared" si="30"/>
        <v>1</v>
      </c>
      <c r="AJ80" s="211">
        <f t="shared" si="30"/>
        <v>1</v>
      </c>
      <c r="AK80" s="211">
        <f t="shared" si="30"/>
        <v>1</v>
      </c>
      <c r="AL80" s="211">
        <f t="shared" si="30"/>
        <v>1</v>
      </c>
      <c r="AM80" s="211">
        <f t="shared" si="30"/>
        <v>1</v>
      </c>
      <c r="AN80" s="211">
        <f t="shared" si="30"/>
        <v>1</v>
      </c>
      <c r="AO80" s="211">
        <f t="shared" si="30"/>
        <v>1</v>
      </c>
      <c r="AP80" s="211">
        <f t="shared" si="30"/>
        <v>1</v>
      </c>
      <c r="AQ80" s="211">
        <f t="shared" si="30"/>
        <v>1</v>
      </c>
      <c r="AR80" s="211">
        <f t="shared" si="30"/>
        <v>1</v>
      </c>
      <c r="AS80" s="211">
        <f t="shared" si="29"/>
        <v>1</v>
      </c>
      <c r="AT80" s="211">
        <f t="shared" si="24"/>
        <v>1</v>
      </c>
      <c r="AU80" s="211">
        <f t="shared" si="24"/>
        <v>1</v>
      </c>
      <c r="AV80" s="211">
        <f t="shared" si="24"/>
        <v>1</v>
      </c>
      <c r="BA80" s="211" t="str">
        <f t="shared" si="28"/>
        <v/>
      </c>
      <c r="BB80" s="211" t="str">
        <f t="shared" si="28"/>
        <v/>
      </c>
      <c r="BC80" s="211" t="str">
        <f t="shared" si="28"/>
        <v/>
      </c>
      <c r="BD80" s="211" t="str">
        <f t="shared" si="28"/>
        <v/>
      </c>
      <c r="BE80" s="211" t="str">
        <f t="shared" si="28"/>
        <v/>
      </c>
      <c r="BF80" s="211" t="str">
        <f t="shared" si="28"/>
        <v/>
      </c>
      <c r="BG80" s="211" t="str">
        <f t="shared" si="28"/>
        <v/>
      </c>
      <c r="BH80" s="211" t="str">
        <f t="shared" si="28"/>
        <v/>
      </c>
      <c r="BI80" s="211" t="str">
        <f t="shared" si="28"/>
        <v/>
      </c>
      <c r="BJ80" s="211" t="str">
        <f t="shared" si="28"/>
        <v/>
      </c>
    </row>
    <row r="81" spans="1:62" hidden="1" x14ac:dyDescent="0.25">
      <c r="A81" s="11"/>
      <c r="B81" s="11" t="str">
        <f t="shared" si="8"/>
        <v/>
      </c>
      <c r="C81" s="248"/>
      <c r="D81" s="248"/>
      <c r="E81" s="248"/>
      <c r="F81" s="14" t="str">
        <f>IF('תנאי סף'!F81="","",'תנאי סף'!F81)</f>
        <v/>
      </c>
      <c r="G81" s="12" t="str">
        <f t="shared" ca="1" si="26"/>
        <v/>
      </c>
      <c r="H81" s="12" t="str">
        <f t="shared" ca="1" si="26"/>
        <v/>
      </c>
      <c r="I81" s="12" t="str">
        <f t="shared" ca="1" si="26"/>
        <v/>
      </c>
      <c r="J81" s="12" t="str">
        <f t="shared" ca="1" si="26"/>
        <v/>
      </c>
      <c r="K81" s="12" t="str">
        <f t="shared" ca="1" si="26"/>
        <v/>
      </c>
      <c r="L81" s="12" t="str">
        <f t="shared" ca="1" si="26"/>
        <v/>
      </c>
      <c r="M81" s="12" t="str">
        <f t="shared" ca="1" si="26"/>
        <v/>
      </c>
      <c r="N81" s="12" t="str">
        <f t="shared" ca="1" si="26"/>
        <v/>
      </c>
      <c r="O81" s="12" t="str">
        <f t="shared" ca="1" si="26"/>
        <v/>
      </c>
      <c r="P81" s="12" t="str">
        <f t="shared" ca="1" si="10"/>
        <v/>
      </c>
      <c r="Q81" s="12" t="str">
        <f t="shared" ca="1" si="11"/>
        <v/>
      </c>
      <c r="R81" s="12" t="str">
        <f t="shared" ca="1" si="12"/>
        <v/>
      </c>
      <c r="S81" s="12" t="str">
        <f t="shared" ca="1" si="13"/>
        <v/>
      </c>
      <c r="T81" s="12" t="str">
        <f t="shared" ca="1" si="14"/>
        <v/>
      </c>
      <c r="U81" s="12" t="str">
        <f t="shared" ca="1" si="15"/>
        <v/>
      </c>
      <c r="V81" s="12" t="str">
        <f t="shared" ca="1" si="16"/>
        <v/>
      </c>
      <c r="W81" s="12" t="str">
        <f t="shared" ca="1" si="17"/>
        <v/>
      </c>
      <c r="X81" s="12" t="str">
        <f t="shared" ca="1" si="18"/>
        <v/>
      </c>
      <c r="Y81" s="12" t="str">
        <f t="shared" ca="1" si="19"/>
        <v/>
      </c>
      <c r="AA81" s="211">
        <f t="shared" si="20"/>
        <v>1</v>
      </c>
      <c r="AB81" s="211" t="str">
        <f t="shared" si="27"/>
        <v/>
      </c>
      <c r="AC81" s="211" t="str">
        <f t="shared" si="27"/>
        <v/>
      </c>
      <c r="AD81" s="211">
        <f t="shared" si="30"/>
        <v>1</v>
      </c>
      <c r="AE81" s="211">
        <f t="shared" si="30"/>
        <v>1</v>
      </c>
      <c r="AF81" s="211">
        <f t="shared" si="30"/>
        <v>1</v>
      </c>
      <c r="AG81" s="211">
        <f t="shared" si="30"/>
        <v>1</v>
      </c>
      <c r="AH81" s="211">
        <f t="shared" si="30"/>
        <v>1</v>
      </c>
      <c r="AI81" s="211">
        <f t="shared" si="30"/>
        <v>1</v>
      </c>
      <c r="AJ81" s="211">
        <f t="shared" si="30"/>
        <v>1</v>
      </c>
      <c r="AK81" s="211">
        <f t="shared" si="30"/>
        <v>1</v>
      </c>
      <c r="AL81" s="211">
        <f t="shared" si="30"/>
        <v>1</v>
      </c>
      <c r="AM81" s="211">
        <f t="shared" si="30"/>
        <v>1</v>
      </c>
      <c r="AN81" s="211">
        <f t="shared" si="30"/>
        <v>1</v>
      </c>
      <c r="AO81" s="211">
        <f t="shared" si="30"/>
        <v>1</v>
      </c>
      <c r="AP81" s="211">
        <f t="shared" si="30"/>
        <v>1</v>
      </c>
      <c r="AQ81" s="211">
        <f t="shared" si="30"/>
        <v>1</v>
      </c>
      <c r="AR81" s="211">
        <f t="shared" si="30"/>
        <v>1</v>
      </c>
      <c r="AS81" s="211">
        <f t="shared" si="29"/>
        <v>1</v>
      </c>
      <c r="AT81" s="211">
        <f t="shared" si="24"/>
        <v>1</v>
      </c>
      <c r="AU81" s="211">
        <f t="shared" si="24"/>
        <v>1</v>
      </c>
      <c r="AV81" s="211">
        <f t="shared" si="24"/>
        <v>1</v>
      </c>
      <c r="BA81" s="211" t="str">
        <f t="shared" si="28"/>
        <v/>
      </c>
      <c r="BB81" s="211" t="str">
        <f t="shared" si="28"/>
        <v/>
      </c>
      <c r="BC81" s="211" t="str">
        <f t="shared" si="28"/>
        <v/>
      </c>
      <c r="BD81" s="211" t="str">
        <f t="shared" si="28"/>
        <v/>
      </c>
      <c r="BE81" s="211" t="str">
        <f t="shared" si="28"/>
        <v/>
      </c>
      <c r="BF81" s="211" t="str">
        <f t="shared" si="28"/>
        <v/>
      </c>
      <c r="BG81" s="211" t="str">
        <f t="shared" si="28"/>
        <v/>
      </c>
      <c r="BH81" s="211" t="str">
        <f t="shared" si="28"/>
        <v/>
      </c>
      <c r="BI81" s="211" t="str">
        <f t="shared" si="28"/>
        <v/>
      </c>
      <c r="BJ81" s="211" t="str">
        <f t="shared" si="28"/>
        <v/>
      </c>
    </row>
    <row r="82" spans="1:62" hidden="1" x14ac:dyDescent="0.25">
      <c r="A82" s="11"/>
      <c r="B82" s="11" t="str">
        <f t="shared" si="8"/>
        <v/>
      </c>
      <c r="C82" s="248"/>
      <c r="D82" s="248"/>
      <c r="E82" s="248"/>
      <c r="F82" s="14" t="str">
        <f>IF('תנאי סף'!F82="","",'תנאי סף'!F82)</f>
        <v/>
      </c>
      <c r="G82" s="12" t="str">
        <f t="shared" ca="1" si="26"/>
        <v/>
      </c>
      <c r="H82" s="12" t="str">
        <f t="shared" ca="1" si="26"/>
        <v/>
      </c>
      <c r="I82" s="12" t="str">
        <f t="shared" ca="1" si="26"/>
        <v/>
      </c>
      <c r="J82" s="12" t="str">
        <f t="shared" ca="1" si="26"/>
        <v/>
      </c>
      <c r="K82" s="12" t="str">
        <f t="shared" ca="1" si="26"/>
        <v/>
      </c>
      <c r="L82" s="12" t="str">
        <f t="shared" ca="1" si="26"/>
        <v/>
      </c>
      <c r="M82" s="12" t="str">
        <f t="shared" ca="1" si="26"/>
        <v/>
      </c>
      <c r="N82" s="12" t="str">
        <f t="shared" ca="1" si="26"/>
        <v/>
      </c>
      <c r="O82" s="12" t="str">
        <f t="shared" ca="1" si="26"/>
        <v/>
      </c>
      <c r="P82" s="12" t="str">
        <f t="shared" ca="1" si="10"/>
        <v/>
      </c>
      <c r="Q82" s="12" t="str">
        <f t="shared" ca="1" si="11"/>
        <v/>
      </c>
      <c r="R82" s="12" t="str">
        <f t="shared" ca="1" si="12"/>
        <v/>
      </c>
      <c r="S82" s="12" t="str">
        <f t="shared" ca="1" si="13"/>
        <v/>
      </c>
      <c r="T82" s="12" t="str">
        <f t="shared" ca="1" si="14"/>
        <v/>
      </c>
      <c r="U82" s="12" t="str">
        <f t="shared" ca="1" si="15"/>
        <v/>
      </c>
      <c r="V82" s="12" t="str">
        <f t="shared" ca="1" si="16"/>
        <v/>
      </c>
      <c r="W82" s="12" t="str">
        <f t="shared" ca="1" si="17"/>
        <v/>
      </c>
      <c r="X82" s="12" t="str">
        <f t="shared" ca="1" si="18"/>
        <v/>
      </c>
      <c r="Y82" s="12" t="str">
        <f t="shared" ca="1" si="19"/>
        <v/>
      </c>
      <c r="AA82" s="211">
        <f t="shared" si="20"/>
        <v>1</v>
      </c>
      <c r="AB82" s="211" t="str">
        <f t="shared" si="27"/>
        <v/>
      </c>
      <c r="AC82" s="211" t="str">
        <f t="shared" si="27"/>
        <v/>
      </c>
      <c r="AD82" s="211">
        <f t="shared" si="30"/>
        <v>1</v>
      </c>
      <c r="AE82" s="211">
        <f t="shared" si="30"/>
        <v>1</v>
      </c>
      <c r="AF82" s="211">
        <f t="shared" si="30"/>
        <v>1</v>
      </c>
      <c r="AG82" s="211">
        <f t="shared" si="30"/>
        <v>1</v>
      </c>
      <c r="AH82" s="211">
        <f t="shared" si="30"/>
        <v>1</v>
      </c>
      <c r="AI82" s="211">
        <f t="shared" si="30"/>
        <v>1</v>
      </c>
      <c r="AJ82" s="211">
        <f t="shared" si="30"/>
        <v>1</v>
      </c>
      <c r="AK82" s="211">
        <f t="shared" si="30"/>
        <v>1</v>
      </c>
      <c r="AL82" s="211">
        <f t="shared" si="30"/>
        <v>1</v>
      </c>
      <c r="AM82" s="211">
        <f t="shared" si="30"/>
        <v>1</v>
      </c>
      <c r="AN82" s="211">
        <f t="shared" si="30"/>
        <v>1</v>
      </c>
      <c r="AO82" s="211">
        <f t="shared" si="30"/>
        <v>1</v>
      </c>
      <c r="AP82" s="211">
        <f t="shared" si="30"/>
        <v>1</v>
      </c>
      <c r="AQ82" s="211">
        <f t="shared" si="30"/>
        <v>1</v>
      </c>
      <c r="AR82" s="211">
        <f t="shared" si="30"/>
        <v>1</v>
      </c>
      <c r="AS82" s="211">
        <f t="shared" si="29"/>
        <v>1</v>
      </c>
      <c r="AT82" s="211">
        <f t="shared" si="24"/>
        <v>1</v>
      </c>
      <c r="AU82" s="211">
        <f t="shared" si="24"/>
        <v>1</v>
      </c>
      <c r="AV82" s="211">
        <f t="shared" si="24"/>
        <v>1</v>
      </c>
      <c r="BA82" s="211" t="str">
        <f t="shared" si="28"/>
        <v/>
      </c>
      <c r="BB82" s="211" t="str">
        <f t="shared" si="28"/>
        <v/>
      </c>
      <c r="BC82" s="211" t="str">
        <f t="shared" si="28"/>
        <v/>
      </c>
      <c r="BD82" s="211" t="str">
        <f t="shared" si="28"/>
        <v/>
      </c>
      <c r="BE82" s="211" t="str">
        <f t="shared" si="28"/>
        <v/>
      </c>
      <c r="BF82" s="211" t="str">
        <f t="shared" si="28"/>
        <v/>
      </c>
      <c r="BG82" s="211" t="str">
        <f t="shared" si="28"/>
        <v/>
      </c>
      <c r="BH82" s="211" t="str">
        <f t="shared" si="28"/>
        <v/>
      </c>
      <c r="BI82" s="211" t="str">
        <f t="shared" si="28"/>
        <v/>
      </c>
      <c r="BJ82" s="211" t="str">
        <f t="shared" si="28"/>
        <v/>
      </c>
    </row>
    <row r="83" spans="1:62" hidden="1" x14ac:dyDescent="0.25">
      <c r="A83" s="11"/>
      <c r="B83" s="11" t="str">
        <f t="shared" si="8"/>
        <v/>
      </c>
      <c r="C83" s="248"/>
      <c r="D83" s="248"/>
      <c r="E83" s="248"/>
      <c r="F83" s="14" t="str">
        <f>IF('תנאי סף'!F83="","",'תנאי סף'!F83)</f>
        <v/>
      </c>
      <c r="G83" s="12" t="str">
        <f t="shared" ca="1" si="26"/>
        <v/>
      </c>
      <c r="H83" s="12" t="str">
        <f t="shared" ca="1" si="26"/>
        <v/>
      </c>
      <c r="I83" s="12" t="str">
        <f t="shared" ca="1" si="26"/>
        <v/>
      </c>
      <c r="J83" s="12" t="str">
        <f t="shared" ca="1" si="26"/>
        <v/>
      </c>
      <c r="K83" s="12" t="str">
        <f t="shared" ca="1" si="26"/>
        <v/>
      </c>
      <c r="L83" s="12" t="str">
        <f t="shared" ca="1" si="26"/>
        <v/>
      </c>
      <c r="M83" s="12" t="str">
        <f t="shared" ca="1" si="26"/>
        <v/>
      </c>
      <c r="N83" s="12" t="str">
        <f t="shared" ca="1" si="26"/>
        <v/>
      </c>
      <c r="O83" s="12" t="str">
        <f t="shared" ca="1" si="26"/>
        <v/>
      </c>
      <c r="P83" s="12" t="str">
        <f t="shared" ca="1" si="10"/>
        <v/>
      </c>
      <c r="Q83" s="12" t="str">
        <f t="shared" ca="1" si="11"/>
        <v/>
      </c>
      <c r="R83" s="12" t="str">
        <f t="shared" ca="1" si="12"/>
        <v/>
      </c>
      <c r="S83" s="12" t="str">
        <f t="shared" ca="1" si="13"/>
        <v/>
      </c>
      <c r="T83" s="12" t="str">
        <f t="shared" ca="1" si="14"/>
        <v/>
      </c>
      <c r="U83" s="12" t="str">
        <f t="shared" ca="1" si="15"/>
        <v/>
      </c>
      <c r="V83" s="12" t="str">
        <f t="shared" ca="1" si="16"/>
        <v/>
      </c>
      <c r="W83" s="12" t="str">
        <f t="shared" ca="1" si="17"/>
        <v/>
      </c>
      <c r="X83" s="12" t="str">
        <f t="shared" ca="1" si="18"/>
        <v/>
      </c>
      <c r="Y83" s="12" t="str">
        <f t="shared" ca="1" si="19"/>
        <v/>
      </c>
      <c r="AA83" s="211">
        <f t="shared" si="20"/>
        <v>1</v>
      </c>
      <c r="AB83" s="211" t="str">
        <f t="shared" si="27"/>
        <v/>
      </c>
      <c r="AC83" s="211" t="str">
        <f t="shared" si="27"/>
        <v/>
      </c>
      <c r="AD83" s="211">
        <f t="shared" si="30"/>
        <v>1</v>
      </c>
      <c r="AE83" s="211">
        <f t="shared" si="30"/>
        <v>1</v>
      </c>
      <c r="AF83" s="211">
        <f t="shared" si="30"/>
        <v>1</v>
      </c>
      <c r="AG83" s="211">
        <f t="shared" si="30"/>
        <v>1</v>
      </c>
      <c r="AH83" s="211">
        <f t="shared" si="30"/>
        <v>1</v>
      </c>
      <c r="AI83" s="211">
        <f t="shared" si="30"/>
        <v>1</v>
      </c>
      <c r="AJ83" s="211">
        <f t="shared" si="30"/>
        <v>1</v>
      </c>
      <c r="AK83" s="211">
        <f t="shared" si="30"/>
        <v>1</v>
      </c>
      <c r="AL83" s="211">
        <f t="shared" si="30"/>
        <v>1</v>
      </c>
      <c r="AM83" s="211">
        <f t="shared" si="30"/>
        <v>1</v>
      </c>
      <c r="AN83" s="211">
        <f t="shared" si="30"/>
        <v>1</v>
      </c>
      <c r="AO83" s="211">
        <f t="shared" si="30"/>
        <v>1</v>
      </c>
      <c r="AP83" s="211">
        <f t="shared" si="30"/>
        <v>1</v>
      </c>
      <c r="AQ83" s="211">
        <f t="shared" si="30"/>
        <v>1</v>
      </c>
      <c r="AR83" s="211">
        <f t="shared" si="30"/>
        <v>1</v>
      </c>
      <c r="AS83" s="211">
        <f t="shared" si="29"/>
        <v>1</v>
      </c>
      <c r="AT83" s="211">
        <f t="shared" si="24"/>
        <v>1</v>
      </c>
      <c r="AU83" s="211">
        <f t="shared" si="24"/>
        <v>1</v>
      </c>
      <c r="AV83" s="211">
        <f t="shared" si="24"/>
        <v>1</v>
      </c>
      <c r="BA83" s="211" t="str">
        <f t="shared" si="28"/>
        <v/>
      </c>
      <c r="BB83" s="211" t="str">
        <f t="shared" si="28"/>
        <v/>
      </c>
      <c r="BC83" s="211" t="str">
        <f t="shared" si="28"/>
        <v/>
      </c>
      <c r="BD83" s="211" t="str">
        <f t="shared" si="28"/>
        <v/>
      </c>
      <c r="BE83" s="211" t="str">
        <f t="shared" si="28"/>
        <v/>
      </c>
      <c r="BF83" s="211" t="str">
        <f t="shared" si="28"/>
        <v/>
      </c>
      <c r="BG83" s="211" t="str">
        <f t="shared" si="28"/>
        <v/>
      </c>
      <c r="BH83" s="211" t="str">
        <f t="shared" si="28"/>
        <v/>
      </c>
      <c r="BI83" s="211" t="str">
        <f t="shared" si="28"/>
        <v/>
      </c>
      <c r="BJ83" s="211" t="str">
        <f t="shared" si="28"/>
        <v/>
      </c>
    </row>
    <row r="84" spans="1:62" hidden="1" x14ac:dyDescent="0.25">
      <c r="A84" s="11"/>
      <c r="B84" s="11" t="str">
        <f t="shared" si="8"/>
        <v/>
      </c>
      <c r="C84" s="248"/>
      <c r="D84" s="248"/>
      <c r="E84" s="248"/>
      <c r="F84" s="14" t="str">
        <f>IF('תנאי סף'!F84="","",'תנאי סף'!F84)</f>
        <v/>
      </c>
      <c r="G84" s="12" t="str">
        <f t="shared" ca="1" si="26"/>
        <v/>
      </c>
      <c r="H84" s="12" t="str">
        <f t="shared" ca="1" si="26"/>
        <v/>
      </c>
      <c r="I84" s="12" t="str">
        <f t="shared" ca="1" si="26"/>
        <v/>
      </c>
      <c r="J84" s="12" t="str">
        <f t="shared" ca="1" si="26"/>
        <v/>
      </c>
      <c r="K84" s="12" t="str">
        <f t="shared" ca="1" si="26"/>
        <v/>
      </c>
      <c r="L84" s="12" t="str">
        <f t="shared" ca="1" si="26"/>
        <v/>
      </c>
      <c r="M84" s="12" t="str">
        <f t="shared" ca="1" si="26"/>
        <v/>
      </c>
      <c r="N84" s="12" t="str">
        <f t="shared" ca="1" si="26"/>
        <v/>
      </c>
      <c r="O84" s="12" t="str">
        <f t="shared" ca="1" si="26"/>
        <v/>
      </c>
      <c r="P84" s="12" t="str">
        <f t="shared" ca="1" si="10"/>
        <v/>
      </c>
      <c r="Q84" s="12" t="str">
        <f t="shared" ca="1" si="11"/>
        <v/>
      </c>
      <c r="R84" s="12" t="str">
        <f t="shared" ca="1" si="12"/>
        <v/>
      </c>
      <c r="S84" s="12" t="str">
        <f t="shared" ca="1" si="13"/>
        <v/>
      </c>
      <c r="T84" s="12" t="str">
        <f t="shared" ca="1" si="14"/>
        <v/>
      </c>
      <c r="U84" s="12" t="str">
        <f t="shared" ca="1" si="15"/>
        <v/>
      </c>
      <c r="V84" s="12" t="str">
        <f t="shared" ca="1" si="16"/>
        <v/>
      </c>
      <c r="W84" s="12" t="str">
        <f t="shared" ca="1" si="17"/>
        <v/>
      </c>
      <c r="X84" s="12" t="str">
        <f t="shared" ca="1" si="18"/>
        <v/>
      </c>
      <c r="Y84" s="12" t="str">
        <f t="shared" ca="1" si="19"/>
        <v/>
      </c>
      <c r="AA84" s="211">
        <f t="shared" si="20"/>
        <v>1</v>
      </c>
      <c r="AB84" s="211" t="str">
        <f t="shared" si="27"/>
        <v/>
      </c>
      <c r="AC84" s="211" t="str">
        <f t="shared" si="27"/>
        <v/>
      </c>
      <c r="AD84" s="211">
        <f t="shared" si="30"/>
        <v>1</v>
      </c>
      <c r="AE84" s="211">
        <f t="shared" si="30"/>
        <v>1</v>
      </c>
      <c r="AF84" s="211">
        <f t="shared" si="30"/>
        <v>1</v>
      </c>
      <c r="AG84" s="211">
        <f t="shared" si="30"/>
        <v>1</v>
      </c>
      <c r="AH84" s="211">
        <f t="shared" si="30"/>
        <v>1</v>
      </c>
      <c r="AI84" s="211">
        <f t="shared" si="30"/>
        <v>1</v>
      </c>
      <c r="AJ84" s="211">
        <f t="shared" si="30"/>
        <v>1</v>
      </c>
      <c r="AK84" s="211">
        <f t="shared" si="30"/>
        <v>1</v>
      </c>
      <c r="AL84" s="211">
        <f t="shared" si="30"/>
        <v>1</v>
      </c>
      <c r="AM84" s="211">
        <f t="shared" si="30"/>
        <v>1</v>
      </c>
      <c r="AN84" s="211">
        <f t="shared" si="30"/>
        <v>1</v>
      </c>
      <c r="AO84" s="211">
        <f t="shared" si="30"/>
        <v>1</v>
      </c>
      <c r="AP84" s="211">
        <f t="shared" si="30"/>
        <v>1</v>
      </c>
      <c r="AQ84" s="211">
        <f t="shared" si="30"/>
        <v>1</v>
      </c>
      <c r="AR84" s="211">
        <f t="shared" si="30"/>
        <v>1</v>
      </c>
      <c r="AS84" s="211">
        <f t="shared" si="29"/>
        <v>1</v>
      </c>
      <c r="AT84" s="211">
        <f t="shared" si="24"/>
        <v>1</v>
      </c>
      <c r="AU84" s="211">
        <f t="shared" si="24"/>
        <v>1</v>
      </c>
      <c r="AV84" s="211">
        <f t="shared" si="24"/>
        <v>1</v>
      </c>
      <c r="BA84" s="211" t="str">
        <f t="shared" si="28"/>
        <v/>
      </c>
      <c r="BB84" s="211" t="str">
        <f t="shared" si="28"/>
        <v/>
      </c>
      <c r="BC84" s="211" t="str">
        <f t="shared" si="28"/>
        <v/>
      </c>
      <c r="BD84" s="211" t="str">
        <f t="shared" si="28"/>
        <v/>
      </c>
      <c r="BE84" s="211" t="str">
        <f t="shared" si="28"/>
        <v/>
      </c>
      <c r="BF84" s="211" t="str">
        <f t="shared" si="28"/>
        <v/>
      </c>
      <c r="BG84" s="211" t="str">
        <f t="shared" si="28"/>
        <v/>
      </c>
      <c r="BH84" s="211" t="str">
        <f t="shared" si="28"/>
        <v/>
      </c>
      <c r="BI84" s="211" t="str">
        <f t="shared" si="28"/>
        <v/>
      </c>
      <c r="BJ84" s="211" t="str">
        <f t="shared" si="28"/>
        <v/>
      </c>
    </row>
    <row r="85" spans="1:62" hidden="1" x14ac:dyDescent="0.25">
      <c r="A85" s="11"/>
      <c r="B85" s="11" t="str">
        <f t="shared" si="8"/>
        <v/>
      </c>
      <c r="C85" s="248"/>
      <c r="D85" s="248"/>
      <c r="E85" s="248"/>
      <c r="F85" s="14" t="str">
        <f>IF('תנאי סף'!F85="","",'תנאי סף'!F85)</f>
        <v/>
      </c>
      <c r="G85" s="12" t="str">
        <f t="shared" ca="1" si="26"/>
        <v/>
      </c>
      <c r="H85" s="12" t="str">
        <f t="shared" ca="1" si="26"/>
        <v/>
      </c>
      <c r="I85" s="12" t="str">
        <f t="shared" ca="1" si="26"/>
        <v/>
      </c>
      <c r="J85" s="12" t="str">
        <f t="shared" ca="1" si="26"/>
        <v/>
      </c>
      <c r="K85" s="12" t="str">
        <f t="shared" ca="1" si="26"/>
        <v/>
      </c>
      <c r="L85" s="12" t="str">
        <f t="shared" ca="1" si="26"/>
        <v/>
      </c>
      <c r="M85" s="12" t="str">
        <f t="shared" ca="1" si="26"/>
        <v/>
      </c>
      <c r="N85" s="12" t="str">
        <f t="shared" ca="1" si="26"/>
        <v/>
      </c>
      <c r="O85" s="12" t="str">
        <f t="shared" ca="1" si="26"/>
        <v/>
      </c>
      <c r="P85" s="12" t="str">
        <f t="shared" ca="1" si="10"/>
        <v/>
      </c>
      <c r="Q85" s="12" t="str">
        <f t="shared" ca="1" si="11"/>
        <v/>
      </c>
      <c r="R85" s="12" t="str">
        <f t="shared" ca="1" si="12"/>
        <v/>
      </c>
      <c r="S85" s="12" t="str">
        <f t="shared" ca="1" si="13"/>
        <v/>
      </c>
      <c r="T85" s="12" t="str">
        <f t="shared" ca="1" si="14"/>
        <v/>
      </c>
      <c r="U85" s="12" t="str">
        <f t="shared" ca="1" si="15"/>
        <v/>
      </c>
      <c r="V85" s="12" t="str">
        <f t="shared" ca="1" si="16"/>
        <v/>
      </c>
      <c r="W85" s="12" t="str">
        <f t="shared" ca="1" si="17"/>
        <v/>
      </c>
      <c r="X85" s="12" t="str">
        <f t="shared" ca="1" si="18"/>
        <v/>
      </c>
      <c r="Y85" s="12" t="str">
        <f t="shared" ca="1" si="19"/>
        <v/>
      </c>
      <c r="AA85" s="211">
        <f t="shared" si="20"/>
        <v>1</v>
      </c>
      <c r="AB85" s="211" t="str">
        <f t="shared" si="27"/>
        <v/>
      </c>
      <c r="AC85" s="211" t="str">
        <f t="shared" si="27"/>
        <v/>
      </c>
      <c r="AD85" s="211">
        <f t="shared" si="30"/>
        <v>1</v>
      </c>
      <c r="AE85" s="211">
        <f t="shared" si="30"/>
        <v>1</v>
      </c>
      <c r="AF85" s="211">
        <f t="shared" si="30"/>
        <v>1</v>
      </c>
      <c r="AG85" s="211">
        <f t="shared" si="30"/>
        <v>1</v>
      </c>
      <c r="AH85" s="211">
        <f t="shared" si="30"/>
        <v>1</v>
      </c>
      <c r="AI85" s="211">
        <f t="shared" si="30"/>
        <v>1</v>
      </c>
      <c r="AJ85" s="211">
        <f t="shared" si="30"/>
        <v>1</v>
      </c>
      <c r="AK85" s="211">
        <f t="shared" si="30"/>
        <v>1</v>
      </c>
      <c r="AL85" s="211">
        <f t="shared" si="30"/>
        <v>1</v>
      </c>
      <c r="AM85" s="211">
        <f t="shared" si="30"/>
        <v>1</v>
      </c>
      <c r="AN85" s="211">
        <f t="shared" si="30"/>
        <v>1</v>
      </c>
      <c r="AO85" s="211">
        <f t="shared" si="30"/>
        <v>1</v>
      </c>
      <c r="AP85" s="211">
        <f t="shared" si="30"/>
        <v>1</v>
      </c>
      <c r="AQ85" s="211">
        <f t="shared" si="30"/>
        <v>1</v>
      </c>
      <c r="AR85" s="211">
        <f t="shared" si="30"/>
        <v>1</v>
      </c>
      <c r="AS85" s="211">
        <f t="shared" si="29"/>
        <v>1</v>
      </c>
      <c r="AT85" s="211">
        <f t="shared" si="24"/>
        <v>1</v>
      </c>
      <c r="AU85" s="211">
        <f t="shared" si="24"/>
        <v>1</v>
      </c>
      <c r="AV85" s="211">
        <f t="shared" si="24"/>
        <v>1</v>
      </c>
      <c r="BA85" s="211" t="str">
        <f t="shared" si="28"/>
        <v/>
      </c>
      <c r="BB85" s="211" t="str">
        <f t="shared" si="28"/>
        <v/>
      </c>
      <c r="BC85" s="211" t="str">
        <f t="shared" si="28"/>
        <v/>
      </c>
      <c r="BD85" s="211" t="str">
        <f t="shared" si="28"/>
        <v/>
      </c>
      <c r="BE85" s="211" t="str">
        <f t="shared" si="28"/>
        <v/>
      </c>
      <c r="BF85" s="211" t="str">
        <f t="shared" si="28"/>
        <v/>
      </c>
      <c r="BG85" s="211" t="str">
        <f t="shared" si="28"/>
        <v/>
      </c>
      <c r="BH85" s="211" t="str">
        <f t="shared" si="28"/>
        <v/>
      </c>
      <c r="BI85" s="211" t="str">
        <f t="shared" si="28"/>
        <v/>
      </c>
      <c r="BJ85" s="211" t="str">
        <f t="shared" si="28"/>
        <v/>
      </c>
    </row>
    <row r="86" spans="1:62" hidden="1" x14ac:dyDescent="0.25">
      <c r="A86" s="11"/>
      <c r="B86" s="11" t="str">
        <f t="shared" si="8"/>
        <v/>
      </c>
      <c r="C86" s="248"/>
      <c r="D86" s="248"/>
      <c r="E86" s="248"/>
      <c r="F86" s="14" t="str">
        <f>IF('תנאי סף'!F86="","",'תנאי סף'!F86)</f>
        <v/>
      </c>
      <c r="G86" s="12" t="str">
        <f t="shared" ca="1" si="26"/>
        <v/>
      </c>
      <c r="H86" s="12" t="str">
        <f t="shared" ca="1" si="26"/>
        <v/>
      </c>
      <c r="I86" s="12" t="str">
        <f t="shared" ca="1" si="26"/>
        <v/>
      </c>
      <c r="J86" s="12" t="str">
        <f t="shared" ca="1" si="26"/>
        <v/>
      </c>
      <c r="K86" s="12" t="str">
        <f t="shared" ca="1" si="26"/>
        <v/>
      </c>
      <c r="L86" s="12" t="str">
        <f t="shared" ca="1" si="26"/>
        <v/>
      </c>
      <c r="M86" s="12" t="str">
        <f t="shared" ca="1" si="26"/>
        <v/>
      </c>
      <c r="N86" s="12" t="str">
        <f t="shared" ca="1" si="26"/>
        <v/>
      </c>
      <c r="O86" s="12" t="str">
        <f t="shared" ca="1" si="26"/>
        <v/>
      </c>
      <c r="P86" s="12" t="str">
        <f t="shared" ca="1" si="10"/>
        <v/>
      </c>
      <c r="Q86" s="12" t="str">
        <f t="shared" ca="1" si="11"/>
        <v/>
      </c>
      <c r="R86" s="12" t="str">
        <f t="shared" ca="1" si="12"/>
        <v/>
      </c>
      <c r="S86" s="12" t="str">
        <f t="shared" ca="1" si="13"/>
        <v/>
      </c>
      <c r="T86" s="12" t="str">
        <f t="shared" ca="1" si="14"/>
        <v/>
      </c>
      <c r="U86" s="12" t="str">
        <f t="shared" ca="1" si="15"/>
        <v/>
      </c>
      <c r="V86" s="12" t="str">
        <f t="shared" ca="1" si="16"/>
        <v/>
      </c>
      <c r="W86" s="12" t="str">
        <f t="shared" ca="1" si="17"/>
        <v/>
      </c>
      <c r="X86" s="12" t="str">
        <f t="shared" ca="1" si="18"/>
        <v/>
      </c>
      <c r="Y86" s="12" t="str">
        <f t="shared" ca="1" si="19"/>
        <v/>
      </c>
      <c r="AA86" s="211">
        <f t="shared" si="20"/>
        <v>1</v>
      </c>
      <c r="AB86" s="211" t="str">
        <f t="shared" si="27"/>
        <v/>
      </c>
      <c r="AC86" s="211" t="str">
        <f t="shared" si="27"/>
        <v/>
      </c>
      <c r="AD86" s="211">
        <f t="shared" si="30"/>
        <v>1</v>
      </c>
      <c r="AE86" s="211">
        <f t="shared" si="30"/>
        <v>1</v>
      </c>
      <c r="AF86" s="211">
        <f t="shared" si="30"/>
        <v>1</v>
      </c>
      <c r="AG86" s="211">
        <f t="shared" si="30"/>
        <v>1</v>
      </c>
      <c r="AH86" s="211">
        <f t="shared" si="30"/>
        <v>1</v>
      </c>
      <c r="AI86" s="211">
        <f t="shared" si="30"/>
        <v>1</v>
      </c>
      <c r="AJ86" s="211">
        <f t="shared" si="30"/>
        <v>1</v>
      </c>
      <c r="AK86" s="211">
        <f t="shared" si="30"/>
        <v>1</v>
      </c>
      <c r="AL86" s="211">
        <f t="shared" si="30"/>
        <v>1</v>
      </c>
      <c r="AM86" s="211">
        <f t="shared" si="30"/>
        <v>1</v>
      </c>
      <c r="AN86" s="211">
        <f t="shared" si="30"/>
        <v>1</v>
      </c>
      <c r="AO86" s="211">
        <f t="shared" si="30"/>
        <v>1</v>
      </c>
      <c r="AP86" s="211">
        <f t="shared" si="30"/>
        <v>1</v>
      </c>
      <c r="AQ86" s="211">
        <f t="shared" si="30"/>
        <v>1</v>
      </c>
      <c r="AR86" s="211">
        <f t="shared" si="30"/>
        <v>1</v>
      </c>
      <c r="AS86" s="211">
        <f t="shared" si="29"/>
        <v>1</v>
      </c>
      <c r="AT86" s="211">
        <f t="shared" si="24"/>
        <v>1</v>
      </c>
      <c r="AU86" s="211">
        <f t="shared" si="24"/>
        <v>1</v>
      </c>
      <c r="AV86" s="211">
        <f t="shared" si="24"/>
        <v>1</v>
      </c>
      <c r="BA86" s="211" t="str">
        <f t="shared" si="28"/>
        <v/>
      </c>
      <c r="BB86" s="211" t="str">
        <f t="shared" si="28"/>
        <v/>
      </c>
      <c r="BC86" s="211" t="str">
        <f t="shared" si="28"/>
        <v/>
      </c>
      <c r="BD86" s="211" t="str">
        <f t="shared" si="28"/>
        <v/>
      </c>
      <c r="BE86" s="211" t="str">
        <f t="shared" si="28"/>
        <v/>
      </c>
      <c r="BF86" s="211" t="str">
        <f t="shared" si="28"/>
        <v/>
      </c>
      <c r="BG86" s="211" t="str">
        <f t="shared" si="28"/>
        <v/>
      </c>
      <c r="BH86" s="211" t="str">
        <f t="shared" si="28"/>
        <v/>
      </c>
      <c r="BI86" s="211" t="str">
        <f t="shared" si="28"/>
        <v/>
      </c>
      <c r="BJ86" s="211" t="str">
        <f t="shared" si="28"/>
        <v/>
      </c>
    </row>
    <row r="87" spans="1:62" hidden="1" x14ac:dyDescent="0.25">
      <c r="A87" s="11"/>
      <c r="B87" s="11" t="str">
        <f t="shared" si="8"/>
        <v/>
      </c>
      <c r="C87" s="248"/>
      <c r="D87" s="248"/>
      <c r="E87" s="248"/>
      <c r="F87" s="14" t="str">
        <f>IF('תנאי סף'!F87="","",'תנאי סף'!F87)</f>
        <v/>
      </c>
      <c r="G87" s="12" t="str">
        <f t="shared" ca="1" si="26"/>
        <v/>
      </c>
      <c r="H87" s="12" t="str">
        <f t="shared" ca="1" si="26"/>
        <v/>
      </c>
      <c r="I87" s="12" t="str">
        <f t="shared" ca="1" si="26"/>
        <v/>
      </c>
      <c r="J87" s="12" t="str">
        <f t="shared" ca="1" si="26"/>
        <v/>
      </c>
      <c r="K87" s="12" t="str">
        <f t="shared" ca="1" si="26"/>
        <v/>
      </c>
      <c r="L87" s="12" t="str">
        <f t="shared" ca="1" si="26"/>
        <v/>
      </c>
      <c r="M87" s="12" t="str">
        <f t="shared" ca="1" si="26"/>
        <v/>
      </c>
      <c r="N87" s="12" t="str">
        <f t="shared" ca="1" si="26"/>
        <v/>
      </c>
      <c r="O87" s="12" t="str">
        <f t="shared" ca="1" si="26"/>
        <v/>
      </c>
      <c r="P87" s="12" t="str">
        <f t="shared" ca="1" si="10"/>
        <v/>
      </c>
      <c r="Q87" s="12" t="str">
        <f t="shared" ca="1" si="11"/>
        <v/>
      </c>
      <c r="R87" s="12" t="str">
        <f t="shared" ca="1" si="12"/>
        <v/>
      </c>
      <c r="S87" s="12" t="str">
        <f t="shared" ca="1" si="13"/>
        <v/>
      </c>
      <c r="T87" s="12" t="str">
        <f t="shared" ca="1" si="14"/>
        <v/>
      </c>
      <c r="U87" s="12" t="str">
        <f t="shared" ca="1" si="15"/>
        <v/>
      </c>
      <c r="V87" s="12" t="str">
        <f t="shared" ca="1" si="16"/>
        <v/>
      </c>
      <c r="W87" s="12" t="str">
        <f t="shared" ca="1" si="17"/>
        <v/>
      </c>
      <c r="X87" s="12" t="str">
        <f t="shared" ca="1" si="18"/>
        <v/>
      </c>
      <c r="Y87" s="12" t="str">
        <f t="shared" ca="1" si="19"/>
        <v/>
      </c>
      <c r="AA87" s="211">
        <f t="shared" si="20"/>
        <v>1</v>
      </c>
      <c r="AB87" s="211" t="str">
        <f t="shared" si="27"/>
        <v/>
      </c>
      <c r="AC87" s="211" t="str">
        <f t="shared" si="27"/>
        <v/>
      </c>
      <c r="AD87" s="211">
        <f t="shared" si="30"/>
        <v>1</v>
      </c>
      <c r="AE87" s="211">
        <f t="shared" si="30"/>
        <v>1</v>
      </c>
      <c r="AF87" s="211">
        <f t="shared" si="30"/>
        <v>1</v>
      </c>
      <c r="AG87" s="211">
        <f t="shared" si="30"/>
        <v>1</v>
      </c>
      <c r="AH87" s="211">
        <f t="shared" si="30"/>
        <v>1</v>
      </c>
      <c r="AI87" s="211">
        <f t="shared" si="30"/>
        <v>1</v>
      </c>
      <c r="AJ87" s="211">
        <f t="shared" si="30"/>
        <v>1</v>
      </c>
      <c r="AK87" s="211">
        <f t="shared" si="30"/>
        <v>1</v>
      </c>
      <c r="AL87" s="211">
        <f t="shared" si="30"/>
        <v>1</v>
      </c>
      <c r="AM87" s="211">
        <f t="shared" si="30"/>
        <v>1</v>
      </c>
      <c r="AN87" s="211">
        <f t="shared" si="30"/>
        <v>1</v>
      </c>
      <c r="AO87" s="211">
        <f t="shared" si="30"/>
        <v>1</v>
      </c>
      <c r="AP87" s="211">
        <f t="shared" si="30"/>
        <v>1</v>
      </c>
      <c r="AQ87" s="211">
        <f t="shared" si="30"/>
        <v>1</v>
      </c>
      <c r="AR87" s="211">
        <f t="shared" si="30"/>
        <v>1</v>
      </c>
      <c r="AS87" s="211">
        <f t="shared" si="29"/>
        <v>1</v>
      </c>
      <c r="AT87" s="211">
        <f t="shared" si="24"/>
        <v>1</v>
      </c>
      <c r="AU87" s="211">
        <f t="shared" si="24"/>
        <v>1</v>
      </c>
      <c r="AV87" s="211">
        <f t="shared" si="24"/>
        <v>1</v>
      </c>
      <c r="BA87" s="211" t="str">
        <f t="shared" si="28"/>
        <v/>
      </c>
      <c r="BB87" s="211" t="str">
        <f t="shared" si="28"/>
        <v/>
      </c>
      <c r="BC87" s="211" t="str">
        <f t="shared" si="28"/>
        <v/>
      </c>
      <c r="BD87" s="211" t="str">
        <f t="shared" si="28"/>
        <v/>
      </c>
      <c r="BE87" s="211" t="str">
        <f t="shared" si="28"/>
        <v/>
      </c>
      <c r="BF87" s="211" t="str">
        <f t="shared" si="28"/>
        <v/>
      </c>
      <c r="BG87" s="211" t="str">
        <f t="shared" si="28"/>
        <v/>
      </c>
      <c r="BH87" s="211" t="str">
        <f t="shared" si="28"/>
        <v/>
      </c>
      <c r="BI87" s="211" t="str">
        <f t="shared" si="28"/>
        <v/>
      </c>
      <c r="BJ87" s="211" t="str">
        <f t="shared" si="28"/>
        <v/>
      </c>
    </row>
    <row r="88" spans="1:62" hidden="1" x14ac:dyDescent="0.25">
      <c r="A88" s="11"/>
      <c r="B88" s="11" t="str">
        <f t="shared" si="8"/>
        <v/>
      </c>
      <c r="C88" s="248"/>
      <c r="D88" s="248"/>
      <c r="E88" s="248"/>
      <c r="F88" s="14" t="str">
        <f>IF('תנאי סף'!F88="","",'תנאי סף'!F88)</f>
        <v/>
      </c>
      <c r="G88" s="12" t="str">
        <f t="shared" ca="1" si="26"/>
        <v/>
      </c>
      <c r="H88" s="12" t="str">
        <f t="shared" ca="1" si="26"/>
        <v/>
      </c>
      <c r="I88" s="12" t="str">
        <f t="shared" ca="1" si="26"/>
        <v/>
      </c>
      <c r="J88" s="12" t="str">
        <f t="shared" ca="1" si="26"/>
        <v/>
      </c>
      <c r="K88" s="12" t="str">
        <f t="shared" ca="1" si="26"/>
        <v/>
      </c>
      <c r="L88" s="12" t="str">
        <f t="shared" ca="1" si="26"/>
        <v/>
      </c>
      <c r="M88" s="12" t="str">
        <f t="shared" ca="1" si="26"/>
        <v/>
      </c>
      <c r="N88" s="12" t="str">
        <f t="shared" ca="1" si="26"/>
        <v/>
      </c>
      <c r="O88" s="12" t="str">
        <f t="shared" ca="1" si="26"/>
        <v/>
      </c>
      <c r="P88" s="12" t="str">
        <f t="shared" ca="1" si="10"/>
        <v/>
      </c>
      <c r="Q88" s="12" t="str">
        <f t="shared" ca="1" si="11"/>
        <v/>
      </c>
      <c r="R88" s="12" t="str">
        <f t="shared" ca="1" si="12"/>
        <v/>
      </c>
      <c r="S88" s="12" t="str">
        <f t="shared" ca="1" si="13"/>
        <v/>
      </c>
      <c r="T88" s="12" t="str">
        <f t="shared" ca="1" si="14"/>
        <v/>
      </c>
      <c r="U88" s="12" t="str">
        <f t="shared" ca="1" si="15"/>
        <v/>
      </c>
      <c r="V88" s="12" t="str">
        <f t="shared" ca="1" si="16"/>
        <v/>
      </c>
      <c r="W88" s="12" t="str">
        <f t="shared" ca="1" si="17"/>
        <v/>
      </c>
      <c r="X88" s="12" t="str">
        <f t="shared" ca="1" si="18"/>
        <v/>
      </c>
      <c r="Y88" s="12" t="str">
        <f t="shared" ca="1" si="19"/>
        <v/>
      </c>
      <c r="AA88" s="211">
        <f t="shared" si="20"/>
        <v>1</v>
      </c>
      <c r="AB88" s="211" t="str">
        <f t="shared" si="27"/>
        <v/>
      </c>
      <c r="AC88" s="211" t="str">
        <f t="shared" si="27"/>
        <v/>
      </c>
      <c r="AD88" s="211">
        <f t="shared" si="30"/>
        <v>1</v>
      </c>
      <c r="AE88" s="211">
        <f t="shared" si="30"/>
        <v>1</v>
      </c>
      <c r="AF88" s="211">
        <f t="shared" si="30"/>
        <v>1</v>
      </c>
      <c r="AG88" s="211">
        <f t="shared" si="30"/>
        <v>1</v>
      </c>
      <c r="AH88" s="211">
        <f t="shared" si="30"/>
        <v>1</v>
      </c>
      <c r="AI88" s="211">
        <f t="shared" si="30"/>
        <v>1</v>
      </c>
      <c r="AJ88" s="211">
        <f t="shared" si="30"/>
        <v>1</v>
      </c>
      <c r="AK88" s="211">
        <f t="shared" si="30"/>
        <v>1</v>
      </c>
      <c r="AL88" s="211">
        <f t="shared" si="30"/>
        <v>1</v>
      </c>
      <c r="AM88" s="211">
        <f t="shared" si="30"/>
        <v>1</v>
      </c>
      <c r="AN88" s="211">
        <f t="shared" si="30"/>
        <v>1</v>
      </c>
      <c r="AO88" s="211">
        <f t="shared" si="30"/>
        <v>1</v>
      </c>
      <c r="AP88" s="211">
        <f t="shared" si="30"/>
        <v>1</v>
      </c>
      <c r="AQ88" s="211">
        <f t="shared" si="30"/>
        <v>1</v>
      </c>
      <c r="AR88" s="211">
        <f t="shared" si="30"/>
        <v>1</v>
      </c>
      <c r="AS88" s="211">
        <f t="shared" si="29"/>
        <v>1</v>
      </c>
      <c r="AT88" s="211">
        <f t="shared" si="24"/>
        <v>1</v>
      </c>
      <c r="AU88" s="211">
        <f t="shared" si="24"/>
        <v>1</v>
      </c>
      <c r="AV88" s="211">
        <f t="shared" si="24"/>
        <v>1</v>
      </c>
      <c r="BA88" s="211" t="str">
        <f t="shared" si="28"/>
        <v/>
      </c>
      <c r="BB88" s="211" t="str">
        <f t="shared" si="28"/>
        <v/>
      </c>
      <c r="BC88" s="211" t="str">
        <f t="shared" si="28"/>
        <v/>
      </c>
      <c r="BD88" s="211" t="str">
        <f t="shared" si="28"/>
        <v/>
      </c>
      <c r="BE88" s="211" t="str">
        <f t="shared" si="28"/>
        <v/>
      </c>
      <c r="BF88" s="211" t="str">
        <f t="shared" si="28"/>
        <v/>
      </c>
      <c r="BG88" s="211" t="str">
        <f t="shared" si="28"/>
        <v/>
      </c>
      <c r="BH88" s="211" t="str">
        <f t="shared" si="28"/>
        <v/>
      </c>
      <c r="BI88" s="211" t="str">
        <f t="shared" si="28"/>
        <v/>
      </c>
      <c r="BJ88" s="211" t="str">
        <f t="shared" si="28"/>
        <v/>
      </c>
    </row>
    <row r="89" spans="1:62" hidden="1" x14ac:dyDescent="0.25">
      <c r="A89" s="11"/>
      <c r="B89" s="11" t="str">
        <f t="shared" si="8"/>
        <v/>
      </c>
      <c r="C89" s="248"/>
      <c r="D89" s="248"/>
      <c r="E89" s="248"/>
      <c r="F89" s="14" t="str">
        <f>IF('תנאי סף'!F89="","",'תנאי סף'!F89)</f>
        <v/>
      </c>
      <c r="G89" s="12" t="str">
        <f t="shared" ca="1" si="26"/>
        <v/>
      </c>
      <c r="H89" s="12" t="str">
        <f t="shared" ca="1" si="26"/>
        <v/>
      </c>
      <c r="I89" s="12" t="str">
        <f t="shared" ca="1" si="26"/>
        <v/>
      </c>
      <c r="J89" s="12" t="str">
        <f t="shared" ca="1" si="26"/>
        <v/>
      </c>
      <c r="K89" s="12" t="str">
        <f t="shared" ca="1" si="26"/>
        <v/>
      </c>
      <c r="L89" s="12" t="str">
        <f t="shared" ca="1" si="26"/>
        <v/>
      </c>
      <c r="M89" s="12" t="str">
        <f t="shared" ca="1" si="26"/>
        <v/>
      </c>
      <c r="N89" s="12" t="str">
        <f t="shared" ca="1" si="26"/>
        <v/>
      </c>
      <c r="O89" s="12" t="str">
        <f t="shared" ca="1" si="26"/>
        <v/>
      </c>
      <c r="P89" s="12" t="str">
        <f t="shared" ca="1" si="10"/>
        <v/>
      </c>
      <c r="Q89" s="12" t="str">
        <f t="shared" ca="1" si="11"/>
        <v/>
      </c>
      <c r="R89" s="12" t="str">
        <f t="shared" ca="1" si="12"/>
        <v/>
      </c>
      <c r="S89" s="12" t="str">
        <f t="shared" ca="1" si="13"/>
        <v/>
      </c>
      <c r="T89" s="12" t="str">
        <f t="shared" ca="1" si="14"/>
        <v/>
      </c>
      <c r="U89" s="12" t="str">
        <f t="shared" ca="1" si="15"/>
        <v/>
      </c>
      <c r="V89" s="12" t="str">
        <f t="shared" ca="1" si="16"/>
        <v/>
      </c>
      <c r="W89" s="12" t="str">
        <f t="shared" ca="1" si="17"/>
        <v/>
      </c>
      <c r="X89" s="12" t="str">
        <f t="shared" ca="1" si="18"/>
        <v/>
      </c>
      <c r="Y89" s="12" t="str">
        <f t="shared" ca="1" si="19"/>
        <v/>
      </c>
      <c r="AA89" s="211">
        <f t="shared" si="20"/>
        <v>1</v>
      </c>
      <c r="AB89" s="211" t="str">
        <f t="shared" si="27"/>
        <v/>
      </c>
      <c r="AC89" s="211" t="str">
        <f t="shared" si="27"/>
        <v/>
      </c>
      <c r="AD89" s="211">
        <f t="shared" si="30"/>
        <v>1</v>
      </c>
      <c r="AE89" s="211">
        <f t="shared" si="30"/>
        <v>1</v>
      </c>
      <c r="AF89" s="211">
        <f t="shared" si="30"/>
        <v>1</v>
      </c>
      <c r="AG89" s="211">
        <f t="shared" si="30"/>
        <v>1</v>
      </c>
      <c r="AH89" s="211">
        <f t="shared" si="30"/>
        <v>1</v>
      </c>
      <c r="AI89" s="211">
        <f t="shared" si="30"/>
        <v>1</v>
      </c>
      <c r="AJ89" s="211">
        <f t="shared" si="30"/>
        <v>1</v>
      </c>
      <c r="AK89" s="211">
        <f t="shared" si="30"/>
        <v>1</v>
      </c>
      <c r="AL89" s="211">
        <f t="shared" si="30"/>
        <v>1</v>
      </c>
      <c r="AM89" s="211">
        <f t="shared" si="30"/>
        <v>1</v>
      </c>
      <c r="AN89" s="211">
        <f t="shared" si="30"/>
        <v>1</v>
      </c>
      <c r="AO89" s="211">
        <f t="shared" si="30"/>
        <v>1</v>
      </c>
      <c r="AP89" s="211">
        <f t="shared" si="30"/>
        <v>1</v>
      </c>
      <c r="AQ89" s="211">
        <f t="shared" si="30"/>
        <v>1</v>
      </c>
      <c r="AR89" s="211">
        <f t="shared" si="30"/>
        <v>1</v>
      </c>
      <c r="AS89" s="211">
        <f t="shared" si="29"/>
        <v>1</v>
      </c>
      <c r="AT89" s="211">
        <f t="shared" si="24"/>
        <v>1</v>
      </c>
      <c r="AU89" s="211">
        <f t="shared" si="24"/>
        <v>1</v>
      </c>
      <c r="AV89" s="211">
        <f t="shared" si="24"/>
        <v>1</v>
      </c>
      <c r="BA89" s="211" t="str">
        <f t="shared" si="28"/>
        <v/>
      </c>
      <c r="BB89" s="211" t="str">
        <f t="shared" si="28"/>
        <v/>
      </c>
      <c r="BC89" s="211" t="str">
        <f t="shared" si="28"/>
        <v/>
      </c>
      <c r="BD89" s="211" t="str">
        <f t="shared" si="28"/>
        <v/>
      </c>
      <c r="BE89" s="211" t="str">
        <f t="shared" si="28"/>
        <v/>
      </c>
      <c r="BF89" s="211" t="str">
        <f t="shared" ref="BB89:BJ117" si="31">IF($F89="","",BF$30)</f>
        <v/>
      </c>
      <c r="BG89" s="211" t="str">
        <f t="shared" si="31"/>
        <v/>
      </c>
      <c r="BH89" s="211" t="str">
        <f t="shared" si="31"/>
        <v/>
      </c>
      <c r="BI89" s="211" t="str">
        <f t="shared" si="31"/>
        <v/>
      </c>
      <c r="BJ89" s="211" t="str">
        <f t="shared" si="31"/>
        <v/>
      </c>
    </row>
    <row r="90" spans="1:62" hidden="1" x14ac:dyDescent="0.25">
      <c r="A90" s="11"/>
      <c r="B90" s="11" t="str">
        <f t="shared" si="8"/>
        <v/>
      </c>
      <c r="C90" s="248"/>
      <c r="D90" s="248"/>
      <c r="E90" s="248"/>
      <c r="F90" s="14" t="str">
        <f>IF('תנאי סף'!F90="","",'תנאי סף'!F90)</f>
        <v/>
      </c>
      <c r="G90" s="12" t="str">
        <f t="shared" ca="1" si="26"/>
        <v/>
      </c>
      <c r="H90" s="12" t="str">
        <f t="shared" ca="1" si="26"/>
        <v/>
      </c>
      <c r="I90" s="12" t="str">
        <f t="shared" ca="1" si="26"/>
        <v/>
      </c>
      <c r="J90" s="12" t="str">
        <f t="shared" ca="1" si="26"/>
        <v/>
      </c>
      <c r="K90" s="12" t="str">
        <f t="shared" ca="1" si="26"/>
        <v/>
      </c>
      <c r="L90" s="12" t="str">
        <f t="shared" ca="1" si="26"/>
        <v/>
      </c>
      <c r="M90" s="12" t="str">
        <f t="shared" ca="1" si="26"/>
        <v/>
      </c>
      <c r="N90" s="12" t="str">
        <f t="shared" ca="1" si="26"/>
        <v/>
      </c>
      <c r="O90" s="12" t="str">
        <f t="shared" ca="1" si="26"/>
        <v/>
      </c>
      <c r="P90" s="12" t="str">
        <f t="shared" ca="1" si="10"/>
        <v/>
      </c>
      <c r="Q90" s="12" t="str">
        <f t="shared" ca="1" si="11"/>
        <v/>
      </c>
      <c r="R90" s="12" t="str">
        <f t="shared" ca="1" si="12"/>
        <v/>
      </c>
      <c r="S90" s="12" t="str">
        <f t="shared" ca="1" si="13"/>
        <v/>
      </c>
      <c r="T90" s="12" t="str">
        <f t="shared" ca="1" si="14"/>
        <v/>
      </c>
      <c r="U90" s="12" t="str">
        <f t="shared" ca="1" si="15"/>
        <v/>
      </c>
      <c r="V90" s="12" t="str">
        <f t="shared" ca="1" si="16"/>
        <v/>
      </c>
      <c r="W90" s="12" t="str">
        <f t="shared" ca="1" si="17"/>
        <v/>
      </c>
      <c r="X90" s="12" t="str">
        <f t="shared" ca="1" si="18"/>
        <v/>
      </c>
      <c r="Y90" s="12" t="str">
        <f t="shared" ca="1" si="19"/>
        <v/>
      </c>
      <c r="AA90" s="211">
        <f t="shared" si="20"/>
        <v>1</v>
      </c>
      <c r="AB90" s="211" t="str">
        <f t="shared" si="27"/>
        <v/>
      </c>
      <c r="AC90" s="211" t="str">
        <f t="shared" si="27"/>
        <v/>
      </c>
      <c r="AD90" s="211">
        <f t="shared" si="30"/>
        <v>1</v>
      </c>
      <c r="AE90" s="211">
        <f t="shared" si="30"/>
        <v>1</v>
      </c>
      <c r="AF90" s="211">
        <f t="shared" si="30"/>
        <v>1</v>
      </c>
      <c r="AG90" s="211">
        <f t="shared" si="30"/>
        <v>1</v>
      </c>
      <c r="AH90" s="211">
        <f t="shared" si="30"/>
        <v>1</v>
      </c>
      <c r="AI90" s="211">
        <f t="shared" si="30"/>
        <v>1</v>
      </c>
      <c r="AJ90" s="211">
        <f t="shared" si="30"/>
        <v>1</v>
      </c>
      <c r="AK90" s="211">
        <f t="shared" si="30"/>
        <v>1</v>
      </c>
      <c r="AL90" s="211">
        <f t="shared" si="30"/>
        <v>1</v>
      </c>
      <c r="AM90" s="211">
        <f t="shared" si="30"/>
        <v>1</v>
      </c>
      <c r="AN90" s="211">
        <f t="shared" si="30"/>
        <v>1</v>
      </c>
      <c r="AO90" s="211">
        <f t="shared" si="30"/>
        <v>1</v>
      </c>
      <c r="AP90" s="211">
        <f t="shared" si="30"/>
        <v>1</v>
      </c>
      <c r="AQ90" s="211">
        <f t="shared" si="30"/>
        <v>1</v>
      </c>
      <c r="AR90" s="211">
        <f t="shared" si="30"/>
        <v>1</v>
      </c>
      <c r="AS90" s="211">
        <f t="shared" si="29"/>
        <v>1</v>
      </c>
      <c r="AT90" s="211">
        <f t="shared" si="24"/>
        <v>1</v>
      </c>
      <c r="AU90" s="211">
        <f t="shared" si="24"/>
        <v>1</v>
      </c>
      <c r="AV90" s="211">
        <f t="shared" si="24"/>
        <v>1</v>
      </c>
      <c r="BA90" s="211" t="str">
        <f t="shared" ref="BA90:BA130" si="32">IF($F90="","",BA$30)</f>
        <v/>
      </c>
      <c r="BB90" s="211" t="str">
        <f t="shared" si="31"/>
        <v/>
      </c>
      <c r="BC90" s="211" t="str">
        <f t="shared" si="31"/>
        <v/>
      </c>
      <c r="BD90" s="211" t="str">
        <f t="shared" si="31"/>
        <v/>
      </c>
      <c r="BE90" s="211" t="str">
        <f t="shared" si="31"/>
        <v/>
      </c>
      <c r="BF90" s="211" t="str">
        <f t="shared" si="31"/>
        <v/>
      </c>
      <c r="BG90" s="211" t="str">
        <f t="shared" si="31"/>
        <v/>
      </c>
      <c r="BH90" s="211" t="str">
        <f t="shared" si="31"/>
        <v/>
      </c>
      <c r="BI90" s="211" t="str">
        <f t="shared" si="31"/>
        <v/>
      </c>
      <c r="BJ90" s="211" t="str">
        <f t="shared" si="31"/>
        <v/>
      </c>
    </row>
    <row r="91" spans="1:62" hidden="1" x14ac:dyDescent="0.25">
      <c r="A91" s="11"/>
      <c r="B91" s="11" t="str">
        <f t="shared" si="8"/>
        <v/>
      </c>
      <c r="C91" s="248"/>
      <c r="D91" s="248"/>
      <c r="E91" s="248"/>
      <c r="F91" s="14" t="str">
        <f>IF('תנאי סף'!F91="","",'תנאי סף'!F91)</f>
        <v/>
      </c>
      <c r="G91" s="12" t="str">
        <f t="shared" ca="1" si="26"/>
        <v/>
      </c>
      <c r="H91" s="12" t="str">
        <f t="shared" ca="1" si="26"/>
        <v/>
      </c>
      <c r="I91" s="12" t="str">
        <f t="shared" ca="1" si="26"/>
        <v/>
      </c>
      <c r="J91" s="12" t="str">
        <f t="shared" ca="1" si="26"/>
        <v/>
      </c>
      <c r="K91" s="12" t="str">
        <f t="shared" ca="1" si="26"/>
        <v/>
      </c>
      <c r="L91" s="12" t="str">
        <f t="shared" ca="1" si="26"/>
        <v/>
      </c>
      <c r="M91" s="12" t="str">
        <f t="shared" ca="1" si="26"/>
        <v/>
      </c>
      <c r="N91" s="12" t="str">
        <f t="shared" ca="1" si="26"/>
        <v/>
      </c>
      <c r="O91" s="12" t="str">
        <f t="shared" ca="1" si="26"/>
        <v/>
      </c>
      <c r="P91" s="12" t="str">
        <f t="shared" ca="1" si="10"/>
        <v/>
      </c>
      <c r="Q91" s="12" t="str">
        <f t="shared" ca="1" si="11"/>
        <v/>
      </c>
      <c r="R91" s="12" t="str">
        <f t="shared" ca="1" si="12"/>
        <v/>
      </c>
      <c r="S91" s="12" t="str">
        <f t="shared" ca="1" si="13"/>
        <v/>
      </c>
      <c r="T91" s="12" t="str">
        <f t="shared" ca="1" si="14"/>
        <v/>
      </c>
      <c r="U91" s="12" t="str">
        <f t="shared" ca="1" si="15"/>
        <v/>
      </c>
      <c r="V91" s="12" t="str">
        <f t="shared" ca="1" si="16"/>
        <v/>
      </c>
      <c r="W91" s="12" t="str">
        <f t="shared" ca="1" si="17"/>
        <v/>
      </c>
      <c r="X91" s="12" t="str">
        <f t="shared" ca="1" si="18"/>
        <v/>
      </c>
      <c r="Y91" s="12" t="str">
        <f t="shared" ca="1" si="19"/>
        <v/>
      </c>
      <c r="AA91" s="211">
        <f t="shared" si="20"/>
        <v>1</v>
      </c>
      <c r="AB91" s="211" t="str">
        <f t="shared" si="27"/>
        <v/>
      </c>
      <c r="AC91" s="211" t="str">
        <f t="shared" si="27"/>
        <v/>
      </c>
      <c r="AD91" s="211">
        <f t="shared" si="30"/>
        <v>1</v>
      </c>
      <c r="AE91" s="211">
        <f t="shared" si="30"/>
        <v>1</v>
      </c>
      <c r="AF91" s="211">
        <f t="shared" si="30"/>
        <v>1</v>
      </c>
      <c r="AG91" s="211">
        <f t="shared" si="30"/>
        <v>1</v>
      </c>
      <c r="AH91" s="211">
        <f t="shared" si="30"/>
        <v>1</v>
      </c>
      <c r="AI91" s="211">
        <f t="shared" si="30"/>
        <v>1</v>
      </c>
      <c r="AJ91" s="211">
        <f t="shared" si="30"/>
        <v>1</v>
      </c>
      <c r="AK91" s="211">
        <f t="shared" si="30"/>
        <v>1</v>
      </c>
      <c r="AL91" s="211">
        <f t="shared" si="30"/>
        <v>1</v>
      </c>
      <c r="AM91" s="211">
        <f t="shared" si="30"/>
        <v>1</v>
      </c>
      <c r="AN91" s="211">
        <f t="shared" si="30"/>
        <v>1</v>
      </c>
      <c r="AO91" s="211">
        <f t="shared" si="30"/>
        <v>1</v>
      </c>
      <c r="AP91" s="211">
        <f t="shared" si="30"/>
        <v>1</v>
      </c>
      <c r="AQ91" s="211">
        <f t="shared" si="30"/>
        <v>1</v>
      </c>
      <c r="AR91" s="211">
        <f t="shared" si="30"/>
        <v>1</v>
      </c>
      <c r="AS91" s="211">
        <f t="shared" si="29"/>
        <v>1</v>
      </c>
      <c r="AT91" s="211">
        <f t="shared" si="24"/>
        <v>1</v>
      </c>
      <c r="AU91" s="211">
        <f t="shared" si="24"/>
        <v>1</v>
      </c>
      <c r="AV91" s="211">
        <f t="shared" si="24"/>
        <v>1</v>
      </c>
      <c r="BA91" s="211" t="str">
        <f t="shared" si="32"/>
        <v/>
      </c>
      <c r="BB91" s="211" t="str">
        <f t="shared" si="31"/>
        <v/>
      </c>
      <c r="BC91" s="211" t="str">
        <f t="shared" si="31"/>
        <v/>
      </c>
      <c r="BD91" s="211" t="str">
        <f t="shared" si="31"/>
        <v/>
      </c>
      <c r="BE91" s="211" t="str">
        <f t="shared" si="31"/>
        <v/>
      </c>
      <c r="BF91" s="211" t="str">
        <f t="shared" si="31"/>
        <v/>
      </c>
      <c r="BG91" s="211" t="str">
        <f t="shared" si="31"/>
        <v/>
      </c>
      <c r="BH91" s="211" t="str">
        <f t="shared" si="31"/>
        <v/>
      </c>
      <c r="BI91" s="211" t="str">
        <f t="shared" si="31"/>
        <v/>
      </c>
      <c r="BJ91" s="211" t="str">
        <f t="shared" si="31"/>
        <v/>
      </c>
    </row>
    <row r="92" spans="1:62" hidden="1" x14ac:dyDescent="0.25">
      <c r="A92" s="11"/>
      <c r="B92" s="11" t="str">
        <f t="shared" si="8"/>
        <v/>
      </c>
      <c r="C92" s="248"/>
      <c r="D92" s="248"/>
      <c r="E92" s="248"/>
      <c r="F92" s="14" t="str">
        <f>IF('תנאי סף'!F92="","",'תנאי סף'!F92)</f>
        <v/>
      </c>
      <c r="G92" s="12" t="str">
        <f t="shared" ca="1" si="26"/>
        <v/>
      </c>
      <c r="H92" s="12" t="str">
        <f t="shared" ca="1" si="26"/>
        <v/>
      </c>
      <c r="I92" s="12" t="str">
        <f t="shared" ca="1" si="26"/>
        <v/>
      </c>
      <c r="J92" s="12" t="str">
        <f t="shared" ref="H92:O124" ca="1" si="33">IF($F92="","",INDIRECT("'"&amp;SUBSTITUTE($F92,"'","''")&amp;"'"&amp;"!R"&amp;J$23&amp;"C"&amp;$G$22,0))</f>
        <v/>
      </c>
      <c r="K92" s="12" t="str">
        <f t="shared" ca="1" si="33"/>
        <v/>
      </c>
      <c r="L92" s="12" t="str">
        <f t="shared" ca="1" si="33"/>
        <v/>
      </c>
      <c r="M92" s="12" t="str">
        <f t="shared" ca="1" si="33"/>
        <v/>
      </c>
      <c r="N92" s="12" t="str">
        <f t="shared" ca="1" si="33"/>
        <v/>
      </c>
      <c r="O92" s="12" t="str">
        <f t="shared" ca="1" si="33"/>
        <v/>
      </c>
      <c r="P92" s="12" t="str">
        <f t="shared" ca="1" si="10"/>
        <v/>
      </c>
      <c r="Q92" s="12" t="str">
        <f t="shared" ca="1" si="11"/>
        <v/>
      </c>
      <c r="R92" s="12" t="str">
        <f t="shared" ca="1" si="12"/>
        <v/>
      </c>
      <c r="S92" s="12" t="str">
        <f t="shared" ca="1" si="13"/>
        <v/>
      </c>
      <c r="T92" s="12" t="str">
        <f t="shared" ca="1" si="14"/>
        <v/>
      </c>
      <c r="U92" s="12" t="str">
        <f t="shared" ca="1" si="15"/>
        <v/>
      </c>
      <c r="V92" s="12" t="str">
        <f t="shared" ca="1" si="16"/>
        <v/>
      </c>
      <c r="W92" s="12" t="str">
        <f t="shared" ca="1" si="17"/>
        <v/>
      </c>
      <c r="X92" s="12" t="str">
        <f t="shared" ca="1" si="18"/>
        <v/>
      </c>
      <c r="Y92" s="12" t="str">
        <f t="shared" ca="1" si="19"/>
        <v/>
      </c>
      <c r="AA92" s="211">
        <f t="shared" si="20"/>
        <v>1</v>
      </c>
      <c r="AB92" s="211" t="str">
        <f t="shared" ref="AB92:AC130" si="34">IF($F92="","",AB$30)</f>
        <v/>
      </c>
      <c r="AC92" s="211" t="str">
        <f t="shared" si="34"/>
        <v/>
      </c>
      <c r="AD92" s="211">
        <f t="shared" si="30"/>
        <v>1</v>
      </c>
      <c r="AE92" s="211">
        <f t="shared" si="30"/>
        <v>1</v>
      </c>
      <c r="AF92" s="211">
        <f t="shared" si="30"/>
        <v>1</v>
      </c>
      <c r="AG92" s="211">
        <f t="shared" si="30"/>
        <v>1</v>
      </c>
      <c r="AH92" s="211">
        <f t="shared" si="30"/>
        <v>1</v>
      </c>
      <c r="AI92" s="211">
        <f t="shared" si="30"/>
        <v>1</v>
      </c>
      <c r="AJ92" s="211">
        <f t="shared" si="30"/>
        <v>1</v>
      </c>
      <c r="AK92" s="211">
        <f t="shared" si="30"/>
        <v>1</v>
      </c>
      <c r="AL92" s="211">
        <f t="shared" si="30"/>
        <v>1</v>
      </c>
      <c r="AM92" s="211">
        <f t="shared" si="30"/>
        <v>1</v>
      </c>
      <c r="AN92" s="211">
        <f t="shared" si="30"/>
        <v>1</v>
      </c>
      <c r="AO92" s="211">
        <f t="shared" si="30"/>
        <v>1</v>
      </c>
      <c r="AP92" s="211">
        <f t="shared" si="30"/>
        <v>1</v>
      </c>
      <c r="AQ92" s="211">
        <f t="shared" si="30"/>
        <v>1</v>
      </c>
      <c r="AR92" s="211">
        <f t="shared" si="30"/>
        <v>1</v>
      </c>
      <c r="AS92" s="211">
        <f t="shared" si="29"/>
        <v>1</v>
      </c>
      <c r="AT92" s="211">
        <f t="shared" si="24"/>
        <v>1</v>
      </c>
      <c r="AU92" s="211">
        <f t="shared" si="24"/>
        <v>1</v>
      </c>
      <c r="AV92" s="211">
        <f t="shared" si="24"/>
        <v>1</v>
      </c>
      <c r="BA92" s="211" t="str">
        <f t="shared" si="32"/>
        <v/>
      </c>
      <c r="BB92" s="211" t="str">
        <f t="shared" si="31"/>
        <v/>
      </c>
      <c r="BC92" s="211" t="str">
        <f t="shared" si="31"/>
        <v/>
      </c>
      <c r="BD92" s="211" t="str">
        <f t="shared" si="31"/>
        <v/>
      </c>
      <c r="BE92" s="211" t="str">
        <f t="shared" si="31"/>
        <v/>
      </c>
      <c r="BF92" s="211" t="str">
        <f t="shared" si="31"/>
        <v/>
      </c>
      <c r="BG92" s="211" t="str">
        <f t="shared" si="31"/>
        <v/>
      </c>
      <c r="BH92" s="211" t="str">
        <f t="shared" si="31"/>
        <v/>
      </c>
      <c r="BI92" s="211" t="str">
        <f t="shared" si="31"/>
        <v/>
      </c>
      <c r="BJ92" s="211" t="str">
        <f t="shared" si="31"/>
        <v/>
      </c>
    </row>
    <row r="93" spans="1:62" hidden="1" x14ac:dyDescent="0.25">
      <c r="A93" s="11"/>
      <c r="B93" s="11" t="str">
        <f t="shared" si="8"/>
        <v/>
      </c>
      <c r="C93" s="248"/>
      <c r="D93" s="248"/>
      <c r="E93" s="248"/>
      <c r="F93" s="14" t="str">
        <f>IF('תנאי סף'!F93="","",'תנאי סף'!F93)</f>
        <v/>
      </c>
      <c r="G93" s="12" t="str">
        <f t="shared" ref="G93:G130" ca="1" si="35">IF($F93="","",INDIRECT("'"&amp;SUBSTITUTE($F93,"'","''")&amp;"'"&amp;"!R"&amp;G$23&amp;"C"&amp;$G$22,0))</f>
        <v/>
      </c>
      <c r="H93" s="12" t="str">
        <f t="shared" ca="1" si="33"/>
        <v/>
      </c>
      <c r="I93" s="12" t="str">
        <f t="shared" ca="1" si="33"/>
        <v/>
      </c>
      <c r="J93" s="12" t="str">
        <f t="shared" ca="1" si="33"/>
        <v/>
      </c>
      <c r="K93" s="12" t="str">
        <f t="shared" ca="1" si="33"/>
        <v/>
      </c>
      <c r="L93" s="12" t="str">
        <f t="shared" ca="1" si="33"/>
        <v/>
      </c>
      <c r="M93" s="12" t="str">
        <f t="shared" ca="1" si="33"/>
        <v/>
      </c>
      <c r="N93" s="12" t="str">
        <f t="shared" ca="1" si="33"/>
        <v/>
      </c>
      <c r="O93" s="12" t="str">
        <f t="shared" ca="1" si="33"/>
        <v/>
      </c>
      <c r="P93" s="12" t="str">
        <f t="shared" ca="1" si="10"/>
        <v/>
      </c>
      <c r="Q93" s="12" t="str">
        <f t="shared" ca="1" si="11"/>
        <v/>
      </c>
      <c r="R93" s="12" t="str">
        <f t="shared" ca="1" si="12"/>
        <v/>
      </c>
      <c r="S93" s="12" t="str">
        <f t="shared" ca="1" si="13"/>
        <v/>
      </c>
      <c r="T93" s="12" t="str">
        <f t="shared" ca="1" si="14"/>
        <v/>
      </c>
      <c r="U93" s="12" t="str">
        <f t="shared" ca="1" si="15"/>
        <v/>
      </c>
      <c r="V93" s="12" t="str">
        <f t="shared" ca="1" si="16"/>
        <v/>
      </c>
      <c r="W93" s="12" t="str">
        <f t="shared" ca="1" si="17"/>
        <v/>
      </c>
      <c r="X93" s="12" t="str">
        <f t="shared" ca="1" si="18"/>
        <v/>
      </c>
      <c r="Y93" s="12" t="str">
        <f t="shared" ca="1" si="19"/>
        <v/>
      </c>
      <c r="AA93" s="211">
        <f t="shared" si="20"/>
        <v>1</v>
      </c>
      <c r="AB93" s="211" t="str">
        <f t="shared" si="34"/>
        <v/>
      </c>
      <c r="AC93" s="211" t="str">
        <f t="shared" si="34"/>
        <v/>
      </c>
      <c r="AD93" s="211">
        <f t="shared" si="30"/>
        <v>1</v>
      </c>
      <c r="AE93" s="211">
        <f t="shared" si="30"/>
        <v>1</v>
      </c>
      <c r="AF93" s="211">
        <f t="shared" si="30"/>
        <v>1</v>
      </c>
      <c r="AG93" s="211">
        <f t="shared" si="30"/>
        <v>1</v>
      </c>
      <c r="AH93" s="211">
        <f t="shared" si="30"/>
        <v>1</v>
      </c>
      <c r="AI93" s="211">
        <f t="shared" si="30"/>
        <v>1</v>
      </c>
      <c r="AJ93" s="211">
        <f t="shared" si="30"/>
        <v>1</v>
      </c>
      <c r="AK93" s="211">
        <f t="shared" si="30"/>
        <v>1</v>
      </c>
      <c r="AL93" s="211">
        <f t="shared" si="30"/>
        <v>1</v>
      </c>
      <c r="AM93" s="211">
        <f t="shared" si="30"/>
        <v>1</v>
      </c>
      <c r="AN93" s="211">
        <f t="shared" si="30"/>
        <v>1</v>
      </c>
      <c r="AO93" s="211">
        <f t="shared" si="30"/>
        <v>1</v>
      </c>
      <c r="AP93" s="211">
        <f t="shared" si="30"/>
        <v>1</v>
      </c>
      <c r="AQ93" s="211">
        <f t="shared" si="30"/>
        <v>1</v>
      </c>
      <c r="AR93" s="211">
        <f t="shared" si="30"/>
        <v>1</v>
      </c>
      <c r="AS93" s="211">
        <f t="shared" si="29"/>
        <v>1</v>
      </c>
      <c r="AT93" s="211">
        <f t="shared" si="24"/>
        <v>1</v>
      </c>
      <c r="AU93" s="211">
        <f t="shared" si="24"/>
        <v>1</v>
      </c>
      <c r="AV93" s="211">
        <f t="shared" si="24"/>
        <v>1</v>
      </c>
      <c r="BA93" s="211" t="str">
        <f t="shared" si="32"/>
        <v/>
      </c>
      <c r="BB93" s="211" t="str">
        <f t="shared" si="31"/>
        <v/>
      </c>
      <c r="BC93" s="211" t="str">
        <f t="shared" si="31"/>
        <v/>
      </c>
      <c r="BD93" s="211" t="str">
        <f t="shared" si="31"/>
        <v/>
      </c>
      <c r="BE93" s="211" t="str">
        <f t="shared" si="31"/>
        <v/>
      </c>
      <c r="BF93" s="211" t="str">
        <f t="shared" si="31"/>
        <v/>
      </c>
      <c r="BG93" s="211" t="str">
        <f t="shared" si="31"/>
        <v/>
      </c>
      <c r="BH93" s="211" t="str">
        <f t="shared" si="31"/>
        <v/>
      </c>
      <c r="BI93" s="211" t="str">
        <f t="shared" si="31"/>
        <v/>
      </c>
      <c r="BJ93" s="211" t="str">
        <f t="shared" si="31"/>
        <v/>
      </c>
    </row>
    <row r="94" spans="1:62" hidden="1" x14ac:dyDescent="0.25">
      <c r="A94" s="11"/>
      <c r="B94" s="11" t="str">
        <f t="shared" si="8"/>
        <v/>
      </c>
      <c r="C94" s="248"/>
      <c r="D94" s="248"/>
      <c r="E94" s="248"/>
      <c r="F94" s="14" t="str">
        <f>IF('תנאי סף'!F94="","",'תנאי סף'!F94)</f>
        <v/>
      </c>
      <c r="G94" s="12" t="str">
        <f t="shared" ca="1" si="35"/>
        <v/>
      </c>
      <c r="H94" s="12" t="str">
        <f t="shared" ca="1" si="33"/>
        <v/>
      </c>
      <c r="I94" s="12" t="str">
        <f t="shared" ca="1" si="33"/>
        <v/>
      </c>
      <c r="J94" s="12" t="str">
        <f t="shared" ca="1" si="33"/>
        <v/>
      </c>
      <c r="K94" s="12" t="str">
        <f t="shared" ca="1" si="33"/>
        <v/>
      </c>
      <c r="L94" s="12" t="str">
        <f t="shared" ca="1" si="33"/>
        <v/>
      </c>
      <c r="M94" s="12" t="str">
        <f t="shared" ca="1" si="33"/>
        <v/>
      </c>
      <c r="N94" s="12" t="str">
        <f t="shared" ca="1" si="33"/>
        <v/>
      </c>
      <c r="O94" s="12" t="str">
        <f t="shared" ca="1" si="33"/>
        <v/>
      </c>
      <c r="P94" s="12" t="str">
        <f t="shared" ca="1" si="10"/>
        <v/>
      </c>
      <c r="Q94" s="12" t="str">
        <f t="shared" ca="1" si="11"/>
        <v/>
      </c>
      <c r="R94" s="12" t="str">
        <f t="shared" ca="1" si="12"/>
        <v/>
      </c>
      <c r="S94" s="12" t="str">
        <f t="shared" ca="1" si="13"/>
        <v/>
      </c>
      <c r="T94" s="12" t="str">
        <f t="shared" ca="1" si="14"/>
        <v/>
      </c>
      <c r="U94" s="12" t="str">
        <f t="shared" ca="1" si="15"/>
        <v/>
      </c>
      <c r="V94" s="12" t="str">
        <f t="shared" ca="1" si="16"/>
        <v/>
      </c>
      <c r="W94" s="12" t="str">
        <f t="shared" ca="1" si="17"/>
        <v/>
      </c>
      <c r="X94" s="12" t="str">
        <f t="shared" ca="1" si="18"/>
        <v/>
      </c>
      <c r="Y94" s="12" t="str">
        <f t="shared" ca="1" si="19"/>
        <v/>
      </c>
      <c r="AA94" s="211">
        <f t="shared" si="20"/>
        <v>1</v>
      </c>
      <c r="AB94" s="211" t="str">
        <f t="shared" si="34"/>
        <v/>
      </c>
      <c r="AC94" s="211" t="str">
        <f t="shared" si="34"/>
        <v/>
      </c>
      <c r="AD94" s="211">
        <f t="shared" si="30"/>
        <v>1</v>
      </c>
      <c r="AE94" s="211">
        <f t="shared" si="30"/>
        <v>1</v>
      </c>
      <c r="AF94" s="211">
        <f t="shared" si="30"/>
        <v>1</v>
      </c>
      <c r="AG94" s="211">
        <f t="shared" si="30"/>
        <v>1</v>
      </c>
      <c r="AH94" s="211">
        <f t="shared" si="30"/>
        <v>1</v>
      </c>
      <c r="AI94" s="211">
        <f t="shared" si="30"/>
        <v>1</v>
      </c>
      <c r="AJ94" s="211">
        <f t="shared" si="30"/>
        <v>1</v>
      </c>
      <c r="AK94" s="211">
        <f t="shared" si="30"/>
        <v>1</v>
      </c>
      <c r="AL94" s="211">
        <f t="shared" si="30"/>
        <v>1</v>
      </c>
      <c r="AM94" s="211">
        <f t="shared" si="30"/>
        <v>1</v>
      </c>
      <c r="AN94" s="211">
        <f t="shared" si="30"/>
        <v>1</v>
      </c>
      <c r="AO94" s="211">
        <f t="shared" si="30"/>
        <v>1</v>
      </c>
      <c r="AP94" s="211">
        <f t="shared" si="30"/>
        <v>1</v>
      </c>
      <c r="AQ94" s="211">
        <f t="shared" si="30"/>
        <v>1</v>
      </c>
      <c r="AR94" s="211">
        <f t="shared" si="30"/>
        <v>1</v>
      </c>
      <c r="AS94" s="211">
        <f t="shared" si="29"/>
        <v>1</v>
      </c>
      <c r="AT94" s="211">
        <f t="shared" si="24"/>
        <v>1</v>
      </c>
      <c r="AU94" s="211">
        <f t="shared" si="24"/>
        <v>1</v>
      </c>
      <c r="AV94" s="211">
        <f t="shared" si="24"/>
        <v>1</v>
      </c>
      <c r="BA94" s="211" t="str">
        <f t="shared" si="32"/>
        <v/>
      </c>
      <c r="BB94" s="211" t="str">
        <f t="shared" si="31"/>
        <v/>
      </c>
      <c r="BC94" s="211" t="str">
        <f t="shared" si="31"/>
        <v/>
      </c>
      <c r="BD94" s="211" t="str">
        <f t="shared" si="31"/>
        <v/>
      </c>
      <c r="BE94" s="211" t="str">
        <f t="shared" si="31"/>
        <v/>
      </c>
      <c r="BF94" s="211" t="str">
        <f t="shared" si="31"/>
        <v/>
      </c>
      <c r="BG94" s="211" t="str">
        <f t="shared" si="31"/>
        <v/>
      </c>
      <c r="BH94" s="211" t="str">
        <f t="shared" si="31"/>
        <v/>
      </c>
      <c r="BI94" s="211" t="str">
        <f t="shared" si="31"/>
        <v/>
      </c>
      <c r="BJ94" s="211" t="str">
        <f t="shared" si="31"/>
        <v/>
      </c>
    </row>
    <row r="95" spans="1:62" hidden="1" x14ac:dyDescent="0.25">
      <c r="A95" s="11"/>
      <c r="B95" s="11" t="str">
        <f t="shared" si="8"/>
        <v/>
      </c>
      <c r="C95" s="248"/>
      <c r="D95" s="248"/>
      <c r="E95" s="248"/>
      <c r="F95" s="14" t="str">
        <f>IF('תנאי סף'!F95="","",'תנאי סף'!F95)</f>
        <v/>
      </c>
      <c r="G95" s="12" t="str">
        <f t="shared" ca="1" si="35"/>
        <v/>
      </c>
      <c r="H95" s="12" t="str">
        <f t="shared" ca="1" si="33"/>
        <v/>
      </c>
      <c r="I95" s="12" t="str">
        <f t="shared" ca="1" si="33"/>
        <v/>
      </c>
      <c r="J95" s="12" t="str">
        <f t="shared" ca="1" si="33"/>
        <v/>
      </c>
      <c r="K95" s="12" t="str">
        <f t="shared" ca="1" si="33"/>
        <v/>
      </c>
      <c r="L95" s="12" t="str">
        <f t="shared" ca="1" si="33"/>
        <v/>
      </c>
      <c r="M95" s="12" t="str">
        <f t="shared" ca="1" si="33"/>
        <v/>
      </c>
      <c r="N95" s="12" t="str">
        <f t="shared" ca="1" si="33"/>
        <v/>
      </c>
      <c r="O95" s="12" t="str">
        <f t="shared" ca="1" si="33"/>
        <v/>
      </c>
      <c r="P95" s="12" t="str">
        <f t="shared" ca="1" si="10"/>
        <v/>
      </c>
      <c r="Q95" s="12" t="str">
        <f t="shared" ca="1" si="11"/>
        <v/>
      </c>
      <c r="R95" s="12" t="str">
        <f t="shared" ca="1" si="12"/>
        <v/>
      </c>
      <c r="S95" s="12" t="str">
        <f t="shared" ca="1" si="13"/>
        <v/>
      </c>
      <c r="T95" s="12" t="str">
        <f t="shared" ca="1" si="14"/>
        <v/>
      </c>
      <c r="U95" s="12" t="str">
        <f t="shared" ca="1" si="15"/>
        <v/>
      </c>
      <c r="V95" s="12" t="str">
        <f t="shared" ca="1" si="16"/>
        <v/>
      </c>
      <c r="W95" s="12" t="str">
        <f t="shared" ca="1" si="17"/>
        <v/>
      </c>
      <c r="X95" s="12" t="str">
        <f t="shared" ca="1" si="18"/>
        <v/>
      </c>
      <c r="Y95" s="12" t="str">
        <f t="shared" ca="1" si="19"/>
        <v/>
      </c>
      <c r="AA95" s="211">
        <f t="shared" si="20"/>
        <v>1</v>
      </c>
      <c r="AB95" s="211" t="str">
        <f t="shared" si="34"/>
        <v/>
      </c>
      <c r="AC95" s="211" t="str">
        <f t="shared" si="34"/>
        <v/>
      </c>
      <c r="AD95" s="211">
        <f t="shared" ref="AD95:AR111" si="36">IF(G$30="",1,IF(G95="",0,IF(G$30=$AE$1,IF(ISNA(MATCH(G95,$AB$30:$AC$30,0)),0,1),IF(G$30=$AF$1,IF(IFERROR(G95*1,"bad")="bad",0,1),IF(G$30=$AG$1,IF(IFERROR(IF(G95=TRUNC(G95),1,"bad"),"bad")="bad",0,1),IF(G$30=$AH$1,IF(AND(IF(IFERROR(G95*1,"bad")="bad",0,1)=1,G95&gt;=0),1,0),IF(G$30=$AI$1,IF(AND(IF(IFERROR(IF(G95=TRUNC(G95),1,"bad"),"bad")="bad",0,1)=1,G95&gt;=0),1,0),IF(G$30=$AJ$1,IF(AND(IF(IFERROR(G95*1,"bad")="bad",0,1)=1,G95&gt;0),1,0),IF(G$30=$AK$1,IF(AND(IF(IFERROR(IF(G95=TRUNC(G95),1,"bad"),"bad")="bad",0,1)=1,G95&gt;0),1,0),IF(G$30=$AL$1,1,IF(G$30=$AM$1,IF(IFERROR(HLOOKUP(G95,$AE$4:$AN$4,1,0),"bad")="bad",0,1),0)))))))))))</f>
        <v>1</v>
      </c>
      <c r="AE95" s="211">
        <f t="shared" si="36"/>
        <v>1</v>
      </c>
      <c r="AF95" s="211">
        <f t="shared" si="36"/>
        <v>1</v>
      </c>
      <c r="AG95" s="211">
        <f t="shared" si="36"/>
        <v>1</v>
      </c>
      <c r="AH95" s="211">
        <f t="shared" si="36"/>
        <v>1</v>
      </c>
      <c r="AI95" s="211">
        <f t="shared" si="36"/>
        <v>1</v>
      </c>
      <c r="AJ95" s="211">
        <f t="shared" si="36"/>
        <v>1</v>
      </c>
      <c r="AK95" s="211">
        <f t="shared" si="36"/>
        <v>1</v>
      </c>
      <c r="AL95" s="211">
        <f t="shared" si="36"/>
        <v>1</v>
      </c>
      <c r="AM95" s="211">
        <f t="shared" si="36"/>
        <v>1</v>
      </c>
      <c r="AN95" s="211">
        <f t="shared" si="36"/>
        <v>1</v>
      </c>
      <c r="AO95" s="211">
        <f t="shared" si="36"/>
        <v>1</v>
      </c>
      <c r="AP95" s="211">
        <f t="shared" si="36"/>
        <v>1</v>
      </c>
      <c r="AQ95" s="211">
        <f t="shared" si="36"/>
        <v>1</v>
      </c>
      <c r="AR95" s="211">
        <f t="shared" si="36"/>
        <v>1</v>
      </c>
      <c r="AS95" s="211">
        <f t="shared" si="29"/>
        <v>1</v>
      </c>
      <c r="AT95" s="211">
        <f t="shared" si="24"/>
        <v>1</v>
      </c>
      <c r="AU95" s="211">
        <f t="shared" si="24"/>
        <v>1</v>
      </c>
      <c r="AV95" s="211">
        <f t="shared" si="24"/>
        <v>1</v>
      </c>
      <c r="BA95" s="211" t="str">
        <f t="shared" si="32"/>
        <v/>
      </c>
      <c r="BB95" s="211" t="str">
        <f t="shared" si="31"/>
        <v/>
      </c>
      <c r="BC95" s="211" t="str">
        <f t="shared" si="31"/>
        <v/>
      </c>
      <c r="BD95" s="211" t="str">
        <f t="shared" si="31"/>
        <v/>
      </c>
      <c r="BE95" s="211" t="str">
        <f t="shared" si="31"/>
        <v/>
      </c>
      <c r="BF95" s="211" t="str">
        <f t="shared" si="31"/>
        <v/>
      </c>
      <c r="BG95" s="211" t="str">
        <f t="shared" si="31"/>
        <v/>
      </c>
      <c r="BH95" s="211" t="str">
        <f t="shared" si="31"/>
        <v/>
      </c>
      <c r="BI95" s="211" t="str">
        <f t="shared" si="31"/>
        <v/>
      </c>
      <c r="BJ95" s="211" t="str">
        <f t="shared" si="31"/>
        <v/>
      </c>
    </row>
    <row r="96" spans="1:62" hidden="1" x14ac:dyDescent="0.25">
      <c r="A96" s="11"/>
      <c r="B96" s="11" t="str">
        <f t="shared" ref="B96:B130" si="37">IF(F96="","",ROW()-30)</f>
        <v/>
      </c>
      <c r="C96" s="248"/>
      <c r="D96" s="248"/>
      <c r="E96" s="248"/>
      <c r="F96" s="14" t="str">
        <f>IF('תנאי סף'!F96="","",'תנאי סף'!F96)</f>
        <v/>
      </c>
      <c r="G96" s="12" t="str">
        <f t="shared" ca="1" si="35"/>
        <v/>
      </c>
      <c r="H96" s="12" t="str">
        <f t="shared" ca="1" si="33"/>
        <v/>
      </c>
      <c r="I96" s="12" t="str">
        <f t="shared" ca="1" si="33"/>
        <v/>
      </c>
      <c r="J96" s="12" t="str">
        <f t="shared" ca="1" si="33"/>
        <v/>
      </c>
      <c r="K96" s="12" t="str">
        <f t="shared" ca="1" si="33"/>
        <v/>
      </c>
      <c r="L96" s="12" t="str">
        <f t="shared" ca="1" si="33"/>
        <v/>
      </c>
      <c r="M96" s="12" t="str">
        <f t="shared" ca="1" si="33"/>
        <v/>
      </c>
      <c r="N96" s="12" t="str">
        <f t="shared" ca="1" si="33"/>
        <v/>
      </c>
      <c r="O96" s="12" t="str">
        <f t="shared" ca="1" si="33"/>
        <v/>
      </c>
      <c r="P96" s="12" t="str">
        <f t="shared" ref="P96:P130" ca="1" si="38">IF($F96="","",INDIRECT("'"&amp;SUBSTITUTE($F96,"'","''")&amp;"'"&amp;"!u15"))</f>
        <v/>
      </c>
      <c r="Q96" s="12" t="str">
        <f t="shared" ref="Q96:Q130" ca="1" si="39">IF($F96="","",INDIRECT("'"&amp;SUBSTITUTE($F96,"'","''")&amp;"'"&amp;"!u16"))</f>
        <v/>
      </c>
      <c r="R96" s="12" t="str">
        <f t="shared" ref="R96:R130" ca="1" si="40">IF($F96="","",INDIRECT("'"&amp;SUBSTITUTE($F96,"'","''")&amp;"'"&amp;"!u17"))</f>
        <v/>
      </c>
      <c r="S96" s="12" t="str">
        <f t="shared" ref="S96:S130" ca="1" si="41">IF($F96="","",INDIRECT("'"&amp;SUBSTITUTE($F96,"'","''")&amp;"'"&amp;"!u18"))</f>
        <v/>
      </c>
      <c r="T96" s="12" t="str">
        <f t="shared" ref="T96:T130" ca="1" si="42">IF($F96="","",INDIRECT("'"&amp;SUBSTITUTE($F96,"'","''")&amp;"'"&amp;"!u19"))</f>
        <v/>
      </c>
      <c r="U96" s="12" t="str">
        <f t="shared" ref="U96:U130" ca="1" si="43">IF($F96="","",INDIRECT("'"&amp;SUBSTITUTE($F96,"'","''")&amp;"'"&amp;"!u20"))</f>
        <v/>
      </c>
      <c r="V96" s="12" t="str">
        <f t="shared" ref="V96:V130" ca="1" si="44">IF($F96="","",INDIRECT("'"&amp;SUBSTITUTE($F96,"'","''")&amp;"'"&amp;"!u21"))</f>
        <v/>
      </c>
      <c r="W96" s="12" t="str">
        <f t="shared" ref="W96:W130" ca="1" si="45">IF($F96="","",INDIRECT("'"&amp;SUBSTITUTE($F96,"'","''")&amp;"'"&amp;"!u22"))</f>
        <v/>
      </c>
      <c r="X96" s="12" t="str">
        <f t="shared" ref="X96:X130" ca="1" si="46">IF($F96="","",INDIRECT("'"&amp;SUBSTITUTE($F96,"'","''")&amp;"'"&amp;"!u23"))</f>
        <v/>
      </c>
      <c r="Y96" s="12" t="str">
        <f t="shared" ref="Y96:Y130" ca="1" si="47">IF($F96="","",INDIRECT("'"&amp;SUBSTITUTE($F96,"'","''")&amp;"'"&amp;"!u24"))</f>
        <v/>
      </c>
      <c r="AA96" s="211">
        <f t="shared" ref="AA96:AA130" si="48">IF(SUM(AD96:AV96)=COUNT(AD96:AV96),1,0)</f>
        <v>1</v>
      </c>
      <c r="AB96" s="211" t="str">
        <f t="shared" si="34"/>
        <v/>
      </c>
      <c r="AC96" s="211" t="str">
        <f t="shared" si="34"/>
        <v/>
      </c>
      <c r="AD96" s="211">
        <f t="shared" si="36"/>
        <v>1</v>
      </c>
      <c r="AE96" s="211">
        <f t="shared" si="36"/>
        <v>1</v>
      </c>
      <c r="AF96" s="211">
        <f t="shared" si="36"/>
        <v>1</v>
      </c>
      <c r="AG96" s="211">
        <f t="shared" si="36"/>
        <v>1</v>
      </c>
      <c r="AH96" s="211">
        <f t="shared" si="36"/>
        <v>1</v>
      </c>
      <c r="AI96" s="211">
        <f t="shared" si="36"/>
        <v>1</v>
      </c>
      <c r="AJ96" s="211">
        <f t="shared" si="36"/>
        <v>1</v>
      </c>
      <c r="AK96" s="211">
        <f t="shared" si="36"/>
        <v>1</v>
      </c>
      <c r="AL96" s="211">
        <f t="shared" si="36"/>
        <v>1</v>
      </c>
      <c r="AM96" s="211">
        <f t="shared" si="36"/>
        <v>1</v>
      </c>
      <c r="AN96" s="211">
        <f t="shared" si="36"/>
        <v>1</v>
      </c>
      <c r="AO96" s="211">
        <f t="shared" si="36"/>
        <v>1</v>
      </c>
      <c r="AP96" s="211">
        <f t="shared" si="36"/>
        <v>1</v>
      </c>
      <c r="AQ96" s="211">
        <f t="shared" si="36"/>
        <v>1</v>
      </c>
      <c r="AR96" s="211">
        <f t="shared" si="36"/>
        <v>1</v>
      </c>
      <c r="AS96" s="211">
        <f t="shared" si="29"/>
        <v>1</v>
      </c>
      <c r="AT96" s="211">
        <f t="shared" si="24"/>
        <v>1</v>
      </c>
      <c r="AU96" s="211">
        <f t="shared" si="24"/>
        <v>1</v>
      </c>
      <c r="AV96" s="211">
        <f t="shared" si="24"/>
        <v>1</v>
      </c>
      <c r="BA96" s="211" t="str">
        <f t="shared" si="32"/>
        <v/>
      </c>
      <c r="BB96" s="211" t="str">
        <f t="shared" si="31"/>
        <v/>
      </c>
      <c r="BC96" s="211" t="str">
        <f t="shared" si="31"/>
        <v/>
      </c>
      <c r="BD96" s="211" t="str">
        <f t="shared" si="31"/>
        <v/>
      </c>
      <c r="BE96" s="211" t="str">
        <f t="shared" si="31"/>
        <v/>
      </c>
      <c r="BF96" s="211" t="str">
        <f t="shared" si="31"/>
        <v/>
      </c>
      <c r="BG96" s="211" t="str">
        <f t="shared" si="31"/>
        <v/>
      </c>
      <c r="BH96" s="211" t="str">
        <f t="shared" si="31"/>
        <v/>
      </c>
      <c r="BI96" s="211" t="str">
        <f t="shared" si="31"/>
        <v/>
      </c>
      <c r="BJ96" s="211" t="str">
        <f t="shared" si="31"/>
        <v/>
      </c>
    </row>
    <row r="97" spans="1:62" hidden="1" x14ac:dyDescent="0.25">
      <c r="A97" s="11"/>
      <c r="B97" s="11" t="str">
        <f t="shared" si="37"/>
        <v/>
      </c>
      <c r="C97" s="248"/>
      <c r="D97" s="248"/>
      <c r="E97" s="248"/>
      <c r="F97" s="14" t="str">
        <f>IF('תנאי סף'!F97="","",'תנאי סף'!F97)</f>
        <v/>
      </c>
      <c r="G97" s="12" t="str">
        <f t="shared" ca="1" si="35"/>
        <v/>
      </c>
      <c r="H97" s="12" t="str">
        <f t="shared" ca="1" si="33"/>
        <v/>
      </c>
      <c r="I97" s="12" t="str">
        <f t="shared" ca="1" si="33"/>
        <v/>
      </c>
      <c r="J97" s="12" t="str">
        <f t="shared" ca="1" si="33"/>
        <v/>
      </c>
      <c r="K97" s="12" t="str">
        <f t="shared" ca="1" si="33"/>
        <v/>
      </c>
      <c r="L97" s="12" t="str">
        <f t="shared" ca="1" si="33"/>
        <v/>
      </c>
      <c r="M97" s="12" t="str">
        <f t="shared" ca="1" si="33"/>
        <v/>
      </c>
      <c r="N97" s="12" t="str">
        <f t="shared" ca="1" si="33"/>
        <v/>
      </c>
      <c r="O97" s="12" t="str">
        <f t="shared" ca="1" si="33"/>
        <v/>
      </c>
      <c r="P97" s="12" t="str">
        <f t="shared" ca="1" si="38"/>
        <v/>
      </c>
      <c r="Q97" s="12" t="str">
        <f t="shared" ca="1" si="39"/>
        <v/>
      </c>
      <c r="R97" s="12" t="str">
        <f t="shared" ca="1" si="40"/>
        <v/>
      </c>
      <c r="S97" s="12" t="str">
        <f t="shared" ca="1" si="41"/>
        <v/>
      </c>
      <c r="T97" s="12" t="str">
        <f t="shared" ca="1" si="42"/>
        <v/>
      </c>
      <c r="U97" s="12" t="str">
        <f t="shared" ca="1" si="43"/>
        <v/>
      </c>
      <c r="V97" s="12" t="str">
        <f t="shared" ca="1" si="44"/>
        <v/>
      </c>
      <c r="W97" s="12" t="str">
        <f t="shared" ca="1" si="45"/>
        <v/>
      </c>
      <c r="X97" s="12" t="str">
        <f t="shared" ca="1" si="46"/>
        <v/>
      </c>
      <c r="Y97" s="12" t="str">
        <f t="shared" ca="1" si="47"/>
        <v/>
      </c>
      <c r="AA97" s="211">
        <f t="shared" si="48"/>
        <v>1</v>
      </c>
      <c r="AB97" s="211" t="str">
        <f t="shared" si="34"/>
        <v/>
      </c>
      <c r="AC97" s="211" t="str">
        <f t="shared" si="34"/>
        <v/>
      </c>
      <c r="AD97" s="211">
        <f t="shared" si="36"/>
        <v>1</v>
      </c>
      <c r="AE97" s="211">
        <f t="shared" si="36"/>
        <v>1</v>
      </c>
      <c r="AF97" s="211">
        <f t="shared" si="36"/>
        <v>1</v>
      </c>
      <c r="AG97" s="211">
        <f t="shared" si="36"/>
        <v>1</v>
      </c>
      <c r="AH97" s="211">
        <f t="shared" si="36"/>
        <v>1</v>
      </c>
      <c r="AI97" s="211">
        <f t="shared" si="36"/>
        <v>1</v>
      </c>
      <c r="AJ97" s="211">
        <f t="shared" si="36"/>
        <v>1</v>
      </c>
      <c r="AK97" s="211">
        <f t="shared" si="36"/>
        <v>1</v>
      </c>
      <c r="AL97" s="211">
        <f t="shared" si="36"/>
        <v>1</v>
      </c>
      <c r="AM97" s="211">
        <f t="shared" si="36"/>
        <v>1</v>
      </c>
      <c r="AN97" s="211">
        <f t="shared" si="36"/>
        <v>1</v>
      </c>
      <c r="AO97" s="211">
        <f t="shared" si="36"/>
        <v>1</v>
      </c>
      <c r="AP97" s="211">
        <f t="shared" si="36"/>
        <v>1</v>
      </c>
      <c r="AQ97" s="211">
        <f t="shared" si="36"/>
        <v>1</v>
      </c>
      <c r="AR97" s="211">
        <f t="shared" si="36"/>
        <v>1</v>
      </c>
      <c r="AS97" s="211">
        <f t="shared" si="29"/>
        <v>1</v>
      </c>
      <c r="AT97" s="211">
        <f t="shared" si="24"/>
        <v>1</v>
      </c>
      <c r="AU97" s="211">
        <f t="shared" si="24"/>
        <v>1</v>
      </c>
      <c r="AV97" s="211">
        <f t="shared" si="24"/>
        <v>1</v>
      </c>
      <c r="BA97" s="211" t="str">
        <f t="shared" si="32"/>
        <v/>
      </c>
      <c r="BB97" s="211" t="str">
        <f t="shared" si="31"/>
        <v/>
      </c>
      <c r="BC97" s="211" t="str">
        <f t="shared" si="31"/>
        <v/>
      </c>
      <c r="BD97" s="211" t="str">
        <f t="shared" si="31"/>
        <v/>
      </c>
      <c r="BE97" s="211" t="str">
        <f t="shared" si="31"/>
        <v/>
      </c>
      <c r="BF97" s="211" t="str">
        <f t="shared" si="31"/>
        <v/>
      </c>
      <c r="BG97" s="211" t="str">
        <f t="shared" si="31"/>
        <v/>
      </c>
      <c r="BH97" s="211" t="str">
        <f t="shared" si="31"/>
        <v/>
      </c>
      <c r="BI97" s="211" t="str">
        <f t="shared" si="31"/>
        <v/>
      </c>
      <c r="BJ97" s="211" t="str">
        <f t="shared" si="31"/>
        <v/>
      </c>
    </row>
    <row r="98" spans="1:62" hidden="1" x14ac:dyDescent="0.25">
      <c r="A98" s="11"/>
      <c r="B98" s="11" t="str">
        <f t="shared" si="37"/>
        <v/>
      </c>
      <c r="C98" s="248"/>
      <c r="D98" s="248"/>
      <c r="E98" s="248"/>
      <c r="F98" s="14" t="str">
        <f>IF('תנאי סף'!F98="","",'תנאי סף'!F98)</f>
        <v/>
      </c>
      <c r="G98" s="12" t="str">
        <f t="shared" ca="1" si="35"/>
        <v/>
      </c>
      <c r="H98" s="12" t="str">
        <f t="shared" ca="1" si="33"/>
        <v/>
      </c>
      <c r="I98" s="12" t="str">
        <f t="shared" ca="1" si="33"/>
        <v/>
      </c>
      <c r="J98" s="12" t="str">
        <f t="shared" ca="1" si="33"/>
        <v/>
      </c>
      <c r="K98" s="12" t="str">
        <f t="shared" ca="1" si="33"/>
        <v/>
      </c>
      <c r="L98" s="12" t="str">
        <f t="shared" ca="1" si="33"/>
        <v/>
      </c>
      <c r="M98" s="12" t="str">
        <f t="shared" ca="1" si="33"/>
        <v/>
      </c>
      <c r="N98" s="12" t="str">
        <f t="shared" ca="1" si="33"/>
        <v/>
      </c>
      <c r="O98" s="12" t="str">
        <f t="shared" ca="1" si="33"/>
        <v/>
      </c>
      <c r="P98" s="12" t="str">
        <f t="shared" ca="1" si="38"/>
        <v/>
      </c>
      <c r="Q98" s="12" t="str">
        <f t="shared" ca="1" si="39"/>
        <v/>
      </c>
      <c r="R98" s="12" t="str">
        <f t="shared" ca="1" si="40"/>
        <v/>
      </c>
      <c r="S98" s="12" t="str">
        <f t="shared" ca="1" si="41"/>
        <v/>
      </c>
      <c r="T98" s="12" t="str">
        <f t="shared" ca="1" si="42"/>
        <v/>
      </c>
      <c r="U98" s="12" t="str">
        <f t="shared" ca="1" si="43"/>
        <v/>
      </c>
      <c r="V98" s="12" t="str">
        <f t="shared" ca="1" si="44"/>
        <v/>
      </c>
      <c r="W98" s="12" t="str">
        <f t="shared" ca="1" si="45"/>
        <v/>
      </c>
      <c r="X98" s="12" t="str">
        <f t="shared" ca="1" si="46"/>
        <v/>
      </c>
      <c r="Y98" s="12" t="str">
        <f t="shared" ca="1" si="47"/>
        <v/>
      </c>
      <c r="AA98" s="211">
        <f t="shared" si="48"/>
        <v>1</v>
      </c>
      <c r="AB98" s="211" t="str">
        <f t="shared" si="34"/>
        <v/>
      </c>
      <c r="AC98" s="211" t="str">
        <f t="shared" si="34"/>
        <v/>
      </c>
      <c r="AD98" s="211">
        <f t="shared" si="36"/>
        <v>1</v>
      </c>
      <c r="AE98" s="211">
        <f t="shared" si="36"/>
        <v>1</v>
      </c>
      <c r="AF98" s="211">
        <f t="shared" si="36"/>
        <v>1</v>
      </c>
      <c r="AG98" s="211">
        <f t="shared" si="36"/>
        <v>1</v>
      </c>
      <c r="AH98" s="211">
        <f t="shared" si="36"/>
        <v>1</v>
      </c>
      <c r="AI98" s="211">
        <f t="shared" si="36"/>
        <v>1</v>
      </c>
      <c r="AJ98" s="211">
        <f t="shared" si="36"/>
        <v>1</v>
      </c>
      <c r="AK98" s="211">
        <f t="shared" si="36"/>
        <v>1</v>
      </c>
      <c r="AL98" s="211">
        <f t="shared" si="36"/>
        <v>1</v>
      </c>
      <c r="AM98" s="211">
        <f t="shared" si="36"/>
        <v>1</v>
      </c>
      <c r="AN98" s="211">
        <f t="shared" si="36"/>
        <v>1</v>
      </c>
      <c r="AO98" s="211">
        <f t="shared" si="36"/>
        <v>1</v>
      </c>
      <c r="AP98" s="211">
        <f t="shared" si="36"/>
        <v>1</v>
      </c>
      <c r="AQ98" s="211">
        <f t="shared" si="36"/>
        <v>1</v>
      </c>
      <c r="AR98" s="211">
        <f t="shared" si="36"/>
        <v>1</v>
      </c>
      <c r="AS98" s="211">
        <f t="shared" si="29"/>
        <v>1</v>
      </c>
      <c r="AT98" s="211">
        <f t="shared" si="24"/>
        <v>1</v>
      </c>
      <c r="AU98" s="211">
        <f t="shared" si="24"/>
        <v>1</v>
      </c>
      <c r="AV98" s="211">
        <f t="shared" si="24"/>
        <v>1</v>
      </c>
      <c r="BA98" s="211" t="str">
        <f t="shared" si="32"/>
        <v/>
      </c>
      <c r="BB98" s="211" t="str">
        <f t="shared" si="31"/>
        <v/>
      </c>
      <c r="BC98" s="211" t="str">
        <f t="shared" si="31"/>
        <v/>
      </c>
      <c r="BD98" s="211" t="str">
        <f t="shared" si="31"/>
        <v/>
      </c>
      <c r="BE98" s="211" t="str">
        <f t="shared" si="31"/>
        <v/>
      </c>
      <c r="BF98" s="211" t="str">
        <f t="shared" si="31"/>
        <v/>
      </c>
      <c r="BG98" s="211" t="str">
        <f t="shared" si="31"/>
        <v/>
      </c>
      <c r="BH98" s="211" t="str">
        <f t="shared" si="31"/>
        <v/>
      </c>
      <c r="BI98" s="211" t="str">
        <f t="shared" si="31"/>
        <v/>
      </c>
      <c r="BJ98" s="211" t="str">
        <f t="shared" si="31"/>
        <v/>
      </c>
    </row>
    <row r="99" spans="1:62" hidden="1" x14ac:dyDescent="0.25">
      <c r="A99" s="11"/>
      <c r="B99" s="11" t="str">
        <f t="shared" si="37"/>
        <v/>
      </c>
      <c r="C99" s="248"/>
      <c r="D99" s="248"/>
      <c r="E99" s="248"/>
      <c r="F99" s="14" t="str">
        <f>IF('תנאי סף'!F99="","",'תנאי סף'!F99)</f>
        <v/>
      </c>
      <c r="G99" s="12" t="str">
        <f t="shared" ca="1" si="35"/>
        <v/>
      </c>
      <c r="H99" s="12" t="str">
        <f t="shared" ca="1" si="33"/>
        <v/>
      </c>
      <c r="I99" s="12" t="str">
        <f t="shared" ca="1" si="33"/>
        <v/>
      </c>
      <c r="J99" s="12" t="str">
        <f t="shared" ca="1" si="33"/>
        <v/>
      </c>
      <c r="K99" s="12" t="str">
        <f t="shared" ca="1" si="33"/>
        <v/>
      </c>
      <c r="L99" s="12" t="str">
        <f t="shared" ca="1" si="33"/>
        <v/>
      </c>
      <c r="M99" s="12" t="str">
        <f t="shared" ca="1" si="33"/>
        <v/>
      </c>
      <c r="N99" s="12" t="str">
        <f t="shared" ca="1" si="33"/>
        <v/>
      </c>
      <c r="O99" s="12" t="str">
        <f t="shared" ca="1" si="33"/>
        <v/>
      </c>
      <c r="P99" s="12" t="str">
        <f t="shared" ca="1" si="38"/>
        <v/>
      </c>
      <c r="Q99" s="12" t="str">
        <f t="shared" ca="1" si="39"/>
        <v/>
      </c>
      <c r="R99" s="12" t="str">
        <f t="shared" ca="1" si="40"/>
        <v/>
      </c>
      <c r="S99" s="12" t="str">
        <f t="shared" ca="1" si="41"/>
        <v/>
      </c>
      <c r="T99" s="12" t="str">
        <f t="shared" ca="1" si="42"/>
        <v/>
      </c>
      <c r="U99" s="12" t="str">
        <f t="shared" ca="1" si="43"/>
        <v/>
      </c>
      <c r="V99" s="12" t="str">
        <f t="shared" ca="1" si="44"/>
        <v/>
      </c>
      <c r="W99" s="12" t="str">
        <f t="shared" ca="1" si="45"/>
        <v/>
      </c>
      <c r="X99" s="12" t="str">
        <f t="shared" ca="1" si="46"/>
        <v/>
      </c>
      <c r="Y99" s="12" t="str">
        <f t="shared" ca="1" si="47"/>
        <v/>
      </c>
      <c r="AA99" s="211">
        <f t="shared" si="48"/>
        <v>1</v>
      </c>
      <c r="AB99" s="211" t="str">
        <f t="shared" si="34"/>
        <v/>
      </c>
      <c r="AC99" s="211" t="str">
        <f t="shared" si="34"/>
        <v/>
      </c>
      <c r="AD99" s="211">
        <f t="shared" si="36"/>
        <v>1</v>
      </c>
      <c r="AE99" s="211">
        <f t="shared" si="36"/>
        <v>1</v>
      </c>
      <c r="AF99" s="211">
        <f t="shared" si="36"/>
        <v>1</v>
      </c>
      <c r="AG99" s="211">
        <f t="shared" si="36"/>
        <v>1</v>
      </c>
      <c r="AH99" s="211">
        <f t="shared" si="36"/>
        <v>1</v>
      </c>
      <c r="AI99" s="211">
        <f t="shared" si="36"/>
        <v>1</v>
      </c>
      <c r="AJ99" s="211">
        <f t="shared" si="36"/>
        <v>1</v>
      </c>
      <c r="AK99" s="211">
        <f t="shared" si="36"/>
        <v>1</v>
      </c>
      <c r="AL99" s="211">
        <f t="shared" si="36"/>
        <v>1</v>
      </c>
      <c r="AM99" s="211">
        <f t="shared" si="36"/>
        <v>1</v>
      </c>
      <c r="AN99" s="211">
        <f t="shared" si="36"/>
        <v>1</v>
      </c>
      <c r="AO99" s="211">
        <f t="shared" si="36"/>
        <v>1</v>
      </c>
      <c r="AP99" s="211">
        <f t="shared" si="36"/>
        <v>1</v>
      </c>
      <c r="AQ99" s="211">
        <f t="shared" si="36"/>
        <v>1</v>
      </c>
      <c r="AR99" s="211">
        <f t="shared" si="36"/>
        <v>1</v>
      </c>
      <c r="AS99" s="211">
        <f t="shared" si="29"/>
        <v>1</v>
      </c>
      <c r="AT99" s="211">
        <f t="shared" si="24"/>
        <v>1</v>
      </c>
      <c r="AU99" s="211">
        <f t="shared" si="24"/>
        <v>1</v>
      </c>
      <c r="AV99" s="211">
        <f t="shared" si="24"/>
        <v>1</v>
      </c>
      <c r="BA99" s="211" t="str">
        <f t="shared" si="32"/>
        <v/>
      </c>
      <c r="BB99" s="211" t="str">
        <f t="shared" si="31"/>
        <v/>
      </c>
      <c r="BC99" s="211" t="str">
        <f t="shared" si="31"/>
        <v/>
      </c>
      <c r="BD99" s="211" t="str">
        <f t="shared" si="31"/>
        <v/>
      </c>
      <c r="BE99" s="211" t="str">
        <f t="shared" si="31"/>
        <v/>
      </c>
      <c r="BF99" s="211" t="str">
        <f t="shared" si="31"/>
        <v/>
      </c>
      <c r="BG99" s="211" t="str">
        <f t="shared" si="31"/>
        <v/>
      </c>
      <c r="BH99" s="211" t="str">
        <f t="shared" si="31"/>
        <v/>
      </c>
      <c r="BI99" s="211" t="str">
        <f t="shared" si="31"/>
        <v/>
      </c>
      <c r="BJ99" s="211" t="str">
        <f t="shared" si="31"/>
        <v/>
      </c>
    </row>
    <row r="100" spans="1:62" hidden="1" x14ac:dyDescent="0.25">
      <c r="A100" s="11"/>
      <c r="B100" s="11" t="str">
        <f t="shared" si="37"/>
        <v/>
      </c>
      <c r="C100" s="248"/>
      <c r="D100" s="248"/>
      <c r="E100" s="248"/>
      <c r="F100" s="14" t="str">
        <f>IF('תנאי סף'!F100="","",'תנאי סף'!F100)</f>
        <v/>
      </c>
      <c r="G100" s="12" t="str">
        <f t="shared" ca="1" si="35"/>
        <v/>
      </c>
      <c r="H100" s="12" t="str">
        <f t="shared" ca="1" si="33"/>
        <v/>
      </c>
      <c r="I100" s="12" t="str">
        <f t="shared" ca="1" si="33"/>
        <v/>
      </c>
      <c r="J100" s="12" t="str">
        <f t="shared" ca="1" si="33"/>
        <v/>
      </c>
      <c r="K100" s="12" t="str">
        <f t="shared" ca="1" si="33"/>
        <v/>
      </c>
      <c r="L100" s="12" t="str">
        <f t="shared" ca="1" si="33"/>
        <v/>
      </c>
      <c r="M100" s="12" t="str">
        <f t="shared" ca="1" si="33"/>
        <v/>
      </c>
      <c r="N100" s="12" t="str">
        <f t="shared" ca="1" si="33"/>
        <v/>
      </c>
      <c r="O100" s="12" t="str">
        <f t="shared" ca="1" si="33"/>
        <v/>
      </c>
      <c r="P100" s="12" t="str">
        <f t="shared" ca="1" si="38"/>
        <v/>
      </c>
      <c r="Q100" s="12" t="str">
        <f t="shared" ca="1" si="39"/>
        <v/>
      </c>
      <c r="R100" s="12" t="str">
        <f t="shared" ca="1" si="40"/>
        <v/>
      </c>
      <c r="S100" s="12" t="str">
        <f t="shared" ca="1" si="41"/>
        <v/>
      </c>
      <c r="T100" s="12" t="str">
        <f t="shared" ca="1" si="42"/>
        <v/>
      </c>
      <c r="U100" s="12" t="str">
        <f t="shared" ca="1" si="43"/>
        <v/>
      </c>
      <c r="V100" s="12" t="str">
        <f t="shared" ca="1" si="44"/>
        <v/>
      </c>
      <c r="W100" s="12" t="str">
        <f t="shared" ca="1" si="45"/>
        <v/>
      </c>
      <c r="X100" s="12" t="str">
        <f t="shared" ca="1" si="46"/>
        <v/>
      </c>
      <c r="Y100" s="12" t="str">
        <f t="shared" ca="1" si="47"/>
        <v/>
      </c>
      <c r="AA100" s="211">
        <f t="shared" si="48"/>
        <v>1</v>
      </c>
      <c r="AB100" s="211" t="str">
        <f t="shared" si="34"/>
        <v/>
      </c>
      <c r="AC100" s="211" t="str">
        <f t="shared" si="34"/>
        <v/>
      </c>
      <c r="AD100" s="211">
        <f t="shared" si="36"/>
        <v>1</v>
      </c>
      <c r="AE100" s="211">
        <f t="shared" si="36"/>
        <v>1</v>
      </c>
      <c r="AF100" s="211">
        <f t="shared" si="36"/>
        <v>1</v>
      </c>
      <c r="AG100" s="211">
        <f t="shared" si="36"/>
        <v>1</v>
      </c>
      <c r="AH100" s="211">
        <f t="shared" si="36"/>
        <v>1</v>
      </c>
      <c r="AI100" s="211">
        <f t="shared" si="36"/>
        <v>1</v>
      </c>
      <c r="AJ100" s="211">
        <f t="shared" si="36"/>
        <v>1</v>
      </c>
      <c r="AK100" s="211">
        <f t="shared" si="36"/>
        <v>1</v>
      </c>
      <c r="AL100" s="211">
        <f t="shared" si="36"/>
        <v>1</v>
      </c>
      <c r="AM100" s="211">
        <f t="shared" si="36"/>
        <v>1</v>
      </c>
      <c r="AN100" s="211">
        <f t="shared" si="36"/>
        <v>1</v>
      </c>
      <c r="AO100" s="211">
        <f t="shared" si="36"/>
        <v>1</v>
      </c>
      <c r="AP100" s="211">
        <f t="shared" si="36"/>
        <v>1</v>
      </c>
      <c r="AQ100" s="211">
        <f t="shared" si="36"/>
        <v>1</v>
      </c>
      <c r="AR100" s="211">
        <f t="shared" si="36"/>
        <v>1</v>
      </c>
      <c r="AS100" s="211">
        <f t="shared" si="29"/>
        <v>1</v>
      </c>
      <c r="AT100" s="211">
        <f t="shared" si="24"/>
        <v>1</v>
      </c>
      <c r="AU100" s="211">
        <f t="shared" si="24"/>
        <v>1</v>
      </c>
      <c r="AV100" s="211">
        <f t="shared" si="24"/>
        <v>1</v>
      </c>
      <c r="BA100" s="211" t="str">
        <f t="shared" si="32"/>
        <v/>
      </c>
      <c r="BB100" s="211" t="str">
        <f t="shared" si="31"/>
        <v/>
      </c>
      <c r="BC100" s="211" t="str">
        <f t="shared" si="31"/>
        <v/>
      </c>
      <c r="BD100" s="211" t="str">
        <f t="shared" si="31"/>
        <v/>
      </c>
      <c r="BE100" s="211" t="str">
        <f t="shared" si="31"/>
        <v/>
      </c>
      <c r="BF100" s="211" t="str">
        <f t="shared" si="31"/>
        <v/>
      </c>
      <c r="BG100" s="211" t="str">
        <f t="shared" si="31"/>
        <v/>
      </c>
      <c r="BH100" s="211" t="str">
        <f t="shared" si="31"/>
        <v/>
      </c>
      <c r="BI100" s="211" t="str">
        <f t="shared" si="31"/>
        <v/>
      </c>
      <c r="BJ100" s="211" t="str">
        <f t="shared" si="31"/>
        <v/>
      </c>
    </row>
    <row r="101" spans="1:62" hidden="1" x14ac:dyDescent="0.25">
      <c r="A101" s="11"/>
      <c r="B101" s="11" t="str">
        <f t="shared" si="37"/>
        <v/>
      </c>
      <c r="C101" s="248"/>
      <c r="D101" s="248"/>
      <c r="E101" s="248"/>
      <c r="F101" s="14" t="str">
        <f>IF('תנאי סף'!F101="","",'תנאי סף'!F101)</f>
        <v/>
      </c>
      <c r="G101" s="12" t="str">
        <f t="shared" ca="1" si="35"/>
        <v/>
      </c>
      <c r="H101" s="12" t="str">
        <f t="shared" ca="1" si="33"/>
        <v/>
      </c>
      <c r="I101" s="12" t="str">
        <f t="shared" ca="1" si="33"/>
        <v/>
      </c>
      <c r="J101" s="12" t="str">
        <f t="shared" ca="1" si="33"/>
        <v/>
      </c>
      <c r="K101" s="12" t="str">
        <f t="shared" ca="1" si="33"/>
        <v/>
      </c>
      <c r="L101" s="12" t="str">
        <f t="shared" ca="1" si="33"/>
        <v/>
      </c>
      <c r="M101" s="12" t="str">
        <f t="shared" ca="1" si="33"/>
        <v/>
      </c>
      <c r="N101" s="12" t="str">
        <f t="shared" ca="1" si="33"/>
        <v/>
      </c>
      <c r="O101" s="12" t="str">
        <f t="shared" ca="1" si="33"/>
        <v/>
      </c>
      <c r="P101" s="12" t="str">
        <f t="shared" ca="1" si="38"/>
        <v/>
      </c>
      <c r="Q101" s="12" t="str">
        <f t="shared" ca="1" si="39"/>
        <v/>
      </c>
      <c r="R101" s="12" t="str">
        <f t="shared" ca="1" si="40"/>
        <v/>
      </c>
      <c r="S101" s="12" t="str">
        <f t="shared" ca="1" si="41"/>
        <v/>
      </c>
      <c r="T101" s="12" t="str">
        <f t="shared" ca="1" si="42"/>
        <v/>
      </c>
      <c r="U101" s="12" t="str">
        <f t="shared" ca="1" si="43"/>
        <v/>
      </c>
      <c r="V101" s="12" t="str">
        <f t="shared" ca="1" si="44"/>
        <v/>
      </c>
      <c r="W101" s="12" t="str">
        <f t="shared" ca="1" si="45"/>
        <v/>
      </c>
      <c r="X101" s="12" t="str">
        <f t="shared" ca="1" si="46"/>
        <v/>
      </c>
      <c r="Y101" s="12" t="str">
        <f t="shared" ca="1" si="47"/>
        <v/>
      </c>
      <c r="AA101" s="211">
        <f t="shared" si="48"/>
        <v>1</v>
      </c>
      <c r="AB101" s="211" t="str">
        <f t="shared" si="34"/>
        <v/>
      </c>
      <c r="AC101" s="211" t="str">
        <f t="shared" si="34"/>
        <v/>
      </c>
      <c r="AD101" s="211">
        <f t="shared" si="36"/>
        <v>1</v>
      </c>
      <c r="AE101" s="211">
        <f t="shared" si="36"/>
        <v>1</v>
      </c>
      <c r="AF101" s="211">
        <f t="shared" si="36"/>
        <v>1</v>
      </c>
      <c r="AG101" s="211">
        <f t="shared" si="36"/>
        <v>1</v>
      </c>
      <c r="AH101" s="211">
        <f t="shared" si="36"/>
        <v>1</v>
      </c>
      <c r="AI101" s="211">
        <f t="shared" si="36"/>
        <v>1</v>
      </c>
      <c r="AJ101" s="211">
        <f t="shared" si="36"/>
        <v>1</v>
      </c>
      <c r="AK101" s="211">
        <f t="shared" si="36"/>
        <v>1</v>
      </c>
      <c r="AL101" s="211">
        <f t="shared" si="36"/>
        <v>1</v>
      </c>
      <c r="AM101" s="211">
        <f t="shared" si="36"/>
        <v>1</v>
      </c>
      <c r="AN101" s="211">
        <f t="shared" si="36"/>
        <v>1</v>
      </c>
      <c r="AO101" s="211">
        <f t="shared" si="36"/>
        <v>1</v>
      </c>
      <c r="AP101" s="211">
        <f t="shared" si="36"/>
        <v>1</v>
      </c>
      <c r="AQ101" s="211">
        <f t="shared" si="36"/>
        <v>1</v>
      </c>
      <c r="AR101" s="211">
        <f t="shared" si="36"/>
        <v>1</v>
      </c>
      <c r="AS101" s="211">
        <f t="shared" si="29"/>
        <v>1</v>
      </c>
      <c r="AT101" s="211">
        <f t="shared" si="24"/>
        <v>1</v>
      </c>
      <c r="AU101" s="211">
        <f t="shared" si="24"/>
        <v>1</v>
      </c>
      <c r="AV101" s="211">
        <f t="shared" si="24"/>
        <v>1</v>
      </c>
      <c r="BA101" s="211" t="str">
        <f t="shared" si="32"/>
        <v/>
      </c>
      <c r="BB101" s="211" t="str">
        <f t="shared" si="31"/>
        <v/>
      </c>
      <c r="BC101" s="211" t="str">
        <f t="shared" si="31"/>
        <v/>
      </c>
      <c r="BD101" s="211" t="str">
        <f t="shared" si="31"/>
        <v/>
      </c>
      <c r="BE101" s="211" t="str">
        <f t="shared" si="31"/>
        <v/>
      </c>
      <c r="BF101" s="211" t="str">
        <f t="shared" si="31"/>
        <v/>
      </c>
      <c r="BG101" s="211" t="str">
        <f t="shared" si="31"/>
        <v/>
      </c>
      <c r="BH101" s="211" t="str">
        <f t="shared" si="31"/>
        <v/>
      </c>
      <c r="BI101" s="211" t="str">
        <f t="shared" si="31"/>
        <v/>
      </c>
      <c r="BJ101" s="211" t="str">
        <f t="shared" si="31"/>
        <v/>
      </c>
    </row>
    <row r="102" spans="1:62" hidden="1" x14ac:dyDescent="0.25">
      <c r="A102" s="11"/>
      <c r="B102" s="11" t="str">
        <f t="shared" si="37"/>
        <v/>
      </c>
      <c r="C102" s="248"/>
      <c r="D102" s="248"/>
      <c r="E102" s="248"/>
      <c r="F102" s="14" t="str">
        <f>IF('תנאי סף'!F102="","",'תנאי סף'!F102)</f>
        <v/>
      </c>
      <c r="G102" s="12" t="str">
        <f t="shared" ca="1" si="35"/>
        <v/>
      </c>
      <c r="H102" s="12" t="str">
        <f t="shared" ca="1" si="33"/>
        <v/>
      </c>
      <c r="I102" s="12" t="str">
        <f t="shared" ca="1" si="33"/>
        <v/>
      </c>
      <c r="J102" s="12" t="str">
        <f t="shared" ca="1" si="33"/>
        <v/>
      </c>
      <c r="K102" s="12" t="str">
        <f t="shared" ca="1" si="33"/>
        <v/>
      </c>
      <c r="L102" s="12" t="str">
        <f t="shared" ca="1" si="33"/>
        <v/>
      </c>
      <c r="M102" s="12" t="str">
        <f t="shared" ca="1" si="33"/>
        <v/>
      </c>
      <c r="N102" s="12" t="str">
        <f t="shared" ca="1" si="33"/>
        <v/>
      </c>
      <c r="O102" s="12" t="str">
        <f t="shared" ca="1" si="33"/>
        <v/>
      </c>
      <c r="P102" s="12" t="str">
        <f t="shared" ca="1" si="38"/>
        <v/>
      </c>
      <c r="Q102" s="12" t="str">
        <f t="shared" ca="1" si="39"/>
        <v/>
      </c>
      <c r="R102" s="12" t="str">
        <f t="shared" ca="1" si="40"/>
        <v/>
      </c>
      <c r="S102" s="12" t="str">
        <f t="shared" ca="1" si="41"/>
        <v/>
      </c>
      <c r="T102" s="12" t="str">
        <f t="shared" ca="1" si="42"/>
        <v/>
      </c>
      <c r="U102" s="12" t="str">
        <f t="shared" ca="1" si="43"/>
        <v/>
      </c>
      <c r="V102" s="12" t="str">
        <f t="shared" ca="1" si="44"/>
        <v/>
      </c>
      <c r="W102" s="12" t="str">
        <f t="shared" ca="1" si="45"/>
        <v/>
      </c>
      <c r="X102" s="12" t="str">
        <f t="shared" ca="1" si="46"/>
        <v/>
      </c>
      <c r="Y102" s="12" t="str">
        <f t="shared" ca="1" si="47"/>
        <v/>
      </c>
      <c r="AA102" s="211">
        <f t="shared" si="48"/>
        <v>1</v>
      </c>
      <c r="AB102" s="211" t="str">
        <f t="shared" si="34"/>
        <v/>
      </c>
      <c r="AC102" s="211" t="str">
        <f t="shared" si="34"/>
        <v/>
      </c>
      <c r="AD102" s="211">
        <f t="shared" si="36"/>
        <v>1</v>
      </c>
      <c r="AE102" s="211">
        <f t="shared" si="36"/>
        <v>1</v>
      </c>
      <c r="AF102" s="211">
        <f t="shared" si="36"/>
        <v>1</v>
      </c>
      <c r="AG102" s="211">
        <f t="shared" si="36"/>
        <v>1</v>
      </c>
      <c r="AH102" s="211">
        <f t="shared" si="36"/>
        <v>1</v>
      </c>
      <c r="AI102" s="211">
        <f t="shared" si="36"/>
        <v>1</v>
      </c>
      <c r="AJ102" s="211">
        <f t="shared" si="36"/>
        <v>1</v>
      </c>
      <c r="AK102" s="211">
        <f t="shared" si="36"/>
        <v>1</v>
      </c>
      <c r="AL102" s="211">
        <f t="shared" si="36"/>
        <v>1</v>
      </c>
      <c r="AM102" s="211">
        <f t="shared" si="36"/>
        <v>1</v>
      </c>
      <c r="AN102" s="211">
        <f t="shared" si="36"/>
        <v>1</v>
      </c>
      <c r="AO102" s="211">
        <f t="shared" si="36"/>
        <v>1</v>
      </c>
      <c r="AP102" s="211">
        <f t="shared" si="36"/>
        <v>1</v>
      </c>
      <c r="AQ102" s="211">
        <f t="shared" si="36"/>
        <v>1</v>
      </c>
      <c r="AR102" s="211">
        <f t="shared" si="36"/>
        <v>1</v>
      </c>
      <c r="AS102" s="211">
        <f t="shared" si="29"/>
        <v>1</v>
      </c>
      <c r="AT102" s="211">
        <f t="shared" si="24"/>
        <v>1</v>
      </c>
      <c r="AU102" s="211">
        <f t="shared" si="24"/>
        <v>1</v>
      </c>
      <c r="AV102" s="211">
        <f t="shared" si="24"/>
        <v>1</v>
      </c>
      <c r="BA102" s="211" t="str">
        <f t="shared" si="32"/>
        <v/>
      </c>
      <c r="BB102" s="211" t="str">
        <f t="shared" si="31"/>
        <v/>
      </c>
      <c r="BC102" s="211" t="str">
        <f t="shared" si="31"/>
        <v/>
      </c>
      <c r="BD102" s="211" t="str">
        <f t="shared" si="31"/>
        <v/>
      </c>
      <c r="BE102" s="211" t="str">
        <f t="shared" si="31"/>
        <v/>
      </c>
      <c r="BF102" s="211" t="str">
        <f t="shared" si="31"/>
        <v/>
      </c>
      <c r="BG102" s="211" t="str">
        <f t="shared" si="31"/>
        <v/>
      </c>
      <c r="BH102" s="211" t="str">
        <f t="shared" si="31"/>
        <v/>
      </c>
      <c r="BI102" s="211" t="str">
        <f t="shared" si="31"/>
        <v/>
      </c>
      <c r="BJ102" s="211" t="str">
        <f t="shared" si="31"/>
        <v/>
      </c>
    </row>
    <row r="103" spans="1:62" hidden="1" x14ac:dyDescent="0.25">
      <c r="A103" s="11"/>
      <c r="B103" s="11" t="str">
        <f t="shared" si="37"/>
        <v/>
      </c>
      <c r="C103" s="248"/>
      <c r="D103" s="248"/>
      <c r="E103" s="248"/>
      <c r="F103" s="14" t="str">
        <f>IF('תנאי סף'!F103="","",'תנאי סף'!F103)</f>
        <v/>
      </c>
      <c r="G103" s="12" t="str">
        <f t="shared" ca="1" si="35"/>
        <v/>
      </c>
      <c r="H103" s="12" t="str">
        <f t="shared" ca="1" si="33"/>
        <v/>
      </c>
      <c r="I103" s="12" t="str">
        <f t="shared" ca="1" si="33"/>
        <v/>
      </c>
      <c r="J103" s="12" t="str">
        <f t="shared" ca="1" si="33"/>
        <v/>
      </c>
      <c r="K103" s="12" t="str">
        <f t="shared" ca="1" si="33"/>
        <v/>
      </c>
      <c r="L103" s="12" t="str">
        <f t="shared" ca="1" si="33"/>
        <v/>
      </c>
      <c r="M103" s="12" t="str">
        <f t="shared" ca="1" si="33"/>
        <v/>
      </c>
      <c r="N103" s="12" t="str">
        <f t="shared" ca="1" si="33"/>
        <v/>
      </c>
      <c r="O103" s="12" t="str">
        <f t="shared" ca="1" si="33"/>
        <v/>
      </c>
      <c r="P103" s="12" t="str">
        <f t="shared" ca="1" si="38"/>
        <v/>
      </c>
      <c r="Q103" s="12" t="str">
        <f t="shared" ca="1" si="39"/>
        <v/>
      </c>
      <c r="R103" s="12" t="str">
        <f t="shared" ca="1" si="40"/>
        <v/>
      </c>
      <c r="S103" s="12" t="str">
        <f t="shared" ca="1" si="41"/>
        <v/>
      </c>
      <c r="T103" s="12" t="str">
        <f t="shared" ca="1" si="42"/>
        <v/>
      </c>
      <c r="U103" s="12" t="str">
        <f t="shared" ca="1" si="43"/>
        <v/>
      </c>
      <c r="V103" s="12" t="str">
        <f t="shared" ca="1" si="44"/>
        <v/>
      </c>
      <c r="W103" s="12" t="str">
        <f t="shared" ca="1" si="45"/>
        <v/>
      </c>
      <c r="X103" s="12" t="str">
        <f t="shared" ca="1" si="46"/>
        <v/>
      </c>
      <c r="Y103" s="12" t="str">
        <f t="shared" ca="1" si="47"/>
        <v/>
      </c>
      <c r="AA103" s="211">
        <f t="shared" si="48"/>
        <v>1</v>
      </c>
      <c r="AB103" s="211" t="str">
        <f t="shared" si="34"/>
        <v/>
      </c>
      <c r="AC103" s="211" t="str">
        <f t="shared" si="34"/>
        <v/>
      </c>
      <c r="AD103" s="211">
        <f t="shared" si="36"/>
        <v>1</v>
      </c>
      <c r="AE103" s="211">
        <f t="shared" si="36"/>
        <v>1</v>
      </c>
      <c r="AF103" s="211">
        <f t="shared" si="36"/>
        <v>1</v>
      </c>
      <c r="AG103" s="211">
        <f t="shared" si="36"/>
        <v>1</v>
      </c>
      <c r="AH103" s="211">
        <f t="shared" si="36"/>
        <v>1</v>
      </c>
      <c r="AI103" s="211">
        <f t="shared" si="36"/>
        <v>1</v>
      </c>
      <c r="AJ103" s="211">
        <f t="shared" si="36"/>
        <v>1</v>
      </c>
      <c r="AK103" s="211">
        <f t="shared" si="36"/>
        <v>1</v>
      </c>
      <c r="AL103" s="211">
        <f t="shared" si="36"/>
        <v>1</v>
      </c>
      <c r="AM103" s="211">
        <f t="shared" si="36"/>
        <v>1</v>
      </c>
      <c r="AN103" s="211">
        <f t="shared" si="36"/>
        <v>1</v>
      </c>
      <c r="AO103" s="211">
        <f t="shared" si="36"/>
        <v>1</v>
      </c>
      <c r="AP103" s="211">
        <f t="shared" si="36"/>
        <v>1</v>
      </c>
      <c r="AQ103" s="211">
        <f t="shared" si="36"/>
        <v>1</v>
      </c>
      <c r="AR103" s="211">
        <f t="shared" si="36"/>
        <v>1</v>
      </c>
      <c r="AS103" s="211">
        <f t="shared" si="29"/>
        <v>1</v>
      </c>
      <c r="AT103" s="211">
        <f t="shared" si="24"/>
        <v>1</v>
      </c>
      <c r="AU103" s="211">
        <f t="shared" si="24"/>
        <v>1</v>
      </c>
      <c r="AV103" s="211">
        <f t="shared" si="24"/>
        <v>1</v>
      </c>
      <c r="BA103" s="211" t="str">
        <f t="shared" si="32"/>
        <v/>
      </c>
      <c r="BB103" s="211" t="str">
        <f t="shared" si="31"/>
        <v/>
      </c>
      <c r="BC103" s="211" t="str">
        <f t="shared" si="31"/>
        <v/>
      </c>
      <c r="BD103" s="211" t="str">
        <f t="shared" si="31"/>
        <v/>
      </c>
      <c r="BE103" s="211" t="str">
        <f t="shared" si="31"/>
        <v/>
      </c>
      <c r="BF103" s="211" t="str">
        <f t="shared" si="31"/>
        <v/>
      </c>
      <c r="BG103" s="211" t="str">
        <f t="shared" si="31"/>
        <v/>
      </c>
      <c r="BH103" s="211" t="str">
        <f t="shared" si="31"/>
        <v/>
      </c>
      <c r="BI103" s="211" t="str">
        <f t="shared" si="31"/>
        <v/>
      </c>
      <c r="BJ103" s="211" t="str">
        <f t="shared" si="31"/>
        <v/>
      </c>
    </row>
    <row r="104" spans="1:62" hidden="1" x14ac:dyDescent="0.25">
      <c r="A104" s="11"/>
      <c r="B104" s="11" t="str">
        <f t="shared" si="37"/>
        <v/>
      </c>
      <c r="C104" s="248"/>
      <c r="D104" s="248"/>
      <c r="E104" s="248"/>
      <c r="F104" s="14" t="str">
        <f>IF('תנאי סף'!F104="","",'תנאי סף'!F104)</f>
        <v/>
      </c>
      <c r="G104" s="12" t="str">
        <f t="shared" ca="1" si="35"/>
        <v/>
      </c>
      <c r="H104" s="12" t="str">
        <f t="shared" ca="1" si="33"/>
        <v/>
      </c>
      <c r="I104" s="12" t="str">
        <f t="shared" ca="1" si="33"/>
        <v/>
      </c>
      <c r="J104" s="12" t="str">
        <f t="shared" ca="1" si="33"/>
        <v/>
      </c>
      <c r="K104" s="12" t="str">
        <f t="shared" ca="1" si="33"/>
        <v/>
      </c>
      <c r="L104" s="12" t="str">
        <f t="shared" ca="1" si="33"/>
        <v/>
      </c>
      <c r="M104" s="12" t="str">
        <f t="shared" ca="1" si="33"/>
        <v/>
      </c>
      <c r="N104" s="12" t="str">
        <f t="shared" ca="1" si="33"/>
        <v/>
      </c>
      <c r="O104" s="12" t="str">
        <f t="shared" ca="1" si="33"/>
        <v/>
      </c>
      <c r="P104" s="12" t="str">
        <f t="shared" ca="1" si="38"/>
        <v/>
      </c>
      <c r="Q104" s="12" t="str">
        <f t="shared" ca="1" si="39"/>
        <v/>
      </c>
      <c r="R104" s="12" t="str">
        <f t="shared" ca="1" si="40"/>
        <v/>
      </c>
      <c r="S104" s="12" t="str">
        <f t="shared" ca="1" si="41"/>
        <v/>
      </c>
      <c r="T104" s="12" t="str">
        <f t="shared" ca="1" si="42"/>
        <v/>
      </c>
      <c r="U104" s="12" t="str">
        <f t="shared" ca="1" si="43"/>
        <v/>
      </c>
      <c r="V104" s="12" t="str">
        <f t="shared" ca="1" si="44"/>
        <v/>
      </c>
      <c r="W104" s="12" t="str">
        <f t="shared" ca="1" si="45"/>
        <v/>
      </c>
      <c r="X104" s="12" t="str">
        <f t="shared" ca="1" si="46"/>
        <v/>
      </c>
      <c r="Y104" s="12" t="str">
        <f t="shared" ca="1" si="47"/>
        <v/>
      </c>
      <c r="AA104" s="211">
        <f t="shared" si="48"/>
        <v>1</v>
      </c>
      <c r="AB104" s="211" t="str">
        <f t="shared" si="34"/>
        <v/>
      </c>
      <c r="AC104" s="211" t="str">
        <f t="shared" si="34"/>
        <v/>
      </c>
      <c r="AD104" s="211">
        <f t="shared" si="36"/>
        <v>1</v>
      </c>
      <c r="AE104" s="211">
        <f t="shared" si="36"/>
        <v>1</v>
      </c>
      <c r="AF104" s="211">
        <f t="shared" si="36"/>
        <v>1</v>
      </c>
      <c r="AG104" s="211">
        <f t="shared" si="36"/>
        <v>1</v>
      </c>
      <c r="AH104" s="211">
        <f t="shared" si="36"/>
        <v>1</v>
      </c>
      <c r="AI104" s="211">
        <f t="shared" si="36"/>
        <v>1</v>
      </c>
      <c r="AJ104" s="211">
        <f t="shared" si="36"/>
        <v>1</v>
      </c>
      <c r="AK104" s="211">
        <f t="shared" si="36"/>
        <v>1</v>
      </c>
      <c r="AL104" s="211">
        <f t="shared" si="36"/>
        <v>1</v>
      </c>
      <c r="AM104" s="211">
        <f t="shared" si="36"/>
        <v>1</v>
      </c>
      <c r="AN104" s="211">
        <f t="shared" si="36"/>
        <v>1</v>
      </c>
      <c r="AO104" s="211">
        <f t="shared" si="36"/>
        <v>1</v>
      </c>
      <c r="AP104" s="211">
        <f t="shared" si="36"/>
        <v>1</v>
      </c>
      <c r="AQ104" s="211">
        <f t="shared" si="36"/>
        <v>1</v>
      </c>
      <c r="AR104" s="211">
        <f t="shared" si="36"/>
        <v>1</v>
      </c>
      <c r="AS104" s="211">
        <f t="shared" si="29"/>
        <v>1</v>
      </c>
      <c r="AT104" s="211">
        <f t="shared" si="24"/>
        <v>1</v>
      </c>
      <c r="AU104" s="211">
        <f t="shared" si="24"/>
        <v>1</v>
      </c>
      <c r="AV104" s="211">
        <f t="shared" si="24"/>
        <v>1</v>
      </c>
      <c r="BA104" s="211" t="str">
        <f t="shared" si="32"/>
        <v/>
      </c>
      <c r="BB104" s="211" t="str">
        <f t="shared" si="31"/>
        <v/>
      </c>
      <c r="BC104" s="211" t="str">
        <f t="shared" si="31"/>
        <v/>
      </c>
      <c r="BD104" s="211" t="str">
        <f t="shared" si="31"/>
        <v/>
      </c>
      <c r="BE104" s="211" t="str">
        <f t="shared" si="31"/>
        <v/>
      </c>
      <c r="BF104" s="211" t="str">
        <f t="shared" si="31"/>
        <v/>
      </c>
      <c r="BG104" s="211" t="str">
        <f t="shared" si="31"/>
        <v/>
      </c>
      <c r="BH104" s="211" t="str">
        <f t="shared" si="31"/>
        <v/>
      </c>
      <c r="BI104" s="211" t="str">
        <f t="shared" si="31"/>
        <v/>
      </c>
      <c r="BJ104" s="211" t="str">
        <f t="shared" si="31"/>
        <v/>
      </c>
    </row>
    <row r="105" spans="1:62" hidden="1" x14ac:dyDescent="0.25">
      <c r="A105" s="11"/>
      <c r="B105" s="11" t="str">
        <f t="shared" si="37"/>
        <v/>
      </c>
      <c r="C105" s="248"/>
      <c r="D105" s="248"/>
      <c r="E105" s="248"/>
      <c r="F105" s="14" t="str">
        <f>IF('תנאי סף'!F105="","",'תנאי סף'!F105)</f>
        <v/>
      </c>
      <c r="G105" s="12" t="str">
        <f t="shared" ca="1" si="35"/>
        <v/>
      </c>
      <c r="H105" s="12" t="str">
        <f t="shared" ca="1" si="33"/>
        <v/>
      </c>
      <c r="I105" s="12" t="str">
        <f t="shared" ca="1" si="33"/>
        <v/>
      </c>
      <c r="J105" s="12" t="str">
        <f t="shared" ca="1" si="33"/>
        <v/>
      </c>
      <c r="K105" s="12" t="str">
        <f t="shared" ca="1" si="33"/>
        <v/>
      </c>
      <c r="L105" s="12" t="str">
        <f t="shared" ca="1" si="33"/>
        <v/>
      </c>
      <c r="M105" s="12" t="str">
        <f t="shared" ca="1" si="33"/>
        <v/>
      </c>
      <c r="N105" s="12" t="str">
        <f t="shared" ca="1" si="33"/>
        <v/>
      </c>
      <c r="O105" s="12" t="str">
        <f t="shared" ca="1" si="33"/>
        <v/>
      </c>
      <c r="P105" s="12" t="str">
        <f t="shared" ca="1" si="38"/>
        <v/>
      </c>
      <c r="Q105" s="12" t="str">
        <f t="shared" ca="1" si="39"/>
        <v/>
      </c>
      <c r="R105" s="12" t="str">
        <f t="shared" ca="1" si="40"/>
        <v/>
      </c>
      <c r="S105" s="12" t="str">
        <f t="shared" ca="1" si="41"/>
        <v/>
      </c>
      <c r="T105" s="12" t="str">
        <f t="shared" ca="1" si="42"/>
        <v/>
      </c>
      <c r="U105" s="12" t="str">
        <f t="shared" ca="1" si="43"/>
        <v/>
      </c>
      <c r="V105" s="12" t="str">
        <f t="shared" ca="1" si="44"/>
        <v/>
      </c>
      <c r="W105" s="12" t="str">
        <f t="shared" ca="1" si="45"/>
        <v/>
      </c>
      <c r="X105" s="12" t="str">
        <f t="shared" ca="1" si="46"/>
        <v/>
      </c>
      <c r="Y105" s="12" t="str">
        <f t="shared" ca="1" si="47"/>
        <v/>
      </c>
      <c r="AA105" s="211">
        <f t="shared" si="48"/>
        <v>1</v>
      </c>
      <c r="AB105" s="211" t="str">
        <f t="shared" si="34"/>
        <v/>
      </c>
      <c r="AC105" s="211" t="str">
        <f t="shared" si="34"/>
        <v/>
      </c>
      <c r="AD105" s="211">
        <f t="shared" si="36"/>
        <v>1</v>
      </c>
      <c r="AE105" s="211">
        <f t="shared" si="36"/>
        <v>1</v>
      </c>
      <c r="AF105" s="211">
        <f t="shared" si="36"/>
        <v>1</v>
      </c>
      <c r="AG105" s="211">
        <f t="shared" si="36"/>
        <v>1</v>
      </c>
      <c r="AH105" s="211">
        <f t="shared" si="36"/>
        <v>1</v>
      </c>
      <c r="AI105" s="211">
        <f t="shared" si="36"/>
        <v>1</v>
      </c>
      <c r="AJ105" s="211">
        <f t="shared" si="36"/>
        <v>1</v>
      </c>
      <c r="AK105" s="211">
        <f t="shared" si="36"/>
        <v>1</v>
      </c>
      <c r="AL105" s="211">
        <f t="shared" si="36"/>
        <v>1</v>
      </c>
      <c r="AM105" s="211">
        <f t="shared" si="36"/>
        <v>1</v>
      </c>
      <c r="AN105" s="211">
        <f t="shared" si="36"/>
        <v>1</v>
      </c>
      <c r="AO105" s="211">
        <f t="shared" si="36"/>
        <v>1</v>
      </c>
      <c r="AP105" s="211">
        <f t="shared" si="36"/>
        <v>1</v>
      </c>
      <c r="AQ105" s="211">
        <f t="shared" si="36"/>
        <v>1</v>
      </c>
      <c r="AR105" s="211">
        <f t="shared" si="36"/>
        <v>1</v>
      </c>
      <c r="AS105" s="211">
        <f t="shared" si="29"/>
        <v>1</v>
      </c>
      <c r="AT105" s="211">
        <f t="shared" si="24"/>
        <v>1</v>
      </c>
      <c r="AU105" s="211">
        <f t="shared" si="24"/>
        <v>1</v>
      </c>
      <c r="AV105" s="211">
        <f t="shared" si="24"/>
        <v>1</v>
      </c>
      <c r="BA105" s="211" t="str">
        <f t="shared" si="32"/>
        <v/>
      </c>
      <c r="BB105" s="211" t="str">
        <f t="shared" si="31"/>
        <v/>
      </c>
      <c r="BC105" s="211" t="str">
        <f t="shared" si="31"/>
        <v/>
      </c>
      <c r="BD105" s="211" t="str">
        <f t="shared" si="31"/>
        <v/>
      </c>
      <c r="BE105" s="211" t="str">
        <f t="shared" si="31"/>
        <v/>
      </c>
      <c r="BF105" s="211" t="str">
        <f t="shared" si="31"/>
        <v/>
      </c>
      <c r="BG105" s="211" t="str">
        <f t="shared" si="31"/>
        <v/>
      </c>
      <c r="BH105" s="211" t="str">
        <f t="shared" si="31"/>
        <v/>
      </c>
      <c r="BI105" s="211" t="str">
        <f t="shared" si="31"/>
        <v/>
      </c>
      <c r="BJ105" s="211" t="str">
        <f t="shared" si="31"/>
        <v/>
      </c>
    </row>
    <row r="106" spans="1:62" hidden="1" x14ac:dyDescent="0.25">
      <c r="A106" s="11"/>
      <c r="B106" s="11" t="str">
        <f t="shared" si="37"/>
        <v/>
      </c>
      <c r="C106" s="248"/>
      <c r="D106" s="248"/>
      <c r="E106" s="248"/>
      <c r="F106" s="14" t="str">
        <f>IF('תנאי סף'!F106="","",'תנאי סף'!F106)</f>
        <v/>
      </c>
      <c r="G106" s="12" t="str">
        <f t="shared" ca="1" si="35"/>
        <v/>
      </c>
      <c r="H106" s="12" t="str">
        <f t="shared" ca="1" si="33"/>
        <v/>
      </c>
      <c r="I106" s="12" t="str">
        <f t="shared" ca="1" si="33"/>
        <v/>
      </c>
      <c r="J106" s="12" t="str">
        <f t="shared" ca="1" si="33"/>
        <v/>
      </c>
      <c r="K106" s="12" t="str">
        <f t="shared" ca="1" si="33"/>
        <v/>
      </c>
      <c r="L106" s="12" t="str">
        <f t="shared" ca="1" si="33"/>
        <v/>
      </c>
      <c r="M106" s="12" t="str">
        <f t="shared" ca="1" si="33"/>
        <v/>
      </c>
      <c r="N106" s="12" t="str">
        <f t="shared" ca="1" si="33"/>
        <v/>
      </c>
      <c r="O106" s="12" t="str">
        <f t="shared" ca="1" si="33"/>
        <v/>
      </c>
      <c r="P106" s="12" t="str">
        <f t="shared" ca="1" si="38"/>
        <v/>
      </c>
      <c r="Q106" s="12" t="str">
        <f t="shared" ca="1" si="39"/>
        <v/>
      </c>
      <c r="R106" s="12" t="str">
        <f t="shared" ca="1" si="40"/>
        <v/>
      </c>
      <c r="S106" s="12" t="str">
        <f t="shared" ca="1" si="41"/>
        <v/>
      </c>
      <c r="T106" s="12" t="str">
        <f t="shared" ca="1" si="42"/>
        <v/>
      </c>
      <c r="U106" s="12" t="str">
        <f t="shared" ca="1" si="43"/>
        <v/>
      </c>
      <c r="V106" s="12" t="str">
        <f t="shared" ca="1" si="44"/>
        <v/>
      </c>
      <c r="W106" s="12" t="str">
        <f t="shared" ca="1" si="45"/>
        <v/>
      </c>
      <c r="X106" s="12" t="str">
        <f t="shared" ca="1" si="46"/>
        <v/>
      </c>
      <c r="Y106" s="12" t="str">
        <f t="shared" ca="1" si="47"/>
        <v/>
      </c>
      <c r="AA106" s="211">
        <f t="shared" si="48"/>
        <v>1</v>
      </c>
      <c r="AB106" s="211" t="str">
        <f t="shared" si="34"/>
        <v/>
      </c>
      <c r="AC106" s="211" t="str">
        <f t="shared" si="34"/>
        <v/>
      </c>
      <c r="AD106" s="211">
        <f t="shared" si="36"/>
        <v>1</v>
      </c>
      <c r="AE106" s="211">
        <f t="shared" si="36"/>
        <v>1</v>
      </c>
      <c r="AF106" s="211">
        <f t="shared" si="36"/>
        <v>1</v>
      </c>
      <c r="AG106" s="211">
        <f t="shared" si="36"/>
        <v>1</v>
      </c>
      <c r="AH106" s="211">
        <f t="shared" si="36"/>
        <v>1</v>
      </c>
      <c r="AI106" s="211">
        <f t="shared" si="36"/>
        <v>1</v>
      </c>
      <c r="AJ106" s="211">
        <f t="shared" si="36"/>
        <v>1</v>
      </c>
      <c r="AK106" s="211">
        <f t="shared" si="36"/>
        <v>1</v>
      </c>
      <c r="AL106" s="211">
        <f t="shared" si="36"/>
        <v>1</v>
      </c>
      <c r="AM106" s="211">
        <f t="shared" si="36"/>
        <v>1</v>
      </c>
      <c r="AN106" s="211">
        <f t="shared" si="36"/>
        <v>1</v>
      </c>
      <c r="AO106" s="211">
        <f t="shared" si="36"/>
        <v>1</v>
      </c>
      <c r="AP106" s="211">
        <f t="shared" si="36"/>
        <v>1</v>
      </c>
      <c r="AQ106" s="211">
        <f t="shared" si="36"/>
        <v>1</v>
      </c>
      <c r="AR106" s="211">
        <f t="shared" si="36"/>
        <v>1</v>
      </c>
      <c r="AS106" s="211">
        <f t="shared" si="29"/>
        <v>1</v>
      </c>
      <c r="AT106" s="211">
        <f t="shared" si="24"/>
        <v>1</v>
      </c>
      <c r="AU106" s="211">
        <f t="shared" si="24"/>
        <v>1</v>
      </c>
      <c r="AV106" s="211">
        <f t="shared" si="24"/>
        <v>1</v>
      </c>
      <c r="BA106" s="211" t="str">
        <f t="shared" si="32"/>
        <v/>
      </c>
      <c r="BB106" s="211" t="str">
        <f t="shared" si="31"/>
        <v/>
      </c>
      <c r="BC106" s="211" t="str">
        <f t="shared" si="31"/>
        <v/>
      </c>
      <c r="BD106" s="211" t="str">
        <f t="shared" si="31"/>
        <v/>
      </c>
      <c r="BE106" s="211" t="str">
        <f t="shared" si="31"/>
        <v/>
      </c>
      <c r="BF106" s="211" t="str">
        <f t="shared" si="31"/>
        <v/>
      </c>
      <c r="BG106" s="211" t="str">
        <f t="shared" si="31"/>
        <v/>
      </c>
      <c r="BH106" s="211" t="str">
        <f t="shared" si="31"/>
        <v/>
      </c>
      <c r="BI106" s="211" t="str">
        <f t="shared" si="31"/>
        <v/>
      </c>
      <c r="BJ106" s="211" t="str">
        <f t="shared" si="31"/>
        <v/>
      </c>
    </row>
    <row r="107" spans="1:62" hidden="1" x14ac:dyDescent="0.25">
      <c r="A107" s="11"/>
      <c r="B107" s="11" t="str">
        <f t="shared" si="37"/>
        <v/>
      </c>
      <c r="C107" s="248"/>
      <c r="D107" s="248"/>
      <c r="E107" s="248"/>
      <c r="F107" s="14" t="str">
        <f>IF('תנאי סף'!F107="","",'תנאי סף'!F107)</f>
        <v/>
      </c>
      <c r="G107" s="12" t="str">
        <f t="shared" ca="1" si="35"/>
        <v/>
      </c>
      <c r="H107" s="12" t="str">
        <f t="shared" ca="1" si="33"/>
        <v/>
      </c>
      <c r="I107" s="12" t="str">
        <f t="shared" ca="1" si="33"/>
        <v/>
      </c>
      <c r="J107" s="12" t="str">
        <f t="shared" ca="1" si="33"/>
        <v/>
      </c>
      <c r="K107" s="12" t="str">
        <f t="shared" ca="1" si="33"/>
        <v/>
      </c>
      <c r="L107" s="12" t="str">
        <f t="shared" ca="1" si="33"/>
        <v/>
      </c>
      <c r="M107" s="12" t="str">
        <f t="shared" ca="1" si="33"/>
        <v/>
      </c>
      <c r="N107" s="12" t="str">
        <f t="shared" ca="1" si="33"/>
        <v/>
      </c>
      <c r="O107" s="12" t="str">
        <f t="shared" ca="1" si="33"/>
        <v/>
      </c>
      <c r="P107" s="12" t="str">
        <f t="shared" ca="1" si="38"/>
        <v/>
      </c>
      <c r="Q107" s="12" t="str">
        <f t="shared" ca="1" si="39"/>
        <v/>
      </c>
      <c r="R107" s="12" t="str">
        <f t="shared" ca="1" si="40"/>
        <v/>
      </c>
      <c r="S107" s="12" t="str">
        <f t="shared" ca="1" si="41"/>
        <v/>
      </c>
      <c r="T107" s="12" t="str">
        <f t="shared" ca="1" si="42"/>
        <v/>
      </c>
      <c r="U107" s="12" t="str">
        <f t="shared" ca="1" si="43"/>
        <v/>
      </c>
      <c r="V107" s="12" t="str">
        <f t="shared" ca="1" si="44"/>
        <v/>
      </c>
      <c r="W107" s="12" t="str">
        <f t="shared" ca="1" si="45"/>
        <v/>
      </c>
      <c r="X107" s="12" t="str">
        <f t="shared" ca="1" si="46"/>
        <v/>
      </c>
      <c r="Y107" s="12" t="str">
        <f t="shared" ca="1" si="47"/>
        <v/>
      </c>
      <c r="AA107" s="211">
        <f t="shared" si="48"/>
        <v>1</v>
      </c>
      <c r="AB107" s="211" t="str">
        <f t="shared" si="34"/>
        <v/>
      </c>
      <c r="AC107" s="211" t="str">
        <f t="shared" si="34"/>
        <v/>
      </c>
      <c r="AD107" s="211">
        <f t="shared" si="36"/>
        <v>1</v>
      </c>
      <c r="AE107" s="211">
        <f t="shared" si="36"/>
        <v>1</v>
      </c>
      <c r="AF107" s="211">
        <f t="shared" si="36"/>
        <v>1</v>
      </c>
      <c r="AG107" s="211">
        <f t="shared" si="36"/>
        <v>1</v>
      </c>
      <c r="AH107" s="211">
        <f t="shared" si="36"/>
        <v>1</v>
      </c>
      <c r="AI107" s="211">
        <f t="shared" si="36"/>
        <v>1</v>
      </c>
      <c r="AJ107" s="211">
        <f t="shared" si="36"/>
        <v>1</v>
      </c>
      <c r="AK107" s="211">
        <f t="shared" si="36"/>
        <v>1</v>
      </c>
      <c r="AL107" s="211">
        <f t="shared" si="36"/>
        <v>1</v>
      </c>
      <c r="AM107" s="211">
        <f t="shared" si="36"/>
        <v>1</v>
      </c>
      <c r="AN107" s="211">
        <f t="shared" si="36"/>
        <v>1</v>
      </c>
      <c r="AO107" s="211">
        <f t="shared" si="36"/>
        <v>1</v>
      </c>
      <c r="AP107" s="211">
        <f t="shared" si="36"/>
        <v>1</v>
      </c>
      <c r="AQ107" s="211">
        <f t="shared" si="36"/>
        <v>1</v>
      </c>
      <c r="AR107" s="211">
        <f t="shared" si="36"/>
        <v>1</v>
      </c>
      <c r="AS107" s="211">
        <f t="shared" si="29"/>
        <v>1</v>
      </c>
      <c r="AT107" s="211">
        <f t="shared" si="24"/>
        <v>1</v>
      </c>
      <c r="AU107" s="211">
        <f t="shared" si="24"/>
        <v>1</v>
      </c>
      <c r="AV107" s="211">
        <f t="shared" si="24"/>
        <v>1</v>
      </c>
      <c r="BA107" s="211" t="str">
        <f t="shared" si="32"/>
        <v/>
      </c>
      <c r="BB107" s="211" t="str">
        <f t="shared" si="31"/>
        <v/>
      </c>
      <c r="BC107" s="211" t="str">
        <f t="shared" si="31"/>
        <v/>
      </c>
      <c r="BD107" s="211" t="str">
        <f t="shared" si="31"/>
        <v/>
      </c>
      <c r="BE107" s="211" t="str">
        <f t="shared" si="31"/>
        <v/>
      </c>
      <c r="BF107" s="211" t="str">
        <f t="shared" si="31"/>
        <v/>
      </c>
      <c r="BG107" s="211" t="str">
        <f t="shared" si="31"/>
        <v/>
      </c>
      <c r="BH107" s="211" t="str">
        <f t="shared" si="31"/>
        <v/>
      </c>
      <c r="BI107" s="211" t="str">
        <f t="shared" si="31"/>
        <v/>
      </c>
      <c r="BJ107" s="211" t="str">
        <f t="shared" si="31"/>
        <v/>
      </c>
    </row>
    <row r="108" spans="1:62" hidden="1" x14ac:dyDescent="0.25">
      <c r="A108" s="11"/>
      <c r="B108" s="11" t="str">
        <f t="shared" si="37"/>
        <v/>
      </c>
      <c r="C108" s="248"/>
      <c r="D108" s="248"/>
      <c r="E108" s="248"/>
      <c r="F108" s="14" t="str">
        <f>IF('תנאי סף'!F108="","",'תנאי סף'!F108)</f>
        <v/>
      </c>
      <c r="G108" s="12" t="str">
        <f t="shared" ca="1" si="35"/>
        <v/>
      </c>
      <c r="H108" s="12" t="str">
        <f t="shared" ca="1" si="33"/>
        <v/>
      </c>
      <c r="I108" s="12" t="str">
        <f t="shared" ca="1" si="33"/>
        <v/>
      </c>
      <c r="J108" s="12" t="str">
        <f t="shared" ca="1" si="33"/>
        <v/>
      </c>
      <c r="K108" s="12" t="str">
        <f t="shared" ca="1" si="33"/>
        <v/>
      </c>
      <c r="L108" s="12" t="str">
        <f t="shared" ca="1" si="33"/>
        <v/>
      </c>
      <c r="M108" s="12" t="str">
        <f t="shared" ca="1" si="33"/>
        <v/>
      </c>
      <c r="N108" s="12" t="str">
        <f t="shared" ca="1" si="33"/>
        <v/>
      </c>
      <c r="O108" s="12" t="str">
        <f t="shared" ca="1" si="33"/>
        <v/>
      </c>
      <c r="P108" s="12" t="str">
        <f t="shared" ca="1" si="38"/>
        <v/>
      </c>
      <c r="Q108" s="12" t="str">
        <f t="shared" ca="1" si="39"/>
        <v/>
      </c>
      <c r="R108" s="12" t="str">
        <f t="shared" ca="1" si="40"/>
        <v/>
      </c>
      <c r="S108" s="12" t="str">
        <f t="shared" ca="1" si="41"/>
        <v/>
      </c>
      <c r="T108" s="12" t="str">
        <f t="shared" ca="1" si="42"/>
        <v/>
      </c>
      <c r="U108" s="12" t="str">
        <f t="shared" ca="1" si="43"/>
        <v/>
      </c>
      <c r="V108" s="12" t="str">
        <f t="shared" ca="1" si="44"/>
        <v/>
      </c>
      <c r="W108" s="12" t="str">
        <f t="shared" ca="1" si="45"/>
        <v/>
      </c>
      <c r="X108" s="12" t="str">
        <f t="shared" ca="1" si="46"/>
        <v/>
      </c>
      <c r="Y108" s="12" t="str">
        <f t="shared" ca="1" si="47"/>
        <v/>
      </c>
      <c r="AA108" s="211">
        <f t="shared" si="48"/>
        <v>1</v>
      </c>
      <c r="AB108" s="211" t="str">
        <f t="shared" si="34"/>
        <v/>
      </c>
      <c r="AC108" s="211" t="str">
        <f t="shared" si="34"/>
        <v/>
      </c>
      <c r="AD108" s="211">
        <f t="shared" si="36"/>
        <v>1</v>
      </c>
      <c r="AE108" s="211">
        <f t="shared" si="36"/>
        <v>1</v>
      </c>
      <c r="AF108" s="211">
        <f t="shared" si="36"/>
        <v>1</v>
      </c>
      <c r="AG108" s="211">
        <f t="shared" si="36"/>
        <v>1</v>
      </c>
      <c r="AH108" s="211">
        <f t="shared" si="36"/>
        <v>1</v>
      </c>
      <c r="AI108" s="211">
        <f t="shared" si="36"/>
        <v>1</v>
      </c>
      <c r="AJ108" s="211">
        <f t="shared" si="36"/>
        <v>1</v>
      </c>
      <c r="AK108" s="211">
        <f t="shared" si="36"/>
        <v>1</v>
      </c>
      <c r="AL108" s="211">
        <f t="shared" si="36"/>
        <v>1</v>
      </c>
      <c r="AM108" s="211">
        <f t="shared" si="36"/>
        <v>1</v>
      </c>
      <c r="AN108" s="211">
        <f t="shared" si="36"/>
        <v>1</v>
      </c>
      <c r="AO108" s="211">
        <f t="shared" si="36"/>
        <v>1</v>
      </c>
      <c r="AP108" s="211">
        <f t="shared" si="36"/>
        <v>1</v>
      </c>
      <c r="AQ108" s="211">
        <f t="shared" si="36"/>
        <v>1</v>
      </c>
      <c r="AR108" s="211">
        <f t="shared" si="36"/>
        <v>1</v>
      </c>
      <c r="AS108" s="211">
        <f t="shared" si="29"/>
        <v>1</v>
      </c>
      <c r="AT108" s="211">
        <f t="shared" si="24"/>
        <v>1</v>
      </c>
      <c r="AU108" s="211">
        <f t="shared" si="24"/>
        <v>1</v>
      </c>
      <c r="AV108" s="211">
        <f t="shared" si="24"/>
        <v>1</v>
      </c>
      <c r="BA108" s="211" t="str">
        <f t="shared" si="32"/>
        <v/>
      </c>
      <c r="BB108" s="211" t="str">
        <f t="shared" si="31"/>
        <v/>
      </c>
      <c r="BC108" s="211" t="str">
        <f t="shared" si="31"/>
        <v/>
      </c>
      <c r="BD108" s="211" t="str">
        <f t="shared" si="31"/>
        <v/>
      </c>
      <c r="BE108" s="211" t="str">
        <f t="shared" si="31"/>
        <v/>
      </c>
      <c r="BF108" s="211" t="str">
        <f t="shared" si="31"/>
        <v/>
      </c>
      <c r="BG108" s="211" t="str">
        <f t="shared" si="31"/>
        <v/>
      </c>
      <c r="BH108" s="211" t="str">
        <f t="shared" si="31"/>
        <v/>
      </c>
      <c r="BI108" s="211" t="str">
        <f t="shared" si="31"/>
        <v/>
      </c>
      <c r="BJ108" s="211" t="str">
        <f t="shared" si="31"/>
        <v/>
      </c>
    </row>
    <row r="109" spans="1:62" hidden="1" x14ac:dyDescent="0.25">
      <c r="A109" s="11"/>
      <c r="B109" s="11" t="str">
        <f t="shared" si="37"/>
        <v/>
      </c>
      <c r="C109" s="248"/>
      <c r="D109" s="248"/>
      <c r="E109" s="248"/>
      <c r="F109" s="14" t="str">
        <f>IF('תנאי סף'!F109="","",'תנאי סף'!F109)</f>
        <v/>
      </c>
      <c r="G109" s="12" t="str">
        <f t="shared" ca="1" si="35"/>
        <v/>
      </c>
      <c r="H109" s="12" t="str">
        <f t="shared" ca="1" si="33"/>
        <v/>
      </c>
      <c r="I109" s="12" t="str">
        <f t="shared" ca="1" si="33"/>
        <v/>
      </c>
      <c r="J109" s="12" t="str">
        <f t="shared" ca="1" si="33"/>
        <v/>
      </c>
      <c r="K109" s="12" t="str">
        <f t="shared" ca="1" si="33"/>
        <v/>
      </c>
      <c r="L109" s="12" t="str">
        <f t="shared" ca="1" si="33"/>
        <v/>
      </c>
      <c r="M109" s="12" t="str">
        <f t="shared" ca="1" si="33"/>
        <v/>
      </c>
      <c r="N109" s="12" t="str">
        <f t="shared" ca="1" si="33"/>
        <v/>
      </c>
      <c r="O109" s="12" t="str">
        <f t="shared" ca="1" si="33"/>
        <v/>
      </c>
      <c r="P109" s="12" t="str">
        <f t="shared" ca="1" si="38"/>
        <v/>
      </c>
      <c r="Q109" s="12" t="str">
        <f t="shared" ca="1" si="39"/>
        <v/>
      </c>
      <c r="R109" s="12" t="str">
        <f t="shared" ca="1" si="40"/>
        <v/>
      </c>
      <c r="S109" s="12" t="str">
        <f t="shared" ca="1" si="41"/>
        <v/>
      </c>
      <c r="T109" s="12" t="str">
        <f t="shared" ca="1" si="42"/>
        <v/>
      </c>
      <c r="U109" s="12" t="str">
        <f t="shared" ca="1" si="43"/>
        <v/>
      </c>
      <c r="V109" s="12" t="str">
        <f t="shared" ca="1" si="44"/>
        <v/>
      </c>
      <c r="W109" s="12" t="str">
        <f t="shared" ca="1" si="45"/>
        <v/>
      </c>
      <c r="X109" s="12" t="str">
        <f t="shared" ca="1" si="46"/>
        <v/>
      </c>
      <c r="Y109" s="12" t="str">
        <f t="shared" ca="1" si="47"/>
        <v/>
      </c>
      <c r="AA109" s="211">
        <f t="shared" si="48"/>
        <v>1</v>
      </c>
      <c r="AB109" s="211" t="str">
        <f t="shared" si="34"/>
        <v/>
      </c>
      <c r="AC109" s="211" t="str">
        <f t="shared" si="34"/>
        <v/>
      </c>
      <c r="AD109" s="211">
        <f t="shared" si="36"/>
        <v>1</v>
      </c>
      <c r="AE109" s="211">
        <f t="shared" si="36"/>
        <v>1</v>
      </c>
      <c r="AF109" s="211">
        <f t="shared" si="36"/>
        <v>1</v>
      </c>
      <c r="AG109" s="211">
        <f t="shared" si="36"/>
        <v>1</v>
      </c>
      <c r="AH109" s="211">
        <f t="shared" si="36"/>
        <v>1</v>
      </c>
      <c r="AI109" s="211">
        <f t="shared" si="36"/>
        <v>1</v>
      </c>
      <c r="AJ109" s="211">
        <f t="shared" si="36"/>
        <v>1</v>
      </c>
      <c r="AK109" s="211">
        <f t="shared" si="36"/>
        <v>1</v>
      </c>
      <c r="AL109" s="211">
        <f t="shared" si="36"/>
        <v>1</v>
      </c>
      <c r="AM109" s="211">
        <f t="shared" si="36"/>
        <v>1</v>
      </c>
      <c r="AN109" s="211">
        <f t="shared" si="36"/>
        <v>1</v>
      </c>
      <c r="AO109" s="211">
        <f t="shared" si="36"/>
        <v>1</v>
      </c>
      <c r="AP109" s="211">
        <f t="shared" si="36"/>
        <v>1</v>
      </c>
      <c r="AQ109" s="211">
        <f t="shared" si="36"/>
        <v>1</v>
      </c>
      <c r="AR109" s="211">
        <f t="shared" si="36"/>
        <v>1</v>
      </c>
      <c r="AS109" s="211">
        <f t="shared" si="29"/>
        <v>1</v>
      </c>
      <c r="AT109" s="211">
        <f t="shared" si="24"/>
        <v>1</v>
      </c>
      <c r="AU109" s="211">
        <f t="shared" si="24"/>
        <v>1</v>
      </c>
      <c r="AV109" s="211">
        <f t="shared" si="24"/>
        <v>1</v>
      </c>
      <c r="BA109" s="211" t="str">
        <f t="shared" si="32"/>
        <v/>
      </c>
      <c r="BB109" s="211" t="str">
        <f t="shared" si="31"/>
        <v/>
      </c>
      <c r="BC109" s="211" t="str">
        <f t="shared" si="31"/>
        <v/>
      </c>
      <c r="BD109" s="211" t="str">
        <f t="shared" si="31"/>
        <v/>
      </c>
      <c r="BE109" s="211" t="str">
        <f t="shared" si="31"/>
        <v/>
      </c>
      <c r="BF109" s="211" t="str">
        <f t="shared" si="31"/>
        <v/>
      </c>
      <c r="BG109" s="211" t="str">
        <f t="shared" si="31"/>
        <v/>
      </c>
      <c r="BH109" s="211" t="str">
        <f t="shared" si="31"/>
        <v/>
      </c>
      <c r="BI109" s="211" t="str">
        <f t="shared" si="31"/>
        <v/>
      </c>
      <c r="BJ109" s="211" t="str">
        <f t="shared" si="31"/>
        <v/>
      </c>
    </row>
    <row r="110" spans="1:62" hidden="1" x14ac:dyDescent="0.25">
      <c r="A110" s="11"/>
      <c r="B110" s="11" t="str">
        <f t="shared" si="37"/>
        <v/>
      </c>
      <c r="C110" s="248"/>
      <c r="D110" s="248"/>
      <c r="E110" s="248"/>
      <c r="F110" s="14" t="str">
        <f>IF('תנאי סף'!F110="","",'תנאי סף'!F110)</f>
        <v/>
      </c>
      <c r="G110" s="12" t="str">
        <f t="shared" ca="1" si="35"/>
        <v/>
      </c>
      <c r="H110" s="12" t="str">
        <f t="shared" ca="1" si="33"/>
        <v/>
      </c>
      <c r="I110" s="12" t="str">
        <f t="shared" ca="1" si="33"/>
        <v/>
      </c>
      <c r="J110" s="12" t="str">
        <f t="shared" ca="1" si="33"/>
        <v/>
      </c>
      <c r="K110" s="12" t="str">
        <f t="shared" ca="1" si="33"/>
        <v/>
      </c>
      <c r="L110" s="12" t="str">
        <f t="shared" ca="1" si="33"/>
        <v/>
      </c>
      <c r="M110" s="12" t="str">
        <f t="shared" ca="1" si="33"/>
        <v/>
      </c>
      <c r="N110" s="12" t="str">
        <f t="shared" ca="1" si="33"/>
        <v/>
      </c>
      <c r="O110" s="12" t="str">
        <f t="shared" ca="1" si="33"/>
        <v/>
      </c>
      <c r="P110" s="12" t="str">
        <f t="shared" ca="1" si="38"/>
        <v/>
      </c>
      <c r="Q110" s="12" t="str">
        <f t="shared" ca="1" si="39"/>
        <v/>
      </c>
      <c r="R110" s="12" t="str">
        <f t="shared" ca="1" si="40"/>
        <v/>
      </c>
      <c r="S110" s="12" t="str">
        <f t="shared" ca="1" si="41"/>
        <v/>
      </c>
      <c r="T110" s="12" t="str">
        <f t="shared" ca="1" si="42"/>
        <v/>
      </c>
      <c r="U110" s="12" t="str">
        <f t="shared" ca="1" si="43"/>
        <v/>
      </c>
      <c r="V110" s="12" t="str">
        <f t="shared" ca="1" si="44"/>
        <v/>
      </c>
      <c r="W110" s="12" t="str">
        <f t="shared" ca="1" si="45"/>
        <v/>
      </c>
      <c r="X110" s="12" t="str">
        <f t="shared" ca="1" si="46"/>
        <v/>
      </c>
      <c r="Y110" s="12" t="str">
        <f t="shared" ca="1" si="47"/>
        <v/>
      </c>
      <c r="AA110" s="211">
        <f t="shared" si="48"/>
        <v>1</v>
      </c>
      <c r="AB110" s="211" t="str">
        <f t="shared" si="34"/>
        <v/>
      </c>
      <c r="AC110" s="211" t="str">
        <f t="shared" si="34"/>
        <v/>
      </c>
      <c r="AD110" s="211">
        <f t="shared" si="36"/>
        <v>1</v>
      </c>
      <c r="AE110" s="211">
        <f t="shared" si="36"/>
        <v>1</v>
      </c>
      <c r="AF110" s="211">
        <f t="shared" si="36"/>
        <v>1</v>
      </c>
      <c r="AG110" s="211">
        <f t="shared" si="36"/>
        <v>1</v>
      </c>
      <c r="AH110" s="211">
        <f t="shared" si="36"/>
        <v>1</v>
      </c>
      <c r="AI110" s="211">
        <f t="shared" si="36"/>
        <v>1</v>
      </c>
      <c r="AJ110" s="211">
        <f t="shared" si="36"/>
        <v>1</v>
      </c>
      <c r="AK110" s="211">
        <f t="shared" si="36"/>
        <v>1</v>
      </c>
      <c r="AL110" s="211">
        <f t="shared" si="36"/>
        <v>1</v>
      </c>
      <c r="AM110" s="211">
        <f t="shared" si="36"/>
        <v>1</v>
      </c>
      <c r="AN110" s="211">
        <f t="shared" si="36"/>
        <v>1</v>
      </c>
      <c r="AO110" s="211">
        <f t="shared" si="36"/>
        <v>1</v>
      </c>
      <c r="AP110" s="211">
        <f t="shared" si="36"/>
        <v>1</v>
      </c>
      <c r="AQ110" s="211">
        <f t="shared" si="36"/>
        <v>1</v>
      </c>
      <c r="AR110" s="211">
        <f t="shared" si="36"/>
        <v>1</v>
      </c>
      <c r="AS110" s="211">
        <f t="shared" si="29"/>
        <v>1</v>
      </c>
      <c r="AT110" s="211">
        <f t="shared" si="29"/>
        <v>1</v>
      </c>
      <c r="AU110" s="211">
        <f t="shared" si="29"/>
        <v>1</v>
      </c>
      <c r="AV110" s="211">
        <f t="shared" si="29"/>
        <v>1</v>
      </c>
      <c r="BA110" s="211" t="str">
        <f t="shared" si="32"/>
        <v/>
      </c>
      <c r="BB110" s="211" t="str">
        <f t="shared" si="31"/>
        <v/>
      </c>
      <c r="BC110" s="211" t="str">
        <f t="shared" si="31"/>
        <v/>
      </c>
      <c r="BD110" s="211" t="str">
        <f t="shared" si="31"/>
        <v/>
      </c>
      <c r="BE110" s="211" t="str">
        <f t="shared" si="31"/>
        <v/>
      </c>
      <c r="BF110" s="211" t="str">
        <f t="shared" si="31"/>
        <v/>
      </c>
      <c r="BG110" s="211" t="str">
        <f t="shared" si="31"/>
        <v/>
      </c>
      <c r="BH110" s="211" t="str">
        <f t="shared" si="31"/>
        <v/>
      </c>
      <c r="BI110" s="211" t="str">
        <f t="shared" si="31"/>
        <v/>
      </c>
      <c r="BJ110" s="211" t="str">
        <f t="shared" si="31"/>
        <v/>
      </c>
    </row>
    <row r="111" spans="1:62" hidden="1" x14ac:dyDescent="0.25">
      <c r="A111" s="11"/>
      <c r="B111" s="11" t="str">
        <f t="shared" si="37"/>
        <v/>
      </c>
      <c r="C111" s="248"/>
      <c r="D111" s="248"/>
      <c r="E111" s="248"/>
      <c r="F111" s="14" t="str">
        <f>IF('תנאי סף'!F111="","",'תנאי סף'!F111)</f>
        <v/>
      </c>
      <c r="G111" s="12" t="str">
        <f t="shared" ca="1" si="35"/>
        <v/>
      </c>
      <c r="H111" s="12" t="str">
        <f t="shared" ca="1" si="33"/>
        <v/>
      </c>
      <c r="I111" s="12" t="str">
        <f t="shared" ca="1" si="33"/>
        <v/>
      </c>
      <c r="J111" s="12" t="str">
        <f t="shared" ca="1" si="33"/>
        <v/>
      </c>
      <c r="K111" s="12" t="str">
        <f t="shared" ca="1" si="33"/>
        <v/>
      </c>
      <c r="L111" s="12" t="str">
        <f t="shared" ca="1" si="33"/>
        <v/>
      </c>
      <c r="M111" s="12" t="str">
        <f t="shared" ca="1" si="33"/>
        <v/>
      </c>
      <c r="N111" s="12" t="str">
        <f t="shared" ca="1" si="33"/>
        <v/>
      </c>
      <c r="O111" s="12" t="str">
        <f t="shared" ca="1" si="33"/>
        <v/>
      </c>
      <c r="P111" s="12" t="str">
        <f t="shared" ca="1" si="38"/>
        <v/>
      </c>
      <c r="Q111" s="12" t="str">
        <f t="shared" ca="1" si="39"/>
        <v/>
      </c>
      <c r="R111" s="12" t="str">
        <f t="shared" ca="1" si="40"/>
        <v/>
      </c>
      <c r="S111" s="12" t="str">
        <f t="shared" ca="1" si="41"/>
        <v/>
      </c>
      <c r="T111" s="12" t="str">
        <f t="shared" ca="1" si="42"/>
        <v/>
      </c>
      <c r="U111" s="12" t="str">
        <f t="shared" ca="1" si="43"/>
        <v/>
      </c>
      <c r="V111" s="12" t="str">
        <f t="shared" ca="1" si="44"/>
        <v/>
      </c>
      <c r="W111" s="12" t="str">
        <f t="shared" ca="1" si="45"/>
        <v/>
      </c>
      <c r="X111" s="12" t="str">
        <f t="shared" ca="1" si="46"/>
        <v/>
      </c>
      <c r="Y111" s="12" t="str">
        <f t="shared" ca="1" si="47"/>
        <v/>
      </c>
      <c r="AA111" s="211">
        <f t="shared" si="48"/>
        <v>1</v>
      </c>
      <c r="AB111" s="211" t="str">
        <f t="shared" si="34"/>
        <v/>
      </c>
      <c r="AC111" s="211" t="str">
        <f t="shared" si="34"/>
        <v/>
      </c>
      <c r="AD111" s="211">
        <f t="shared" si="36"/>
        <v>1</v>
      </c>
      <c r="AE111" s="211">
        <f t="shared" si="36"/>
        <v>1</v>
      </c>
      <c r="AF111" s="211">
        <f t="shared" si="36"/>
        <v>1</v>
      </c>
      <c r="AG111" s="211">
        <f t="shared" si="36"/>
        <v>1</v>
      </c>
      <c r="AH111" s="211">
        <f t="shared" si="36"/>
        <v>1</v>
      </c>
      <c r="AI111" s="211">
        <f t="shared" si="36"/>
        <v>1</v>
      </c>
      <c r="AJ111" s="211">
        <f t="shared" si="36"/>
        <v>1</v>
      </c>
      <c r="AK111" s="211">
        <f t="shared" si="36"/>
        <v>1</v>
      </c>
      <c r="AL111" s="211">
        <f t="shared" si="36"/>
        <v>1</v>
      </c>
      <c r="AM111" s="211">
        <f t="shared" si="36"/>
        <v>1</v>
      </c>
      <c r="AN111" s="211">
        <f t="shared" si="36"/>
        <v>1</v>
      </c>
      <c r="AO111" s="211">
        <f t="shared" si="36"/>
        <v>1</v>
      </c>
      <c r="AP111" s="211">
        <f t="shared" si="36"/>
        <v>1</v>
      </c>
      <c r="AQ111" s="211">
        <f t="shared" si="36"/>
        <v>1</v>
      </c>
      <c r="AR111" s="211">
        <f t="shared" si="36"/>
        <v>1</v>
      </c>
      <c r="AS111" s="211">
        <f t="shared" si="29"/>
        <v>1</v>
      </c>
      <c r="AT111" s="211">
        <f t="shared" si="29"/>
        <v>1</v>
      </c>
      <c r="AU111" s="211">
        <f t="shared" si="29"/>
        <v>1</v>
      </c>
      <c r="AV111" s="211">
        <f t="shared" si="29"/>
        <v>1</v>
      </c>
      <c r="BA111" s="211" t="str">
        <f t="shared" si="32"/>
        <v/>
      </c>
      <c r="BB111" s="211" t="str">
        <f t="shared" si="31"/>
        <v/>
      </c>
      <c r="BC111" s="211" t="str">
        <f t="shared" si="31"/>
        <v/>
      </c>
      <c r="BD111" s="211" t="str">
        <f t="shared" si="31"/>
        <v/>
      </c>
      <c r="BE111" s="211" t="str">
        <f t="shared" si="31"/>
        <v/>
      </c>
      <c r="BF111" s="211" t="str">
        <f t="shared" si="31"/>
        <v/>
      </c>
      <c r="BG111" s="211" t="str">
        <f t="shared" si="31"/>
        <v/>
      </c>
      <c r="BH111" s="211" t="str">
        <f t="shared" si="31"/>
        <v/>
      </c>
      <c r="BI111" s="211" t="str">
        <f t="shared" si="31"/>
        <v/>
      </c>
      <c r="BJ111" s="211" t="str">
        <f t="shared" si="31"/>
        <v/>
      </c>
    </row>
    <row r="112" spans="1:62" hidden="1" x14ac:dyDescent="0.25">
      <c r="A112" s="11"/>
      <c r="B112" s="11" t="str">
        <f t="shared" si="37"/>
        <v/>
      </c>
      <c r="C112" s="248"/>
      <c r="D112" s="248"/>
      <c r="E112" s="248"/>
      <c r="F112" s="14" t="str">
        <f>IF('תנאי סף'!F112="","",'תנאי סף'!F112)</f>
        <v/>
      </c>
      <c r="G112" s="12" t="str">
        <f t="shared" ca="1" si="35"/>
        <v/>
      </c>
      <c r="H112" s="12" t="str">
        <f t="shared" ca="1" si="33"/>
        <v/>
      </c>
      <c r="I112" s="12" t="str">
        <f t="shared" ca="1" si="33"/>
        <v/>
      </c>
      <c r="J112" s="12" t="str">
        <f t="shared" ca="1" si="33"/>
        <v/>
      </c>
      <c r="K112" s="12" t="str">
        <f t="shared" ca="1" si="33"/>
        <v/>
      </c>
      <c r="L112" s="12" t="str">
        <f t="shared" ca="1" si="33"/>
        <v/>
      </c>
      <c r="M112" s="12" t="str">
        <f t="shared" ca="1" si="33"/>
        <v/>
      </c>
      <c r="N112" s="12" t="str">
        <f t="shared" ca="1" si="33"/>
        <v/>
      </c>
      <c r="O112" s="12" t="str">
        <f t="shared" ca="1" si="33"/>
        <v/>
      </c>
      <c r="P112" s="12" t="str">
        <f t="shared" ca="1" si="38"/>
        <v/>
      </c>
      <c r="Q112" s="12" t="str">
        <f t="shared" ca="1" si="39"/>
        <v/>
      </c>
      <c r="R112" s="12" t="str">
        <f t="shared" ca="1" si="40"/>
        <v/>
      </c>
      <c r="S112" s="12" t="str">
        <f t="shared" ca="1" si="41"/>
        <v/>
      </c>
      <c r="T112" s="12" t="str">
        <f t="shared" ca="1" si="42"/>
        <v/>
      </c>
      <c r="U112" s="12" t="str">
        <f t="shared" ca="1" si="43"/>
        <v/>
      </c>
      <c r="V112" s="12" t="str">
        <f t="shared" ca="1" si="44"/>
        <v/>
      </c>
      <c r="W112" s="12" t="str">
        <f t="shared" ca="1" si="45"/>
        <v/>
      </c>
      <c r="X112" s="12" t="str">
        <f t="shared" ca="1" si="46"/>
        <v/>
      </c>
      <c r="Y112" s="12" t="str">
        <f t="shared" ca="1" si="47"/>
        <v/>
      </c>
      <c r="AA112" s="211">
        <f t="shared" si="48"/>
        <v>1</v>
      </c>
      <c r="AB112" s="211" t="str">
        <f t="shared" si="34"/>
        <v/>
      </c>
      <c r="AC112" s="211" t="str">
        <f t="shared" si="34"/>
        <v/>
      </c>
      <c r="AD112" s="211">
        <f t="shared" ref="AD112:AR128" si="49">IF(G$30="",1,IF(G112="",0,IF(G$30=$AE$1,IF(ISNA(MATCH(G112,$AB$30:$AC$30,0)),0,1),IF(G$30=$AF$1,IF(IFERROR(G112*1,"bad")="bad",0,1),IF(G$30=$AG$1,IF(IFERROR(IF(G112=TRUNC(G112),1,"bad"),"bad")="bad",0,1),IF(G$30=$AH$1,IF(AND(IF(IFERROR(G112*1,"bad")="bad",0,1)=1,G112&gt;=0),1,0),IF(G$30=$AI$1,IF(AND(IF(IFERROR(IF(G112=TRUNC(G112),1,"bad"),"bad")="bad",0,1)=1,G112&gt;=0),1,0),IF(G$30=$AJ$1,IF(AND(IF(IFERROR(G112*1,"bad")="bad",0,1)=1,G112&gt;0),1,0),IF(G$30=$AK$1,IF(AND(IF(IFERROR(IF(G112=TRUNC(G112),1,"bad"),"bad")="bad",0,1)=1,G112&gt;0),1,0),IF(G$30=$AL$1,1,IF(G$30=$AM$1,IF(IFERROR(HLOOKUP(G112,$AE$4:$AN$4,1,0),"bad")="bad",0,1),0)))))))))))</f>
        <v>1</v>
      </c>
      <c r="AE112" s="211">
        <f t="shared" si="49"/>
        <v>1</v>
      </c>
      <c r="AF112" s="211">
        <f t="shared" si="49"/>
        <v>1</v>
      </c>
      <c r="AG112" s="211">
        <f t="shared" si="49"/>
        <v>1</v>
      </c>
      <c r="AH112" s="211">
        <f t="shared" si="49"/>
        <v>1</v>
      </c>
      <c r="AI112" s="211">
        <f t="shared" si="49"/>
        <v>1</v>
      </c>
      <c r="AJ112" s="211">
        <f t="shared" si="49"/>
        <v>1</v>
      </c>
      <c r="AK112" s="211">
        <f t="shared" si="49"/>
        <v>1</v>
      </c>
      <c r="AL112" s="211">
        <f t="shared" si="49"/>
        <v>1</v>
      </c>
      <c r="AM112" s="211">
        <f t="shared" si="49"/>
        <v>1</v>
      </c>
      <c r="AN112" s="211">
        <f t="shared" si="49"/>
        <v>1</v>
      </c>
      <c r="AO112" s="211">
        <f t="shared" si="49"/>
        <v>1</v>
      </c>
      <c r="AP112" s="211">
        <f t="shared" si="49"/>
        <v>1</v>
      </c>
      <c r="AQ112" s="211">
        <f t="shared" si="49"/>
        <v>1</v>
      </c>
      <c r="AR112" s="211">
        <f t="shared" si="49"/>
        <v>1</v>
      </c>
      <c r="AS112" s="211">
        <f t="shared" si="29"/>
        <v>1</v>
      </c>
      <c r="AT112" s="211">
        <f t="shared" si="29"/>
        <v>1</v>
      </c>
      <c r="AU112" s="211">
        <f t="shared" si="29"/>
        <v>1</v>
      </c>
      <c r="AV112" s="211">
        <f t="shared" si="29"/>
        <v>1</v>
      </c>
      <c r="BA112" s="211" t="str">
        <f t="shared" si="32"/>
        <v/>
      </c>
      <c r="BB112" s="211" t="str">
        <f t="shared" si="31"/>
        <v/>
      </c>
      <c r="BC112" s="211" t="str">
        <f t="shared" si="31"/>
        <v/>
      </c>
      <c r="BD112" s="211" t="str">
        <f t="shared" si="31"/>
        <v/>
      </c>
      <c r="BE112" s="211" t="str">
        <f t="shared" si="31"/>
        <v/>
      </c>
      <c r="BF112" s="211" t="str">
        <f t="shared" si="31"/>
        <v/>
      </c>
      <c r="BG112" s="211" t="str">
        <f t="shared" si="31"/>
        <v/>
      </c>
      <c r="BH112" s="211" t="str">
        <f t="shared" si="31"/>
        <v/>
      </c>
      <c r="BI112" s="211" t="str">
        <f t="shared" si="31"/>
        <v/>
      </c>
      <c r="BJ112" s="211" t="str">
        <f t="shared" si="31"/>
        <v/>
      </c>
    </row>
    <row r="113" spans="1:62" hidden="1" x14ac:dyDescent="0.25">
      <c r="A113" s="11"/>
      <c r="B113" s="11" t="str">
        <f t="shared" si="37"/>
        <v/>
      </c>
      <c r="C113" s="248"/>
      <c r="D113" s="248"/>
      <c r="E113" s="248"/>
      <c r="F113" s="14" t="str">
        <f>IF('תנאי סף'!F113="","",'תנאי סף'!F113)</f>
        <v/>
      </c>
      <c r="G113" s="12" t="str">
        <f t="shared" ca="1" si="35"/>
        <v/>
      </c>
      <c r="H113" s="12" t="str">
        <f t="shared" ca="1" si="33"/>
        <v/>
      </c>
      <c r="I113" s="12" t="str">
        <f t="shared" ca="1" si="33"/>
        <v/>
      </c>
      <c r="J113" s="12" t="str">
        <f t="shared" ca="1" si="33"/>
        <v/>
      </c>
      <c r="K113" s="12" t="str">
        <f t="shared" ca="1" si="33"/>
        <v/>
      </c>
      <c r="L113" s="12" t="str">
        <f t="shared" ca="1" si="33"/>
        <v/>
      </c>
      <c r="M113" s="12" t="str">
        <f t="shared" ca="1" si="33"/>
        <v/>
      </c>
      <c r="N113" s="12" t="str">
        <f t="shared" ca="1" si="33"/>
        <v/>
      </c>
      <c r="O113" s="12" t="str">
        <f t="shared" ca="1" si="33"/>
        <v/>
      </c>
      <c r="P113" s="12" t="str">
        <f t="shared" ca="1" si="38"/>
        <v/>
      </c>
      <c r="Q113" s="12" t="str">
        <f t="shared" ca="1" si="39"/>
        <v/>
      </c>
      <c r="R113" s="12" t="str">
        <f t="shared" ca="1" si="40"/>
        <v/>
      </c>
      <c r="S113" s="12" t="str">
        <f t="shared" ca="1" si="41"/>
        <v/>
      </c>
      <c r="T113" s="12" t="str">
        <f t="shared" ca="1" si="42"/>
        <v/>
      </c>
      <c r="U113" s="12" t="str">
        <f t="shared" ca="1" si="43"/>
        <v/>
      </c>
      <c r="V113" s="12" t="str">
        <f t="shared" ca="1" si="44"/>
        <v/>
      </c>
      <c r="W113" s="12" t="str">
        <f t="shared" ca="1" si="45"/>
        <v/>
      </c>
      <c r="X113" s="12" t="str">
        <f t="shared" ca="1" si="46"/>
        <v/>
      </c>
      <c r="Y113" s="12" t="str">
        <f t="shared" ca="1" si="47"/>
        <v/>
      </c>
      <c r="AA113" s="211">
        <f t="shared" si="48"/>
        <v>1</v>
      </c>
      <c r="AB113" s="211" t="str">
        <f t="shared" si="34"/>
        <v/>
      </c>
      <c r="AC113" s="211" t="str">
        <f t="shared" si="34"/>
        <v/>
      </c>
      <c r="AD113" s="211">
        <f t="shared" si="49"/>
        <v>1</v>
      </c>
      <c r="AE113" s="211">
        <f t="shared" si="49"/>
        <v>1</v>
      </c>
      <c r="AF113" s="211">
        <f t="shared" si="49"/>
        <v>1</v>
      </c>
      <c r="AG113" s="211">
        <f t="shared" si="49"/>
        <v>1</v>
      </c>
      <c r="AH113" s="211">
        <f t="shared" si="49"/>
        <v>1</v>
      </c>
      <c r="AI113" s="211">
        <f t="shared" si="49"/>
        <v>1</v>
      </c>
      <c r="AJ113" s="211">
        <f t="shared" si="49"/>
        <v>1</v>
      </c>
      <c r="AK113" s="211">
        <f t="shared" si="49"/>
        <v>1</v>
      </c>
      <c r="AL113" s="211">
        <f t="shared" si="49"/>
        <v>1</v>
      </c>
      <c r="AM113" s="211">
        <f t="shared" si="49"/>
        <v>1</v>
      </c>
      <c r="AN113" s="211">
        <f t="shared" si="49"/>
        <v>1</v>
      </c>
      <c r="AO113" s="211">
        <f t="shared" si="49"/>
        <v>1</v>
      </c>
      <c r="AP113" s="211">
        <f t="shared" si="49"/>
        <v>1</v>
      </c>
      <c r="AQ113" s="211">
        <f t="shared" si="49"/>
        <v>1</v>
      </c>
      <c r="AR113" s="211">
        <f t="shared" si="49"/>
        <v>1</v>
      </c>
      <c r="AS113" s="211">
        <f t="shared" si="29"/>
        <v>1</v>
      </c>
      <c r="AT113" s="211">
        <f t="shared" si="29"/>
        <v>1</v>
      </c>
      <c r="AU113" s="211">
        <f t="shared" si="29"/>
        <v>1</v>
      </c>
      <c r="AV113" s="211">
        <f t="shared" si="29"/>
        <v>1</v>
      </c>
      <c r="BA113" s="211" t="str">
        <f t="shared" si="32"/>
        <v/>
      </c>
      <c r="BB113" s="211" t="str">
        <f t="shared" si="31"/>
        <v/>
      </c>
      <c r="BC113" s="211" t="str">
        <f t="shared" si="31"/>
        <v/>
      </c>
      <c r="BD113" s="211" t="str">
        <f t="shared" si="31"/>
        <v/>
      </c>
      <c r="BE113" s="211" t="str">
        <f t="shared" si="31"/>
        <v/>
      </c>
      <c r="BF113" s="211" t="str">
        <f t="shared" si="31"/>
        <v/>
      </c>
      <c r="BG113" s="211" t="str">
        <f t="shared" si="31"/>
        <v/>
      </c>
      <c r="BH113" s="211" t="str">
        <f t="shared" si="31"/>
        <v/>
      </c>
      <c r="BI113" s="211" t="str">
        <f t="shared" si="31"/>
        <v/>
      </c>
      <c r="BJ113" s="211" t="str">
        <f t="shared" si="31"/>
        <v/>
      </c>
    </row>
    <row r="114" spans="1:62" hidden="1" x14ac:dyDescent="0.25">
      <c r="A114" s="11"/>
      <c r="B114" s="11" t="str">
        <f t="shared" si="37"/>
        <v/>
      </c>
      <c r="C114" s="248"/>
      <c r="D114" s="248"/>
      <c r="E114" s="248"/>
      <c r="F114" s="14" t="str">
        <f>IF('תנאי סף'!F114="","",'תנאי סף'!F114)</f>
        <v/>
      </c>
      <c r="G114" s="12" t="str">
        <f t="shared" ca="1" si="35"/>
        <v/>
      </c>
      <c r="H114" s="12" t="str">
        <f t="shared" ca="1" si="33"/>
        <v/>
      </c>
      <c r="I114" s="12" t="str">
        <f t="shared" ca="1" si="33"/>
        <v/>
      </c>
      <c r="J114" s="12" t="str">
        <f t="shared" ca="1" si="33"/>
        <v/>
      </c>
      <c r="K114" s="12" t="str">
        <f t="shared" ca="1" si="33"/>
        <v/>
      </c>
      <c r="L114" s="12" t="str">
        <f t="shared" ca="1" si="33"/>
        <v/>
      </c>
      <c r="M114" s="12" t="str">
        <f t="shared" ca="1" si="33"/>
        <v/>
      </c>
      <c r="N114" s="12" t="str">
        <f t="shared" ca="1" si="33"/>
        <v/>
      </c>
      <c r="O114" s="12" t="str">
        <f t="shared" ca="1" si="33"/>
        <v/>
      </c>
      <c r="P114" s="12" t="str">
        <f t="shared" ca="1" si="38"/>
        <v/>
      </c>
      <c r="Q114" s="12" t="str">
        <f t="shared" ca="1" si="39"/>
        <v/>
      </c>
      <c r="R114" s="12" t="str">
        <f t="shared" ca="1" si="40"/>
        <v/>
      </c>
      <c r="S114" s="12" t="str">
        <f t="shared" ca="1" si="41"/>
        <v/>
      </c>
      <c r="T114" s="12" t="str">
        <f t="shared" ca="1" si="42"/>
        <v/>
      </c>
      <c r="U114" s="12" t="str">
        <f t="shared" ca="1" si="43"/>
        <v/>
      </c>
      <c r="V114" s="12" t="str">
        <f t="shared" ca="1" si="44"/>
        <v/>
      </c>
      <c r="W114" s="12" t="str">
        <f t="shared" ca="1" si="45"/>
        <v/>
      </c>
      <c r="X114" s="12" t="str">
        <f t="shared" ca="1" si="46"/>
        <v/>
      </c>
      <c r="Y114" s="12" t="str">
        <f t="shared" ca="1" si="47"/>
        <v/>
      </c>
      <c r="AA114" s="211">
        <f t="shared" si="48"/>
        <v>1</v>
      </c>
      <c r="AB114" s="211" t="str">
        <f t="shared" si="34"/>
        <v/>
      </c>
      <c r="AC114" s="211" t="str">
        <f t="shared" si="34"/>
        <v/>
      </c>
      <c r="AD114" s="211">
        <f t="shared" si="49"/>
        <v>1</v>
      </c>
      <c r="AE114" s="211">
        <f t="shared" si="49"/>
        <v>1</v>
      </c>
      <c r="AF114" s="211">
        <f t="shared" si="49"/>
        <v>1</v>
      </c>
      <c r="AG114" s="211">
        <f t="shared" si="49"/>
        <v>1</v>
      </c>
      <c r="AH114" s="211">
        <f t="shared" si="49"/>
        <v>1</v>
      </c>
      <c r="AI114" s="211">
        <f t="shared" si="49"/>
        <v>1</v>
      </c>
      <c r="AJ114" s="211">
        <f t="shared" si="49"/>
        <v>1</v>
      </c>
      <c r="AK114" s="211">
        <f t="shared" si="49"/>
        <v>1</v>
      </c>
      <c r="AL114" s="211">
        <f t="shared" si="49"/>
        <v>1</v>
      </c>
      <c r="AM114" s="211">
        <f t="shared" si="49"/>
        <v>1</v>
      </c>
      <c r="AN114" s="211">
        <f t="shared" si="49"/>
        <v>1</v>
      </c>
      <c r="AO114" s="211">
        <f t="shared" si="49"/>
        <v>1</v>
      </c>
      <c r="AP114" s="211">
        <f t="shared" si="49"/>
        <v>1</v>
      </c>
      <c r="AQ114" s="211">
        <f t="shared" si="49"/>
        <v>1</v>
      </c>
      <c r="AR114" s="211">
        <f t="shared" si="49"/>
        <v>1</v>
      </c>
      <c r="AS114" s="211">
        <f t="shared" si="29"/>
        <v>1</v>
      </c>
      <c r="AT114" s="211">
        <f t="shared" si="29"/>
        <v>1</v>
      </c>
      <c r="AU114" s="211">
        <f t="shared" si="29"/>
        <v>1</v>
      </c>
      <c r="AV114" s="211">
        <f t="shared" si="29"/>
        <v>1</v>
      </c>
      <c r="BA114" s="211" t="str">
        <f t="shared" si="32"/>
        <v/>
      </c>
      <c r="BB114" s="211" t="str">
        <f t="shared" si="31"/>
        <v/>
      </c>
      <c r="BC114" s="211" t="str">
        <f t="shared" si="31"/>
        <v/>
      </c>
      <c r="BD114" s="211" t="str">
        <f t="shared" si="31"/>
        <v/>
      </c>
      <c r="BE114" s="211" t="str">
        <f t="shared" si="31"/>
        <v/>
      </c>
      <c r="BF114" s="211" t="str">
        <f t="shared" si="31"/>
        <v/>
      </c>
      <c r="BG114" s="211" t="str">
        <f t="shared" si="31"/>
        <v/>
      </c>
      <c r="BH114" s="211" t="str">
        <f t="shared" si="31"/>
        <v/>
      </c>
      <c r="BI114" s="211" t="str">
        <f t="shared" si="31"/>
        <v/>
      </c>
      <c r="BJ114" s="211" t="str">
        <f t="shared" si="31"/>
        <v/>
      </c>
    </row>
    <row r="115" spans="1:62" hidden="1" x14ac:dyDescent="0.25">
      <c r="A115" s="11"/>
      <c r="B115" s="11" t="str">
        <f t="shared" si="37"/>
        <v/>
      </c>
      <c r="C115" s="248"/>
      <c r="D115" s="248"/>
      <c r="E115" s="248"/>
      <c r="F115" s="14" t="str">
        <f>IF('תנאי סף'!F115="","",'תנאי סף'!F115)</f>
        <v/>
      </c>
      <c r="G115" s="12" t="str">
        <f t="shared" ca="1" si="35"/>
        <v/>
      </c>
      <c r="H115" s="12" t="str">
        <f t="shared" ca="1" si="33"/>
        <v/>
      </c>
      <c r="I115" s="12" t="str">
        <f t="shared" ca="1" si="33"/>
        <v/>
      </c>
      <c r="J115" s="12" t="str">
        <f t="shared" ca="1" si="33"/>
        <v/>
      </c>
      <c r="K115" s="12" t="str">
        <f t="shared" ca="1" si="33"/>
        <v/>
      </c>
      <c r="L115" s="12" t="str">
        <f t="shared" ca="1" si="33"/>
        <v/>
      </c>
      <c r="M115" s="12" t="str">
        <f t="shared" ca="1" si="33"/>
        <v/>
      </c>
      <c r="N115" s="12" t="str">
        <f t="shared" ca="1" si="33"/>
        <v/>
      </c>
      <c r="O115" s="12" t="str">
        <f t="shared" ca="1" si="33"/>
        <v/>
      </c>
      <c r="P115" s="12" t="str">
        <f t="shared" ca="1" si="38"/>
        <v/>
      </c>
      <c r="Q115" s="12" t="str">
        <f t="shared" ca="1" si="39"/>
        <v/>
      </c>
      <c r="R115" s="12" t="str">
        <f t="shared" ca="1" si="40"/>
        <v/>
      </c>
      <c r="S115" s="12" t="str">
        <f t="shared" ca="1" si="41"/>
        <v/>
      </c>
      <c r="T115" s="12" t="str">
        <f t="shared" ca="1" si="42"/>
        <v/>
      </c>
      <c r="U115" s="12" t="str">
        <f t="shared" ca="1" si="43"/>
        <v/>
      </c>
      <c r="V115" s="12" t="str">
        <f t="shared" ca="1" si="44"/>
        <v/>
      </c>
      <c r="W115" s="12" t="str">
        <f t="shared" ca="1" si="45"/>
        <v/>
      </c>
      <c r="X115" s="12" t="str">
        <f t="shared" ca="1" si="46"/>
        <v/>
      </c>
      <c r="Y115" s="12" t="str">
        <f t="shared" ca="1" si="47"/>
        <v/>
      </c>
      <c r="AA115" s="211">
        <f t="shared" si="48"/>
        <v>1</v>
      </c>
      <c r="AB115" s="211" t="str">
        <f t="shared" si="34"/>
        <v/>
      </c>
      <c r="AC115" s="211" t="str">
        <f t="shared" si="34"/>
        <v/>
      </c>
      <c r="AD115" s="211">
        <f t="shared" si="49"/>
        <v>1</v>
      </c>
      <c r="AE115" s="211">
        <f t="shared" si="49"/>
        <v>1</v>
      </c>
      <c r="AF115" s="211">
        <f t="shared" si="49"/>
        <v>1</v>
      </c>
      <c r="AG115" s="211">
        <f t="shared" si="49"/>
        <v>1</v>
      </c>
      <c r="AH115" s="211">
        <f t="shared" si="49"/>
        <v>1</v>
      </c>
      <c r="AI115" s="211">
        <f t="shared" si="49"/>
        <v>1</v>
      </c>
      <c r="AJ115" s="211">
        <f t="shared" si="49"/>
        <v>1</v>
      </c>
      <c r="AK115" s="211">
        <f t="shared" si="49"/>
        <v>1</v>
      </c>
      <c r="AL115" s="211">
        <f t="shared" si="49"/>
        <v>1</v>
      </c>
      <c r="AM115" s="211">
        <f t="shared" si="49"/>
        <v>1</v>
      </c>
      <c r="AN115" s="211">
        <f t="shared" si="49"/>
        <v>1</v>
      </c>
      <c r="AO115" s="211">
        <f t="shared" si="49"/>
        <v>1</v>
      </c>
      <c r="AP115" s="211">
        <f t="shared" si="49"/>
        <v>1</v>
      </c>
      <c r="AQ115" s="211">
        <f t="shared" si="49"/>
        <v>1</v>
      </c>
      <c r="AR115" s="211">
        <f t="shared" si="49"/>
        <v>1</v>
      </c>
      <c r="AS115" s="211">
        <f t="shared" si="29"/>
        <v>1</v>
      </c>
      <c r="AT115" s="211">
        <f t="shared" si="29"/>
        <v>1</v>
      </c>
      <c r="AU115" s="211">
        <f t="shared" si="29"/>
        <v>1</v>
      </c>
      <c r="AV115" s="211">
        <f t="shared" si="29"/>
        <v>1</v>
      </c>
      <c r="BA115" s="211" t="str">
        <f t="shared" si="32"/>
        <v/>
      </c>
      <c r="BB115" s="211" t="str">
        <f t="shared" si="31"/>
        <v/>
      </c>
      <c r="BC115" s="211" t="str">
        <f t="shared" si="31"/>
        <v/>
      </c>
      <c r="BD115" s="211" t="str">
        <f t="shared" si="31"/>
        <v/>
      </c>
      <c r="BE115" s="211" t="str">
        <f t="shared" si="31"/>
        <v/>
      </c>
      <c r="BF115" s="211" t="str">
        <f t="shared" si="31"/>
        <v/>
      </c>
      <c r="BG115" s="211" t="str">
        <f t="shared" si="31"/>
        <v/>
      </c>
      <c r="BH115" s="211" t="str">
        <f t="shared" si="31"/>
        <v/>
      </c>
      <c r="BI115" s="211" t="str">
        <f t="shared" si="31"/>
        <v/>
      </c>
      <c r="BJ115" s="211" t="str">
        <f t="shared" si="31"/>
        <v/>
      </c>
    </row>
    <row r="116" spans="1:62" hidden="1" x14ac:dyDescent="0.25">
      <c r="A116" s="11"/>
      <c r="B116" s="11" t="str">
        <f t="shared" si="37"/>
        <v/>
      </c>
      <c r="C116" s="248"/>
      <c r="D116" s="248"/>
      <c r="E116" s="248"/>
      <c r="F116" s="14" t="str">
        <f>IF('תנאי סף'!F116="","",'תנאי סף'!F116)</f>
        <v/>
      </c>
      <c r="G116" s="12" t="str">
        <f t="shared" ca="1" si="35"/>
        <v/>
      </c>
      <c r="H116" s="12" t="str">
        <f t="shared" ca="1" si="33"/>
        <v/>
      </c>
      <c r="I116" s="12" t="str">
        <f t="shared" ca="1" si="33"/>
        <v/>
      </c>
      <c r="J116" s="12" t="str">
        <f t="shared" ca="1" si="33"/>
        <v/>
      </c>
      <c r="K116" s="12" t="str">
        <f t="shared" ca="1" si="33"/>
        <v/>
      </c>
      <c r="L116" s="12" t="str">
        <f t="shared" ca="1" si="33"/>
        <v/>
      </c>
      <c r="M116" s="12" t="str">
        <f t="shared" ca="1" si="33"/>
        <v/>
      </c>
      <c r="N116" s="12" t="str">
        <f t="shared" ca="1" si="33"/>
        <v/>
      </c>
      <c r="O116" s="12" t="str">
        <f t="shared" ca="1" si="33"/>
        <v/>
      </c>
      <c r="P116" s="12" t="str">
        <f t="shared" ca="1" si="38"/>
        <v/>
      </c>
      <c r="Q116" s="12" t="str">
        <f t="shared" ca="1" si="39"/>
        <v/>
      </c>
      <c r="R116" s="12" t="str">
        <f t="shared" ca="1" si="40"/>
        <v/>
      </c>
      <c r="S116" s="12" t="str">
        <f t="shared" ca="1" si="41"/>
        <v/>
      </c>
      <c r="T116" s="12" t="str">
        <f t="shared" ca="1" si="42"/>
        <v/>
      </c>
      <c r="U116" s="12" t="str">
        <f t="shared" ca="1" si="43"/>
        <v/>
      </c>
      <c r="V116" s="12" t="str">
        <f t="shared" ca="1" si="44"/>
        <v/>
      </c>
      <c r="W116" s="12" t="str">
        <f t="shared" ca="1" si="45"/>
        <v/>
      </c>
      <c r="X116" s="12" t="str">
        <f t="shared" ca="1" si="46"/>
        <v/>
      </c>
      <c r="Y116" s="12" t="str">
        <f t="shared" ca="1" si="47"/>
        <v/>
      </c>
      <c r="AA116" s="211">
        <f t="shared" si="48"/>
        <v>1</v>
      </c>
      <c r="AB116" s="211" t="str">
        <f t="shared" si="34"/>
        <v/>
      </c>
      <c r="AC116" s="211" t="str">
        <f t="shared" si="34"/>
        <v/>
      </c>
      <c r="AD116" s="211">
        <f t="shared" si="49"/>
        <v>1</v>
      </c>
      <c r="AE116" s="211">
        <f t="shared" si="49"/>
        <v>1</v>
      </c>
      <c r="AF116" s="211">
        <f t="shared" si="49"/>
        <v>1</v>
      </c>
      <c r="AG116" s="211">
        <f t="shared" si="49"/>
        <v>1</v>
      </c>
      <c r="AH116" s="211">
        <f t="shared" si="49"/>
        <v>1</v>
      </c>
      <c r="AI116" s="211">
        <f t="shared" si="49"/>
        <v>1</v>
      </c>
      <c r="AJ116" s="211">
        <f t="shared" si="49"/>
        <v>1</v>
      </c>
      <c r="AK116" s="211">
        <f t="shared" si="49"/>
        <v>1</v>
      </c>
      <c r="AL116" s="211">
        <f t="shared" si="49"/>
        <v>1</v>
      </c>
      <c r="AM116" s="211">
        <f t="shared" si="49"/>
        <v>1</v>
      </c>
      <c r="AN116" s="211">
        <f t="shared" si="49"/>
        <v>1</v>
      </c>
      <c r="AO116" s="211">
        <f t="shared" si="49"/>
        <v>1</v>
      </c>
      <c r="AP116" s="211">
        <f t="shared" si="49"/>
        <v>1</v>
      </c>
      <c r="AQ116" s="211">
        <f t="shared" si="49"/>
        <v>1</v>
      </c>
      <c r="AR116" s="211">
        <f t="shared" si="49"/>
        <v>1</v>
      </c>
      <c r="AS116" s="211">
        <f t="shared" si="29"/>
        <v>1</v>
      </c>
      <c r="AT116" s="211">
        <f t="shared" si="29"/>
        <v>1</v>
      </c>
      <c r="AU116" s="211">
        <f t="shared" si="29"/>
        <v>1</v>
      </c>
      <c r="AV116" s="211">
        <f t="shared" si="29"/>
        <v>1</v>
      </c>
      <c r="BA116" s="211" t="str">
        <f t="shared" si="32"/>
        <v/>
      </c>
      <c r="BB116" s="211" t="str">
        <f t="shared" si="31"/>
        <v/>
      </c>
      <c r="BC116" s="211" t="str">
        <f t="shared" si="31"/>
        <v/>
      </c>
      <c r="BD116" s="211" t="str">
        <f t="shared" si="31"/>
        <v/>
      </c>
      <c r="BE116" s="211" t="str">
        <f t="shared" si="31"/>
        <v/>
      </c>
      <c r="BF116" s="211" t="str">
        <f t="shared" si="31"/>
        <v/>
      </c>
      <c r="BG116" s="211" t="str">
        <f t="shared" si="31"/>
        <v/>
      </c>
      <c r="BH116" s="211" t="str">
        <f t="shared" si="31"/>
        <v/>
      </c>
      <c r="BI116" s="211" t="str">
        <f t="shared" si="31"/>
        <v/>
      </c>
      <c r="BJ116" s="211" t="str">
        <f t="shared" si="31"/>
        <v/>
      </c>
    </row>
    <row r="117" spans="1:62" hidden="1" x14ac:dyDescent="0.25">
      <c r="A117" s="11"/>
      <c r="B117" s="11" t="str">
        <f t="shared" si="37"/>
        <v/>
      </c>
      <c r="C117" s="248"/>
      <c r="D117" s="248"/>
      <c r="E117" s="248"/>
      <c r="F117" s="14" t="str">
        <f>IF('תנאי סף'!F117="","",'תנאי סף'!F117)</f>
        <v/>
      </c>
      <c r="G117" s="12" t="str">
        <f t="shared" ca="1" si="35"/>
        <v/>
      </c>
      <c r="H117" s="12" t="str">
        <f t="shared" ca="1" si="33"/>
        <v/>
      </c>
      <c r="I117" s="12" t="str">
        <f t="shared" ca="1" si="33"/>
        <v/>
      </c>
      <c r="J117" s="12" t="str">
        <f t="shared" ca="1" si="33"/>
        <v/>
      </c>
      <c r="K117" s="12" t="str">
        <f t="shared" ca="1" si="33"/>
        <v/>
      </c>
      <c r="L117" s="12" t="str">
        <f t="shared" ca="1" si="33"/>
        <v/>
      </c>
      <c r="M117" s="12" t="str">
        <f t="shared" ca="1" si="33"/>
        <v/>
      </c>
      <c r="N117" s="12" t="str">
        <f t="shared" ca="1" si="33"/>
        <v/>
      </c>
      <c r="O117" s="12" t="str">
        <f t="shared" ca="1" si="33"/>
        <v/>
      </c>
      <c r="P117" s="12" t="str">
        <f t="shared" ca="1" si="38"/>
        <v/>
      </c>
      <c r="Q117" s="12" t="str">
        <f t="shared" ca="1" si="39"/>
        <v/>
      </c>
      <c r="R117" s="12" t="str">
        <f t="shared" ca="1" si="40"/>
        <v/>
      </c>
      <c r="S117" s="12" t="str">
        <f t="shared" ca="1" si="41"/>
        <v/>
      </c>
      <c r="T117" s="12" t="str">
        <f t="shared" ca="1" si="42"/>
        <v/>
      </c>
      <c r="U117" s="12" t="str">
        <f t="shared" ca="1" si="43"/>
        <v/>
      </c>
      <c r="V117" s="12" t="str">
        <f t="shared" ca="1" si="44"/>
        <v/>
      </c>
      <c r="W117" s="12" t="str">
        <f t="shared" ca="1" si="45"/>
        <v/>
      </c>
      <c r="X117" s="12" t="str">
        <f t="shared" ca="1" si="46"/>
        <v/>
      </c>
      <c r="Y117" s="12" t="str">
        <f t="shared" ca="1" si="47"/>
        <v/>
      </c>
      <c r="AA117" s="211">
        <f t="shared" si="48"/>
        <v>1</v>
      </c>
      <c r="AB117" s="211" t="str">
        <f t="shared" si="34"/>
        <v/>
      </c>
      <c r="AC117" s="211" t="str">
        <f t="shared" si="34"/>
        <v/>
      </c>
      <c r="AD117" s="211">
        <f t="shared" si="49"/>
        <v>1</v>
      </c>
      <c r="AE117" s="211">
        <f t="shared" si="49"/>
        <v>1</v>
      </c>
      <c r="AF117" s="211">
        <f t="shared" si="49"/>
        <v>1</v>
      </c>
      <c r="AG117" s="211">
        <f t="shared" si="49"/>
        <v>1</v>
      </c>
      <c r="AH117" s="211">
        <f t="shared" si="49"/>
        <v>1</v>
      </c>
      <c r="AI117" s="211">
        <f t="shared" si="49"/>
        <v>1</v>
      </c>
      <c r="AJ117" s="211">
        <f t="shared" si="49"/>
        <v>1</v>
      </c>
      <c r="AK117" s="211">
        <f t="shared" si="49"/>
        <v>1</v>
      </c>
      <c r="AL117" s="211">
        <f t="shared" si="49"/>
        <v>1</v>
      </c>
      <c r="AM117" s="211">
        <f t="shared" si="49"/>
        <v>1</v>
      </c>
      <c r="AN117" s="211">
        <f t="shared" si="49"/>
        <v>1</v>
      </c>
      <c r="AO117" s="211">
        <f t="shared" si="49"/>
        <v>1</v>
      </c>
      <c r="AP117" s="211">
        <f t="shared" si="49"/>
        <v>1</v>
      </c>
      <c r="AQ117" s="211">
        <f t="shared" si="49"/>
        <v>1</v>
      </c>
      <c r="AR117" s="211">
        <f t="shared" si="49"/>
        <v>1</v>
      </c>
      <c r="AS117" s="211">
        <f t="shared" si="29"/>
        <v>1</v>
      </c>
      <c r="AT117" s="211">
        <f t="shared" si="29"/>
        <v>1</v>
      </c>
      <c r="AU117" s="211">
        <f t="shared" si="29"/>
        <v>1</v>
      </c>
      <c r="AV117" s="211">
        <f t="shared" si="29"/>
        <v>1</v>
      </c>
      <c r="BA117" s="211" t="str">
        <f t="shared" si="32"/>
        <v/>
      </c>
      <c r="BB117" s="211" t="str">
        <f t="shared" si="31"/>
        <v/>
      </c>
      <c r="BC117" s="211" t="str">
        <f t="shared" si="31"/>
        <v/>
      </c>
      <c r="BD117" s="211" t="str">
        <f t="shared" si="31"/>
        <v/>
      </c>
      <c r="BE117" s="211" t="str">
        <f t="shared" si="31"/>
        <v/>
      </c>
      <c r="BF117" s="211" t="str">
        <f t="shared" si="31"/>
        <v/>
      </c>
      <c r="BG117" s="211" t="str">
        <f t="shared" si="31"/>
        <v/>
      </c>
      <c r="BH117" s="211" t="str">
        <f t="shared" si="31"/>
        <v/>
      </c>
      <c r="BI117" s="211" t="str">
        <f t="shared" ref="BB117:BJ130" si="50">IF($F117="","",BI$30)</f>
        <v/>
      </c>
      <c r="BJ117" s="211" t="str">
        <f t="shared" si="50"/>
        <v/>
      </c>
    </row>
    <row r="118" spans="1:62" hidden="1" x14ac:dyDescent="0.25">
      <c r="A118" s="11"/>
      <c r="B118" s="11" t="str">
        <f t="shared" si="37"/>
        <v/>
      </c>
      <c r="C118" s="248"/>
      <c r="D118" s="248"/>
      <c r="E118" s="248"/>
      <c r="F118" s="14" t="str">
        <f>IF('תנאי סף'!F118="","",'תנאי סף'!F118)</f>
        <v/>
      </c>
      <c r="G118" s="12" t="str">
        <f t="shared" ca="1" si="35"/>
        <v/>
      </c>
      <c r="H118" s="12" t="str">
        <f t="shared" ca="1" si="33"/>
        <v/>
      </c>
      <c r="I118" s="12" t="str">
        <f t="shared" ca="1" si="33"/>
        <v/>
      </c>
      <c r="J118" s="12" t="str">
        <f t="shared" ca="1" si="33"/>
        <v/>
      </c>
      <c r="K118" s="12" t="str">
        <f t="shared" ca="1" si="33"/>
        <v/>
      </c>
      <c r="L118" s="12" t="str">
        <f t="shared" ca="1" si="33"/>
        <v/>
      </c>
      <c r="M118" s="12" t="str">
        <f t="shared" ca="1" si="33"/>
        <v/>
      </c>
      <c r="N118" s="12" t="str">
        <f t="shared" ca="1" si="33"/>
        <v/>
      </c>
      <c r="O118" s="12" t="str">
        <f t="shared" ca="1" si="33"/>
        <v/>
      </c>
      <c r="P118" s="12" t="str">
        <f t="shared" ca="1" si="38"/>
        <v/>
      </c>
      <c r="Q118" s="12" t="str">
        <f t="shared" ca="1" si="39"/>
        <v/>
      </c>
      <c r="R118" s="12" t="str">
        <f t="shared" ca="1" si="40"/>
        <v/>
      </c>
      <c r="S118" s="12" t="str">
        <f t="shared" ca="1" si="41"/>
        <v/>
      </c>
      <c r="T118" s="12" t="str">
        <f t="shared" ca="1" si="42"/>
        <v/>
      </c>
      <c r="U118" s="12" t="str">
        <f t="shared" ca="1" si="43"/>
        <v/>
      </c>
      <c r="V118" s="12" t="str">
        <f t="shared" ca="1" si="44"/>
        <v/>
      </c>
      <c r="W118" s="12" t="str">
        <f t="shared" ca="1" si="45"/>
        <v/>
      </c>
      <c r="X118" s="12" t="str">
        <f t="shared" ca="1" si="46"/>
        <v/>
      </c>
      <c r="Y118" s="12" t="str">
        <f t="shared" ca="1" si="47"/>
        <v/>
      </c>
      <c r="AA118" s="211">
        <f t="shared" si="48"/>
        <v>1</v>
      </c>
      <c r="AB118" s="211" t="str">
        <f t="shared" si="34"/>
        <v/>
      </c>
      <c r="AC118" s="211" t="str">
        <f t="shared" si="34"/>
        <v/>
      </c>
      <c r="AD118" s="211">
        <f t="shared" si="49"/>
        <v>1</v>
      </c>
      <c r="AE118" s="211">
        <f t="shared" si="49"/>
        <v>1</v>
      </c>
      <c r="AF118" s="211">
        <f t="shared" si="49"/>
        <v>1</v>
      </c>
      <c r="AG118" s="211">
        <f t="shared" si="49"/>
        <v>1</v>
      </c>
      <c r="AH118" s="211">
        <f t="shared" si="49"/>
        <v>1</v>
      </c>
      <c r="AI118" s="211">
        <f t="shared" si="49"/>
        <v>1</v>
      </c>
      <c r="AJ118" s="211">
        <f t="shared" si="49"/>
        <v>1</v>
      </c>
      <c r="AK118" s="211">
        <f t="shared" si="49"/>
        <v>1</v>
      </c>
      <c r="AL118" s="211">
        <f t="shared" si="49"/>
        <v>1</v>
      </c>
      <c r="AM118" s="211">
        <f t="shared" si="49"/>
        <v>1</v>
      </c>
      <c r="AN118" s="211">
        <f t="shared" si="49"/>
        <v>1</v>
      </c>
      <c r="AO118" s="211">
        <f t="shared" si="49"/>
        <v>1</v>
      </c>
      <c r="AP118" s="211">
        <f t="shared" si="49"/>
        <v>1</v>
      </c>
      <c r="AQ118" s="211">
        <f t="shared" si="49"/>
        <v>1</v>
      </c>
      <c r="AR118" s="211">
        <f t="shared" si="49"/>
        <v>1</v>
      </c>
      <c r="AS118" s="211">
        <f t="shared" si="29"/>
        <v>1</v>
      </c>
      <c r="AT118" s="211">
        <f t="shared" si="29"/>
        <v>1</v>
      </c>
      <c r="AU118" s="211">
        <f t="shared" si="29"/>
        <v>1</v>
      </c>
      <c r="AV118" s="211">
        <f t="shared" si="29"/>
        <v>1</v>
      </c>
      <c r="BA118" s="211" t="str">
        <f t="shared" si="32"/>
        <v/>
      </c>
      <c r="BB118" s="211" t="str">
        <f t="shared" si="50"/>
        <v/>
      </c>
      <c r="BC118" s="211" t="str">
        <f t="shared" si="50"/>
        <v/>
      </c>
      <c r="BD118" s="211" t="str">
        <f t="shared" si="50"/>
        <v/>
      </c>
      <c r="BE118" s="211" t="str">
        <f t="shared" si="50"/>
        <v/>
      </c>
      <c r="BF118" s="211" t="str">
        <f t="shared" si="50"/>
        <v/>
      </c>
      <c r="BG118" s="211" t="str">
        <f t="shared" si="50"/>
        <v/>
      </c>
      <c r="BH118" s="211" t="str">
        <f t="shared" si="50"/>
        <v/>
      </c>
      <c r="BI118" s="211" t="str">
        <f t="shared" si="50"/>
        <v/>
      </c>
      <c r="BJ118" s="211" t="str">
        <f t="shared" si="50"/>
        <v/>
      </c>
    </row>
    <row r="119" spans="1:62" hidden="1" x14ac:dyDescent="0.25">
      <c r="A119" s="11"/>
      <c r="B119" s="11" t="str">
        <f t="shared" si="37"/>
        <v/>
      </c>
      <c r="C119" s="248"/>
      <c r="D119" s="248"/>
      <c r="E119" s="248"/>
      <c r="F119" s="14" t="str">
        <f>IF('תנאי סף'!F119="","",'תנאי סף'!F119)</f>
        <v/>
      </c>
      <c r="G119" s="12" t="str">
        <f t="shared" ca="1" si="35"/>
        <v/>
      </c>
      <c r="H119" s="12" t="str">
        <f t="shared" ca="1" si="33"/>
        <v/>
      </c>
      <c r="I119" s="12" t="str">
        <f t="shared" ca="1" si="33"/>
        <v/>
      </c>
      <c r="J119" s="12" t="str">
        <f t="shared" ca="1" si="33"/>
        <v/>
      </c>
      <c r="K119" s="12" t="str">
        <f t="shared" ca="1" si="33"/>
        <v/>
      </c>
      <c r="L119" s="12" t="str">
        <f t="shared" ca="1" si="33"/>
        <v/>
      </c>
      <c r="M119" s="12" t="str">
        <f t="shared" ca="1" si="33"/>
        <v/>
      </c>
      <c r="N119" s="12" t="str">
        <f t="shared" ca="1" si="33"/>
        <v/>
      </c>
      <c r="O119" s="12" t="str">
        <f t="shared" ca="1" si="33"/>
        <v/>
      </c>
      <c r="P119" s="12" t="str">
        <f t="shared" ca="1" si="38"/>
        <v/>
      </c>
      <c r="Q119" s="12" t="str">
        <f t="shared" ca="1" si="39"/>
        <v/>
      </c>
      <c r="R119" s="12" t="str">
        <f t="shared" ca="1" si="40"/>
        <v/>
      </c>
      <c r="S119" s="12" t="str">
        <f t="shared" ca="1" si="41"/>
        <v/>
      </c>
      <c r="T119" s="12" t="str">
        <f t="shared" ca="1" si="42"/>
        <v/>
      </c>
      <c r="U119" s="12" t="str">
        <f t="shared" ca="1" si="43"/>
        <v/>
      </c>
      <c r="V119" s="12" t="str">
        <f t="shared" ca="1" si="44"/>
        <v/>
      </c>
      <c r="W119" s="12" t="str">
        <f t="shared" ca="1" si="45"/>
        <v/>
      </c>
      <c r="X119" s="12" t="str">
        <f t="shared" ca="1" si="46"/>
        <v/>
      </c>
      <c r="Y119" s="12" t="str">
        <f t="shared" ca="1" si="47"/>
        <v/>
      </c>
      <c r="AA119" s="211">
        <f t="shared" si="48"/>
        <v>1</v>
      </c>
      <c r="AB119" s="211" t="str">
        <f t="shared" si="34"/>
        <v/>
      </c>
      <c r="AC119" s="211" t="str">
        <f t="shared" si="34"/>
        <v/>
      </c>
      <c r="AD119" s="211">
        <f t="shared" si="49"/>
        <v>1</v>
      </c>
      <c r="AE119" s="211">
        <f t="shared" si="49"/>
        <v>1</v>
      </c>
      <c r="AF119" s="211">
        <f t="shared" si="49"/>
        <v>1</v>
      </c>
      <c r="AG119" s="211">
        <f t="shared" si="49"/>
        <v>1</v>
      </c>
      <c r="AH119" s="211">
        <f t="shared" si="49"/>
        <v>1</v>
      </c>
      <c r="AI119" s="211">
        <f t="shared" si="49"/>
        <v>1</v>
      </c>
      <c r="AJ119" s="211">
        <f t="shared" si="49"/>
        <v>1</v>
      </c>
      <c r="AK119" s="211">
        <f t="shared" si="49"/>
        <v>1</v>
      </c>
      <c r="AL119" s="211">
        <f t="shared" si="49"/>
        <v>1</v>
      </c>
      <c r="AM119" s="211">
        <f t="shared" si="49"/>
        <v>1</v>
      </c>
      <c r="AN119" s="211">
        <f t="shared" si="49"/>
        <v>1</v>
      </c>
      <c r="AO119" s="211">
        <f t="shared" si="49"/>
        <v>1</v>
      </c>
      <c r="AP119" s="211">
        <f t="shared" si="49"/>
        <v>1</v>
      </c>
      <c r="AQ119" s="211">
        <f t="shared" si="49"/>
        <v>1</v>
      </c>
      <c r="AR119" s="211">
        <f t="shared" si="49"/>
        <v>1</v>
      </c>
      <c r="AS119" s="211">
        <f t="shared" si="29"/>
        <v>1</v>
      </c>
      <c r="AT119" s="211">
        <f t="shared" si="29"/>
        <v>1</v>
      </c>
      <c r="AU119" s="211">
        <f t="shared" si="29"/>
        <v>1</v>
      </c>
      <c r="AV119" s="211">
        <f t="shared" si="29"/>
        <v>1</v>
      </c>
      <c r="BA119" s="211" t="str">
        <f t="shared" si="32"/>
        <v/>
      </c>
      <c r="BB119" s="211" t="str">
        <f t="shared" si="50"/>
        <v/>
      </c>
      <c r="BC119" s="211" t="str">
        <f t="shared" si="50"/>
        <v/>
      </c>
      <c r="BD119" s="211" t="str">
        <f t="shared" si="50"/>
        <v/>
      </c>
      <c r="BE119" s="211" t="str">
        <f t="shared" si="50"/>
        <v/>
      </c>
      <c r="BF119" s="211" t="str">
        <f t="shared" si="50"/>
        <v/>
      </c>
      <c r="BG119" s="211" t="str">
        <f t="shared" si="50"/>
        <v/>
      </c>
      <c r="BH119" s="211" t="str">
        <f t="shared" si="50"/>
        <v/>
      </c>
      <c r="BI119" s="211" t="str">
        <f t="shared" si="50"/>
        <v/>
      </c>
      <c r="BJ119" s="211" t="str">
        <f t="shared" si="50"/>
        <v/>
      </c>
    </row>
    <row r="120" spans="1:62" hidden="1" x14ac:dyDescent="0.25">
      <c r="A120" s="11"/>
      <c r="B120" s="11" t="str">
        <f t="shared" si="37"/>
        <v/>
      </c>
      <c r="C120" s="248"/>
      <c r="D120" s="248"/>
      <c r="E120" s="248"/>
      <c r="F120" s="14" t="str">
        <f>IF('תנאי סף'!F120="","",'תנאי סף'!F120)</f>
        <v/>
      </c>
      <c r="G120" s="12" t="str">
        <f t="shared" ca="1" si="35"/>
        <v/>
      </c>
      <c r="H120" s="12" t="str">
        <f t="shared" ca="1" si="33"/>
        <v/>
      </c>
      <c r="I120" s="12" t="str">
        <f t="shared" ca="1" si="33"/>
        <v/>
      </c>
      <c r="J120" s="12" t="str">
        <f t="shared" ca="1" si="33"/>
        <v/>
      </c>
      <c r="K120" s="12" t="str">
        <f t="shared" ca="1" si="33"/>
        <v/>
      </c>
      <c r="L120" s="12" t="str">
        <f t="shared" ca="1" si="33"/>
        <v/>
      </c>
      <c r="M120" s="12" t="str">
        <f t="shared" ca="1" si="33"/>
        <v/>
      </c>
      <c r="N120" s="12" t="str">
        <f t="shared" ca="1" si="33"/>
        <v/>
      </c>
      <c r="O120" s="12" t="str">
        <f t="shared" ca="1" si="33"/>
        <v/>
      </c>
      <c r="P120" s="12" t="str">
        <f t="shared" ca="1" si="38"/>
        <v/>
      </c>
      <c r="Q120" s="12" t="str">
        <f t="shared" ca="1" si="39"/>
        <v/>
      </c>
      <c r="R120" s="12" t="str">
        <f t="shared" ca="1" si="40"/>
        <v/>
      </c>
      <c r="S120" s="12" t="str">
        <f t="shared" ca="1" si="41"/>
        <v/>
      </c>
      <c r="T120" s="12" t="str">
        <f t="shared" ca="1" si="42"/>
        <v/>
      </c>
      <c r="U120" s="12" t="str">
        <f t="shared" ca="1" si="43"/>
        <v/>
      </c>
      <c r="V120" s="12" t="str">
        <f t="shared" ca="1" si="44"/>
        <v/>
      </c>
      <c r="W120" s="12" t="str">
        <f t="shared" ca="1" si="45"/>
        <v/>
      </c>
      <c r="X120" s="12" t="str">
        <f t="shared" ca="1" si="46"/>
        <v/>
      </c>
      <c r="Y120" s="12" t="str">
        <f t="shared" ca="1" si="47"/>
        <v/>
      </c>
      <c r="AA120" s="211">
        <f t="shared" si="48"/>
        <v>1</v>
      </c>
      <c r="AB120" s="211" t="str">
        <f t="shared" si="34"/>
        <v/>
      </c>
      <c r="AC120" s="211" t="str">
        <f t="shared" si="34"/>
        <v/>
      </c>
      <c r="AD120" s="211">
        <f t="shared" si="49"/>
        <v>1</v>
      </c>
      <c r="AE120" s="211">
        <f t="shared" si="49"/>
        <v>1</v>
      </c>
      <c r="AF120" s="211">
        <f t="shared" si="49"/>
        <v>1</v>
      </c>
      <c r="AG120" s="211">
        <f t="shared" si="49"/>
        <v>1</v>
      </c>
      <c r="AH120" s="211">
        <f t="shared" si="49"/>
        <v>1</v>
      </c>
      <c r="AI120" s="211">
        <f t="shared" si="49"/>
        <v>1</v>
      </c>
      <c r="AJ120" s="211">
        <f t="shared" si="49"/>
        <v>1</v>
      </c>
      <c r="AK120" s="211">
        <f t="shared" si="49"/>
        <v>1</v>
      </c>
      <c r="AL120" s="211">
        <f t="shared" si="49"/>
        <v>1</v>
      </c>
      <c r="AM120" s="211">
        <f t="shared" si="49"/>
        <v>1</v>
      </c>
      <c r="AN120" s="211">
        <f t="shared" si="49"/>
        <v>1</v>
      </c>
      <c r="AO120" s="211">
        <f t="shared" si="49"/>
        <v>1</v>
      </c>
      <c r="AP120" s="211">
        <f t="shared" si="49"/>
        <v>1</v>
      </c>
      <c r="AQ120" s="211">
        <f t="shared" si="49"/>
        <v>1</v>
      </c>
      <c r="AR120" s="211">
        <f t="shared" si="49"/>
        <v>1</v>
      </c>
      <c r="AS120" s="211">
        <f t="shared" si="29"/>
        <v>1</v>
      </c>
      <c r="AT120" s="211">
        <f t="shared" si="29"/>
        <v>1</v>
      </c>
      <c r="AU120" s="211">
        <f t="shared" si="29"/>
        <v>1</v>
      </c>
      <c r="AV120" s="211">
        <f t="shared" si="29"/>
        <v>1</v>
      </c>
      <c r="BA120" s="211" t="str">
        <f t="shared" si="32"/>
        <v/>
      </c>
      <c r="BB120" s="211" t="str">
        <f t="shared" si="50"/>
        <v/>
      </c>
      <c r="BC120" s="211" t="str">
        <f t="shared" si="50"/>
        <v/>
      </c>
      <c r="BD120" s="211" t="str">
        <f t="shared" si="50"/>
        <v/>
      </c>
      <c r="BE120" s="211" t="str">
        <f t="shared" si="50"/>
        <v/>
      </c>
      <c r="BF120" s="211" t="str">
        <f t="shared" si="50"/>
        <v/>
      </c>
      <c r="BG120" s="211" t="str">
        <f t="shared" si="50"/>
        <v/>
      </c>
      <c r="BH120" s="211" t="str">
        <f t="shared" si="50"/>
        <v/>
      </c>
      <c r="BI120" s="211" t="str">
        <f t="shared" si="50"/>
        <v/>
      </c>
      <c r="BJ120" s="211" t="str">
        <f t="shared" si="50"/>
        <v/>
      </c>
    </row>
    <row r="121" spans="1:62" hidden="1" x14ac:dyDescent="0.25">
      <c r="A121" s="11"/>
      <c r="B121" s="11" t="str">
        <f t="shared" si="37"/>
        <v/>
      </c>
      <c r="C121" s="248"/>
      <c r="D121" s="248"/>
      <c r="E121" s="248"/>
      <c r="F121" s="14" t="str">
        <f>IF('תנאי סף'!F121="","",'תנאי סף'!F121)</f>
        <v/>
      </c>
      <c r="G121" s="12" t="str">
        <f t="shared" ca="1" si="35"/>
        <v/>
      </c>
      <c r="H121" s="12" t="str">
        <f t="shared" ca="1" si="33"/>
        <v/>
      </c>
      <c r="I121" s="12" t="str">
        <f t="shared" ca="1" si="33"/>
        <v/>
      </c>
      <c r="J121" s="12" t="str">
        <f t="shared" ca="1" si="33"/>
        <v/>
      </c>
      <c r="K121" s="12" t="str">
        <f t="shared" ca="1" si="33"/>
        <v/>
      </c>
      <c r="L121" s="12" t="str">
        <f t="shared" ca="1" si="33"/>
        <v/>
      </c>
      <c r="M121" s="12" t="str">
        <f t="shared" ca="1" si="33"/>
        <v/>
      </c>
      <c r="N121" s="12" t="str">
        <f t="shared" ca="1" si="33"/>
        <v/>
      </c>
      <c r="O121" s="12" t="str">
        <f t="shared" ca="1" si="33"/>
        <v/>
      </c>
      <c r="P121" s="12" t="str">
        <f t="shared" ca="1" si="38"/>
        <v/>
      </c>
      <c r="Q121" s="12" t="str">
        <f t="shared" ca="1" si="39"/>
        <v/>
      </c>
      <c r="R121" s="12" t="str">
        <f t="shared" ca="1" si="40"/>
        <v/>
      </c>
      <c r="S121" s="12" t="str">
        <f t="shared" ca="1" si="41"/>
        <v/>
      </c>
      <c r="T121" s="12" t="str">
        <f t="shared" ca="1" si="42"/>
        <v/>
      </c>
      <c r="U121" s="12" t="str">
        <f t="shared" ca="1" si="43"/>
        <v/>
      </c>
      <c r="V121" s="12" t="str">
        <f t="shared" ca="1" si="44"/>
        <v/>
      </c>
      <c r="W121" s="12" t="str">
        <f t="shared" ca="1" si="45"/>
        <v/>
      </c>
      <c r="X121" s="12" t="str">
        <f t="shared" ca="1" si="46"/>
        <v/>
      </c>
      <c r="Y121" s="12" t="str">
        <f t="shared" ca="1" si="47"/>
        <v/>
      </c>
      <c r="AA121" s="211">
        <f t="shared" si="48"/>
        <v>1</v>
      </c>
      <c r="AB121" s="211" t="str">
        <f t="shared" si="34"/>
        <v/>
      </c>
      <c r="AC121" s="211" t="str">
        <f t="shared" si="34"/>
        <v/>
      </c>
      <c r="AD121" s="211">
        <f t="shared" si="49"/>
        <v>1</v>
      </c>
      <c r="AE121" s="211">
        <f t="shared" si="49"/>
        <v>1</v>
      </c>
      <c r="AF121" s="211">
        <f t="shared" si="49"/>
        <v>1</v>
      </c>
      <c r="AG121" s="211">
        <f t="shared" si="49"/>
        <v>1</v>
      </c>
      <c r="AH121" s="211">
        <f t="shared" si="49"/>
        <v>1</v>
      </c>
      <c r="AI121" s="211">
        <f t="shared" si="49"/>
        <v>1</v>
      </c>
      <c r="AJ121" s="211">
        <f t="shared" si="49"/>
        <v>1</v>
      </c>
      <c r="AK121" s="211">
        <f t="shared" si="49"/>
        <v>1</v>
      </c>
      <c r="AL121" s="211">
        <f t="shared" si="49"/>
        <v>1</v>
      </c>
      <c r="AM121" s="211">
        <f t="shared" si="49"/>
        <v>1</v>
      </c>
      <c r="AN121" s="211">
        <f t="shared" si="49"/>
        <v>1</v>
      </c>
      <c r="AO121" s="211">
        <f t="shared" si="49"/>
        <v>1</v>
      </c>
      <c r="AP121" s="211">
        <f t="shared" si="49"/>
        <v>1</v>
      </c>
      <c r="AQ121" s="211">
        <f t="shared" si="49"/>
        <v>1</v>
      </c>
      <c r="AR121" s="211">
        <f t="shared" si="49"/>
        <v>1</v>
      </c>
      <c r="AS121" s="211">
        <f t="shared" si="29"/>
        <v>1</v>
      </c>
      <c r="AT121" s="211">
        <f t="shared" si="29"/>
        <v>1</v>
      </c>
      <c r="AU121" s="211">
        <f t="shared" si="29"/>
        <v>1</v>
      </c>
      <c r="AV121" s="211">
        <f t="shared" si="29"/>
        <v>1</v>
      </c>
      <c r="BA121" s="211" t="str">
        <f t="shared" si="32"/>
        <v/>
      </c>
      <c r="BB121" s="211" t="str">
        <f t="shared" si="50"/>
        <v/>
      </c>
      <c r="BC121" s="211" t="str">
        <f t="shared" si="50"/>
        <v/>
      </c>
      <c r="BD121" s="211" t="str">
        <f t="shared" si="50"/>
        <v/>
      </c>
      <c r="BE121" s="211" t="str">
        <f t="shared" si="50"/>
        <v/>
      </c>
      <c r="BF121" s="211" t="str">
        <f t="shared" si="50"/>
        <v/>
      </c>
      <c r="BG121" s="211" t="str">
        <f t="shared" si="50"/>
        <v/>
      </c>
      <c r="BH121" s="211" t="str">
        <f t="shared" si="50"/>
        <v/>
      </c>
      <c r="BI121" s="211" t="str">
        <f t="shared" si="50"/>
        <v/>
      </c>
      <c r="BJ121" s="211" t="str">
        <f t="shared" si="50"/>
        <v/>
      </c>
    </row>
    <row r="122" spans="1:62" hidden="1" x14ac:dyDescent="0.25">
      <c r="A122" s="11"/>
      <c r="B122" s="11" t="str">
        <f t="shared" si="37"/>
        <v/>
      </c>
      <c r="C122" s="248"/>
      <c r="D122" s="248"/>
      <c r="E122" s="248"/>
      <c r="F122" s="14" t="str">
        <f>IF('תנאי סף'!F122="","",'תנאי סף'!F122)</f>
        <v/>
      </c>
      <c r="G122" s="12" t="str">
        <f t="shared" ca="1" si="35"/>
        <v/>
      </c>
      <c r="H122" s="12" t="str">
        <f t="shared" ca="1" si="33"/>
        <v/>
      </c>
      <c r="I122" s="12" t="str">
        <f t="shared" ca="1" si="33"/>
        <v/>
      </c>
      <c r="J122" s="12" t="str">
        <f t="shared" ca="1" si="33"/>
        <v/>
      </c>
      <c r="K122" s="12" t="str">
        <f t="shared" ca="1" si="33"/>
        <v/>
      </c>
      <c r="L122" s="12" t="str">
        <f t="shared" ca="1" si="33"/>
        <v/>
      </c>
      <c r="M122" s="12" t="str">
        <f t="shared" ca="1" si="33"/>
        <v/>
      </c>
      <c r="N122" s="12" t="str">
        <f t="shared" ca="1" si="33"/>
        <v/>
      </c>
      <c r="O122" s="12" t="str">
        <f t="shared" ca="1" si="33"/>
        <v/>
      </c>
      <c r="P122" s="12" t="str">
        <f t="shared" ca="1" si="38"/>
        <v/>
      </c>
      <c r="Q122" s="12" t="str">
        <f t="shared" ca="1" si="39"/>
        <v/>
      </c>
      <c r="R122" s="12" t="str">
        <f t="shared" ca="1" si="40"/>
        <v/>
      </c>
      <c r="S122" s="12" t="str">
        <f t="shared" ca="1" si="41"/>
        <v/>
      </c>
      <c r="T122" s="12" t="str">
        <f t="shared" ca="1" si="42"/>
        <v/>
      </c>
      <c r="U122" s="12" t="str">
        <f t="shared" ca="1" si="43"/>
        <v/>
      </c>
      <c r="V122" s="12" t="str">
        <f t="shared" ca="1" si="44"/>
        <v/>
      </c>
      <c r="W122" s="12" t="str">
        <f t="shared" ca="1" si="45"/>
        <v/>
      </c>
      <c r="X122" s="12" t="str">
        <f t="shared" ca="1" si="46"/>
        <v/>
      </c>
      <c r="Y122" s="12" t="str">
        <f t="shared" ca="1" si="47"/>
        <v/>
      </c>
      <c r="AA122" s="211">
        <f t="shared" si="48"/>
        <v>1</v>
      </c>
      <c r="AB122" s="211" t="str">
        <f t="shared" si="34"/>
        <v/>
      </c>
      <c r="AC122" s="211" t="str">
        <f t="shared" si="34"/>
        <v/>
      </c>
      <c r="AD122" s="211">
        <f t="shared" si="49"/>
        <v>1</v>
      </c>
      <c r="AE122" s="211">
        <f t="shared" si="49"/>
        <v>1</v>
      </c>
      <c r="AF122" s="211">
        <f t="shared" si="49"/>
        <v>1</v>
      </c>
      <c r="AG122" s="211">
        <f t="shared" si="49"/>
        <v>1</v>
      </c>
      <c r="AH122" s="211">
        <f t="shared" si="49"/>
        <v>1</v>
      </c>
      <c r="AI122" s="211">
        <f t="shared" si="49"/>
        <v>1</v>
      </c>
      <c r="AJ122" s="211">
        <f t="shared" si="49"/>
        <v>1</v>
      </c>
      <c r="AK122" s="211">
        <f t="shared" si="49"/>
        <v>1</v>
      </c>
      <c r="AL122" s="211">
        <f t="shared" si="49"/>
        <v>1</v>
      </c>
      <c r="AM122" s="211">
        <f t="shared" si="49"/>
        <v>1</v>
      </c>
      <c r="AN122" s="211">
        <f t="shared" si="49"/>
        <v>1</v>
      </c>
      <c r="AO122" s="211">
        <f t="shared" si="49"/>
        <v>1</v>
      </c>
      <c r="AP122" s="211">
        <f t="shared" si="49"/>
        <v>1</v>
      </c>
      <c r="AQ122" s="211">
        <f t="shared" si="49"/>
        <v>1</v>
      </c>
      <c r="AR122" s="211">
        <f t="shared" si="49"/>
        <v>1</v>
      </c>
      <c r="AS122" s="211">
        <f t="shared" si="29"/>
        <v>1</v>
      </c>
      <c r="AT122" s="211">
        <f t="shared" si="29"/>
        <v>1</v>
      </c>
      <c r="AU122" s="211">
        <f t="shared" si="29"/>
        <v>1</v>
      </c>
      <c r="AV122" s="211">
        <f t="shared" si="29"/>
        <v>1</v>
      </c>
      <c r="BA122" s="211" t="str">
        <f t="shared" si="32"/>
        <v/>
      </c>
      <c r="BB122" s="211" t="str">
        <f t="shared" si="50"/>
        <v/>
      </c>
      <c r="BC122" s="211" t="str">
        <f t="shared" si="50"/>
        <v/>
      </c>
      <c r="BD122" s="211" t="str">
        <f t="shared" si="50"/>
        <v/>
      </c>
      <c r="BE122" s="211" t="str">
        <f t="shared" si="50"/>
        <v/>
      </c>
      <c r="BF122" s="211" t="str">
        <f t="shared" si="50"/>
        <v/>
      </c>
      <c r="BG122" s="211" t="str">
        <f t="shared" si="50"/>
        <v/>
      </c>
      <c r="BH122" s="211" t="str">
        <f t="shared" si="50"/>
        <v/>
      </c>
      <c r="BI122" s="211" t="str">
        <f t="shared" si="50"/>
        <v/>
      </c>
      <c r="BJ122" s="211" t="str">
        <f t="shared" si="50"/>
        <v/>
      </c>
    </row>
    <row r="123" spans="1:62" hidden="1" x14ac:dyDescent="0.25">
      <c r="A123" s="11"/>
      <c r="B123" s="11" t="str">
        <f t="shared" si="37"/>
        <v/>
      </c>
      <c r="C123" s="248"/>
      <c r="D123" s="248"/>
      <c r="E123" s="248"/>
      <c r="F123" s="14" t="str">
        <f>IF('תנאי סף'!F123="","",'תנאי סף'!F123)</f>
        <v/>
      </c>
      <c r="G123" s="12" t="str">
        <f t="shared" ca="1" si="35"/>
        <v/>
      </c>
      <c r="H123" s="12" t="str">
        <f t="shared" ca="1" si="33"/>
        <v/>
      </c>
      <c r="I123" s="12" t="str">
        <f t="shared" ca="1" si="33"/>
        <v/>
      </c>
      <c r="J123" s="12" t="str">
        <f t="shared" ca="1" si="33"/>
        <v/>
      </c>
      <c r="K123" s="12" t="str">
        <f t="shared" ca="1" si="33"/>
        <v/>
      </c>
      <c r="L123" s="12" t="str">
        <f t="shared" ca="1" si="33"/>
        <v/>
      </c>
      <c r="M123" s="12" t="str">
        <f t="shared" ca="1" si="33"/>
        <v/>
      </c>
      <c r="N123" s="12" t="str">
        <f t="shared" ca="1" si="33"/>
        <v/>
      </c>
      <c r="O123" s="12" t="str">
        <f t="shared" ca="1" si="33"/>
        <v/>
      </c>
      <c r="P123" s="12" t="str">
        <f t="shared" ca="1" si="38"/>
        <v/>
      </c>
      <c r="Q123" s="12" t="str">
        <f t="shared" ca="1" si="39"/>
        <v/>
      </c>
      <c r="R123" s="12" t="str">
        <f t="shared" ca="1" si="40"/>
        <v/>
      </c>
      <c r="S123" s="12" t="str">
        <f t="shared" ca="1" si="41"/>
        <v/>
      </c>
      <c r="T123" s="12" t="str">
        <f t="shared" ca="1" si="42"/>
        <v/>
      </c>
      <c r="U123" s="12" t="str">
        <f t="shared" ca="1" si="43"/>
        <v/>
      </c>
      <c r="V123" s="12" t="str">
        <f t="shared" ca="1" si="44"/>
        <v/>
      </c>
      <c r="W123" s="12" t="str">
        <f t="shared" ca="1" si="45"/>
        <v/>
      </c>
      <c r="X123" s="12" t="str">
        <f t="shared" ca="1" si="46"/>
        <v/>
      </c>
      <c r="Y123" s="12" t="str">
        <f t="shared" ca="1" si="47"/>
        <v/>
      </c>
      <c r="AA123" s="211">
        <f t="shared" si="48"/>
        <v>1</v>
      </c>
      <c r="AB123" s="211" t="str">
        <f t="shared" si="34"/>
        <v/>
      </c>
      <c r="AC123" s="211" t="str">
        <f t="shared" si="34"/>
        <v/>
      </c>
      <c r="AD123" s="211">
        <f t="shared" si="49"/>
        <v>1</v>
      </c>
      <c r="AE123" s="211">
        <f t="shared" si="49"/>
        <v>1</v>
      </c>
      <c r="AF123" s="211">
        <f t="shared" si="49"/>
        <v>1</v>
      </c>
      <c r="AG123" s="211">
        <f t="shared" si="49"/>
        <v>1</v>
      </c>
      <c r="AH123" s="211">
        <f t="shared" si="49"/>
        <v>1</v>
      </c>
      <c r="AI123" s="211">
        <f t="shared" si="49"/>
        <v>1</v>
      </c>
      <c r="AJ123" s="211">
        <f t="shared" si="49"/>
        <v>1</v>
      </c>
      <c r="AK123" s="211">
        <f t="shared" si="49"/>
        <v>1</v>
      </c>
      <c r="AL123" s="211">
        <f t="shared" si="49"/>
        <v>1</v>
      </c>
      <c r="AM123" s="211">
        <f t="shared" si="49"/>
        <v>1</v>
      </c>
      <c r="AN123" s="211">
        <f t="shared" si="49"/>
        <v>1</v>
      </c>
      <c r="AO123" s="211">
        <f t="shared" si="49"/>
        <v>1</v>
      </c>
      <c r="AP123" s="211">
        <f t="shared" si="49"/>
        <v>1</v>
      </c>
      <c r="AQ123" s="211">
        <f t="shared" si="49"/>
        <v>1</v>
      </c>
      <c r="AR123" s="211">
        <f t="shared" si="49"/>
        <v>1</v>
      </c>
      <c r="AS123" s="211">
        <f t="shared" si="29"/>
        <v>1</v>
      </c>
      <c r="AT123" s="211">
        <f t="shared" si="29"/>
        <v>1</v>
      </c>
      <c r="AU123" s="211">
        <f t="shared" si="29"/>
        <v>1</v>
      </c>
      <c r="AV123" s="211">
        <f t="shared" si="29"/>
        <v>1</v>
      </c>
      <c r="BA123" s="211" t="str">
        <f t="shared" si="32"/>
        <v/>
      </c>
      <c r="BB123" s="211" t="str">
        <f t="shared" si="50"/>
        <v/>
      </c>
      <c r="BC123" s="211" t="str">
        <f t="shared" si="50"/>
        <v/>
      </c>
      <c r="BD123" s="211" t="str">
        <f t="shared" si="50"/>
        <v/>
      </c>
      <c r="BE123" s="211" t="str">
        <f t="shared" si="50"/>
        <v/>
      </c>
      <c r="BF123" s="211" t="str">
        <f t="shared" si="50"/>
        <v/>
      </c>
      <c r="BG123" s="211" t="str">
        <f t="shared" si="50"/>
        <v/>
      </c>
      <c r="BH123" s="211" t="str">
        <f t="shared" si="50"/>
        <v/>
      </c>
      <c r="BI123" s="211" t="str">
        <f t="shared" si="50"/>
        <v/>
      </c>
      <c r="BJ123" s="211" t="str">
        <f t="shared" si="50"/>
        <v/>
      </c>
    </row>
    <row r="124" spans="1:62" hidden="1" x14ac:dyDescent="0.25">
      <c r="A124" s="11"/>
      <c r="B124" s="11" t="str">
        <f t="shared" si="37"/>
        <v/>
      </c>
      <c r="C124" s="248"/>
      <c r="D124" s="248"/>
      <c r="E124" s="248"/>
      <c r="F124" s="14" t="str">
        <f>IF('תנאי סף'!F124="","",'תנאי סף'!F124)</f>
        <v/>
      </c>
      <c r="G124" s="12" t="str">
        <f t="shared" ca="1" si="35"/>
        <v/>
      </c>
      <c r="H124" s="12" t="str">
        <f t="shared" ca="1" si="33"/>
        <v/>
      </c>
      <c r="I124" s="12" t="str">
        <f t="shared" ref="H124:O130" ca="1" si="51">IF($F124="","",INDIRECT("'"&amp;SUBSTITUTE($F124,"'","''")&amp;"'"&amp;"!R"&amp;I$23&amp;"C"&amp;$G$22,0))</f>
        <v/>
      </c>
      <c r="J124" s="12" t="str">
        <f t="shared" ca="1" si="51"/>
        <v/>
      </c>
      <c r="K124" s="12" t="str">
        <f t="shared" ca="1" si="51"/>
        <v/>
      </c>
      <c r="L124" s="12" t="str">
        <f t="shared" ca="1" si="51"/>
        <v/>
      </c>
      <c r="M124" s="12" t="str">
        <f t="shared" ca="1" si="51"/>
        <v/>
      </c>
      <c r="N124" s="12" t="str">
        <f t="shared" ca="1" si="51"/>
        <v/>
      </c>
      <c r="O124" s="12" t="str">
        <f t="shared" ca="1" si="51"/>
        <v/>
      </c>
      <c r="P124" s="12" t="str">
        <f t="shared" ca="1" si="38"/>
        <v/>
      </c>
      <c r="Q124" s="12" t="str">
        <f t="shared" ca="1" si="39"/>
        <v/>
      </c>
      <c r="R124" s="12" t="str">
        <f t="shared" ca="1" si="40"/>
        <v/>
      </c>
      <c r="S124" s="12" t="str">
        <f t="shared" ca="1" si="41"/>
        <v/>
      </c>
      <c r="T124" s="12" t="str">
        <f t="shared" ca="1" si="42"/>
        <v/>
      </c>
      <c r="U124" s="12" t="str">
        <f t="shared" ca="1" si="43"/>
        <v/>
      </c>
      <c r="V124" s="12" t="str">
        <f t="shared" ca="1" si="44"/>
        <v/>
      </c>
      <c r="W124" s="12" t="str">
        <f t="shared" ca="1" si="45"/>
        <v/>
      </c>
      <c r="X124" s="12" t="str">
        <f t="shared" ca="1" si="46"/>
        <v/>
      </c>
      <c r="Y124" s="12" t="str">
        <f t="shared" ca="1" si="47"/>
        <v/>
      </c>
      <c r="AA124" s="211">
        <f t="shared" si="48"/>
        <v>1</v>
      </c>
      <c r="AB124" s="211" t="str">
        <f t="shared" si="34"/>
        <v/>
      </c>
      <c r="AC124" s="211" t="str">
        <f t="shared" si="34"/>
        <v/>
      </c>
      <c r="AD124" s="211">
        <f t="shared" si="49"/>
        <v>1</v>
      </c>
      <c r="AE124" s="211">
        <f t="shared" si="49"/>
        <v>1</v>
      </c>
      <c r="AF124" s="211">
        <f t="shared" si="49"/>
        <v>1</v>
      </c>
      <c r="AG124" s="211">
        <f t="shared" si="49"/>
        <v>1</v>
      </c>
      <c r="AH124" s="211">
        <f t="shared" si="49"/>
        <v>1</v>
      </c>
      <c r="AI124" s="211">
        <f t="shared" si="49"/>
        <v>1</v>
      </c>
      <c r="AJ124" s="211">
        <f t="shared" si="49"/>
        <v>1</v>
      </c>
      <c r="AK124" s="211">
        <f t="shared" si="49"/>
        <v>1</v>
      </c>
      <c r="AL124" s="211">
        <f t="shared" si="49"/>
        <v>1</v>
      </c>
      <c r="AM124" s="211">
        <f t="shared" si="49"/>
        <v>1</v>
      </c>
      <c r="AN124" s="211">
        <f t="shared" si="49"/>
        <v>1</v>
      </c>
      <c r="AO124" s="211">
        <f t="shared" si="49"/>
        <v>1</v>
      </c>
      <c r="AP124" s="211">
        <f t="shared" si="49"/>
        <v>1</v>
      </c>
      <c r="AQ124" s="211">
        <f t="shared" si="49"/>
        <v>1</v>
      </c>
      <c r="AR124" s="211">
        <f t="shared" si="49"/>
        <v>1</v>
      </c>
      <c r="AS124" s="211">
        <f t="shared" si="29"/>
        <v>1</v>
      </c>
      <c r="AT124" s="211">
        <f t="shared" si="29"/>
        <v>1</v>
      </c>
      <c r="AU124" s="211">
        <f t="shared" si="29"/>
        <v>1</v>
      </c>
      <c r="AV124" s="211">
        <f t="shared" si="29"/>
        <v>1</v>
      </c>
      <c r="BA124" s="211" t="str">
        <f t="shared" si="32"/>
        <v/>
      </c>
      <c r="BB124" s="211" t="str">
        <f t="shared" si="50"/>
        <v/>
      </c>
      <c r="BC124" s="211" t="str">
        <f t="shared" si="50"/>
        <v/>
      </c>
      <c r="BD124" s="211" t="str">
        <f t="shared" si="50"/>
        <v/>
      </c>
      <c r="BE124" s="211" t="str">
        <f t="shared" si="50"/>
        <v/>
      </c>
      <c r="BF124" s="211" t="str">
        <f t="shared" si="50"/>
        <v/>
      </c>
      <c r="BG124" s="211" t="str">
        <f t="shared" si="50"/>
        <v/>
      </c>
      <c r="BH124" s="211" t="str">
        <f t="shared" si="50"/>
        <v/>
      </c>
      <c r="BI124" s="211" t="str">
        <f t="shared" si="50"/>
        <v/>
      </c>
      <c r="BJ124" s="211" t="str">
        <f t="shared" si="50"/>
        <v/>
      </c>
    </row>
    <row r="125" spans="1:62" hidden="1" x14ac:dyDescent="0.25">
      <c r="A125" s="11"/>
      <c r="B125" s="11" t="str">
        <f t="shared" si="37"/>
        <v/>
      </c>
      <c r="C125" s="248"/>
      <c r="D125" s="248"/>
      <c r="E125" s="248"/>
      <c r="F125" s="14" t="str">
        <f>IF('תנאי סף'!F125="","",'תנאי סף'!F125)</f>
        <v/>
      </c>
      <c r="G125" s="12" t="str">
        <f t="shared" ca="1" si="35"/>
        <v/>
      </c>
      <c r="H125" s="12" t="str">
        <f t="shared" ca="1" si="51"/>
        <v/>
      </c>
      <c r="I125" s="12" t="str">
        <f t="shared" ca="1" si="51"/>
        <v/>
      </c>
      <c r="J125" s="12" t="str">
        <f t="shared" ca="1" si="51"/>
        <v/>
      </c>
      <c r="K125" s="12" t="str">
        <f t="shared" ca="1" si="51"/>
        <v/>
      </c>
      <c r="L125" s="12" t="str">
        <f t="shared" ca="1" si="51"/>
        <v/>
      </c>
      <c r="M125" s="12" t="str">
        <f t="shared" ca="1" si="51"/>
        <v/>
      </c>
      <c r="N125" s="12" t="str">
        <f t="shared" ca="1" si="51"/>
        <v/>
      </c>
      <c r="O125" s="12" t="str">
        <f t="shared" ca="1" si="51"/>
        <v/>
      </c>
      <c r="P125" s="12" t="str">
        <f t="shared" ca="1" si="38"/>
        <v/>
      </c>
      <c r="Q125" s="12" t="str">
        <f t="shared" ca="1" si="39"/>
        <v/>
      </c>
      <c r="R125" s="12" t="str">
        <f t="shared" ca="1" si="40"/>
        <v/>
      </c>
      <c r="S125" s="12" t="str">
        <f t="shared" ca="1" si="41"/>
        <v/>
      </c>
      <c r="T125" s="12" t="str">
        <f t="shared" ca="1" si="42"/>
        <v/>
      </c>
      <c r="U125" s="12" t="str">
        <f t="shared" ca="1" si="43"/>
        <v/>
      </c>
      <c r="V125" s="12" t="str">
        <f t="shared" ca="1" si="44"/>
        <v/>
      </c>
      <c r="W125" s="12" t="str">
        <f t="shared" ca="1" si="45"/>
        <v/>
      </c>
      <c r="X125" s="12" t="str">
        <f t="shared" ca="1" si="46"/>
        <v/>
      </c>
      <c r="Y125" s="12" t="str">
        <f t="shared" ca="1" si="47"/>
        <v/>
      </c>
      <c r="AA125" s="211">
        <f t="shared" si="48"/>
        <v>1</v>
      </c>
      <c r="AB125" s="211" t="str">
        <f t="shared" si="34"/>
        <v/>
      </c>
      <c r="AC125" s="211" t="str">
        <f t="shared" si="34"/>
        <v/>
      </c>
      <c r="AD125" s="211">
        <f t="shared" si="49"/>
        <v>1</v>
      </c>
      <c r="AE125" s="211">
        <f t="shared" si="49"/>
        <v>1</v>
      </c>
      <c r="AF125" s="211">
        <f t="shared" si="49"/>
        <v>1</v>
      </c>
      <c r="AG125" s="211">
        <f t="shared" si="49"/>
        <v>1</v>
      </c>
      <c r="AH125" s="211">
        <f t="shared" si="49"/>
        <v>1</v>
      </c>
      <c r="AI125" s="211">
        <f t="shared" si="49"/>
        <v>1</v>
      </c>
      <c r="AJ125" s="211">
        <f t="shared" si="49"/>
        <v>1</v>
      </c>
      <c r="AK125" s="211">
        <f t="shared" si="49"/>
        <v>1</v>
      </c>
      <c r="AL125" s="211">
        <f t="shared" si="49"/>
        <v>1</v>
      </c>
      <c r="AM125" s="211">
        <f t="shared" si="49"/>
        <v>1</v>
      </c>
      <c r="AN125" s="211">
        <f t="shared" si="49"/>
        <v>1</v>
      </c>
      <c r="AO125" s="211">
        <f t="shared" si="49"/>
        <v>1</v>
      </c>
      <c r="AP125" s="211">
        <f t="shared" si="49"/>
        <v>1</v>
      </c>
      <c r="AQ125" s="211">
        <f t="shared" si="49"/>
        <v>1</v>
      </c>
      <c r="AR125" s="211">
        <f t="shared" si="49"/>
        <v>1</v>
      </c>
      <c r="AS125" s="211">
        <f t="shared" si="29"/>
        <v>1</v>
      </c>
      <c r="AT125" s="211">
        <f t="shared" si="29"/>
        <v>1</v>
      </c>
      <c r="AU125" s="211">
        <f t="shared" si="29"/>
        <v>1</v>
      </c>
      <c r="AV125" s="211">
        <f t="shared" si="29"/>
        <v>1</v>
      </c>
      <c r="BA125" s="211" t="str">
        <f t="shared" si="32"/>
        <v/>
      </c>
      <c r="BB125" s="211" t="str">
        <f t="shared" si="50"/>
        <v/>
      </c>
      <c r="BC125" s="211" t="str">
        <f t="shared" si="50"/>
        <v/>
      </c>
      <c r="BD125" s="211" t="str">
        <f t="shared" si="50"/>
        <v/>
      </c>
      <c r="BE125" s="211" t="str">
        <f t="shared" si="50"/>
        <v/>
      </c>
      <c r="BF125" s="211" t="str">
        <f t="shared" si="50"/>
        <v/>
      </c>
      <c r="BG125" s="211" t="str">
        <f t="shared" si="50"/>
        <v/>
      </c>
      <c r="BH125" s="211" t="str">
        <f t="shared" si="50"/>
        <v/>
      </c>
      <c r="BI125" s="211" t="str">
        <f t="shared" si="50"/>
        <v/>
      </c>
      <c r="BJ125" s="211" t="str">
        <f t="shared" si="50"/>
        <v/>
      </c>
    </row>
    <row r="126" spans="1:62" hidden="1" x14ac:dyDescent="0.25">
      <c r="A126" s="11"/>
      <c r="B126" s="11" t="str">
        <f t="shared" si="37"/>
        <v/>
      </c>
      <c r="C126" s="248"/>
      <c r="D126" s="248"/>
      <c r="E126" s="248"/>
      <c r="F126" s="14" t="str">
        <f>IF('תנאי סף'!F126="","",'תנאי סף'!F126)</f>
        <v/>
      </c>
      <c r="G126" s="12" t="str">
        <f t="shared" ca="1" si="35"/>
        <v/>
      </c>
      <c r="H126" s="12" t="str">
        <f t="shared" ca="1" si="51"/>
        <v/>
      </c>
      <c r="I126" s="12" t="str">
        <f t="shared" ca="1" si="51"/>
        <v/>
      </c>
      <c r="J126" s="12" t="str">
        <f t="shared" ca="1" si="51"/>
        <v/>
      </c>
      <c r="K126" s="12" t="str">
        <f t="shared" ca="1" si="51"/>
        <v/>
      </c>
      <c r="L126" s="12" t="str">
        <f t="shared" ca="1" si="51"/>
        <v/>
      </c>
      <c r="M126" s="12" t="str">
        <f t="shared" ca="1" si="51"/>
        <v/>
      </c>
      <c r="N126" s="12" t="str">
        <f t="shared" ca="1" si="51"/>
        <v/>
      </c>
      <c r="O126" s="12" t="str">
        <f t="shared" ca="1" si="51"/>
        <v/>
      </c>
      <c r="P126" s="12" t="str">
        <f t="shared" ca="1" si="38"/>
        <v/>
      </c>
      <c r="Q126" s="12" t="str">
        <f t="shared" ca="1" si="39"/>
        <v/>
      </c>
      <c r="R126" s="12" t="str">
        <f t="shared" ca="1" si="40"/>
        <v/>
      </c>
      <c r="S126" s="12" t="str">
        <f t="shared" ca="1" si="41"/>
        <v/>
      </c>
      <c r="T126" s="12" t="str">
        <f t="shared" ca="1" si="42"/>
        <v/>
      </c>
      <c r="U126" s="12" t="str">
        <f t="shared" ca="1" si="43"/>
        <v/>
      </c>
      <c r="V126" s="12" t="str">
        <f t="shared" ca="1" si="44"/>
        <v/>
      </c>
      <c r="W126" s="12" t="str">
        <f t="shared" ca="1" si="45"/>
        <v/>
      </c>
      <c r="X126" s="12" t="str">
        <f t="shared" ca="1" si="46"/>
        <v/>
      </c>
      <c r="Y126" s="12" t="str">
        <f t="shared" ca="1" si="47"/>
        <v/>
      </c>
      <c r="AA126" s="211">
        <f t="shared" si="48"/>
        <v>1</v>
      </c>
      <c r="AB126" s="211" t="str">
        <f t="shared" si="34"/>
        <v/>
      </c>
      <c r="AC126" s="211" t="str">
        <f t="shared" si="34"/>
        <v/>
      </c>
      <c r="AD126" s="211">
        <f t="shared" si="49"/>
        <v>1</v>
      </c>
      <c r="AE126" s="211">
        <f t="shared" si="49"/>
        <v>1</v>
      </c>
      <c r="AF126" s="211">
        <f t="shared" si="49"/>
        <v>1</v>
      </c>
      <c r="AG126" s="211">
        <f t="shared" si="49"/>
        <v>1</v>
      </c>
      <c r="AH126" s="211">
        <f t="shared" si="49"/>
        <v>1</v>
      </c>
      <c r="AI126" s="211">
        <f t="shared" si="49"/>
        <v>1</v>
      </c>
      <c r="AJ126" s="211">
        <f t="shared" si="49"/>
        <v>1</v>
      </c>
      <c r="AK126" s="211">
        <f t="shared" si="49"/>
        <v>1</v>
      </c>
      <c r="AL126" s="211">
        <f t="shared" si="49"/>
        <v>1</v>
      </c>
      <c r="AM126" s="211">
        <f t="shared" si="49"/>
        <v>1</v>
      </c>
      <c r="AN126" s="211">
        <f t="shared" si="49"/>
        <v>1</v>
      </c>
      <c r="AO126" s="211">
        <f t="shared" si="49"/>
        <v>1</v>
      </c>
      <c r="AP126" s="211">
        <f t="shared" si="49"/>
        <v>1</v>
      </c>
      <c r="AQ126" s="211">
        <f t="shared" si="49"/>
        <v>1</v>
      </c>
      <c r="AR126" s="211">
        <f t="shared" si="49"/>
        <v>1</v>
      </c>
      <c r="AS126" s="211">
        <f t="shared" si="29"/>
        <v>1</v>
      </c>
      <c r="AT126" s="211">
        <f t="shared" si="29"/>
        <v>1</v>
      </c>
      <c r="AU126" s="211">
        <f t="shared" si="29"/>
        <v>1</v>
      </c>
      <c r="AV126" s="211">
        <f t="shared" si="29"/>
        <v>1</v>
      </c>
      <c r="BA126" s="211" t="str">
        <f t="shared" si="32"/>
        <v/>
      </c>
      <c r="BB126" s="211" t="str">
        <f t="shared" si="50"/>
        <v/>
      </c>
      <c r="BC126" s="211" t="str">
        <f t="shared" si="50"/>
        <v/>
      </c>
      <c r="BD126" s="211" t="str">
        <f t="shared" si="50"/>
        <v/>
      </c>
      <c r="BE126" s="211" t="str">
        <f t="shared" si="50"/>
        <v/>
      </c>
      <c r="BF126" s="211" t="str">
        <f t="shared" si="50"/>
        <v/>
      </c>
      <c r="BG126" s="211" t="str">
        <f t="shared" si="50"/>
        <v/>
      </c>
      <c r="BH126" s="211" t="str">
        <f t="shared" si="50"/>
        <v/>
      </c>
      <c r="BI126" s="211" t="str">
        <f t="shared" si="50"/>
        <v/>
      </c>
      <c r="BJ126" s="211" t="str">
        <f t="shared" si="50"/>
        <v/>
      </c>
    </row>
    <row r="127" spans="1:62" hidden="1" x14ac:dyDescent="0.25">
      <c r="A127" s="11"/>
      <c r="B127" s="11" t="str">
        <f t="shared" si="37"/>
        <v/>
      </c>
      <c r="C127" s="248"/>
      <c r="D127" s="248"/>
      <c r="E127" s="248"/>
      <c r="F127" s="14" t="str">
        <f>IF('תנאי סף'!F127="","",'תנאי סף'!F127)</f>
        <v/>
      </c>
      <c r="G127" s="12" t="str">
        <f t="shared" ca="1" si="35"/>
        <v/>
      </c>
      <c r="H127" s="12" t="str">
        <f t="shared" ca="1" si="51"/>
        <v/>
      </c>
      <c r="I127" s="12" t="str">
        <f t="shared" ca="1" si="51"/>
        <v/>
      </c>
      <c r="J127" s="12" t="str">
        <f t="shared" ca="1" si="51"/>
        <v/>
      </c>
      <c r="K127" s="12" t="str">
        <f t="shared" ca="1" si="51"/>
        <v/>
      </c>
      <c r="L127" s="12" t="str">
        <f t="shared" ca="1" si="51"/>
        <v/>
      </c>
      <c r="M127" s="12" t="str">
        <f t="shared" ca="1" si="51"/>
        <v/>
      </c>
      <c r="N127" s="12" t="str">
        <f t="shared" ca="1" si="51"/>
        <v/>
      </c>
      <c r="O127" s="12" t="str">
        <f t="shared" ca="1" si="51"/>
        <v/>
      </c>
      <c r="P127" s="12" t="str">
        <f t="shared" ca="1" si="38"/>
        <v/>
      </c>
      <c r="Q127" s="12" t="str">
        <f t="shared" ca="1" si="39"/>
        <v/>
      </c>
      <c r="R127" s="12" t="str">
        <f t="shared" ca="1" si="40"/>
        <v/>
      </c>
      <c r="S127" s="12" t="str">
        <f t="shared" ca="1" si="41"/>
        <v/>
      </c>
      <c r="T127" s="12" t="str">
        <f t="shared" ca="1" si="42"/>
        <v/>
      </c>
      <c r="U127" s="12" t="str">
        <f t="shared" ca="1" si="43"/>
        <v/>
      </c>
      <c r="V127" s="12" t="str">
        <f t="shared" ca="1" si="44"/>
        <v/>
      </c>
      <c r="W127" s="12" t="str">
        <f t="shared" ca="1" si="45"/>
        <v/>
      </c>
      <c r="X127" s="12" t="str">
        <f t="shared" ca="1" si="46"/>
        <v/>
      </c>
      <c r="Y127" s="12" t="str">
        <f t="shared" ca="1" si="47"/>
        <v/>
      </c>
      <c r="AA127" s="211">
        <f t="shared" si="48"/>
        <v>1</v>
      </c>
      <c r="AB127" s="211" t="str">
        <f t="shared" si="34"/>
        <v/>
      </c>
      <c r="AC127" s="211" t="str">
        <f t="shared" si="34"/>
        <v/>
      </c>
      <c r="AD127" s="211">
        <f t="shared" si="49"/>
        <v>1</v>
      </c>
      <c r="AE127" s="211">
        <f t="shared" si="49"/>
        <v>1</v>
      </c>
      <c r="AF127" s="211">
        <f t="shared" si="49"/>
        <v>1</v>
      </c>
      <c r="AG127" s="211">
        <f t="shared" si="49"/>
        <v>1</v>
      </c>
      <c r="AH127" s="211">
        <f t="shared" si="49"/>
        <v>1</v>
      </c>
      <c r="AI127" s="211">
        <f t="shared" si="49"/>
        <v>1</v>
      </c>
      <c r="AJ127" s="211">
        <f t="shared" si="49"/>
        <v>1</v>
      </c>
      <c r="AK127" s="211">
        <f t="shared" si="49"/>
        <v>1</v>
      </c>
      <c r="AL127" s="211">
        <f t="shared" si="49"/>
        <v>1</v>
      </c>
      <c r="AM127" s="211">
        <f t="shared" si="49"/>
        <v>1</v>
      </c>
      <c r="AN127" s="211">
        <f t="shared" si="49"/>
        <v>1</v>
      </c>
      <c r="AO127" s="211">
        <f t="shared" si="49"/>
        <v>1</v>
      </c>
      <c r="AP127" s="211">
        <f t="shared" si="49"/>
        <v>1</v>
      </c>
      <c r="AQ127" s="211">
        <f t="shared" si="49"/>
        <v>1</v>
      </c>
      <c r="AR127" s="211">
        <f t="shared" si="49"/>
        <v>1</v>
      </c>
      <c r="AS127" s="211">
        <f t="shared" si="29"/>
        <v>1</v>
      </c>
      <c r="AT127" s="211">
        <f t="shared" si="29"/>
        <v>1</v>
      </c>
      <c r="AU127" s="211">
        <f t="shared" si="29"/>
        <v>1</v>
      </c>
      <c r="AV127" s="211">
        <f t="shared" si="29"/>
        <v>1</v>
      </c>
      <c r="BA127" s="211" t="str">
        <f t="shared" si="32"/>
        <v/>
      </c>
      <c r="BB127" s="211" t="str">
        <f t="shared" si="50"/>
        <v/>
      </c>
      <c r="BC127" s="211" t="str">
        <f t="shared" si="50"/>
        <v/>
      </c>
      <c r="BD127" s="211" t="str">
        <f t="shared" si="50"/>
        <v/>
      </c>
      <c r="BE127" s="211" t="str">
        <f t="shared" si="50"/>
        <v/>
      </c>
      <c r="BF127" s="211" t="str">
        <f t="shared" si="50"/>
        <v/>
      </c>
      <c r="BG127" s="211" t="str">
        <f t="shared" si="50"/>
        <v/>
      </c>
      <c r="BH127" s="211" t="str">
        <f t="shared" si="50"/>
        <v/>
      </c>
      <c r="BI127" s="211" t="str">
        <f t="shared" si="50"/>
        <v/>
      </c>
      <c r="BJ127" s="211" t="str">
        <f t="shared" si="50"/>
        <v/>
      </c>
    </row>
    <row r="128" spans="1:62" hidden="1" x14ac:dyDescent="0.25">
      <c r="A128" s="11"/>
      <c r="B128" s="11" t="str">
        <f t="shared" si="37"/>
        <v/>
      </c>
      <c r="C128" s="248"/>
      <c r="D128" s="248"/>
      <c r="E128" s="248"/>
      <c r="F128" s="14" t="str">
        <f>IF('תנאי סף'!F128="","",'תנאי סף'!F128)</f>
        <v/>
      </c>
      <c r="G128" s="12" t="str">
        <f t="shared" ca="1" si="35"/>
        <v/>
      </c>
      <c r="H128" s="12" t="str">
        <f t="shared" ca="1" si="51"/>
        <v/>
      </c>
      <c r="I128" s="12" t="str">
        <f t="shared" ca="1" si="51"/>
        <v/>
      </c>
      <c r="J128" s="12" t="str">
        <f t="shared" ca="1" si="51"/>
        <v/>
      </c>
      <c r="K128" s="12" t="str">
        <f t="shared" ca="1" si="51"/>
        <v/>
      </c>
      <c r="L128" s="12" t="str">
        <f t="shared" ca="1" si="51"/>
        <v/>
      </c>
      <c r="M128" s="12" t="str">
        <f t="shared" ca="1" si="51"/>
        <v/>
      </c>
      <c r="N128" s="12" t="str">
        <f t="shared" ca="1" si="51"/>
        <v/>
      </c>
      <c r="O128" s="12" t="str">
        <f t="shared" ca="1" si="51"/>
        <v/>
      </c>
      <c r="P128" s="12" t="str">
        <f t="shared" ca="1" si="38"/>
        <v/>
      </c>
      <c r="Q128" s="12" t="str">
        <f t="shared" ca="1" si="39"/>
        <v/>
      </c>
      <c r="R128" s="12" t="str">
        <f t="shared" ca="1" si="40"/>
        <v/>
      </c>
      <c r="S128" s="12" t="str">
        <f t="shared" ca="1" si="41"/>
        <v/>
      </c>
      <c r="T128" s="12" t="str">
        <f t="shared" ca="1" si="42"/>
        <v/>
      </c>
      <c r="U128" s="12" t="str">
        <f t="shared" ca="1" si="43"/>
        <v/>
      </c>
      <c r="V128" s="12" t="str">
        <f t="shared" ca="1" si="44"/>
        <v/>
      </c>
      <c r="W128" s="12" t="str">
        <f t="shared" ca="1" si="45"/>
        <v/>
      </c>
      <c r="X128" s="12" t="str">
        <f t="shared" ca="1" si="46"/>
        <v/>
      </c>
      <c r="Y128" s="12" t="str">
        <f t="shared" ca="1" si="47"/>
        <v/>
      </c>
      <c r="AA128" s="211">
        <f t="shared" si="48"/>
        <v>1</v>
      </c>
      <c r="AB128" s="211" t="str">
        <f t="shared" si="34"/>
        <v/>
      </c>
      <c r="AC128" s="211" t="str">
        <f t="shared" si="34"/>
        <v/>
      </c>
      <c r="AD128" s="211">
        <f t="shared" si="49"/>
        <v>1</v>
      </c>
      <c r="AE128" s="211">
        <f t="shared" si="49"/>
        <v>1</v>
      </c>
      <c r="AF128" s="211">
        <f t="shared" si="49"/>
        <v>1</v>
      </c>
      <c r="AG128" s="211">
        <f t="shared" si="49"/>
        <v>1</v>
      </c>
      <c r="AH128" s="211">
        <f t="shared" si="49"/>
        <v>1</v>
      </c>
      <c r="AI128" s="211">
        <f t="shared" si="49"/>
        <v>1</v>
      </c>
      <c r="AJ128" s="211">
        <f t="shared" si="49"/>
        <v>1</v>
      </c>
      <c r="AK128" s="211">
        <f t="shared" si="49"/>
        <v>1</v>
      </c>
      <c r="AL128" s="211">
        <f t="shared" si="49"/>
        <v>1</v>
      </c>
      <c r="AM128" s="211">
        <f t="shared" si="49"/>
        <v>1</v>
      </c>
      <c r="AN128" s="211">
        <f t="shared" si="49"/>
        <v>1</v>
      </c>
      <c r="AO128" s="211">
        <f t="shared" si="49"/>
        <v>1</v>
      </c>
      <c r="AP128" s="211">
        <f t="shared" si="49"/>
        <v>1</v>
      </c>
      <c r="AQ128" s="211">
        <f t="shared" si="49"/>
        <v>1</v>
      </c>
      <c r="AR128" s="211">
        <f t="shared" si="49"/>
        <v>1</v>
      </c>
      <c r="AS128" s="211">
        <f t="shared" si="29"/>
        <v>1</v>
      </c>
      <c r="AT128" s="211">
        <f t="shared" si="29"/>
        <v>1</v>
      </c>
      <c r="AU128" s="211">
        <f t="shared" si="29"/>
        <v>1</v>
      </c>
      <c r="AV128" s="211">
        <f t="shared" si="29"/>
        <v>1</v>
      </c>
      <c r="BA128" s="211" t="str">
        <f t="shared" si="32"/>
        <v/>
      </c>
      <c r="BB128" s="211" t="str">
        <f t="shared" si="50"/>
        <v/>
      </c>
      <c r="BC128" s="211" t="str">
        <f t="shared" si="50"/>
        <v/>
      </c>
      <c r="BD128" s="211" t="str">
        <f t="shared" si="50"/>
        <v/>
      </c>
      <c r="BE128" s="211" t="str">
        <f t="shared" si="50"/>
        <v/>
      </c>
      <c r="BF128" s="211" t="str">
        <f t="shared" si="50"/>
        <v/>
      </c>
      <c r="BG128" s="211" t="str">
        <f t="shared" si="50"/>
        <v/>
      </c>
      <c r="BH128" s="211" t="str">
        <f t="shared" si="50"/>
        <v/>
      </c>
      <c r="BI128" s="211" t="str">
        <f t="shared" si="50"/>
        <v/>
      </c>
      <c r="BJ128" s="211" t="str">
        <f t="shared" si="50"/>
        <v/>
      </c>
    </row>
    <row r="129" spans="1:62" hidden="1" x14ac:dyDescent="0.25">
      <c r="A129" s="11"/>
      <c r="B129" s="11" t="str">
        <f t="shared" si="37"/>
        <v/>
      </c>
      <c r="C129" s="248"/>
      <c r="D129" s="248"/>
      <c r="E129" s="248"/>
      <c r="F129" s="14" t="str">
        <f>IF('תנאי סף'!F129="","",'תנאי סף'!F129)</f>
        <v/>
      </c>
      <c r="G129" s="12" t="str">
        <f t="shared" ca="1" si="35"/>
        <v/>
      </c>
      <c r="H129" s="12" t="str">
        <f t="shared" ca="1" si="51"/>
        <v/>
      </c>
      <c r="I129" s="12" t="str">
        <f t="shared" ca="1" si="51"/>
        <v/>
      </c>
      <c r="J129" s="12" t="str">
        <f t="shared" ca="1" si="51"/>
        <v/>
      </c>
      <c r="K129" s="12" t="str">
        <f t="shared" ca="1" si="51"/>
        <v/>
      </c>
      <c r="L129" s="12" t="str">
        <f t="shared" ca="1" si="51"/>
        <v/>
      </c>
      <c r="M129" s="12" t="str">
        <f t="shared" ca="1" si="51"/>
        <v/>
      </c>
      <c r="N129" s="12" t="str">
        <f t="shared" ca="1" si="51"/>
        <v/>
      </c>
      <c r="O129" s="12" t="str">
        <f t="shared" ca="1" si="51"/>
        <v/>
      </c>
      <c r="P129" s="12" t="str">
        <f t="shared" ca="1" si="38"/>
        <v/>
      </c>
      <c r="Q129" s="12" t="str">
        <f t="shared" ca="1" si="39"/>
        <v/>
      </c>
      <c r="R129" s="12" t="str">
        <f t="shared" ca="1" si="40"/>
        <v/>
      </c>
      <c r="S129" s="12" t="str">
        <f t="shared" ca="1" si="41"/>
        <v/>
      </c>
      <c r="T129" s="12" t="str">
        <f t="shared" ca="1" si="42"/>
        <v/>
      </c>
      <c r="U129" s="12" t="str">
        <f t="shared" ca="1" si="43"/>
        <v/>
      </c>
      <c r="V129" s="12" t="str">
        <f t="shared" ca="1" si="44"/>
        <v/>
      </c>
      <c r="W129" s="12" t="str">
        <f t="shared" ca="1" si="45"/>
        <v/>
      </c>
      <c r="X129" s="12" t="str">
        <f t="shared" ca="1" si="46"/>
        <v/>
      </c>
      <c r="Y129" s="12" t="str">
        <f t="shared" ca="1" si="47"/>
        <v/>
      </c>
      <c r="AA129" s="211">
        <f t="shared" si="48"/>
        <v>1</v>
      </c>
      <c r="AB129" s="211" t="str">
        <f t="shared" si="34"/>
        <v/>
      </c>
      <c r="AC129" s="211" t="str">
        <f t="shared" si="34"/>
        <v/>
      </c>
      <c r="AD129" s="211">
        <f t="shared" ref="AD129:AR130" si="52">IF(G$30="",1,IF(G129="",0,IF(G$30=$AE$1,IF(ISNA(MATCH(G129,$AB$30:$AC$30,0)),0,1),IF(G$30=$AF$1,IF(IFERROR(G129*1,"bad")="bad",0,1),IF(G$30=$AG$1,IF(IFERROR(IF(G129=TRUNC(G129),1,"bad"),"bad")="bad",0,1),IF(G$30=$AH$1,IF(AND(IF(IFERROR(G129*1,"bad")="bad",0,1)=1,G129&gt;=0),1,0),IF(G$30=$AI$1,IF(AND(IF(IFERROR(IF(G129=TRUNC(G129),1,"bad"),"bad")="bad",0,1)=1,G129&gt;=0),1,0),IF(G$30=$AJ$1,IF(AND(IF(IFERROR(G129*1,"bad")="bad",0,1)=1,G129&gt;0),1,0),IF(G$30=$AK$1,IF(AND(IF(IFERROR(IF(G129=TRUNC(G129),1,"bad"),"bad")="bad",0,1)=1,G129&gt;0),1,0),IF(G$30=$AL$1,1,IF(G$30=$AM$1,IF(IFERROR(HLOOKUP(G129,$AE$4:$AN$4,1,0),"bad")="bad",0,1),0)))))))))))</f>
        <v>1</v>
      </c>
      <c r="AE129" s="211">
        <f t="shared" si="52"/>
        <v>1</v>
      </c>
      <c r="AF129" s="211">
        <f t="shared" si="52"/>
        <v>1</v>
      </c>
      <c r="AG129" s="211">
        <f t="shared" si="52"/>
        <v>1</v>
      </c>
      <c r="AH129" s="211">
        <f t="shared" si="52"/>
        <v>1</v>
      </c>
      <c r="AI129" s="211">
        <f t="shared" si="52"/>
        <v>1</v>
      </c>
      <c r="AJ129" s="211">
        <f t="shared" si="52"/>
        <v>1</v>
      </c>
      <c r="AK129" s="211">
        <f t="shared" si="52"/>
        <v>1</v>
      </c>
      <c r="AL129" s="211">
        <f t="shared" si="52"/>
        <v>1</v>
      </c>
      <c r="AM129" s="211">
        <f t="shared" si="52"/>
        <v>1</v>
      </c>
      <c r="AN129" s="211">
        <f t="shared" si="52"/>
        <v>1</v>
      </c>
      <c r="AO129" s="211">
        <f t="shared" si="52"/>
        <v>1</v>
      </c>
      <c r="AP129" s="211">
        <f t="shared" si="52"/>
        <v>1</v>
      </c>
      <c r="AQ129" s="211">
        <f t="shared" si="52"/>
        <v>1</v>
      </c>
      <c r="AR129" s="211">
        <f t="shared" si="52"/>
        <v>1</v>
      </c>
      <c r="AS129" s="211">
        <f t="shared" si="29"/>
        <v>1</v>
      </c>
      <c r="AT129" s="211">
        <f t="shared" si="29"/>
        <v>1</v>
      </c>
      <c r="AU129" s="211">
        <f t="shared" si="29"/>
        <v>1</v>
      </c>
      <c r="AV129" s="211">
        <f t="shared" si="29"/>
        <v>1</v>
      </c>
      <c r="BA129" s="211" t="str">
        <f t="shared" si="32"/>
        <v/>
      </c>
      <c r="BB129" s="211" t="str">
        <f t="shared" si="50"/>
        <v/>
      </c>
      <c r="BC129" s="211" t="str">
        <f t="shared" si="50"/>
        <v/>
      </c>
      <c r="BD129" s="211" t="str">
        <f t="shared" si="50"/>
        <v/>
      </c>
      <c r="BE129" s="211" t="str">
        <f t="shared" si="50"/>
        <v/>
      </c>
      <c r="BF129" s="211" t="str">
        <f t="shared" si="50"/>
        <v/>
      </c>
      <c r="BG129" s="211" t="str">
        <f t="shared" si="50"/>
        <v/>
      </c>
      <c r="BH129" s="211" t="str">
        <f t="shared" si="50"/>
        <v/>
      </c>
      <c r="BI129" s="211" t="str">
        <f t="shared" si="50"/>
        <v/>
      </c>
      <c r="BJ129" s="211" t="str">
        <f t="shared" si="50"/>
        <v/>
      </c>
    </row>
    <row r="130" spans="1:62" ht="16.5" hidden="1" thickBot="1" x14ac:dyDescent="0.3">
      <c r="A130" s="11"/>
      <c r="B130" s="11" t="str">
        <f t="shared" si="37"/>
        <v/>
      </c>
      <c r="C130" s="248"/>
      <c r="D130" s="248"/>
      <c r="E130" s="248"/>
      <c r="F130" s="14" t="str">
        <f>IF('תנאי סף'!F130="","",'תנאי סף'!F130)</f>
        <v/>
      </c>
      <c r="G130" s="12" t="str">
        <f t="shared" ca="1" si="35"/>
        <v/>
      </c>
      <c r="H130" s="12" t="str">
        <f t="shared" ca="1" si="51"/>
        <v/>
      </c>
      <c r="I130" s="12" t="str">
        <f t="shared" ca="1" si="51"/>
        <v/>
      </c>
      <c r="J130" s="12" t="str">
        <f t="shared" ca="1" si="51"/>
        <v/>
      </c>
      <c r="K130" s="12" t="str">
        <f t="shared" ca="1" si="51"/>
        <v/>
      </c>
      <c r="L130" s="12" t="str">
        <f t="shared" ca="1" si="51"/>
        <v/>
      </c>
      <c r="M130" s="12" t="str">
        <f t="shared" ca="1" si="51"/>
        <v/>
      </c>
      <c r="N130" s="12" t="str">
        <f t="shared" ca="1" si="51"/>
        <v/>
      </c>
      <c r="O130" s="12" t="str">
        <f t="shared" ca="1" si="51"/>
        <v/>
      </c>
      <c r="P130" s="12" t="str">
        <f t="shared" ca="1" si="38"/>
        <v/>
      </c>
      <c r="Q130" s="12" t="str">
        <f t="shared" ca="1" si="39"/>
        <v/>
      </c>
      <c r="R130" s="12" t="str">
        <f t="shared" ca="1" si="40"/>
        <v/>
      </c>
      <c r="S130" s="12" t="str">
        <f t="shared" ca="1" si="41"/>
        <v/>
      </c>
      <c r="T130" s="12" t="str">
        <f t="shared" ca="1" si="42"/>
        <v/>
      </c>
      <c r="U130" s="12" t="str">
        <f t="shared" ca="1" si="43"/>
        <v/>
      </c>
      <c r="V130" s="12" t="str">
        <f t="shared" ca="1" si="44"/>
        <v/>
      </c>
      <c r="W130" s="12" t="str">
        <f t="shared" ca="1" si="45"/>
        <v/>
      </c>
      <c r="X130" s="12" t="str">
        <f t="shared" ca="1" si="46"/>
        <v/>
      </c>
      <c r="Y130" s="12" t="str">
        <f t="shared" ca="1" si="47"/>
        <v/>
      </c>
      <c r="AA130" s="211">
        <f t="shared" si="48"/>
        <v>1</v>
      </c>
      <c r="AB130" s="211" t="str">
        <f t="shared" si="34"/>
        <v/>
      </c>
      <c r="AC130" s="211" t="str">
        <f t="shared" si="34"/>
        <v/>
      </c>
      <c r="AD130" s="211">
        <f t="shared" si="52"/>
        <v>1</v>
      </c>
      <c r="AE130" s="211">
        <f t="shared" si="52"/>
        <v>1</v>
      </c>
      <c r="AF130" s="211">
        <f t="shared" si="52"/>
        <v>1</v>
      </c>
      <c r="AG130" s="211">
        <f t="shared" si="52"/>
        <v>1</v>
      </c>
      <c r="AH130" s="211">
        <f t="shared" si="52"/>
        <v>1</v>
      </c>
      <c r="AI130" s="211">
        <f t="shared" si="52"/>
        <v>1</v>
      </c>
      <c r="AJ130" s="211">
        <f t="shared" si="52"/>
        <v>1</v>
      </c>
      <c r="AK130" s="211">
        <f t="shared" si="52"/>
        <v>1</v>
      </c>
      <c r="AL130" s="211">
        <f t="shared" si="52"/>
        <v>1</v>
      </c>
      <c r="AM130" s="211">
        <f t="shared" si="52"/>
        <v>1</v>
      </c>
      <c r="AN130" s="211">
        <f t="shared" si="52"/>
        <v>1</v>
      </c>
      <c r="AO130" s="211">
        <f t="shared" si="52"/>
        <v>1</v>
      </c>
      <c r="AP130" s="211">
        <f t="shared" si="52"/>
        <v>1</v>
      </c>
      <c r="AQ130" s="211">
        <f t="shared" si="52"/>
        <v>1</v>
      </c>
      <c r="AR130" s="211">
        <f t="shared" si="52"/>
        <v>1</v>
      </c>
      <c r="AS130" s="211">
        <f t="shared" si="29"/>
        <v>1</v>
      </c>
      <c r="AT130" s="211">
        <f t="shared" si="29"/>
        <v>1</v>
      </c>
      <c r="AU130" s="211">
        <f t="shared" si="29"/>
        <v>1</v>
      </c>
      <c r="AV130" s="211">
        <f t="shared" si="29"/>
        <v>1</v>
      </c>
      <c r="BA130" s="211" t="str">
        <f t="shared" si="32"/>
        <v/>
      </c>
      <c r="BB130" s="211" t="str">
        <f t="shared" si="50"/>
        <v/>
      </c>
      <c r="BC130" s="211" t="str">
        <f t="shared" si="50"/>
        <v/>
      </c>
      <c r="BD130" s="211" t="str">
        <f t="shared" si="50"/>
        <v/>
      </c>
      <c r="BE130" s="211" t="str">
        <f t="shared" si="50"/>
        <v/>
      </c>
      <c r="BF130" s="211" t="str">
        <f t="shared" si="50"/>
        <v/>
      </c>
      <c r="BG130" s="211" t="str">
        <f t="shared" si="50"/>
        <v/>
      </c>
      <c r="BH130" s="211" t="str">
        <f t="shared" si="50"/>
        <v/>
      </c>
      <c r="BI130" s="211" t="str">
        <f t="shared" si="50"/>
        <v/>
      </c>
      <c r="BJ130" s="211" t="str">
        <f t="shared" si="50"/>
        <v/>
      </c>
    </row>
    <row r="131" spans="1:62" ht="19.5" thickBot="1" x14ac:dyDescent="0.35">
      <c r="B131" s="506" t="s">
        <v>47</v>
      </c>
      <c r="C131" s="507"/>
      <c r="D131" s="507"/>
      <c r="E131" s="507"/>
      <c r="F131" s="508"/>
      <c r="G131" s="13">
        <f ca="1">SUM(G31:G130)</f>
        <v>21</v>
      </c>
      <c r="H131" s="13">
        <f t="shared" ref="H131:Y131" ca="1" si="53">SUM(H31:H130)</f>
        <v>21</v>
      </c>
      <c r="I131" s="13">
        <f t="shared" ca="1" si="53"/>
        <v>0</v>
      </c>
      <c r="J131" s="13">
        <f t="shared" ca="1" si="53"/>
        <v>0</v>
      </c>
      <c r="K131" s="13">
        <f t="shared" ca="1" si="53"/>
        <v>115</v>
      </c>
      <c r="L131" s="13">
        <f t="shared" ca="1" si="53"/>
        <v>100</v>
      </c>
      <c r="M131" s="13">
        <f t="shared" ca="1" si="53"/>
        <v>20</v>
      </c>
      <c r="N131" s="13">
        <f t="shared" ca="1" si="53"/>
        <v>1</v>
      </c>
      <c r="O131" s="13">
        <f t="shared" ca="1" si="53"/>
        <v>0</v>
      </c>
      <c r="P131" s="13">
        <f t="shared" ca="1" si="53"/>
        <v>0</v>
      </c>
      <c r="Q131" s="13">
        <f t="shared" ca="1" si="53"/>
        <v>0</v>
      </c>
      <c r="R131" s="13">
        <f t="shared" ca="1" si="53"/>
        <v>0</v>
      </c>
      <c r="S131" s="13">
        <f t="shared" ca="1" si="53"/>
        <v>0</v>
      </c>
      <c r="T131" s="13">
        <f t="shared" ca="1" si="53"/>
        <v>0</v>
      </c>
      <c r="U131" s="13">
        <f t="shared" ca="1" si="53"/>
        <v>0</v>
      </c>
      <c r="V131" s="13">
        <f t="shared" ca="1" si="53"/>
        <v>0</v>
      </c>
      <c r="W131" s="13">
        <f t="shared" ca="1" si="53"/>
        <v>0</v>
      </c>
      <c r="X131" s="13">
        <f t="shared" ca="1" si="53"/>
        <v>0</v>
      </c>
      <c r="Y131" s="13">
        <f t="shared" ca="1" si="53"/>
        <v>0</v>
      </c>
    </row>
  </sheetData>
  <sheetProtection algorithmName="SHA-512" hashValue="A1nPMHiJ6ffVxez3M8M7JEHKyRPtFtdA+dp5nziFAXa7/RVgtUf4Y0DKPgWkRc63XnZJ2LTLOrWK26xs842qSQ==" saltValue="LyqR5YQNSJGbP4kClhvfcg==" spinCount="100000" sheet="1" scenarios="1" formatColumns="0" formatRows="0"/>
  <mergeCells count="26">
    <mergeCell ref="A1:Y1"/>
    <mergeCell ref="S29:S30"/>
    <mergeCell ref="T29:T30"/>
    <mergeCell ref="O29:O30"/>
    <mergeCell ref="G29:G30"/>
    <mergeCell ref="H29:H30"/>
    <mergeCell ref="I29:I30"/>
    <mergeCell ref="J29:J30"/>
    <mergeCell ref="K29:K30"/>
    <mergeCell ref="L29:L30"/>
    <mergeCell ref="M29:M30"/>
    <mergeCell ref="N29:N30"/>
    <mergeCell ref="B131:F131"/>
    <mergeCell ref="Y29:Y30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P29:P30"/>
    <mergeCell ref="Q29:Q30"/>
    <mergeCell ref="R29:R30"/>
  </mergeCells>
  <conditionalFormatting sqref="A31:Y130">
    <cfRule type="expression" dxfId="196" priority="6" stopIfTrue="1">
      <formula>AND($F31="",A31&lt;&gt;"")</formula>
    </cfRule>
    <cfRule type="expression" dxfId="195" priority="7">
      <formula>$F31=""</formula>
    </cfRule>
    <cfRule type="expression" dxfId="194" priority="8">
      <formula>A$30&lt;&gt;""</formula>
    </cfRule>
  </conditionalFormatting>
  <dataValidations count="1">
    <dataValidation allowBlank="1" showInputMessage="1" showErrorMessage="1" errorTitle="נתון שגוי." error="ניתן להזין רק 0 או 1._x000a_0 = לא עומד בתנאי._x000a_1 = עומד בתנאי." sqref="C31:E130" xr:uid="{00000000-0002-0000-1800-000000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C1C794CA-CE1D-4DB8-901B-AAB7447DA989}">
            <xm:f>NOT(ISERROR(SEARCH($AB$1,A31)))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A31:Y130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rgb="FFFFFFCC"/>
  </sheetPr>
  <dimension ref="A1:BK132"/>
  <sheetViews>
    <sheetView rightToLeft="1" view="pageBreakPreview" topLeftCell="G12" zoomScale="90" zoomScaleNormal="100" zoomScaleSheetLayoutView="120" workbookViewId="0">
      <selection activeCell="Y39" sqref="Y39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113.140625" style="211" customWidth="1"/>
    <col min="7" max="7" width="20.85546875" style="21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איגוד הקומפוזיטורים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0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1</v>
      </c>
      <c r="AK2" s="211">
        <f>IF(AND(IF(IFERROR(IF(G31=TRUNC(G31),1,"bad"),"bad")="bad",0,1)=1,G31&gt;0),1,0)</f>
        <v>1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10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10</v>
      </c>
    </row>
    <row r="8" spans="2:53" ht="29.25" customHeight="1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18.7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60</v>
      </c>
    </row>
    <row r="11" spans="2:53" ht="25.5" customHeight="1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50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9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1</v>
      </c>
    </row>
    <row r="15" spans="2:53" ht="16.5" thickBot="1" x14ac:dyDescent="0.3"/>
    <row r="16" spans="2:53" hidden="1" x14ac:dyDescent="0.25"/>
    <row r="17" spans="1:61" hidden="1" x14ac:dyDescent="0.25"/>
    <row r="18" spans="1:61" hidden="1" x14ac:dyDescent="0.25"/>
    <row r="19" spans="1:61" hidden="1" x14ac:dyDescent="0.25"/>
    <row r="20" spans="1:61" hidden="1" x14ac:dyDescent="0.25"/>
    <row r="21" spans="1:61" hidden="1" x14ac:dyDescent="0.25"/>
    <row r="22" spans="1:61" hidden="1" x14ac:dyDescent="0.25"/>
    <row r="23" spans="1:61" hidden="1" x14ac:dyDescent="0.25"/>
    <row r="24" spans="1:61" hidden="1" x14ac:dyDescent="0.25"/>
    <row r="25" spans="1:61" hidden="1" x14ac:dyDescent="0.25"/>
    <row r="26" spans="1:61" hidden="1" x14ac:dyDescent="0.25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idden="1" x14ac:dyDescent="0.25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P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ref="AQ28:AW28" si="1">MATCH(T$30,$AE$1:$AM$1,0)</f>
        <v>#N/A</v>
      </c>
      <c r="AR28" s="210" t="e">
        <f t="shared" si="1"/>
        <v>#N/A</v>
      </c>
      <c r="AS28" s="210" t="e">
        <f t="shared" si="1"/>
        <v>#N/A</v>
      </c>
      <c r="AT28" s="210" t="e">
        <f t="shared" si="1"/>
        <v>#N/A</v>
      </c>
      <c r="AU28" s="210" t="e">
        <f t="shared" si="1"/>
        <v>#N/A</v>
      </c>
      <c r="AV28" s="210" t="e">
        <f>MATCH(O$30,$AE$1:$AM$1,0)</f>
        <v>#N/A</v>
      </c>
      <c r="AW28" s="210" t="e">
        <f t="shared" si="1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P29" si="2">"בקרת "&amp;G29</f>
        <v>בקרת מספר צופים</v>
      </c>
      <c r="AE29" s="210" t="str">
        <f t="shared" si="2"/>
        <v>בקרת אורך האירוע בדקות</v>
      </c>
      <c r="AF29" s="210" t="str">
        <f t="shared" si="2"/>
        <v>בקרת אירוע לילדים</v>
      </c>
      <c r="AG29" s="210" t="str">
        <f t="shared" si="2"/>
        <v>בקרת עומד בתנאי צופים ללא הקלות</v>
      </c>
      <c r="AH29" s="210" t="str">
        <f t="shared" si="2"/>
        <v>בקרת עומד בתנאי אורך ללא הקלות</v>
      </c>
      <c r="AI29" s="210" t="str">
        <f t="shared" si="2"/>
        <v>בקרת עומד בתנאי צופים עם הקלות</v>
      </c>
      <c r="AJ29" s="210" t="str">
        <f t="shared" si="2"/>
        <v>בקרת עומד בתנאי אורך עם הקלות</v>
      </c>
      <c r="AK29" s="210" t="str">
        <f t="shared" si="2"/>
        <v>בקרת עובר תנאי סף ללא הקלות</v>
      </c>
      <c r="AL29" s="210" t="e">
        <f>"בקרת "&amp;#REF!</f>
        <v>#REF!</v>
      </c>
      <c r="AM29" s="210" t="str">
        <f t="shared" si="2"/>
        <v>בקרת 0/1</v>
      </c>
      <c r="AN29" s="210" t="str">
        <f t="shared" si="2"/>
        <v>בקרת 17</v>
      </c>
      <c r="AO29" s="210" t="str">
        <f t="shared" si="2"/>
        <v>בקרת 18</v>
      </c>
      <c r="AP29" s="210" t="str">
        <f t="shared" si="2"/>
        <v>בקרת 19</v>
      </c>
      <c r="AQ29" s="210" t="str">
        <f t="shared" ref="AQ29:AW29" si="3">"בקרת "&amp;T29</f>
        <v>בקרת 20</v>
      </c>
      <c r="AR29" s="210" t="str">
        <f t="shared" si="3"/>
        <v>בקרת 21</v>
      </c>
      <c r="AS29" s="210" t="str">
        <f t="shared" si="3"/>
        <v>בקרת סה"כ ניקוד</v>
      </c>
      <c r="AT29" s="210" t="str">
        <f t="shared" si="3"/>
        <v>בקרת נתון למכפיל1</v>
      </c>
      <c r="AU29" s="210" t="str">
        <f t="shared" si="3"/>
        <v xml:space="preserve">בקרת </v>
      </c>
      <c r="AV29" s="210" t="str">
        <f>"בקרת "&amp;O29</f>
        <v>בקרת עובר תנאי סף עם הקלות</v>
      </c>
      <c r="AW29" s="210" t="str">
        <f t="shared" si="3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76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P30" si="4">G30</f>
        <v>מספר שלם שאינו שלילי</v>
      </c>
      <c r="AE30" s="210" t="str">
        <f t="shared" si="4"/>
        <v>מספר שלם שאינו שלילי</v>
      </c>
      <c r="AF30" s="210" t="str">
        <f t="shared" si="4"/>
        <v>0/1</v>
      </c>
      <c r="AG30" s="210">
        <f t="shared" si="4"/>
        <v>0</v>
      </c>
      <c r="AH30" s="210">
        <f t="shared" si="4"/>
        <v>0</v>
      </c>
      <c r="AI30" s="210">
        <f t="shared" si="4"/>
        <v>0</v>
      </c>
      <c r="AJ30" s="210">
        <f t="shared" si="4"/>
        <v>0</v>
      </c>
      <c r="AK30" s="210">
        <f t="shared" si="4"/>
        <v>0</v>
      </c>
      <c r="AL30" s="210" t="e">
        <f>#REF!</f>
        <v>#REF!</v>
      </c>
      <c r="AM30" s="210">
        <f t="shared" si="4"/>
        <v>0</v>
      </c>
      <c r="AN30" s="210">
        <f t="shared" si="4"/>
        <v>0</v>
      </c>
      <c r="AO30" s="210">
        <f t="shared" si="4"/>
        <v>0</v>
      </c>
      <c r="AP30" s="210">
        <f t="shared" si="4"/>
        <v>0</v>
      </c>
      <c r="AQ30" s="210">
        <f t="shared" ref="AQ30:AW30" si="5">T30</f>
        <v>0</v>
      </c>
      <c r="AR30" s="210">
        <f t="shared" si="5"/>
        <v>0</v>
      </c>
      <c r="AS30" s="210">
        <f t="shared" si="5"/>
        <v>0</v>
      </c>
      <c r="AT30" s="210">
        <f t="shared" si="5"/>
        <v>0</v>
      </c>
      <c r="AU30" s="210">
        <f t="shared" si="5"/>
        <v>0</v>
      </c>
      <c r="AV30" s="210">
        <f>O30</f>
        <v>0</v>
      </c>
      <c r="AW30" s="210">
        <f t="shared" si="5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27.75" customHeight="1" x14ac:dyDescent="0.25">
      <c r="B31" s="11">
        <f t="shared" ref="B31:B91" si="6">IF(F31="","",ROW()-30)</f>
        <v>1</v>
      </c>
      <c r="C31" s="8"/>
      <c r="D31" s="8"/>
      <c r="E31" s="8"/>
      <c r="F31" s="463" t="s">
        <v>387</v>
      </c>
      <c r="G31" s="10">
        <v>60</v>
      </c>
      <c r="H31" s="173">
        <v>60</v>
      </c>
      <c r="I31" s="194">
        <v>0</v>
      </c>
      <c r="J31" s="11">
        <f>IF($F31="","",IF($AA31&lt;&gt;1,$AB$1,IFERROR(IF($G31&gt;=$G$7,1,0),$AB$1)))</f>
        <v>1</v>
      </c>
      <c r="K31" s="11">
        <f t="shared" ref="K31" si="7">IF($F31="","",IF($AA31&lt;&gt;1,$AB$1,IFERROR(IF($H31&gt;=$G$6,1,0),$AB$1)))</f>
        <v>1</v>
      </c>
      <c r="L31" s="11">
        <f>IF($F31="","",IF($AA31&lt;&gt;1,$AB$1,IFERROR(IF($G31&gt;=$G$7*$G$10,1,0),$AB$1)))</f>
        <v>1</v>
      </c>
      <c r="M31" s="11">
        <f t="shared" ref="M31:M62" si="8">IF($F31="","",IF($AA31&lt;&gt;1,$AB$1,IFERROR(IF($H31&gt;=$G$6*$G$10,1,0),$AB$1)))</f>
        <v>1</v>
      </c>
      <c r="N31" s="11">
        <f t="shared" ref="N31:N62" si="9">IF($F31="","",IF($AA31&lt;&gt;1,$AB$1,IFERROR(IF(K31*J31=1,1,0),$AB$1)))</f>
        <v>1</v>
      </c>
      <c r="O31" s="11">
        <f t="shared" ref="O31:O62" si="10">IF($F31="","",IF($AA31&lt;&gt;1,$AB$1,IFERROR(IF(OR(N31=1,M31*J31=1,K31*L31=1,L31*M31=1),1,0),$AB$1)))</f>
        <v>1</v>
      </c>
      <c r="P31" s="173"/>
      <c r="Q31" s="11"/>
      <c r="R31" s="11"/>
      <c r="S31" s="11"/>
      <c r="T31" s="11"/>
      <c r="U31" s="11"/>
      <c r="V31" s="11">
        <f t="shared" ref="V31:V62" si="11">IFERROR(IF($F31="","",IF($AA31&lt;&gt;1,$AB$1,Q31)),$AB$1)</f>
        <v>0</v>
      </c>
      <c r="W31" s="11">
        <v>1</v>
      </c>
      <c r="X31" s="173"/>
      <c r="Y31" s="173">
        <v>1</v>
      </c>
      <c r="Z31" s="11">
        <f>IF($F31="","",IF($AA31&lt;&gt;1,$AB$1,IFERROR(IF(AND(OR(N31=1,O31=1),Y31=1),1,0),$AB$1)))</f>
        <v>1</v>
      </c>
      <c r="AA31" s="211">
        <f>IF(SUM(AD31:AW31)=COUNT(AD31:AW31),1,0)</f>
        <v>1</v>
      </c>
      <c r="AB31" s="211">
        <f>IF($F31="","",AB$30)</f>
        <v>0</v>
      </c>
      <c r="AC31" s="211">
        <f>IF($F31="","",AC$30)</f>
        <v>1</v>
      </c>
      <c r="AD31" s="210">
        <f t="shared" ref="AD31:AD62" si="12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210">
        <f t="shared" ref="AE31:AE62" si="13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AF31" s="210">
        <f t="shared" ref="AF31:AF62" si="14">IF(I$30="",1,IF(I31="",0,IFERROR(CHOOSE(AF$28,IF(ISNA(MATCH(I31,$AB$30:$AC$30,0)),0,1),IF(ISNUMBER(I31),1,0),IF(I31=TRUNC(I31),1,0),IF(AND(I31*1=I31,I31&gt;=0),1,0),IF(AND(I31=TRUNC(I31),I31&gt;=0),1,0),IF(AND(I31*1=I31,I31&gt;0),1,0),IF(AND(I31=TRUNC(I31),I31&gt;0),1,0),1,IF(ISNA(HLOOKUP(I31,$AE$4:$AN$4,1,0)),0,1)),0)))</f>
        <v>1</v>
      </c>
      <c r="AG31" s="210">
        <f t="shared" ref="AG31:AG62" si="15">IF(J$30="",1,IF(J31="",0,IFERROR(CHOOSE(AG$28,IF(ISNA(MATCH(J31,$AB$30:$AC$30,0)),0,1),IF(ISNUMBER(J31),1,0),IF(J31=TRUNC(J31),1,0),IF(AND(J31*1=J31,J31&gt;=0),1,0),IF(AND(J31=TRUNC(J31),J31&gt;=0),1,0),IF(AND(J31*1=J31,J31&gt;0),1,0),IF(AND(J31=TRUNC(J31),J31&gt;0),1,0),1,IF(ISNA(HLOOKUP(J31,$AE$4:$AN$4,1,0)),0,1)),0)))</f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32" si="16">IF($F31="","",BB$30)</f>
        <v>א</v>
      </c>
      <c r="BC31" s="211" t="str">
        <f t="shared" si="16"/>
        <v>ב</v>
      </c>
      <c r="BD31" s="211" t="str">
        <f t="shared" si="16"/>
        <v>ג</v>
      </c>
      <c r="BE31" s="211" t="str">
        <f t="shared" si="16"/>
        <v>ד</v>
      </c>
      <c r="BF31" s="211" t="str">
        <f t="shared" si="16"/>
        <v>ה</v>
      </c>
      <c r="BH31" s="226" t="b">
        <f>AND(L31=1,J31=0)</f>
        <v>0</v>
      </c>
      <c r="BI31" s="226" t="b">
        <f>AND(M31=1,K31=0)</f>
        <v>0</v>
      </c>
    </row>
    <row r="32" spans="1:61" ht="23.25" customHeight="1" x14ac:dyDescent="0.25">
      <c r="B32" s="11">
        <f t="shared" si="6"/>
        <v>2</v>
      </c>
      <c r="C32" s="8"/>
      <c r="D32" s="8"/>
      <c r="E32" s="8"/>
      <c r="F32" s="340" t="s">
        <v>378</v>
      </c>
      <c r="G32" s="10">
        <v>60</v>
      </c>
      <c r="H32" s="10">
        <v>60</v>
      </c>
      <c r="I32" s="194">
        <v>0</v>
      </c>
      <c r="J32" s="11">
        <f t="shared" ref="J32:J91" si="17">IF($F32="","",IF($AA32&lt;&gt;1,$AB$1,IFERROR(IF($G32&gt;=$G$7,1,0),$AB$1)))</f>
        <v>1</v>
      </c>
      <c r="K32" s="11">
        <f t="shared" ref="K32:K43" si="18">IF($F32="","",IF($AA32&lt;&gt;1,$AB$1,IFERROR(IF($H32&gt;=$G$6,1,0),$AB$1)))</f>
        <v>1</v>
      </c>
      <c r="L32" s="11">
        <f t="shared" ref="L32:L91" si="19">IF($F32="","",IF($AA32&lt;&gt;1,$AB$1,IFERROR(IF($G32&gt;=$G$7*$G$10,1,0),$AB$1)))</f>
        <v>1</v>
      </c>
      <c r="M32" s="11">
        <f t="shared" si="8"/>
        <v>1</v>
      </c>
      <c r="N32" s="11">
        <f t="shared" si="9"/>
        <v>1</v>
      </c>
      <c r="O32" s="11">
        <f t="shared" si="10"/>
        <v>1</v>
      </c>
      <c r="P32" s="173"/>
      <c r="Q32" s="11"/>
      <c r="R32" s="11"/>
      <c r="S32" s="11"/>
      <c r="T32" s="11"/>
      <c r="U32" s="11"/>
      <c r="V32" s="11">
        <f t="shared" si="11"/>
        <v>0</v>
      </c>
      <c r="W32" s="11">
        <v>2</v>
      </c>
      <c r="X32" s="173"/>
      <c r="Y32" s="173">
        <v>1</v>
      </c>
      <c r="Z32" s="11">
        <f t="shared" ref="Z32:Z91" si="20">IF($F32="","",IF($AA32&lt;&gt;1,$AB$1,IFERROR(IF(AND(OR(N32=1,O32=1),Y32=1),1,0),$AB$1)))</f>
        <v>1</v>
      </c>
      <c r="AA32" s="211">
        <f t="shared" ref="AA32:AA95" si="21">IF(SUM(AD32:AW32)=COUNT(AD32:AW32),1,0)</f>
        <v>1</v>
      </c>
      <c r="AB32" s="211">
        <f t="shared" ref="AB32:AC63" si="22">IF($F32="","",AB$30)</f>
        <v>0</v>
      </c>
      <c r="AC32" s="211">
        <f t="shared" si="22"/>
        <v>1</v>
      </c>
      <c r="AD32" s="210">
        <f t="shared" si="12"/>
        <v>1</v>
      </c>
      <c r="AE32" s="210">
        <f t="shared" si="13"/>
        <v>1</v>
      </c>
      <c r="AF32" s="210">
        <f t="shared" si="14"/>
        <v>1</v>
      </c>
      <c r="AG32" s="210">
        <f t="shared" si="15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6"/>
        <v>א</v>
      </c>
      <c r="BC32" s="211" t="str">
        <f t="shared" si="16"/>
        <v>ב</v>
      </c>
      <c r="BD32" s="211" t="str">
        <f t="shared" si="16"/>
        <v>ג</v>
      </c>
      <c r="BE32" s="211" t="str">
        <f t="shared" si="16"/>
        <v>ד</v>
      </c>
      <c r="BF32" s="211" t="str">
        <f t="shared" si="16"/>
        <v>ה</v>
      </c>
      <c r="BH32" s="226" t="b">
        <f t="shared" ref="BH32:BH95" si="23">AND(L32=1,J32=0)</f>
        <v>0</v>
      </c>
      <c r="BI32" s="226" t="b">
        <f t="shared" ref="BI32:BI95" si="24">AND(M32=1,K32=0)</f>
        <v>0</v>
      </c>
    </row>
    <row r="33" spans="2:61" ht="30" customHeight="1" x14ac:dyDescent="0.25">
      <c r="B33" s="11">
        <f t="shared" ref="B33:B43" si="25">IF(F33="","",ROW()-30)</f>
        <v>3</v>
      </c>
      <c r="C33" s="8"/>
      <c r="D33" s="8"/>
      <c r="E33" s="8"/>
      <c r="F33" s="340" t="s">
        <v>381</v>
      </c>
      <c r="G33" s="10">
        <v>80</v>
      </c>
      <c r="H33" s="10">
        <v>90</v>
      </c>
      <c r="I33" s="194">
        <v>0</v>
      </c>
      <c r="J33" s="11">
        <f t="shared" ref="J33:J43" si="26">IF($F33="","",IF($AA33&lt;&gt;1,$AB$1,IFERROR(IF($G33&gt;=$G$7,1,0),$AB$1)))</f>
        <v>1</v>
      </c>
      <c r="K33" s="11">
        <f t="shared" si="18"/>
        <v>1</v>
      </c>
      <c r="L33" s="11">
        <f t="shared" ref="L33:L43" si="27">IF($F33="","",IF($AA33&lt;&gt;1,$AB$1,IFERROR(IF($G33&gt;=$G$7*$G$10,1,0),$AB$1)))</f>
        <v>1</v>
      </c>
      <c r="M33" s="11">
        <f t="shared" ref="M33:M43" si="28">IF($F33="","",IF($AA33&lt;&gt;1,$AB$1,IFERROR(IF($H33&gt;=$G$6*$G$10,1,0),$AB$1)))</f>
        <v>1</v>
      </c>
      <c r="N33" s="11">
        <f t="shared" ref="N33:N43" si="29">IF($F33="","",IF($AA33&lt;&gt;1,$AB$1,IFERROR(IF(K33*J33=1,1,0),$AB$1)))</f>
        <v>1</v>
      </c>
      <c r="O33" s="11">
        <f t="shared" ref="O33:O43" si="30">IF($F33="","",IF($AA33&lt;&gt;1,$AB$1,IFERROR(IF(OR(N33=1,M33*J33=1,K33*L33=1,L33*M33=1),1,0),$AB$1)))</f>
        <v>1</v>
      </c>
      <c r="P33" s="173"/>
      <c r="Q33" s="11"/>
      <c r="R33" s="11"/>
      <c r="S33" s="11"/>
      <c r="T33" s="11"/>
      <c r="U33" s="11"/>
      <c r="V33" s="11">
        <f t="shared" ref="V33:V43" si="31">IFERROR(IF($F33="","",IF($AA33&lt;&gt;1,$AB$1,Q33)),$AB$1)</f>
        <v>0</v>
      </c>
      <c r="W33" s="11">
        <v>3</v>
      </c>
      <c r="X33" s="173"/>
      <c r="Y33" s="173">
        <v>1</v>
      </c>
      <c r="Z33" s="11">
        <f t="shared" ref="Z33:Z43" si="32">IF($F33="","",IF($AA33&lt;&gt;1,$AB$1,IFERROR(IF(AND(OR(N33=1,O33=1),Y33=1),1,0),$AB$1)))</f>
        <v>1</v>
      </c>
      <c r="AA33" s="211">
        <f t="shared" si="21"/>
        <v>1</v>
      </c>
      <c r="AB33" s="211">
        <f t="shared" ref="AB33:AC43" si="33">IF($F33="","",AB$30)</f>
        <v>0</v>
      </c>
      <c r="AC33" s="211">
        <f t="shared" si="33"/>
        <v>1</v>
      </c>
      <c r="AD33" s="210">
        <f t="shared" ref="AD33:AD43" si="34">IF(G$30="",1,IF(G33="",0,IFERROR(CHOOSE(AD$28,IF(ISNA(MATCH(G33,$AB$30:$AC$30,0)),0,1),IF(ISNUMBER(G33),1,0),IF(G33=TRUNC(G33),1,0),IF(AND(G33*1=G33,G33&gt;=0),1,0),IF(AND(G33=TRUNC(G33),G33&gt;=0),1,0),IF(AND(G33*1=G33,G33&gt;0),1,0),IF(AND(G33=TRUNC(G33),G33&gt;0),1,0),1,IF(ISNA(HLOOKUP(G33,$AE$4:$AN$4,1,0)),0,1)),0)))</f>
        <v>1</v>
      </c>
      <c r="AE33" s="210">
        <f t="shared" si="13"/>
        <v>1</v>
      </c>
      <c r="AF33" s="210">
        <f t="shared" si="14"/>
        <v>1</v>
      </c>
      <c r="AG33" s="210">
        <f t="shared" si="15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ref="BB33:BF43" si="35">IF($F33="","",BB$30)</f>
        <v>א</v>
      </c>
      <c r="BC33" s="211" t="str">
        <f t="shared" si="35"/>
        <v>ב</v>
      </c>
      <c r="BD33" s="211" t="str">
        <f t="shared" si="35"/>
        <v>ג</v>
      </c>
      <c r="BE33" s="211" t="str">
        <f t="shared" si="35"/>
        <v>ד</v>
      </c>
      <c r="BF33" s="211" t="str">
        <f t="shared" si="35"/>
        <v>ה</v>
      </c>
      <c r="BH33" s="226" t="b">
        <f t="shared" si="23"/>
        <v>0</v>
      </c>
      <c r="BI33" s="226" t="b">
        <f t="shared" si="24"/>
        <v>0</v>
      </c>
    </row>
    <row r="34" spans="2:61" ht="30.75" customHeight="1" x14ac:dyDescent="0.25">
      <c r="B34" s="11">
        <f t="shared" si="25"/>
        <v>4</v>
      </c>
      <c r="C34" s="8"/>
      <c r="D34" s="8"/>
      <c r="E34" s="8"/>
      <c r="F34" s="340" t="s">
        <v>382</v>
      </c>
      <c r="G34" s="10">
        <v>80</v>
      </c>
      <c r="H34" s="10">
        <v>90</v>
      </c>
      <c r="I34" s="194">
        <v>0</v>
      </c>
      <c r="J34" s="11">
        <f t="shared" si="26"/>
        <v>1</v>
      </c>
      <c r="K34" s="11">
        <f t="shared" si="18"/>
        <v>1</v>
      </c>
      <c r="L34" s="11">
        <f t="shared" si="27"/>
        <v>1</v>
      </c>
      <c r="M34" s="11">
        <f t="shared" si="28"/>
        <v>1</v>
      </c>
      <c r="N34" s="11">
        <f t="shared" si="29"/>
        <v>1</v>
      </c>
      <c r="O34" s="11">
        <f t="shared" si="30"/>
        <v>1</v>
      </c>
      <c r="P34" s="173"/>
      <c r="Q34" s="11"/>
      <c r="R34" s="11"/>
      <c r="S34" s="11"/>
      <c r="T34" s="11"/>
      <c r="U34" s="11"/>
      <c r="V34" s="11">
        <f t="shared" si="31"/>
        <v>0</v>
      </c>
      <c r="W34" s="11">
        <v>4</v>
      </c>
      <c r="X34" s="173"/>
      <c r="Y34" s="173">
        <v>1</v>
      </c>
      <c r="Z34" s="11">
        <f t="shared" si="32"/>
        <v>1</v>
      </c>
      <c r="AA34" s="211">
        <f t="shared" si="21"/>
        <v>1</v>
      </c>
      <c r="AB34" s="211">
        <f t="shared" si="33"/>
        <v>0</v>
      </c>
      <c r="AC34" s="211">
        <f t="shared" si="33"/>
        <v>1</v>
      </c>
      <c r="AD34" s="210">
        <f t="shared" si="34"/>
        <v>1</v>
      </c>
      <c r="AE34" s="210">
        <f t="shared" si="13"/>
        <v>1</v>
      </c>
      <c r="AF34" s="210">
        <f t="shared" si="14"/>
        <v>1</v>
      </c>
      <c r="AG34" s="210">
        <f t="shared" si="15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35"/>
        <v>א</v>
      </c>
      <c r="BC34" s="211" t="str">
        <f t="shared" si="35"/>
        <v>ב</v>
      </c>
      <c r="BD34" s="211" t="str">
        <f t="shared" si="35"/>
        <v>ג</v>
      </c>
      <c r="BE34" s="211" t="str">
        <f t="shared" si="35"/>
        <v>ד</v>
      </c>
      <c r="BF34" s="211" t="str">
        <f t="shared" si="35"/>
        <v>ה</v>
      </c>
      <c r="BH34" s="226" t="b">
        <f t="shared" si="23"/>
        <v>0</v>
      </c>
      <c r="BI34" s="226" t="b">
        <f t="shared" si="24"/>
        <v>0</v>
      </c>
    </row>
    <row r="35" spans="2:61" ht="37.5" customHeight="1" x14ac:dyDescent="0.25">
      <c r="B35" s="11">
        <f t="shared" si="25"/>
        <v>5</v>
      </c>
      <c r="C35" s="8"/>
      <c r="D35" s="8"/>
      <c r="E35" s="8"/>
      <c r="F35" s="340" t="s">
        <v>388</v>
      </c>
      <c r="G35" s="10">
        <v>70</v>
      </c>
      <c r="H35" s="10">
        <v>90</v>
      </c>
      <c r="I35" s="194">
        <v>0</v>
      </c>
      <c r="J35" s="11">
        <f t="shared" si="26"/>
        <v>1</v>
      </c>
      <c r="K35" s="11">
        <f t="shared" si="18"/>
        <v>1</v>
      </c>
      <c r="L35" s="11">
        <f t="shared" si="27"/>
        <v>1</v>
      </c>
      <c r="M35" s="11">
        <f t="shared" si="28"/>
        <v>1</v>
      </c>
      <c r="N35" s="11">
        <f t="shared" si="29"/>
        <v>1</v>
      </c>
      <c r="O35" s="11">
        <f t="shared" si="30"/>
        <v>1</v>
      </c>
      <c r="P35" s="173"/>
      <c r="Q35" s="11"/>
      <c r="R35" s="11"/>
      <c r="S35" s="11"/>
      <c r="T35" s="11"/>
      <c r="U35" s="11"/>
      <c r="V35" s="11">
        <f t="shared" si="31"/>
        <v>0</v>
      </c>
      <c r="W35" s="11">
        <v>5</v>
      </c>
      <c r="X35" s="173"/>
      <c r="Y35" s="173">
        <v>1</v>
      </c>
      <c r="Z35" s="11">
        <f t="shared" si="32"/>
        <v>1</v>
      </c>
      <c r="AA35" s="211">
        <f t="shared" si="21"/>
        <v>1</v>
      </c>
      <c r="AB35" s="211">
        <f t="shared" si="33"/>
        <v>0</v>
      </c>
      <c r="AC35" s="211">
        <f t="shared" si="33"/>
        <v>1</v>
      </c>
      <c r="AD35" s="210">
        <f t="shared" si="34"/>
        <v>1</v>
      </c>
      <c r="AE35" s="210">
        <f t="shared" si="13"/>
        <v>1</v>
      </c>
      <c r="AF35" s="210">
        <f t="shared" si="14"/>
        <v>1</v>
      </c>
      <c r="AG35" s="210">
        <f t="shared" si="15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35"/>
        <v>א</v>
      </c>
      <c r="BC35" s="211" t="str">
        <f t="shared" si="35"/>
        <v>ב</v>
      </c>
      <c r="BD35" s="211" t="str">
        <f t="shared" si="35"/>
        <v>ג</v>
      </c>
      <c r="BE35" s="211" t="str">
        <f t="shared" si="35"/>
        <v>ד</v>
      </c>
      <c r="BF35" s="211" t="str">
        <f t="shared" si="35"/>
        <v>ה</v>
      </c>
      <c r="BH35" s="226" t="b">
        <f t="shared" si="23"/>
        <v>0</v>
      </c>
      <c r="BI35" s="226" t="b">
        <f t="shared" si="24"/>
        <v>0</v>
      </c>
    </row>
    <row r="36" spans="2:61" ht="36" customHeight="1" x14ac:dyDescent="0.25">
      <c r="B36" s="11">
        <f t="shared" si="25"/>
        <v>6</v>
      </c>
      <c r="C36" s="8"/>
      <c r="D36" s="8"/>
      <c r="E36" s="8"/>
      <c r="F36" s="340" t="s">
        <v>383</v>
      </c>
      <c r="G36" s="10">
        <v>80</v>
      </c>
      <c r="H36" s="10">
        <v>90</v>
      </c>
      <c r="I36" s="194">
        <v>0</v>
      </c>
      <c r="J36" s="11">
        <f t="shared" si="26"/>
        <v>1</v>
      </c>
      <c r="K36" s="11">
        <f t="shared" si="18"/>
        <v>1</v>
      </c>
      <c r="L36" s="11">
        <f t="shared" si="27"/>
        <v>1</v>
      </c>
      <c r="M36" s="11">
        <f t="shared" si="28"/>
        <v>1</v>
      </c>
      <c r="N36" s="11">
        <f t="shared" si="29"/>
        <v>1</v>
      </c>
      <c r="O36" s="11">
        <f t="shared" si="30"/>
        <v>1</v>
      </c>
      <c r="P36" s="173"/>
      <c r="Q36" s="11"/>
      <c r="R36" s="11"/>
      <c r="S36" s="11"/>
      <c r="T36" s="11"/>
      <c r="U36" s="11"/>
      <c r="V36" s="11">
        <f t="shared" si="31"/>
        <v>0</v>
      </c>
      <c r="W36" s="11">
        <v>6</v>
      </c>
      <c r="X36" s="173"/>
      <c r="Y36" s="173">
        <v>1</v>
      </c>
      <c r="Z36" s="11">
        <f t="shared" si="32"/>
        <v>1</v>
      </c>
      <c r="AA36" s="211">
        <f t="shared" si="21"/>
        <v>1</v>
      </c>
      <c r="AB36" s="211">
        <f t="shared" si="33"/>
        <v>0</v>
      </c>
      <c r="AC36" s="211">
        <f t="shared" si="33"/>
        <v>1</v>
      </c>
      <c r="AD36" s="210">
        <f t="shared" si="34"/>
        <v>1</v>
      </c>
      <c r="AE36" s="210">
        <f t="shared" si="13"/>
        <v>1</v>
      </c>
      <c r="AF36" s="210">
        <f t="shared" si="14"/>
        <v>1</v>
      </c>
      <c r="AG36" s="210">
        <f t="shared" si="15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35"/>
        <v>א</v>
      </c>
      <c r="BC36" s="211" t="str">
        <f t="shared" si="35"/>
        <v>ב</v>
      </c>
      <c r="BD36" s="211" t="str">
        <f t="shared" si="35"/>
        <v>ג</v>
      </c>
      <c r="BE36" s="211" t="str">
        <f t="shared" si="35"/>
        <v>ד</v>
      </c>
      <c r="BF36" s="211" t="str">
        <f t="shared" si="35"/>
        <v>ה</v>
      </c>
      <c r="BH36" s="226" t="b">
        <f t="shared" si="23"/>
        <v>0</v>
      </c>
      <c r="BI36" s="226" t="b">
        <f t="shared" si="24"/>
        <v>0</v>
      </c>
    </row>
    <row r="37" spans="2:61" ht="37.5" customHeight="1" x14ac:dyDescent="0.25">
      <c r="B37" s="11">
        <f t="shared" si="25"/>
        <v>7</v>
      </c>
      <c r="C37" s="8"/>
      <c r="D37" s="8"/>
      <c r="E37" s="8"/>
      <c r="F37" s="340" t="s">
        <v>384</v>
      </c>
      <c r="G37" s="10">
        <v>120</v>
      </c>
      <c r="H37" s="10">
        <v>70</v>
      </c>
      <c r="I37" s="194">
        <v>0</v>
      </c>
      <c r="J37" s="11">
        <f t="shared" si="26"/>
        <v>1</v>
      </c>
      <c r="K37" s="11">
        <f t="shared" si="18"/>
        <v>1</v>
      </c>
      <c r="L37" s="11">
        <f t="shared" si="27"/>
        <v>1</v>
      </c>
      <c r="M37" s="11">
        <f t="shared" si="28"/>
        <v>1</v>
      </c>
      <c r="N37" s="11">
        <f t="shared" si="29"/>
        <v>1</v>
      </c>
      <c r="O37" s="11">
        <f t="shared" si="30"/>
        <v>1</v>
      </c>
      <c r="P37" s="173"/>
      <c r="Q37" s="11"/>
      <c r="R37" s="11"/>
      <c r="S37" s="11"/>
      <c r="T37" s="11"/>
      <c r="U37" s="11"/>
      <c r="V37" s="11">
        <f t="shared" si="31"/>
        <v>0</v>
      </c>
      <c r="W37" s="11">
        <v>7</v>
      </c>
      <c r="X37" s="173"/>
      <c r="Y37" s="173">
        <v>1</v>
      </c>
      <c r="Z37" s="11">
        <f t="shared" si="32"/>
        <v>1</v>
      </c>
      <c r="AA37" s="211">
        <f t="shared" si="21"/>
        <v>1</v>
      </c>
      <c r="AB37" s="211">
        <f t="shared" si="33"/>
        <v>0</v>
      </c>
      <c r="AC37" s="211">
        <f t="shared" si="33"/>
        <v>1</v>
      </c>
      <c r="AD37" s="210">
        <f t="shared" si="34"/>
        <v>1</v>
      </c>
      <c r="AE37" s="210">
        <f t="shared" si="13"/>
        <v>1</v>
      </c>
      <c r="AF37" s="210">
        <f t="shared" si="14"/>
        <v>1</v>
      </c>
      <c r="AG37" s="210">
        <f t="shared" si="15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35"/>
        <v>א</v>
      </c>
      <c r="BC37" s="211" t="str">
        <f t="shared" si="35"/>
        <v>ב</v>
      </c>
      <c r="BD37" s="211" t="str">
        <f t="shared" si="35"/>
        <v>ג</v>
      </c>
      <c r="BE37" s="211" t="str">
        <f t="shared" si="35"/>
        <v>ד</v>
      </c>
      <c r="BF37" s="211" t="str">
        <f t="shared" si="35"/>
        <v>ה</v>
      </c>
      <c r="BH37" s="226" t="b">
        <f t="shared" si="23"/>
        <v>0</v>
      </c>
      <c r="BI37" s="226" t="b">
        <f t="shared" si="24"/>
        <v>0</v>
      </c>
    </row>
    <row r="38" spans="2:61" ht="30.75" customHeight="1" x14ac:dyDescent="0.25">
      <c r="B38" s="11">
        <f t="shared" si="25"/>
        <v>8</v>
      </c>
      <c r="C38" s="8"/>
      <c r="D38" s="8"/>
      <c r="E38" s="8"/>
      <c r="F38" s="340" t="s">
        <v>385</v>
      </c>
      <c r="G38" s="10">
        <v>70</v>
      </c>
      <c r="H38" s="10">
        <v>90</v>
      </c>
      <c r="I38" s="194">
        <v>0</v>
      </c>
      <c r="J38" s="11">
        <f t="shared" si="26"/>
        <v>1</v>
      </c>
      <c r="K38" s="11">
        <f t="shared" si="18"/>
        <v>1</v>
      </c>
      <c r="L38" s="11">
        <f t="shared" si="27"/>
        <v>1</v>
      </c>
      <c r="M38" s="11">
        <f t="shared" si="28"/>
        <v>1</v>
      </c>
      <c r="N38" s="11">
        <f t="shared" si="29"/>
        <v>1</v>
      </c>
      <c r="O38" s="11">
        <f t="shared" si="30"/>
        <v>1</v>
      </c>
      <c r="P38" s="173"/>
      <c r="Q38" s="11"/>
      <c r="R38" s="11"/>
      <c r="S38" s="11"/>
      <c r="T38" s="11"/>
      <c r="U38" s="11"/>
      <c r="V38" s="11">
        <f t="shared" si="31"/>
        <v>0</v>
      </c>
      <c r="W38" s="11">
        <v>8</v>
      </c>
      <c r="X38" s="173"/>
      <c r="Y38" s="173">
        <v>1</v>
      </c>
      <c r="Z38" s="11">
        <f t="shared" si="32"/>
        <v>1</v>
      </c>
      <c r="AA38" s="211">
        <f t="shared" si="21"/>
        <v>1</v>
      </c>
      <c r="AB38" s="211">
        <f t="shared" si="33"/>
        <v>0</v>
      </c>
      <c r="AC38" s="211">
        <f t="shared" si="33"/>
        <v>1</v>
      </c>
      <c r="AD38" s="210">
        <f t="shared" si="34"/>
        <v>1</v>
      </c>
      <c r="AE38" s="210">
        <f t="shared" si="13"/>
        <v>1</v>
      </c>
      <c r="AF38" s="210">
        <f t="shared" si="14"/>
        <v>1</v>
      </c>
      <c r="AG38" s="210">
        <f t="shared" si="15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35"/>
        <v>א</v>
      </c>
      <c r="BC38" s="211" t="str">
        <f t="shared" si="35"/>
        <v>ב</v>
      </c>
      <c r="BD38" s="211" t="str">
        <f t="shared" si="35"/>
        <v>ג</v>
      </c>
      <c r="BE38" s="211" t="str">
        <f t="shared" si="35"/>
        <v>ד</v>
      </c>
      <c r="BF38" s="211" t="str">
        <f t="shared" si="35"/>
        <v>ה</v>
      </c>
      <c r="BH38" s="226" t="b">
        <f t="shared" si="23"/>
        <v>0</v>
      </c>
      <c r="BI38" s="226" t="b">
        <f t="shared" si="24"/>
        <v>0</v>
      </c>
    </row>
    <row r="39" spans="2:61" ht="42" customHeight="1" x14ac:dyDescent="0.25">
      <c r="B39" s="11">
        <f t="shared" si="25"/>
        <v>9</v>
      </c>
      <c r="C39" s="8"/>
      <c r="D39" s="8"/>
      <c r="E39" s="8"/>
      <c r="F39" s="340" t="s">
        <v>389</v>
      </c>
      <c r="G39" s="10">
        <v>80</v>
      </c>
      <c r="H39" s="10">
        <v>50</v>
      </c>
      <c r="I39" s="194">
        <v>1</v>
      </c>
      <c r="J39" s="11">
        <f t="shared" si="26"/>
        <v>1</v>
      </c>
      <c r="K39" s="11">
        <f t="shared" si="18"/>
        <v>1</v>
      </c>
      <c r="L39" s="11">
        <f t="shared" si="27"/>
        <v>1</v>
      </c>
      <c r="M39" s="11">
        <f t="shared" si="28"/>
        <v>1</v>
      </c>
      <c r="N39" s="11">
        <f t="shared" si="29"/>
        <v>1</v>
      </c>
      <c r="O39" s="11">
        <f t="shared" si="30"/>
        <v>1</v>
      </c>
      <c r="P39" s="173"/>
      <c r="Q39" s="11"/>
      <c r="R39" s="11"/>
      <c r="S39" s="11"/>
      <c r="T39" s="11"/>
      <c r="U39" s="11"/>
      <c r="V39" s="11">
        <f t="shared" si="31"/>
        <v>0</v>
      </c>
      <c r="W39" s="11">
        <v>9</v>
      </c>
      <c r="X39" s="173"/>
      <c r="Y39" s="173">
        <v>1</v>
      </c>
      <c r="Z39" s="11">
        <f t="shared" si="32"/>
        <v>1</v>
      </c>
      <c r="AA39" s="211">
        <f t="shared" si="21"/>
        <v>1</v>
      </c>
      <c r="AB39" s="211">
        <f t="shared" si="33"/>
        <v>0</v>
      </c>
      <c r="AC39" s="211">
        <f t="shared" si="33"/>
        <v>1</v>
      </c>
      <c r="AD39" s="210">
        <f t="shared" si="34"/>
        <v>1</v>
      </c>
      <c r="AE39" s="210">
        <f t="shared" si="13"/>
        <v>1</v>
      </c>
      <c r="AF39" s="210">
        <f t="shared" si="14"/>
        <v>1</v>
      </c>
      <c r="AG39" s="210">
        <f t="shared" si="15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35"/>
        <v>א</v>
      </c>
      <c r="BC39" s="211" t="str">
        <f t="shared" si="35"/>
        <v>ב</v>
      </c>
      <c r="BD39" s="211" t="str">
        <f t="shared" si="35"/>
        <v>ג</v>
      </c>
      <c r="BE39" s="211" t="str">
        <f t="shared" si="35"/>
        <v>ד</v>
      </c>
      <c r="BF39" s="211" t="str">
        <f t="shared" si="35"/>
        <v>ה</v>
      </c>
      <c r="BH39" s="226" t="b">
        <f t="shared" si="23"/>
        <v>0</v>
      </c>
      <c r="BI39" s="226" t="b">
        <f t="shared" si="24"/>
        <v>0</v>
      </c>
    </row>
    <row r="40" spans="2:61" ht="31.5" x14ac:dyDescent="0.25">
      <c r="B40" s="11">
        <f t="shared" si="25"/>
        <v>10</v>
      </c>
      <c r="C40" s="8"/>
      <c r="D40" s="8"/>
      <c r="E40" s="8"/>
      <c r="F40" s="463" t="s">
        <v>386</v>
      </c>
      <c r="G40" s="10">
        <v>120</v>
      </c>
      <c r="H40" s="10">
        <v>60</v>
      </c>
      <c r="I40" s="194">
        <v>0</v>
      </c>
      <c r="J40" s="11">
        <f t="shared" si="26"/>
        <v>1</v>
      </c>
      <c r="K40" s="11">
        <f t="shared" si="18"/>
        <v>1</v>
      </c>
      <c r="L40" s="11">
        <f t="shared" si="27"/>
        <v>1</v>
      </c>
      <c r="M40" s="11">
        <f t="shared" si="28"/>
        <v>1</v>
      </c>
      <c r="N40" s="11">
        <f t="shared" si="29"/>
        <v>1</v>
      </c>
      <c r="O40" s="11">
        <f t="shared" si="30"/>
        <v>1</v>
      </c>
      <c r="P40" s="425"/>
      <c r="Q40" s="11"/>
      <c r="R40" s="11"/>
      <c r="S40" s="11"/>
      <c r="T40" s="11"/>
      <c r="U40" s="11"/>
      <c r="V40" s="11">
        <f t="shared" si="31"/>
        <v>0</v>
      </c>
      <c r="W40" s="11">
        <v>10</v>
      </c>
      <c r="X40" s="425"/>
      <c r="Y40" s="425">
        <v>1</v>
      </c>
      <c r="Z40" s="11">
        <f t="shared" si="32"/>
        <v>1</v>
      </c>
      <c r="AA40" s="211">
        <f t="shared" si="21"/>
        <v>1</v>
      </c>
      <c r="AB40" s="211">
        <f t="shared" si="33"/>
        <v>0</v>
      </c>
      <c r="AC40" s="211">
        <f t="shared" si="33"/>
        <v>1</v>
      </c>
      <c r="AD40" s="210">
        <f t="shared" si="34"/>
        <v>1</v>
      </c>
      <c r="AE40" s="210">
        <f t="shared" si="13"/>
        <v>1</v>
      </c>
      <c r="AF40" s="210">
        <f t="shared" si="14"/>
        <v>1</v>
      </c>
      <c r="AG40" s="210">
        <f t="shared" si="15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35"/>
        <v>א</v>
      </c>
      <c r="BC40" s="211" t="str">
        <f t="shared" si="35"/>
        <v>ב</v>
      </c>
      <c r="BD40" s="211" t="str">
        <f t="shared" si="35"/>
        <v>ג</v>
      </c>
      <c r="BE40" s="211" t="str">
        <f t="shared" si="35"/>
        <v>ד</v>
      </c>
      <c r="BF40" s="211" t="str">
        <f t="shared" si="35"/>
        <v>ה</v>
      </c>
      <c r="BH40" s="226" t="b">
        <f t="shared" si="23"/>
        <v>0</v>
      </c>
      <c r="BI40" s="226" t="b">
        <f t="shared" si="24"/>
        <v>0</v>
      </c>
    </row>
    <row r="41" spans="2:61" x14ac:dyDescent="0.25">
      <c r="B41" s="11" t="str">
        <f t="shared" si="25"/>
        <v/>
      </c>
      <c r="C41" s="8"/>
      <c r="D41" s="8"/>
      <c r="E41" s="8"/>
      <c r="F41" s="340"/>
      <c r="G41" s="10"/>
      <c r="H41" s="10"/>
      <c r="I41" s="194"/>
      <c r="J41" s="11" t="str">
        <f t="shared" si="26"/>
        <v/>
      </c>
      <c r="K41" s="11" t="str">
        <f t="shared" si="18"/>
        <v/>
      </c>
      <c r="L41" s="11" t="str">
        <f t="shared" si="27"/>
        <v/>
      </c>
      <c r="M41" s="11" t="str">
        <f t="shared" si="28"/>
        <v/>
      </c>
      <c r="N41" s="11" t="str">
        <f t="shared" si="29"/>
        <v/>
      </c>
      <c r="O41" s="11" t="str">
        <f t="shared" si="30"/>
        <v/>
      </c>
      <c r="P41" s="173"/>
      <c r="Q41" s="11"/>
      <c r="R41" s="11"/>
      <c r="S41" s="11"/>
      <c r="T41" s="11"/>
      <c r="U41" s="11"/>
      <c r="V41" s="11" t="str">
        <f t="shared" si="31"/>
        <v/>
      </c>
      <c r="W41" s="11">
        <v>11</v>
      </c>
      <c r="X41" s="173"/>
      <c r="Y41" s="173"/>
      <c r="Z41" s="11" t="str">
        <f t="shared" si="32"/>
        <v/>
      </c>
      <c r="AA41" s="211">
        <f t="shared" si="21"/>
        <v>0</v>
      </c>
      <c r="AB41" s="211" t="str">
        <f t="shared" si="33"/>
        <v/>
      </c>
      <c r="AC41" s="211" t="str">
        <f t="shared" si="33"/>
        <v/>
      </c>
      <c r="AD41" s="210">
        <f t="shared" si="34"/>
        <v>0</v>
      </c>
      <c r="AE41" s="210">
        <f t="shared" si="13"/>
        <v>0</v>
      </c>
      <c r="AF41" s="210">
        <f t="shared" si="14"/>
        <v>0</v>
      </c>
      <c r="AG41" s="210">
        <f t="shared" si="15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35"/>
        <v/>
      </c>
      <c r="BC41" s="211" t="str">
        <f t="shared" si="35"/>
        <v/>
      </c>
      <c r="BD41" s="211" t="str">
        <f t="shared" si="35"/>
        <v/>
      </c>
      <c r="BE41" s="211" t="str">
        <f t="shared" si="35"/>
        <v/>
      </c>
      <c r="BF41" s="211" t="str">
        <f t="shared" si="35"/>
        <v/>
      </c>
      <c r="BH41" s="226" t="b">
        <f t="shared" si="23"/>
        <v>0</v>
      </c>
      <c r="BI41" s="226" t="b">
        <f t="shared" si="24"/>
        <v>0</v>
      </c>
    </row>
    <row r="42" spans="2:61" x14ac:dyDescent="0.25">
      <c r="B42" s="11" t="str">
        <f t="shared" si="25"/>
        <v/>
      </c>
      <c r="C42" s="8"/>
      <c r="D42" s="8"/>
      <c r="E42" s="8"/>
      <c r="F42" s="340"/>
      <c r="G42" s="10"/>
      <c r="H42" s="10"/>
      <c r="I42" s="194"/>
      <c r="J42" s="11" t="str">
        <f t="shared" si="26"/>
        <v/>
      </c>
      <c r="K42" s="11" t="str">
        <f t="shared" si="18"/>
        <v/>
      </c>
      <c r="L42" s="11" t="str">
        <f t="shared" si="27"/>
        <v/>
      </c>
      <c r="M42" s="11" t="str">
        <f t="shared" si="28"/>
        <v/>
      </c>
      <c r="N42" s="11" t="str">
        <f t="shared" si="29"/>
        <v/>
      </c>
      <c r="O42" s="11" t="str">
        <f t="shared" si="30"/>
        <v/>
      </c>
      <c r="P42" s="173"/>
      <c r="Q42" s="11"/>
      <c r="R42" s="11"/>
      <c r="S42" s="11"/>
      <c r="T42" s="11"/>
      <c r="U42" s="11"/>
      <c r="V42" s="11" t="str">
        <f t="shared" si="31"/>
        <v/>
      </c>
      <c r="W42" s="11">
        <v>12</v>
      </c>
      <c r="X42" s="173"/>
      <c r="Y42" s="173"/>
      <c r="Z42" s="11" t="str">
        <f t="shared" si="32"/>
        <v/>
      </c>
      <c r="AA42" s="211">
        <f t="shared" si="21"/>
        <v>0</v>
      </c>
      <c r="AB42" s="211" t="str">
        <f t="shared" si="33"/>
        <v/>
      </c>
      <c r="AC42" s="211" t="str">
        <f t="shared" si="33"/>
        <v/>
      </c>
      <c r="AD42" s="210">
        <f t="shared" si="34"/>
        <v>0</v>
      </c>
      <c r="AE42" s="210">
        <f t="shared" si="13"/>
        <v>0</v>
      </c>
      <c r="AF42" s="210">
        <f t="shared" si="14"/>
        <v>0</v>
      </c>
      <c r="AG42" s="210">
        <f t="shared" si="15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35"/>
        <v/>
      </c>
      <c r="BC42" s="211" t="str">
        <f t="shared" si="35"/>
        <v/>
      </c>
      <c r="BD42" s="211" t="str">
        <f t="shared" si="35"/>
        <v/>
      </c>
      <c r="BE42" s="211" t="str">
        <f t="shared" si="35"/>
        <v/>
      </c>
      <c r="BF42" s="211" t="str">
        <f t="shared" si="35"/>
        <v/>
      </c>
      <c r="BH42" s="226" t="b">
        <f t="shared" si="23"/>
        <v>0</v>
      </c>
      <c r="BI42" s="226" t="b">
        <f t="shared" si="24"/>
        <v>0</v>
      </c>
    </row>
    <row r="43" spans="2:61" x14ac:dyDescent="0.25">
      <c r="B43" s="11" t="str">
        <f t="shared" si="25"/>
        <v/>
      </c>
      <c r="C43" s="8"/>
      <c r="D43" s="8"/>
      <c r="E43" s="8"/>
      <c r="F43" s="340"/>
      <c r="G43" s="10"/>
      <c r="H43" s="10"/>
      <c r="I43" s="194"/>
      <c r="J43" s="11" t="str">
        <f t="shared" si="26"/>
        <v/>
      </c>
      <c r="K43" s="11" t="str">
        <f t="shared" si="18"/>
        <v/>
      </c>
      <c r="L43" s="11" t="str">
        <f t="shared" si="27"/>
        <v/>
      </c>
      <c r="M43" s="11" t="str">
        <f t="shared" si="28"/>
        <v/>
      </c>
      <c r="N43" s="11" t="str">
        <f t="shared" si="29"/>
        <v/>
      </c>
      <c r="O43" s="11" t="str">
        <f t="shared" si="30"/>
        <v/>
      </c>
      <c r="P43" s="173"/>
      <c r="Q43" s="11"/>
      <c r="R43" s="11"/>
      <c r="S43" s="11"/>
      <c r="T43" s="11"/>
      <c r="U43" s="11"/>
      <c r="V43" s="11" t="str">
        <f t="shared" si="31"/>
        <v/>
      </c>
      <c r="W43" s="11">
        <v>13</v>
      </c>
      <c r="X43" s="173"/>
      <c r="Y43" s="173"/>
      <c r="Z43" s="11" t="str">
        <f t="shared" si="32"/>
        <v/>
      </c>
      <c r="AA43" s="211">
        <f t="shared" si="21"/>
        <v>0</v>
      </c>
      <c r="AB43" s="211" t="str">
        <f t="shared" si="33"/>
        <v/>
      </c>
      <c r="AC43" s="211" t="str">
        <f t="shared" si="33"/>
        <v/>
      </c>
      <c r="AD43" s="210">
        <f t="shared" si="34"/>
        <v>0</v>
      </c>
      <c r="AE43" s="210">
        <f t="shared" si="13"/>
        <v>0</v>
      </c>
      <c r="AF43" s="210">
        <f t="shared" si="14"/>
        <v>0</v>
      </c>
      <c r="AG43" s="210">
        <f t="shared" si="15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35"/>
        <v/>
      </c>
      <c r="BC43" s="211" t="str">
        <f t="shared" si="35"/>
        <v/>
      </c>
      <c r="BD43" s="211" t="str">
        <f t="shared" si="35"/>
        <v/>
      </c>
      <c r="BE43" s="211" t="str">
        <f t="shared" si="35"/>
        <v/>
      </c>
      <c r="BF43" s="211" t="str">
        <f t="shared" si="35"/>
        <v/>
      </c>
      <c r="BH43" s="226" t="b">
        <f t="shared" si="23"/>
        <v>0</v>
      </c>
      <c r="BI43" s="226" t="b">
        <f t="shared" si="24"/>
        <v>0</v>
      </c>
    </row>
    <row r="44" spans="2:61" x14ac:dyDescent="0.25">
      <c r="B44" s="11" t="str">
        <f t="shared" si="6"/>
        <v/>
      </c>
      <c r="C44" s="8"/>
      <c r="D44" s="8"/>
      <c r="E44" s="8"/>
      <c r="F44" s="340"/>
      <c r="G44" s="10"/>
      <c r="H44" s="10"/>
      <c r="I44" s="194"/>
      <c r="J44" s="11" t="str">
        <f t="shared" si="17"/>
        <v/>
      </c>
      <c r="K44" s="11" t="str">
        <f t="shared" ref="K44:K91" si="36">IF($F44="","",IF($AA44&lt;&gt;1,$AB$1,IFERROR(IF($H44&gt;=$G$6,1,0),$AB$1)))</f>
        <v/>
      </c>
      <c r="L44" s="11" t="str">
        <f t="shared" si="19"/>
        <v/>
      </c>
      <c r="M44" s="11" t="str">
        <f t="shared" si="8"/>
        <v/>
      </c>
      <c r="N44" s="11" t="str">
        <f t="shared" si="9"/>
        <v/>
      </c>
      <c r="O44" s="11" t="str">
        <f t="shared" si="10"/>
        <v/>
      </c>
      <c r="P44" s="173"/>
      <c r="Q44" s="11"/>
      <c r="R44" s="11"/>
      <c r="S44" s="11"/>
      <c r="T44" s="11"/>
      <c r="U44" s="11"/>
      <c r="V44" s="11" t="str">
        <f t="shared" si="11"/>
        <v/>
      </c>
      <c r="W44" s="11">
        <v>14</v>
      </c>
      <c r="X44" s="173"/>
      <c r="Y44" s="173"/>
      <c r="Z44" s="11" t="str">
        <f t="shared" si="20"/>
        <v/>
      </c>
      <c r="AA44" s="211">
        <f t="shared" si="21"/>
        <v>0</v>
      </c>
      <c r="AB44" s="211" t="str">
        <f t="shared" si="22"/>
        <v/>
      </c>
      <c r="AC44" s="211" t="str">
        <f t="shared" si="22"/>
        <v/>
      </c>
      <c r="AD44" s="210">
        <f t="shared" si="12"/>
        <v>0</v>
      </c>
      <c r="AE44" s="210">
        <f t="shared" si="13"/>
        <v>0</v>
      </c>
      <c r="AF44" s="210">
        <f t="shared" si="14"/>
        <v>0</v>
      </c>
      <c r="AG44" s="210">
        <f t="shared" si="15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ref="BB44:BF50" si="37">IF($F44="","",BB$30)</f>
        <v/>
      </c>
      <c r="BC44" s="211" t="str">
        <f t="shared" si="37"/>
        <v/>
      </c>
      <c r="BD44" s="211" t="str">
        <f t="shared" si="37"/>
        <v/>
      </c>
      <c r="BE44" s="211" t="str">
        <f t="shared" si="37"/>
        <v/>
      </c>
      <c r="BF44" s="211" t="str">
        <f t="shared" si="37"/>
        <v/>
      </c>
      <c r="BH44" s="226" t="b">
        <f t="shared" si="23"/>
        <v>0</v>
      </c>
      <c r="BI44" s="226" t="b">
        <f t="shared" si="24"/>
        <v>0</v>
      </c>
    </row>
    <row r="45" spans="2:61" x14ac:dyDescent="0.25">
      <c r="B45" s="11" t="str">
        <f t="shared" si="6"/>
        <v/>
      </c>
      <c r="C45" s="8"/>
      <c r="D45" s="8"/>
      <c r="E45" s="8"/>
      <c r="F45" s="340"/>
      <c r="G45" s="10"/>
      <c r="H45" s="10"/>
      <c r="I45" s="194"/>
      <c r="J45" s="11" t="str">
        <f t="shared" si="17"/>
        <v/>
      </c>
      <c r="K45" s="11" t="str">
        <f t="shared" si="36"/>
        <v/>
      </c>
      <c r="L45" s="11" t="str">
        <f t="shared" si="19"/>
        <v/>
      </c>
      <c r="M45" s="11" t="str">
        <f t="shared" si="8"/>
        <v/>
      </c>
      <c r="N45" s="11" t="str">
        <f t="shared" si="9"/>
        <v/>
      </c>
      <c r="O45" s="11" t="str">
        <f t="shared" si="10"/>
        <v/>
      </c>
      <c r="P45" s="173"/>
      <c r="Q45" s="11"/>
      <c r="R45" s="11"/>
      <c r="S45" s="11"/>
      <c r="T45" s="11"/>
      <c r="U45" s="11"/>
      <c r="V45" s="11" t="str">
        <f t="shared" si="11"/>
        <v/>
      </c>
      <c r="W45" s="11">
        <v>15</v>
      </c>
      <c r="X45" s="173"/>
      <c r="Y45" s="173"/>
      <c r="Z45" s="11" t="str">
        <f t="shared" si="20"/>
        <v/>
      </c>
      <c r="AA45" s="211">
        <f t="shared" si="21"/>
        <v>0</v>
      </c>
      <c r="AB45" s="211" t="str">
        <f t="shared" si="22"/>
        <v/>
      </c>
      <c r="AC45" s="211" t="str">
        <f t="shared" si="22"/>
        <v/>
      </c>
      <c r="AD45" s="210">
        <f t="shared" si="12"/>
        <v>0</v>
      </c>
      <c r="AE45" s="210">
        <f t="shared" si="13"/>
        <v>0</v>
      </c>
      <c r="AF45" s="210">
        <f t="shared" si="14"/>
        <v>0</v>
      </c>
      <c r="AG45" s="210">
        <f t="shared" si="15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37"/>
        <v/>
      </c>
      <c r="BC45" s="211" t="str">
        <f t="shared" si="37"/>
        <v/>
      </c>
      <c r="BD45" s="211" t="str">
        <f t="shared" si="37"/>
        <v/>
      </c>
      <c r="BE45" s="211" t="str">
        <f t="shared" si="37"/>
        <v/>
      </c>
      <c r="BF45" s="211" t="str">
        <f t="shared" si="37"/>
        <v/>
      </c>
      <c r="BH45" s="226" t="b">
        <f t="shared" si="23"/>
        <v>0</v>
      </c>
      <c r="BI45" s="226" t="b">
        <f t="shared" si="24"/>
        <v>0</v>
      </c>
    </row>
    <row r="46" spans="2:61" x14ac:dyDescent="0.25">
      <c r="B46" s="11" t="str">
        <f t="shared" si="6"/>
        <v/>
      </c>
      <c r="C46" s="8"/>
      <c r="D46" s="8"/>
      <c r="E46" s="8"/>
      <c r="F46" s="340"/>
      <c r="G46" s="10"/>
      <c r="H46" s="10"/>
      <c r="I46" s="194"/>
      <c r="J46" s="11" t="str">
        <f t="shared" si="17"/>
        <v/>
      </c>
      <c r="K46" s="11" t="str">
        <f t="shared" si="36"/>
        <v/>
      </c>
      <c r="L46" s="11" t="str">
        <f t="shared" si="19"/>
        <v/>
      </c>
      <c r="M46" s="11" t="str">
        <f t="shared" si="8"/>
        <v/>
      </c>
      <c r="N46" s="11" t="str">
        <f t="shared" si="9"/>
        <v/>
      </c>
      <c r="O46" s="11" t="str">
        <f t="shared" si="10"/>
        <v/>
      </c>
      <c r="P46" s="173"/>
      <c r="Q46" s="11"/>
      <c r="R46" s="11"/>
      <c r="S46" s="11"/>
      <c r="T46" s="11"/>
      <c r="U46" s="11"/>
      <c r="V46" s="11" t="str">
        <f t="shared" si="11"/>
        <v/>
      </c>
      <c r="W46" s="11">
        <v>16</v>
      </c>
      <c r="X46" s="173"/>
      <c r="Y46" s="173"/>
      <c r="Z46" s="11" t="str">
        <f t="shared" si="20"/>
        <v/>
      </c>
      <c r="AA46" s="211">
        <f t="shared" si="21"/>
        <v>0</v>
      </c>
      <c r="AB46" s="211" t="str">
        <f t="shared" si="22"/>
        <v/>
      </c>
      <c r="AC46" s="211" t="str">
        <f t="shared" si="22"/>
        <v/>
      </c>
      <c r="AD46" s="210">
        <f t="shared" si="12"/>
        <v>0</v>
      </c>
      <c r="AE46" s="210">
        <f t="shared" si="13"/>
        <v>0</v>
      </c>
      <c r="AF46" s="210">
        <f t="shared" si="14"/>
        <v>0</v>
      </c>
      <c r="AG46" s="210">
        <f t="shared" si="15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37"/>
        <v/>
      </c>
      <c r="BC46" s="211" t="str">
        <f t="shared" si="37"/>
        <v/>
      </c>
      <c r="BD46" s="211" t="str">
        <f t="shared" si="37"/>
        <v/>
      </c>
      <c r="BE46" s="211" t="str">
        <f t="shared" si="37"/>
        <v/>
      </c>
      <c r="BF46" s="211" t="str">
        <f t="shared" si="37"/>
        <v/>
      </c>
      <c r="BH46" s="226" t="b">
        <f t="shared" si="23"/>
        <v>0</v>
      </c>
      <c r="BI46" s="226" t="b">
        <f t="shared" si="24"/>
        <v>0</v>
      </c>
    </row>
    <row r="47" spans="2:61" x14ac:dyDescent="0.25">
      <c r="B47" s="11" t="str">
        <f t="shared" si="6"/>
        <v/>
      </c>
      <c r="C47" s="8"/>
      <c r="D47" s="8"/>
      <c r="E47" s="8"/>
      <c r="F47" s="340"/>
      <c r="G47" s="10"/>
      <c r="H47" s="10"/>
      <c r="I47" s="194"/>
      <c r="J47" s="11" t="str">
        <f t="shared" si="17"/>
        <v/>
      </c>
      <c r="K47" s="11" t="str">
        <f t="shared" si="36"/>
        <v/>
      </c>
      <c r="L47" s="11" t="str">
        <f t="shared" si="19"/>
        <v/>
      </c>
      <c r="M47" s="11" t="str">
        <f t="shared" si="8"/>
        <v/>
      </c>
      <c r="N47" s="11" t="str">
        <f t="shared" si="9"/>
        <v/>
      </c>
      <c r="O47" s="11" t="str">
        <f t="shared" si="10"/>
        <v/>
      </c>
      <c r="P47" s="173"/>
      <c r="Q47" s="11"/>
      <c r="R47" s="11"/>
      <c r="S47" s="11"/>
      <c r="T47" s="11"/>
      <c r="U47" s="11"/>
      <c r="V47" s="11" t="str">
        <f t="shared" si="11"/>
        <v/>
      </c>
      <c r="W47" s="11">
        <v>17</v>
      </c>
      <c r="X47" s="173"/>
      <c r="Y47" s="173"/>
      <c r="Z47" s="11" t="str">
        <f t="shared" si="20"/>
        <v/>
      </c>
      <c r="AA47" s="211">
        <f t="shared" si="21"/>
        <v>0</v>
      </c>
      <c r="AB47" s="211" t="str">
        <f t="shared" si="22"/>
        <v/>
      </c>
      <c r="AC47" s="211" t="str">
        <f t="shared" si="22"/>
        <v/>
      </c>
      <c r="AD47" s="210">
        <f t="shared" si="12"/>
        <v>0</v>
      </c>
      <c r="AE47" s="210">
        <f t="shared" si="13"/>
        <v>0</v>
      </c>
      <c r="AF47" s="210">
        <f t="shared" si="14"/>
        <v>0</v>
      </c>
      <c r="AG47" s="210">
        <f t="shared" si="15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si="37"/>
        <v/>
      </c>
      <c r="BC47" s="211" t="str">
        <f t="shared" si="37"/>
        <v/>
      </c>
      <c r="BD47" s="211" t="str">
        <f t="shared" si="37"/>
        <v/>
      </c>
      <c r="BE47" s="211" t="str">
        <f t="shared" si="37"/>
        <v/>
      </c>
      <c r="BF47" s="211" t="str">
        <f t="shared" si="37"/>
        <v/>
      </c>
      <c r="BH47" s="226" t="b">
        <f t="shared" si="23"/>
        <v>0</v>
      </c>
      <c r="BI47" s="226" t="b">
        <f t="shared" si="24"/>
        <v>0</v>
      </c>
    </row>
    <row r="48" spans="2:61" x14ac:dyDescent="0.25">
      <c r="B48" s="11" t="str">
        <f t="shared" si="6"/>
        <v/>
      </c>
      <c r="C48" s="8"/>
      <c r="D48" s="8"/>
      <c r="E48" s="8"/>
      <c r="F48" s="340"/>
      <c r="G48" s="10"/>
      <c r="H48" s="10"/>
      <c r="I48" s="194"/>
      <c r="J48" s="11" t="str">
        <f t="shared" si="17"/>
        <v/>
      </c>
      <c r="K48" s="11" t="str">
        <f t="shared" si="36"/>
        <v/>
      </c>
      <c r="L48" s="11" t="str">
        <f t="shared" si="19"/>
        <v/>
      </c>
      <c r="M48" s="11" t="str">
        <f t="shared" si="8"/>
        <v/>
      </c>
      <c r="N48" s="11" t="str">
        <f t="shared" si="9"/>
        <v/>
      </c>
      <c r="O48" s="11" t="str">
        <f t="shared" si="10"/>
        <v/>
      </c>
      <c r="P48" s="173"/>
      <c r="Q48" s="11"/>
      <c r="R48" s="11"/>
      <c r="S48" s="11"/>
      <c r="T48" s="11"/>
      <c r="U48" s="11"/>
      <c r="V48" s="11" t="str">
        <f t="shared" si="11"/>
        <v/>
      </c>
      <c r="W48" s="11">
        <v>18</v>
      </c>
      <c r="X48" s="173"/>
      <c r="Y48" s="173"/>
      <c r="Z48" s="11" t="str">
        <f t="shared" si="20"/>
        <v/>
      </c>
      <c r="AA48" s="211">
        <f t="shared" si="21"/>
        <v>0</v>
      </c>
      <c r="AB48" s="211" t="str">
        <f t="shared" si="22"/>
        <v/>
      </c>
      <c r="AC48" s="211" t="str">
        <f t="shared" si="22"/>
        <v/>
      </c>
      <c r="AD48" s="210">
        <f t="shared" si="12"/>
        <v>0</v>
      </c>
      <c r="AE48" s="210">
        <f t="shared" si="13"/>
        <v>0</v>
      </c>
      <c r="AF48" s="210">
        <f t="shared" si="14"/>
        <v>0</v>
      </c>
      <c r="AG48" s="210">
        <f t="shared" si="15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37"/>
        <v/>
      </c>
      <c r="BC48" s="211" t="str">
        <f t="shared" si="37"/>
        <v/>
      </c>
      <c r="BD48" s="211" t="str">
        <f t="shared" si="37"/>
        <v/>
      </c>
      <c r="BE48" s="211" t="str">
        <f t="shared" si="37"/>
        <v/>
      </c>
      <c r="BF48" s="211" t="str">
        <f t="shared" si="37"/>
        <v/>
      </c>
      <c r="BH48" s="226" t="b">
        <f t="shared" si="23"/>
        <v>0</v>
      </c>
      <c r="BI48" s="226" t="b">
        <f t="shared" si="24"/>
        <v>0</v>
      </c>
    </row>
    <row r="49" spans="2:61" x14ac:dyDescent="0.25">
      <c r="B49" s="11" t="str">
        <f t="shared" si="6"/>
        <v/>
      </c>
      <c r="C49" s="8"/>
      <c r="D49" s="8"/>
      <c r="E49" s="8"/>
      <c r="F49" s="340"/>
      <c r="G49" s="10"/>
      <c r="H49" s="10"/>
      <c r="I49" s="194"/>
      <c r="J49" s="11" t="str">
        <f t="shared" si="17"/>
        <v/>
      </c>
      <c r="K49" s="11" t="str">
        <f t="shared" si="36"/>
        <v/>
      </c>
      <c r="L49" s="11" t="str">
        <f t="shared" si="19"/>
        <v/>
      </c>
      <c r="M49" s="11" t="str">
        <f t="shared" si="8"/>
        <v/>
      </c>
      <c r="N49" s="11" t="str">
        <f t="shared" si="9"/>
        <v/>
      </c>
      <c r="O49" s="11" t="str">
        <f t="shared" si="10"/>
        <v/>
      </c>
      <c r="P49" s="173"/>
      <c r="Q49" s="11"/>
      <c r="R49" s="11"/>
      <c r="S49" s="11"/>
      <c r="T49" s="11"/>
      <c r="U49" s="11"/>
      <c r="V49" s="11" t="str">
        <f t="shared" si="11"/>
        <v/>
      </c>
      <c r="W49" s="11">
        <v>19</v>
      </c>
      <c r="X49" s="173"/>
      <c r="Y49" s="173"/>
      <c r="Z49" s="11" t="str">
        <f t="shared" si="20"/>
        <v/>
      </c>
      <c r="AA49" s="211">
        <f t="shared" si="21"/>
        <v>0</v>
      </c>
      <c r="AB49" s="211" t="str">
        <f t="shared" si="22"/>
        <v/>
      </c>
      <c r="AC49" s="211" t="str">
        <f t="shared" si="22"/>
        <v/>
      </c>
      <c r="AD49" s="210">
        <f t="shared" si="12"/>
        <v>0</v>
      </c>
      <c r="AE49" s="210">
        <f t="shared" si="13"/>
        <v>0</v>
      </c>
      <c r="AF49" s="210">
        <f t="shared" si="14"/>
        <v>0</v>
      </c>
      <c r="AG49" s="210">
        <f t="shared" si="15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37"/>
        <v/>
      </c>
      <c r="BC49" s="211" t="str">
        <f t="shared" si="37"/>
        <v/>
      </c>
      <c r="BD49" s="211" t="str">
        <f t="shared" si="37"/>
        <v/>
      </c>
      <c r="BE49" s="211" t="str">
        <f t="shared" si="37"/>
        <v/>
      </c>
      <c r="BF49" s="211" t="str">
        <f t="shared" si="37"/>
        <v/>
      </c>
      <c r="BH49" s="226" t="b">
        <f t="shared" si="23"/>
        <v>0</v>
      </c>
      <c r="BI49" s="226" t="b">
        <f t="shared" si="24"/>
        <v>0</v>
      </c>
    </row>
    <row r="50" spans="2:61" x14ac:dyDescent="0.25">
      <c r="B50" s="11" t="str">
        <f t="shared" si="6"/>
        <v/>
      </c>
      <c r="C50" s="8"/>
      <c r="D50" s="8"/>
      <c r="E50" s="8"/>
      <c r="F50" s="340"/>
      <c r="G50" s="10"/>
      <c r="H50" s="10"/>
      <c r="I50" s="194"/>
      <c r="J50" s="11" t="str">
        <f t="shared" si="17"/>
        <v/>
      </c>
      <c r="K50" s="11" t="str">
        <f t="shared" si="36"/>
        <v/>
      </c>
      <c r="L50" s="11" t="str">
        <f t="shared" si="19"/>
        <v/>
      </c>
      <c r="M50" s="11" t="str">
        <f t="shared" si="8"/>
        <v/>
      </c>
      <c r="N50" s="11" t="str">
        <f t="shared" si="9"/>
        <v/>
      </c>
      <c r="O50" s="11" t="str">
        <f t="shared" si="10"/>
        <v/>
      </c>
      <c r="P50" s="173"/>
      <c r="Q50" s="11"/>
      <c r="R50" s="11"/>
      <c r="S50" s="11"/>
      <c r="T50" s="11"/>
      <c r="U50" s="11"/>
      <c r="V50" s="11" t="str">
        <f t="shared" si="11"/>
        <v/>
      </c>
      <c r="W50" s="11">
        <v>20</v>
      </c>
      <c r="X50" s="173"/>
      <c r="Y50" s="173"/>
      <c r="Z50" s="11" t="str">
        <f t="shared" si="20"/>
        <v/>
      </c>
      <c r="AA50" s="211">
        <f t="shared" si="21"/>
        <v>0</v>
      </c>
      <c r="AB50" s="211" t="str">
        <f t="shared" si="22"/>
        <v/>
      </c>
      <c r="AC50" s="211" t="str">
        <f t="shared" si="22"/>
        <v/>
      </c>
      <c r="AD50" s="210">
        <f t="shared" si="12"/>
        <v>0</v>
      </c>
      <c r="AE50" s="210">
        <f t="shared" si="13"/>
        <v>0</v>
      </c>
      <c r="AF50" s="210">
        <f t="shared" si="14"/>
        <v>0</v>
      </c>
      <c r="AG50" s="210">
        <f t="shared" si="15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37"/>
        <v/>
      </c>
      <c r="BC50" s="211" t="str">
        <f t="shared" si="37"/>
        <v/>
      </c>
      <c r="BD50" s="211" t="str">
        <f t="shared" si="37"/>
        <v/>
      </c>
      <c r="BE50" s="211" t="str">
        <f t="shared" si="37"/>
        <v/>
      </c>
      <c r="BF50" s="211" t="str">
        <f t="shared" si="37"/>
        <v/>
      </c>
      <c r="BH50" s="226" t="b">
        <f t="shared" si="23"/>
        <v>0</v>
      </c>
      <c r="BI50" s="226" t="b">
        <f t="shared" si="24"/>
        <v>0</v>
      </c>
    </row>
    <row r="51" spans="2:61" x14ac:dyDescent="0.25">
      <c r="B51" s="11" t="str">
        <f t="shared" si="6"/>
        <v/>
      </c>
      <c r="C51" s="8"/>
      <c r="D51" s="8"/>
      <c r="E51" s="8"/>
      <c r="F51" s="340"/>
      <c r="G51" s="10"/>
      <c r="H51" s="10"/>
      <c r="I51" s="194"/>
      <c r="J51" s="11" t="str">
        <f t="shared" si="17"/>
        <v/>
      </c>
      <c r="K51" s="11" t="str">
        <f t="shared" si="36"/>
        <v/>
      </c>
      <c r="L51" s="11" t="str">
        <f t="shared" si="19"/>
        <v/>
      </c>
      <c r="M51" s="11" t="str">
        <f t="shared" si="8"/>
        <v/>
      </c>
      <c r="N51" s="11" t="str">
        <f t="shared" si="9"/>
        <v/>
      </c>
      <c r="O51" s="11" t="str">
        <f t="shared" si="10"/>
        <v/>
      </c>
      <c r="P51" s="173"/>
      <c r="Q51" s="11"/>
      <c r="R51" s="11"/>
      <c r="S51" s="11"/>
      <c r="T51" s="11"/>
      <c r="U51" s="11"/>
      <c r="V51" s="11" t="str">
        <f t="shared" si="11"/>
        <v/>
      </c>
      <c r="W51" s="11">
        <v>21</v>
      </c>
      <c r="X51" s="173"/>
      <c r="Y51" s="173"/>
      <c r="Z51" s="11" t="str">
        <f t="shared" si="20"/>
        <v/>
      </c>
      <c r="AA51" s="211">
        <f t="shared" si="21"/>
        <v>0</v>
      </c>
      <c r="AB51" s="211" t="str">
        <f t="shared" si="22"/>
        <v/>
      </c>
      <c r="AC51" s="211" t="str">
        <f t="shared" si="22"/>
        <v/>
      </c>
      <c r="AD51" s="210">
        <f t="shared" si="12"/>
        <v>0</v>
      </c>
      <c r="AE51" s="210">
        <f t="shared" si="13"/>
        <v>0</v>
      </c>
      <c r="AF51" s="210">
        <f t="shared" si="14"/>
        <v>0</v>
      </c>
      <c r="AG51" s="210">
        <f t="shared" si="15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ref="BB51:BF60" si="38">IF($F51="","",BB$30)</f>
        <v/>
      </c>
      <c r="BC51" s="211" t="str">
        <f t="shared" si="38"/>
        <v/>
      </c>
      <c r="BD51" s="211" t="str">
        <f t="shared" si="38"/>
        <v/>
      </c>
      <c r="BE51" s="211" t="str">
        <f t="shared" si="38"/>
        <v/>
      </c>
      <c r="BF51" s="211" t="str">
        <f t="shared" si="38"/>
        <v/>
      </c>
      <c r="BH51" s="226" t="b">
        <f t="shared" si="23"/>
        <v>0</v>
      </c>
      <c r="BI51" s="226" t="b">
        <f t="shared" si="24"/>
        <v>0</v>
      </c>
    </row>
    <row r="52" spans="2:61" x14ac:dyDescent="0.25">
      <c r="B52" s="11" t="str">
        <f t="shared" si="6"/>
        <v/>
      </c>
      <c r="C52" s="8"/>
      <c r="D52" s="8"/>
      <c r="E52" s="8"/>
      <c r="F52" s="340"/>
      <c r="G52" s="10"/>
      <c r="H52" s="10"/>
      <c r="I52" s="194"/>
      <c r="J52" s="11" t="str">
        <f t="shared" si="17"/>
        <v/>
      </c>
      <c r="K52" s="11" t="str">
        <f t="shared" si="36"/>
        <v/>
      </c>
      <c r="L52" s="11" t="str">
        <f t="shared" si="19"/>
        <v/>
      </c>
      <c r="M52" s="11" t="str">
        <f t="shared" si="8"/>
        <v/>
      </c>
      <c r="N52" s="11" t="str">
        <f t="shared" si="9"/>
        <v/>
      </c>
      <c r="O52" s="11" t="str">
        <f t="shared" si="10"/>
        <v/>
      </c>
      <c r="P52" s="173"/>
      <c r="Q52" s="11"/>
      <c r="R52" s="11"/>
      <c r="S52" s="11"/>
      <c r="T52" s="11"/>
      <c r="U52" s="11"/>
      <c r="V52" s="11" t="str">
        <f t="shared" si="11"/>
        <v/>
      </c>
      <c r="W52" s="11">
        <v>22</v>
      </c>
      <c r="X52" s="173"/>
      <c r="Y52" s="173"/>
      <c r="Z52" s="11" t="str">
        <f t="shared" si="20"/>
        <v/>
      </c>
      <c r="AA52" s="211">
        <f t="shared" si="21"/>
        <v>0</v>
      </c>
      <c r="AB52" s="211" t="str">
        <f t="shared" si="22"/>
        <v/>
      </c>
      <c r="AC52" s="211" t="str">
        <f t="shared" si="22"/>
        <v/>
      </c>
      <c r="AD52" s="210">
        <f t="shared" si="12"/>
        <v>0</v>
      </c>
      <c r="AE52" s="210">
        <f t="shared" si="13"/>
        <v>0</v>
      </c>
      <c r="AF52" s="210">
        <f t="shared" si="14"/>
        <v>0</v>
      </c>
      <c r="AG52" s="210">
        <f t="shared" si="15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38"/>
        <v/>
      </c>
      <c r="BC52" s="211" t="str">
        <f t="shared" si="38"/>
        <v/>
      </c>
      <c r="BD52" s="211" t="str">
        <f t="shared" si="38"/>
        <v/>
      </c>
      <c r="BE52" s="211" t="str">
        <f t="shared" si="38"/>
        <v/>
      </c>
      <c r="BF52" s="211" t="str">
        <f t="shared" si="38"/>
        <v/>
      </c>
      <c r="BH52" s="226" t="b">
        <f t="shared" si="23"/>
        <v>0</v>
      </c>
      <c r="BI52" s="226" t="b">
        <f t="shared" si="24"/>
        <v>0</v>
      </c>
    </row>
    <row r="53" spans="2:61" x14ac:dyDescent="0.25">
      <c r="B53" s="11" t="str">
        <f t="shared" si="6"/>
        <v/>
      </c>
      <c r="C53" s="8"/>
      <c r="D53" s="8"/>
      <c r="E53" s="8"/>
      <c r="F53" s="340"/>
      <c r="G53" s="10"/>
      <c r="H53" s="10"/>
      <c r="I53" s="194"/>
      <c r="J53" s="11" t="str">
        <f t="shared" si="17"/>
        <v/>
      </c>
      <c r="K53" s="11" t="str">
        <f t="shared" si="36"/>
        <v/>
      </c>
      <c r="L53" s="11" t="str">
        <f t="shared" si="19"/>
        <v/>
      </c>
      <c r="M53" s="11" t="str">
        <f t="shared" si="8"/>
        <v/>
      </c>
      <c r="N53" s="11" t="str">
        <f t="shared" si="9"/>
        <v/>
      </c>
      <c r="O53" s="11" t="str">
        <f t="shared" si="10"/>
        <v/>
      </c>
      <c r="P53" s="173"/>
      <c r="Q53" s="11"/>
      <c r="R53" s="11"/>
      <c r="S53" s="11"/>
      <c r="T53" s="11"/>
      <c r="U53" s="11"/>
      <c r="V53" s="11" t="str">
        <f t="shared" si="11"/>
        <v/>
      </c>
      <c r="W53" s="11">
        <v>23</v>
      </c>
      <c r="X53" s="173"/>
      <c r="Y53" s="173"/>
      <c r="Z53" s="11" t="str">
        <f t="shared" si="20"/>
        <v/>
      </c>
      <c r="AA53" s="211">
        <f t="shared" si="21"/>
        <v>0</v>
      </c>
      <c r="AB53" s="211" t="str">
        <f t="shared" si="22"/>
        <v/>
      </c>
      <c r="AC53" s="211" t="str">
        <f t="shared" si="22"/>
        <v/>
      </c>
      <c r="AD53" s="210">
        <f t="shared" si="12"/>
        <v>0</v>
      </c>
      <c r="AE53" s="210">
        <f t="shared" si="13"/>
        <v>0</v>
      </c>
      <c r="AF53" s="210">
        <f t="shared" si="14"/>
        <v>0</v>
      </c>
      <c r="AG53" s="210">
        <f t="shared" si="15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38"/>
        <v/>
      </c>
      <c r="BC53" s="211" t="str">
        <f t="shared" si="38"/>
        <v/>
      </c>
      <c r="BD53" s="211" t="str">
        <f t="shared" si="38"/>
        <v/>
      </c>
      <c r="BE53" s="211" t="str">
        <f t="shared" si="38"/>
        <v/>
      </c>
      <c r="BF53" s="211" t="str">
        <f t="shared" si="38"/>
        <v/>
      </c>
      <c r="BH53" s="226" t="b">
        <f t="shared" si="23"/>
        <v>0</v>
      </c>
      <c r="BI53" s="226" t="b">
        <f t="shared" si="24"/>
        <v>0</v>
      </c>
    </row>
    <row r="54" spans="2:61" x14ac:dyDescent="0.25">
      <c r="B54" s="11" t="str">
        <f t="shared" si="6"/>
        <v/>
      </c>
      <c r="C54" s="8"/>
      <c r="D54" s="8"/>
      <c r="E54" s="8"/>
      <c r="F54" s="340"/>
      <c r="G54" s="10"/>
      <c r="H54" s="10"/>
      <c r="I54" s="194"/>
      <c r="J54" s="11" t="str">
        <f t="shared" si="17"/>
        <v/>
      </c>
      <c r="K54" s="11" t="str">
        <f t="shared" si="36"/>
        <v/>
      </c>
      <c r="L54" s="11" t="str">
        <f t="shared" si="19"/>
        <v/>
      </c>
      <c r="M54" s="11" t="str">
        <f t="shared" si="8"/>
        <v/>
      </c>
      <c r="N54" s="11" t="str">
        <f t="shared" si="9"/>
        <v/>
      </c>
      <c r="O54" s="11" t="str">
        <f t="shared" si="10"/>
        <v/>
      </c>
      <c r="P54" s="173"/>
      <c r="Q54" s="11"/>
      <c r="R54" s="11"/>
      <c r="S54" s="11"/>
      <c r="T54" s="11"/>
      <c r="U54" s="11"/>
      <c r="V54" s="11" t="str">
        <f t="shared" si="11"/>
        <v/>
      </c>
      <c r="W54" s="11">
        <v>24</v>
      </c>
      <c r="X54" s="173"/>
      <c r="Y54" s="173"/>
      <c r="Z54" s="11" t="str">
        <f t="shared" si="20"/>
        <v/>
      </c>
      <c r="AA54" s="211">
        <f t="shared" si="21"/>
        <v>0</v>
      </c>
      <c r="AB54" s="211" t="str">
        <f t="shared" si="22"/>
        <v/>
      </c>
      <c r="AC54" s="211" t="str">
        <f t="shared" si="22"/>
        <v/>
      </c>
      <c r="AD54" s="210">
        <f t="shared" si="12"/>
        <v>0</v>
      </c>
      <c r="AE54" s="210">
        <f t="shared" si="13"/>
        <v>0</v>
      </c>
      <c r="AF54" s="210">
        <f t="shared" si="14"/>
        <v>0</v>
      </c>
      <c r="AG54" s="210">
        <f t="shared" si="15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38"/>
        <v/>
      </c>
      <c r="BC54" s="211" t="str">
        <f t="shared" si="38"/>
        <v/>
      </c>
      <c r="BD54" s="211" t="str">
        <f t="shared" si="38"/>
        <v/>
      </c>
      <c r="BE54" s="211" t="str">
        <f t="shared" si="38"/>
        <v/>
      </c>
      <c r="BF54" s="211" t="str">
        <f t="shared" si="38"/>
        <v/>
      </c>
      <c r="BH54" s="226" t="b">
        <f t="shared" si="23"/>
        <v>0</v>
      </c>
      <c r="BI54" s="226" t="b">
        <f t="shared" si="24"/>
        <v>0</v>
      </c>
    </row>
    <row r="55" spans="2:61" x14ac:dyDescent="0.25">
      <c r="B55" s="11" t="str">
        <f t="shared" si="6"/>
        <v/>
      </c>
      <c r="C55" s="8"/>
      <c r="D55" s="8"/>
      <c r="E55" s="8"/>
      <c r="F55" s="340"/>
      <c r="G55" s="10"/>
      <c r="H55" s="10"/>
      <c r="I55" s="194"/>
      <c r="J55" s="11" t="str">
        <f t="shared" si="17"/>
        <v/>
      </c>
      <c r="K55" s="11" t="str">
        <f t="shared" si="36"/>
        <v/>
      </c>
      <c r="L55" s="11" t="str">
        <f t="shared" si="19"/>
        <v/>
      </c>
      <c r="M55" s="11" t="str">
        <f t="shared" si="8"/>
        <v/>
      </c>
      <c r="N55" s="11" t="str">
        <f t="shared" si="9"/>
        <v/>
      </c>
      <c r="O55" s="11" t="str">
        <f t="shared" si="10"/>
        <v/>
      </c>
      <c r="P55" s="173"/>
      <c r="Q55" s="11"/>
      <c r="R55" s="11"/>
      <c r="S55" s="11"/>
      <c r="T55" s="11"/>
      <c r="U55" s="11"/>
      <c r="V55" s="11" t="str">
        <f t="shared" si="11"/>
        <v/>
      </c>
      <c r="W55" s="11">
        <v>25</v>
      </c>
      <c r="X55" s="173"/>
      <c r="Y55" s="173"/>
      <c r="Z55" s="11" t="str">
        <f t="shared" si="20"/>
        <v/>
      </c>
      <c r="AA55" s="211">
        <f t="shared" si="21"/>
        <v>0</v>
      </c>
      <c r="AB55" s="211" t="str">
        <f t="shared" si="22"/>
        <v/>
      </c>
      <c r="AC55" s="211" t="str">
        <f t="shared" si="22"/>
        <v/>
      </c>
      <c r="AD55" s="210">
        <f t="shared" si="12"/>
        <v>0</v>
      </c>
      <c r="AE55" s="210">
        <f t="shared" si="13"/>
        <v>0</v>
      </c>
      <c r="AF55" s="210">
        <f t="shared" si="14"/>
        <v>0</v>
      </c>
      <c r="AG55" s="210">
        <f t="shared" si="15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38"/>
        <v/>
      </c>
      <c r="BC55" s="211" t="str">
        <f t="shared" si="38"/>
        <v/>
      </c>
      <c r="BD55" s="211" t="str">
        <f t="shared" si="38"/>
        <v/>
      </c>
      <c r="BE55" s="211" t="str">
        <f t="shared" si="38"/>
        <v/>
      </c>
      <c r="BF55" s="211" t="str">
        <f t="shared" si="38"/>
        <v/>
      </c>
      <c r="BH55" s="226" t="b">
        <f t="shared" si="23"/>
        <v>0</v>
      </c>
      <c r="BI55" s="226" t="b">
        <f t="shared" si="24"/>
        <v>0</v>
      </c>
    </row>
    <row r="56" spans="2:61" x14ac:dyDescent="0.25">
      <c r="B56" s="11" t="str">
        <f t="shared" si="6"/>
        <v/>
      </c>
      <c r="C56" s="8"/>
      <c r="D56" s="8"/>
      <c r="E56" s="8"/>
      <c r="F56" s="340"/>
      <c r="G56" s="10"/>
      <c r="H56" s="10"/>
      <c r="I56" s="194"/>
      <c r="J56" s="11" t="str">
        <f t="shared" si="17"/>
        <v/>
      </c>
      <c r="K56" s="11" t="str">
        <f t="shared" si="36"/>
        <v/>
      </c>
      <c r="L56" s="11" t="str">
        <f t="shared" si="19"/>
        <v/>
      </c>
      <c r="M56" s="11" t="str">
        <f t="shared" si="8"/>
        <v/>
      </c>
      <c r="N56" s="11" t="str">
        <f t="shared" si="9"/>
        <v/>
      </c>
      <c r="O56" s="11" t="str">
        <f t="shared" si="10"/>
        <v/>
      </c>
      <c r="P56" s="173"/>
      <c r="Q56" s="11"/>
      <c r="R56" s="11"/>
      <c r="S56" s="11"/>
      <c r="T56" s="11"/>
      <c r="U56" s="11"/>
      <c r="V56" s="11" t="str">
        <f t="shared" si="11"/>
        <v/>
      </c>
      <c r="W56" s="11">
        <v>26</v>
      </c>
      <c r="X56" s="173"/>
      <c r="Y56" s="173"/>
      <c r="Z56" s="11" t="str">
        <f t="shared" si="20"/>
        <v/>
      </c>
      <c r="AA56" s="211">
        <f t="shared" si="21"/>
        <v>0</v>
      </c>
      <c r="AB56" s="211" t="str">
        <f t="shared" si="22"/>
        <v/>
      </c>
      <c r="AC56" s="211" t="str">
        <f t="shared" si="22"/>
        <v/>
      </c>
      <c r="AD56" s="210">
        <f t="shared" si="12"/>
        <v>0</v>
      </c>
      <c r="AE56" s="210">
        <f t="shared" si="13"/>
        <v>0</v>
      </c>
      <c r="AF56" s="210">
        <f t="shared" si="14"/>
        <v>0</v>
      </c>
      <c r="AG56" s="210">
        <f t="shared" si="15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38"/>
        <v/>
      </c>
      <c r="BC56" s="211" t="str">
        <f t="shared" si="38"/>
        <v/>
      </c>
      <c r="BD56" s="211" t="str">
        <f t="shared" si="38"/>
        <v/>
      </c>
      <c r="BE56" s="211" t="str">
        <f t="shared" si="38"/>
        <v/>
      </c>
      <c r="BF56" s="211" t="str">
        <f t="shared" si="38"/>
        <v/>
      </c>
      <c r="BH56" s="226" t="b">
        <f t="shared" si="23"/>
        <v>0</v>
      </c>
      <c r="BI56" s="226" t="b">
        <f t="shared" si="24"/>
        <v>0</v>
      </c>
    </row>
    <row r="57" spans="2:61" x14ac:dyDescent="0.25">
      <c r="B57" s="11" t="str">
        <f t="shared" si="6"/>
        <v/>
      </c>
      <c r="C57" s="8"/>
      <c r="D57" s="8"/>
      <c r="E57" s="8"/>
      <c r="F57" s="340"/>
      <c r="G57" s="10"/>
      <c r="H57" s="10"/>
      <c r="I57" s="194"/>
      <c r="J57" s="11" t="str">
        <f t="shared" si="17"/>
        <v/>
      </c>
      <c r="K57" s="11" t="str">
        <f t="shared" si="36"/>
        <v/>
      </c>
      <c r="L57" s="11" t="str">
        <f t="shared" si="19"/>
        <v/>
      </c>
      <c r="M57" s="11" t="str">
        <f t="shared" si="8"/>
        <v/>
      </c>
      <c r="N57" s="11" t="str">
        <f t="shared" si="9"/>
        <v/>
      </c>
      <c r="O57" s="11" t="str">
        <f t="shared" si="10"/>
        <v/>
      </c>
      <c r="P57" s="173"/>
      <c r="Q57" s="11"/>
      <c r="R57" s="11"/>
      <c r="S57" s="11"/>
      <c r="T57" s="11"/>
      <c r="U57" s="11"/>
      <c r="V57" s="11" t="str">
        <f t="shared" si="11"/>
        <v/>
      </c>
      <c r="W57" s="11">
        <v>27</v>
      </c>
      <c r="X57" s="173"/>
      <c r="Y57" s="173"/>
      <c r="Z57" s="11" t="str">
        <f t="shared" si="20"/>
        <v/>
      </c>
      <c r="AA57" s="211">
        <f t="shared" si="21"/>
        <v>0</v>
      </c>
      <c r="AB57" s="211" t="str">
        <f t="shared" si="22"/>
        <v/>
      </c>
      <c r="AC57" s="211" t="str">
        <f t="shared" si="22"/>
        <v/>
      </c>
      <c r="AD57" s="210">
        <f t="shared" si="12"/>
        <v>0</v>
      </c>
      <c r="AE57" s="210">
        <f t="shared" si="13"/>
        <v>0</v>
      </c>
      <c r="AF57" s="210">
        <f t="shared" si="14"/>
        <v>0</v>
      </c>
      <c r="AG57" s="210">
        <f t="shared" si="15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38"/>
        <v/>
      </c>
      <c r="BC57" s="211" t="str">
        <f t="shared" si="38"/>
        <v/>
      </c>
      <c r="BD57" s="211" t="str">
        <f t="shared" si="38"/>
        <v/>
      </c>
      <c r="BE57" s="211" t="str">
        <f t="shared" si="38"/>
        <v/>
      </c>
      <c r="BF57" s="211" t="str">
        <f t="shared" si="38"/>
        <v/>
      </c>
      <c r="BH57" s="226" t="b">
        <f t="shared" si="23"/>
        <v>0</v>
      </c>
      <c r="BI57" s="226" t="b">
        <f t="shared" si="24"/>
        <v>0</v>
      </c>
    </row>
    <row r="58" spans="2:61" x14ac:dyDescent="0.25">
      <c r="B58" s="11" t="str">
        <f t="shared" si="6"/>
        <v/>
      </c>
      <c r="C58" s="8"/>
      <c r="D58" s="8"/>
      <c r="E58" s="8"/>
      <c r="F58" s="340"/>
      <c r="G58" s="10"/>
      <c r="H58" s="10"/>
      <c r="I58" s="194"/>
      <c r="J58" s="11" t="str">
        <f t="shared" si="17"/>
        <v/>
      </c>
      <c r="K58" s="11" t="str">
        <f t="shared" si="36"/>
        <v/>
      </c>
      <c r="L58" s="11" t="str">
        <f t="shared" si="19"/>
        <v/>
      </c>
      <c r="M58" s="11" t="str">
        <f t="shared" si="8"/>
        <v/>
      </c>
      <c r="N58" s="11" t="str">
        <f t="shared" si="9"/>
        <v/>
      </c>
      <c r="O58" s="11" t="str">
        <f t="shared" si="10"/>
        <v/>
      </c>
      <c r="P58" s="173"/>
      <c r="Q58" s="11"/>
      <c r="R58" s="11"/>
      <c r="S58" s="11"/>
      <c r="T58" s="11"/>
      <c r="U58" s="11"/>
      <c r="V58" s="11" t="str">
        <f t="shared" si="11"/>
        <v/>
      </c>
      <c r="W58" s="11">
        <v>28</v>
      </c>
      <c r="X58" s="173"/>
      <c r="Y58" s="173"/>
      <c r="Z58" s="11" t="str">
        <f t="shared" si="20"/>
        <v/>
      </c>
      <c r="AA58" s="211">
        <f t="shared" si="21"/>
        <v>0</v>
      </c>
      <c r="AB58" s="211" t="str">
        <f t="shared" si="22"/>
        <v/>
      </c>
      <c r="AC58" s="211" t="str">
        <f t="shared" si="22"/>
        <v/>
      </c>
      <c r="AD58" s="210">
        <f t="shared" si="12"/>
        <v>0</v>
      </c>
      <c r="AE58" s="210">
        <f t="shared" si="13"/>
        <v>0</v>
      </c>
      <c r="AF58" s="210">
        <f t="shared" si="14"/>
        <v>0</v>
      </c>
      <c r="AG58" s="210">
        <f t="shared" si="15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38"/>
        <v/>
      </c>
      <c r="BC58" s="211" t="str">
        <f t="shared" si="38"/>
        <v/>
      </c>
      <c r="BD58" s="211" t="str">
        <f t="shared" si="38"/>
        <v/>
      </c>
      <c r="BE58" s="211" t="str">
        <f t="shared" si="38"/>
        <v/>
      </c>
      <c r="BF58" s="211" t="str">
        <f t="shared" si="38"/>
        <v/>
      </c>
      <c r="BH58" s="226" t="b">
        <f t="shared" si="23"/>
        <v>0</v>
      </c>
      <c r="BI58" s="226" t="b">
        <f t="shared" si="24"/>
        <v>0</v>
      </c>
    </row>
    <row r="59" spans="2:61" x14ac:dyDescent="0.25">
      <c r="B59" s="11" t="str">
        <f t="shared" si="6"/>
        <v/>
      </c>
      <c r="C59" s="8"/>
      <c r="D59" s="8"/>
      <c r="E59" s="8"/>
      <c r="F59" s="340"/>
      <c r="G59" s="10"/>
      <c r="H59" s="10"/>
      <c r="I59" s="194"/>
      <c r="J59" s="11" t="str">
        <f t="shared" si="17"/>
        <v/>
      </c>
      <c r="K59" s="11" t="str">
        <f t="shared" si="36"/>
        <v/>
      </c>
      <c r="L59" s="11" t="str">
        <f t="shared" si="19"/>
        <v/>
      </c>
      <c r="M59" s="11" t="str">
        <f t="shared" si="8"/>
        <v/>
      </c>
      <c r="N59" s="11" t="str">
        <f t="shared" si="9"/>
        <v/>
      </c>
      <c r="O59" s="11" t="str">
        <f t="shared" si="10"/>
        <v/>
      </c>
      <c r="P59" s="173"/>
      <c r="Q59" s="11"/>
      <c r="R59" s="11"/>
      <c r="S59" s="11"/>
      <c r="T59" s="11"/>
      <c r="U59" s="11"/>
      <c r="V59" s="11" t="str">
        <f t="shared" si="11"/>
        <v/>
      </c>
      <c r="W59" s="11">
        <v>29</v>
      </c>
      <c r="X59" s="173"/>
      <c r="Y59" s="173"/>
      <c r="Z59" s="11" t="str">
        <f t="shared" si="20"/>
        <v/>
      </c>
      <c r="AA59" s="211">
        <f t="shared" si="21"/>
        <v>0</v>
      </c>
      <c r="AB59" s="211" t="str">
        <f t="shared" si="22"/>
        <v/>
      </c>
      <c r="AC59" s="211" t="str">
        <f t="shared" si="22"/>
        <v/>
      </c>
      <c r="AD59" s="210">
        <f t="shared" si="12"/>
        <v>0</v>
      </c>
      <c r="AE59" s="210">
        <f t="shared" si="13"/>
        <v>0</v>
      </c>
      <c r="AF59" s="210">
        <f t="shared" si="14"/>
        <v>0</v>
      </c>
      <c r="AG59" s="210">
        <f t="shared" si="15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38"/>
        <v/>
      </c>
      <c r="BC59" s="211" t="str">
        <f t="shared" si="38"/>
        <v/>
      </c>
      <c r="BD59" s="211" t="str">
        <f t="shared" si="38"/>
        <v/>
      </c>
      <c r="BE59" s="211" t="str">
        <f t="shared" si="38"/>
        <v/>
      </c>
      <c r="BF59" s="211" t="str">
        <f t="shared" si="38"/>
        <v/>
      </c>
      <c r="BH59" s="226" t="b">
        <f t="shared" si="23"/>
        <v>0</v>
      </c>
      <c r="BI59" s="226" t="b">
        <f t="shared" si="24"/>
        <v>0</v>
      </c>
    </row>
    <row r="60" spans="2:61" x14ac:dyDescent="0.25">
      <c r="B60" s="11" t="str">
        <f t="shared" si="6"/>
        <v/>
      </c>
      <c r="C60" s="8"/>
      <c r="D60" s="8"/>
      <c r="E60" s="8"/>
      <c r="F60" s="340"/>
      <c r="G60" s="10"/>
      <c r="H60" s="10"/>
      <c r="I60" s="194"/>
      <c r="J60" s="11" t="str">
        <f t="shared" si="17"/>
        <v/>
      </c>
      <c r="K60" s="11" t="str">
        <f t="shared" si="36"/>
        <v/>
      </c>
      <c r="L60" s="11" t="str">
        <f t="shared" si="19"/>
        <v/>
      </c>
      <c r="M60" s="11" t="str">
        <f t="shared" si="8"/>
        <v/>
      </c>
      <c r="N60" s="11" t="str">
        <f t="shared" si="9"/>
        <v/>
      </c>
      <c r="O60" s="11" t="str">
        <f t="shared" si="10"/>
        <v/>
      </c>
      <c r="P60" s="173"/>
      <c r="Q60" s="11"/>
      <c r="R60" s="11"/>
      <c r="S60" s="11"/>
      <c r="T60" s="11"/>
      <c r="U60" s="11"/>
      <c r="V60" s="11" t="str">
        <f t="shared" si="11"/>
        <v/>
      </c>
      <c r="W60" s="11">
        <v>30</v>
      </c>
      <c r="X60" s="173"/>
      <c r="Y60" s="173"/>
      <c r="Z60" s="11" t="str">
        <f t="shared" si="20"/>
        <v/>
      </c>
      <c r="AA60" s="211">
        <f t="shared" si="21"/>
        <v>0</v>
      </c>
      <c r="AB60" s="211" t="str">
        <f t="shared" si="22"/>
        <v/>
      </c>
      <c r="AC60" s="211" t="str">
        <f t="shared" si="22"/>
        <v/>
      </c>
      <c r="AD60" s="210">
        <f t="shared" si="12"/>
        <v>0</v>
      </c>
      <c r="AE60" s="210">
        <f t="shared" si="13"/>
        <v>0</v>
      </c>
      <c r="AF60" s="210">
        <f t="shared" si="14"/>
        <v>0</v>
      </c>
      <c r="AG60" s="210">
        <f t="shared" si="15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38"/>
        <v/>
      </c>
      <c r="BC60" s="211" t="str">
        <f t="shared" si="38"/>
        <v/>
      </c>
      <c r="BD60" s="211" t="str">
        <f t="shared" si="38"/>
        <v/>
      </c>
      <c r="BE60" s="211" t="str">
        <f t="shared" si="38"/>
        <v/>
      </c>
      <c r="BF60" s="211" t="str">
        <f t="shared" si="38"/>
        <v/>
      </c>
      <c r="BH60" s="226" t="b">
        <f t="shared" si="23"/>
        <v>0</v>
      </c>
      <c r="BI60" s="226" t="b">
        <f t="shared" si="24"/>
        <v>0</v>
      </c>
    </row>
    <row r="61" spans="2:61" x14ac:dyDescent="0.25">
      <c r="B61" s="11" t="str">
        <f t="shared" si="6"/>
        <v/>
      </c>
      <c r="C61" s="8"/>
      <c r="D61" s="8"/>
      <c r="E61" s="8"/>
      <c r="F61" s="340"/>
      <c r="G61" s="10"/>
      <c r="H61" s="10"/>
      <c r="I61" s="194"/>
      <c r="J61" s="11" t="str">
        <f t="shared" si="17"/>
        <v/>
      </c>
      <c r="K61" s="11" t="str">
        <f t="shared" si="36"/>
        <v/>
      </c>
      <c r="L61" s="11" t="str">
        <f t="shared" si="19"/>
        <v/>
      </c>
      <c r="M61" s="11" t="str">
        <f t="shared" si="8"/>
        <v/>
      </c>
      <c r="N61" s="11" t="str">
        <f t="shared" si="9"/>
        <v/>
      </c>
      <c r="O61" s="11" t="str">
        <f t="shared" si="10"/>
        <v/>
      </c>
      <c r="P61" s="173"/>
      <c r="Q61" s="11"/>
      <c r="R61" s="11"/>
      <c r="S61" s="11"/>
      <c r="T61" s="11"/>
      <c r="U61" s="11"/>
      <c r="V61" s="11" t="str">
        <f t="shared" si="11"/>
        <v/>
      </c>
      <c r="W61" s="11">
        <v>31</v>
      </c>
      <c r="X61" s="173"/>
      <c r="Y61" s="173"/>
      <c r="Z61" s="11" t="str">
        <f t="shared" si="20"/>
        <v/>
      </c>
      <c r="AA61" s="211">
        <f t="shared" si="21"/>
        <v>0</v>
      </c>
      <c r="AB61" s="211" t="str">
        <f t="shared" si="22"/>
        <v/>
      </c>
      <c r="AC61" s="211" t="str">
        <f t="shared" si="22"/>
        <v/>
      </c>
      <c r="AD61" s="210">
        <f t="shared" si="12"/>
        <v>0</v>
      </c>
      <c r="AE61" s="210">
        <f t="shared" si="13"/>
        <v>0</v>
      </c>
      <c r="AF61" s="210">
        <f t="shared" si="14"/>
        <v>0</v>
      </c>
      <c r="AG61" s="210">
        <f t="shared" si="15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ref="BB61:BF70" si="39">IF($F61="","",BB$30)</f>
        <v/>
      </c>
      <c r="BC61" s="211" t="str">
        <f t="shared" si="39"/>
        <v/>
      </c>
      <c r="BD61" s="211" t="str">
        <f t="shared" si="39"/>
        <v/>
      </c>
      <c r="BE61" s="211" t="str">
        <f t="shared" si="39"/>
        <v/>
      </c>
      <c r="BF61" s="211" t="str">
        <f t="shared" si="39"/>
        <v/>
      </c>
      <c r="BH61" s="226" t="b">
        <f t="shared" si="23"/>
        <v>0</v>
      </c>
      <c r="BI61" s="226" t="b">
        <f t="shared" si="24"/>
        <v>0</v>
      </c>
    </row>
    <row r="62" spans="2:61" x14ac:dyDescent="0.25">
      <c r="B62" s="11" t="str">
        <f t="shared" si="6"/>
        <v/>
      </c>
      <c r="C62" s="8"/>
      <c r="D62" s="8"/>
      <c r="E62" s="8"/>
      <c r="F62" s="340"/>
      <c r="G62" s="10"/>
      <c r="H62" s="10"/>
      <c r="I62" s="194"/>
      <c r="J62" s="11" t="str">
        <f t="shared" si="17"/>
        <v/>
      </c>
      <c r="K62" s="11" t="str">
        <f t="shared" si="36"/>
        <v/>
      </c>
      <c r="L62" s="11" t="str">
        <f t="shared" si="19"/>
        <v/>
      </c>
      <c r="M62" s="11" t="str">
        <f t="shared" si="8"/>
        <v/>
      </c>
      <c r="N62" s="11" t="str">
        <f t="shared" si="9"/>
        <v/>
      </c>
      <c r="O62" s="11" t="str">
        <f t="shared" si="10"/>
        <v/>
      </c>
      <c r="P62" s="173"/>
      <c r="Q62" s="11"/>
      <c r="R62" s="11"/>
      <c r="S62" s="11"/>
      <c r="T62" s="11"/>
      <c r="U62" s="11"/>
      <c r="V62" s="11" t="str">
        <f t="shared" si="11"/>
        <v/>
      </c>
      <c r="W62" s="11">
        <v>32</v>
      </c>
      <c r="X62" s="173"/>
      <c r="Y62" s="173"/>
      <c r="Z62" s="11" t="str">
        <f t="shared" si="20"/>
        <v/>
      </c>
      <c r="AA62" s="211">
        <f t="shared" si="21"/>
        <v>0</v>
      </c>
      <c r="AB62" s="211" t="str">
        <f t="shared" si="22"/>
        <v/>
      </c>
      <c r="AC62" s="211" t="str">
        <f t="shared" si="22"/>
        <v/>
      </c>
      <c r="AD62" s="210">
        <f t="shared" si="12"/>
        <v>0</v>
      </c>
      <c r="AE62" s="210">
        <f t="shared" si="13"/>
        <v>0</v>
      </c>
      <c r="AF62" s="210">
        <f t="shared" si="14"/>
        <v>0</v>
      </c>
      <c r="AG62" s="210">
        <f t="shared" si="15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39"/>
        <v/>
      </c>
      <c r="BC62" s="211" t="str">
        <f t="shared" si="39"/>
        <v/>
      </c>
      <c r="BD62" s="211" t="str">
        <f t="shared" si="39"/>
        <v/>
      </c>
      <c r="BE62" s="211" t="str">
        <f t="shared" si="39"/>
        <v/>
      </c>
      <c r="BF62" s="211" t="str">
        <f t="shared" si="39"/>
        <v/>
      </c>
      <c r="BH62" s="226" t="b">
        <f t="shared" si="23"/>
        <v>0</v>
      </c>
      <c r="BI62" s="226" t="b">
        <f t="shared" si="24"/>
        <v>0</v>
      </c>
    </row>
    <row r="63" spans="2:61" x14ac:dyDescent="0.25">
      <c r="B63" s="11" t="str">
        <f t="shared" si="6"/>
        <v/>
      </c>
      <c r="C63" s="8"/>
      <c r="D63" s="8"/>
      <c r="E63" s="8"/>
      <c r="F63" s="340"/>
      <c r="G63" s="10"/>
      <c r="H63" s="10"/>
      <c r="I63" s="194"/>
      <c r="J63" s="11" t="str">
        <f t="shared" si="17"/>
        <v/>
      </c>
      <c r="K63" s="11" t="str">
        <f t="shared" si="36"/>
        <v/>
      </c>
      <c r="L63" s="11" t="str">
        <f t="shared" si="19"/>
        <v/>
      </c>
      <c r="M63" s="11" t="str">
        <f t="shared" ref="M63:M91" si="40">IF($F63="","",IF($AA63&lt;&gt;1,$AB$1,IFERROR(IF($H63&gt;=$G$6*$G$10,1,0),$AB$1)))</f>
        <v/>
      </c>
      <c r="N63" s="11" t="str">
        <f t="shared" ref="N63:N91" si="41">IF($F63="","",IF($AA63&lt;&gt;1,$AB$1,IFERROR(IF(K63*J63=1,1,0),$AB$1)))</f>
        <v/>
      </c>
      <c r="O63" s="11" t="str">
        <f t="shared" ref="O63:O91" si="42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ref="V63:V91" si="43">IFERROR(IF($F63="","",IF($AA63&lt;&gt;1,$AB$1,Q63)),$AB$1)</f>
        <v/>
      </c>
      <c r="W63" s="11">
        <v>33</v>
      </c>
      <c r="X63" s="173"/>
      <c r="Y63" s="173"/>
      <c r="Z63" s="11" t="str">
        <f t="shared" si="20"/>
        <v/>
      </c>
      <c r="AA63" s="211">
        <f t="shared" si="21"/>
        <v>0</v>
      </c>
      <c r="AB63" s="211" t="str">
        <f t="shared" si="22"/>
        <v/>
      </c>
      <c r="AC63" s="211" t="str">
        <f t="shared" si="22"/>
        <v/>
      </c>
      <c r="AD63" s="210">
        <f t="shared" ref="AD63:AD91" si="4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ref="AE63:AE91" si="45">IF(H$30="",1,IF(H63="",0,IFERROR(CHOOSE(AE$28,IF(ISNA(MATCH(H63,$AB$30:$AC$30,0)),0,1),IF(ISNUMBER(H63),1,0),IF(H63=TRUNC(H63),1,0),IF(AND(H63*1=H63,H63&gt;=0),1,0),IF(AND(H63=TRUNC(H63),H63&gt;=0),1,0),IF(AND(H63*1=H63,H63&gt;0),1,0),IF(AND(H63=TRUNC(H63),H63&gt;0),1,0),1,IF(ISNA(HLOOKUP(H63,$AE$4:$AN$4,1,0)),0,1)),0)))</f>
        <v>0</v>
      </c>
      <c r="AF63" s="210">
        <f t="shared" ref="AF63:AF91" si="46">IF(I$30="",1,IF(I63="",0,IFERROR(CHOOSE(AF$28,IF(ISNA(MATCH(I63,$AB$30:$AC$30,0)),0,1),IF(ISNUMBER(I63),1,0),IF(I63=TRUNC(I63),1,0),IF(AND(I63*1=I63,I63&gt;=0),1,0),IF(AND(I63=TRUNC(I63),I63&gt;=0),1,0),IF(AND(I63*1=I63,I63&gt;0),1,0),IF(AND(I63=TRUNC(I63),I63&gt;0),1,0),1,IF(ISNA(HLOOKUP(I63,$AE$4:$AN$4,1,0)),0,1)),0)))</f>
        <v>0</v>
      </c>
      <c r="AG63" s="210">
        <f t="shared" ref="AG63:AG94" si="47">IF(J$30="",1,IF(J63="",0,IFERROR(CHOOSE(AG$28,IF(ISNA(MATCH(J63,$AB$30:$AC$30,0)),0,1),IF(ISNUMBER(J63),1,0),IF(J63=TRUNC(J63),1,0),IF(AND(J63*1=J63,J63&gt;=0),1,0),IF(AND(J63=TRUNC(J63),J63&gt;=0),1,0),IF(AND(J63*1=J63,J63&gt;0),1,0),IF(AND(J63=TRUNC(J63),J63&gt;0),1,0),1,IF(ISNA(HLOOKUP(J63,$AE$4:$AN$4,1,0)),0,1)),0)))</f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si="39"/>
        <v/>
      </c>
      <c r="BC63" s="211" t="str">
        <f t="shared" si="39"/>
        <v/>
      </c>
      <c r="BD63" s="211" t="str">
        <f t="shared" si="39"/>
        <v/>
      </c>
      <c r="BE63" s="211" t="str">
        <f t="shared" si="39"/>
        <v/>
      </c>
      <c r="BF63" s="211" t="str">
        <f t="shared" si="39"/>
        <v/>
      </c>
      <c r="BH63" s="226" t="b">
        <f t="shared" si="23"/>
        <v>0</v>
      </c>
      <c r="BI63" s="226" t="b">
        <f t="shared" si="24"/>
        <v>0</v>
      </c>
    </row>
    <row r="64" spans="2:61" x14ac:dyDescent="0.25">
      <c r="B64" s="11" t="str">
        <f t="shared" si="6"/>
        <v/>
      </c>
      <c r="C64" s="8"/>
      <c r="D64" s="8"/>
      <c r="E64" s="8"/>
      <c r="F64" s="340"/>
      <c r="G64" s="10"/>
      <c r="H64" s="10"/>
      <c r="I64" s="194"/>
      <c r="J64" s="11" t="str">
        <f t="shared" si="17"/>
        <v/>
      </c>
      <c r="K64" s="11" t="str">
        <f t="shared" si="36"/>
        <v/>
      </c>
      <c r="L64" s="11" t="str">
        <f t="shared" si="19"/>
        <v/>
      </c>
      <c r="M64" s="11" t="str">
        <f t="shared" si="40"/>
        <v/>
      </c>
      <c r="N64" s="11" t="str">
        <f t="shared" si="41"/>
        <v/>
      </c>
      <c r="O64" s="11" t="str">
        <f t="shared" si="42"/>
        <v/>
      </c>
      <c r="P64" s="173"/>
      <c r="Q64" s="11"/>
      <c r="R64" s="11"/>
      <c r="S64" s="11"/>
      <c r="T64" s="11"/>
      <c r="U64" s="11"/>
      <c r="V64" s="11" t="str">
        <f t="shared" si="43"/>
        <v/>
      </c>
      <c r="W64" s="11">
        <v>34</v>
      </c>
      <c r="X64" s="173"/>
      <c r="Y64" s="173"/>
      <c r="Z64" s="11" t="str">
        <f t="shared" si="20"/>
        <v/>
      </c>
      <c r="AA64" s="211">
        <f t="shared" si="21"/>
        <v>0</v>
      </c>
      <c r="AB64" s="211" t="str">
        <f t="shared" ref="AB64:AC91" si="48">IF($F64="","",AB$30)</f>
        <v/>
      </c>
      <c r="AC64" s="211" t="str">
        <f t="shared" si="48"/>
        <v/>
      </c>
      <c r="AD64" s="210">
        <f t="shared" si="44"/>
        <v>0</v>
      </c>
      <c r="AE64" s="210">
        <f t="shared" si="45"/>
        <v>0</v>
      </c>
      <c r="AF64" s="210">
        <f t="shared" si="46"/>
        <v>0</v>
      </c>
      <c r="AG64" s="210">
        <f t="shared" si="47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39"/>
        <v/>
      </c>
      <c r="BC64" s="211" t="str">
        <f t="shared" si="39"/>
        <v/>
      </c>
      <c r="BD64" s="211" t="str">
        <f t="shared" si="39"/>
        <v/>
      </c>
      <c r="BE64" s="211" t="str">
        <f t="shared" si="39"/>
        <v/>
      </c>
      <c r="BF64" s="211" t="str">
        <f t="shared" si="39"/>
        <v/>
      </c>
      <c r="BH64" s="226" t="b">
        <f t="shared" si="23"/>
        <v>0</v>
      </c>
      <c r="BI64" s="226" t="b">
        <f t="shared" si="24"/>
        <v>0</v>
      </c>
    </row>
    <row r="65" spans="2:61" x14ac:dyDescent="0.25">
      <c r="B65" s="11" t="str">
        <f t="shared" si="6"/>
        <v/>
      </c>
      <c r="C65" s="8"/>
      <c r="D65" s="8"/>
      <c r="E65" s="8"/>
      <c r="F65" s="340"/>
      <c r="G65" s="10"/>
      <c r="H65" s="10"/>
      <c r="I65" s="194"/>
      <c r="J65" s="11" t="str">
        <f t="shared" si="17"/>
        <v/>
      </c>
      <c r="K65" s="11" t="str">
        <f t="shared" si="36"/>
        <v/>
      </c>
      <c r="L65" s="11" t="str">
        <f t="shared" si="19"/>
        <v/>
      </c>
      <c r="M65" s="11" t="str">
        <f t="shared" si="40"/>
        <v/>
      </c>
      <c r="N65" s="11" t="str">
        <f t="shared" si="41"/>
        <v/>
      </c>
      <c r="O65" s="11" t="str">
        <f t="shared" si="42"/>
        <v/>
      </c>
      <c r="P65" s="173"/>
      <c r="Q65" s="11"/>
      <c r="R65" s="11"/>
      <c r="S65" s="11"/>
      <c r="T65" s="11"/>
      <c r="U65" s="11"/>
      <c r="V65" s="11" t="str">
        <f t="shared" si="43"/>
        <v/>
      </c>
      <c r="W65" s="11">
        <v>35</v>
      </c>
      <c r="X65" s="173"/>
      <c r="Y65" s="173"/>
      <c r="Z65" s="11" t="str">
        <f t="shared" si="20"/>
        <v/>
      </c>
      <c r="AA65" s="211">
        <f t="shared" si="21"/>
        <v>0</v>
      </c>
      <c r="AB65" s="211" t="str">
        <f t="shared" si="48"/>
        <v/>
      </c>
      <c r="AC65" s="211" t="str">
        <f t="shared" si="48"/>
        <v/>
      </c>
      <c r="AD65" s="210">
        <f t="shared" si="44"/>
        <v>0</v>
      </c>
      <c r="AE65" s="210">
        <f t="shared" si="45"/>
        <v>0</v>
      </c>
      <c r="AF65" s="210">
        <f t="shared" si="46"/>
        <v>0</v>
      </c>
      <c r="AG65" s="210">
        <f t="shared" si="47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39"/>
        <v/>
      </c>
      <c r="BC65" s="211" t="str">
        <f t="shared" si="39"/>
        <v/>
      </c>
      <c r="BD65" s="211" t="str">
        <f t="shared" si="39"/>
        <v/>
      </c>
      <c r="BE65" s="211" t="str">
        <f t="shared" si="39"/>
        <v/>
      </c>
      <c r="BF65" s="211" t="str">
        <f t="shared" si="39"/>
        <v/>
      </c>
      <c r="BH65" s="226" t="b">
        <f t="shared" si="23"/>
        <v>0</v>
      </c>
      <c r="BI65" s="226" t="b">
        <f t="shared" si="24"/>
        <v>0</v>
      </c>
    </row>
    <row r="66" spans="2:61" x14ac:dyDescent="0.25">
      <c r="B66" s="11" t="str">
        <f t="shared" si="6"/>
        <v/>
      </c>
      <c r="C66" s="8"/>
      <c r="D66" s="8"/>
      <c r="E66" s="8"/>
      <c r="F66" s="340"/>
      <c r="G66" s="10"/>
      <c r="H66" s="10"/>
      <c r="I66" s="194"/>
      <c r="J66" s="11" t="str">
        <f t="shared" si="17"/>
        <v/>
      </c>
      <c r="K66" s="11" t="str">
        <f t="shared" si="36"/>
        <v/>
      </c>
      <c r="L66" s="11" t="str">
        <f t="shared" si="19"/>
        <v/>
      </c>
      <c r="M66" s="11" t="str">
        <f t="shared" si="40"/>
        <v/>
      </c>
      <c r="N66" s="11" t="str">
        <f t="shared" si="41"/>
        <v/>
      </c>
      <c r="O66" s="11" t="str">
        <f t="shared" si="42"/>
        <v/>
      </c>
      <c r="P66" s="173"/>
      <c r="Q66" s="11"/>
      <c r="R66" s="11"/>
      <c r="S66" s="11"/>
      <c r="T66" s="11"/>
      <c r="U66" s="11"/>
      <c r="V66" s="11" t="str">
        <f t="shared" si="43"/>
        <v/>
      </c>
      <c r="W66" s="11">
        <v>36</v>
      </c>
      <c r="X66" s="173"/>
      <c r="Y66" s="173"/>
      <c r="Z66" s="11" t="str">
        <f t="shared" si="20"/>
        <v/>
      </c>
      <c r="AA66" s="211">
        <f t="shared" si="21"/>
        <v>0</v>
      </c>
      <c r="AB66" s="211" t="str">
        <f t="shared" si="48"/>
        <v/>
      </c>
      <c r="AC66" s="211" t="str">
        <f t="shared" si="48"/>
        <v/>
      </c>
      <c r="AD66" s="210">
        <f t="shared" si="44"/>
        <v>0</v>
      </c>
      <c r="AE66" s="210">
        <f t="shared" si="45"/>
        <v>0</v>
      </c>
      <c r="AF66" s="210">
        <f t="shared" si="46"/>
        <v>0</v>
      </c>
      <c r="AG66" s="210">
        <f t="shared" si="47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39"/>
        <v/>
      </c>
      <c r="BC66" s="211" t="str">
        <f t="shared" si="39"/>
        <v/>
      </c>
      <c r="BD66" s="211" t="str">
        <f t="shared" si="39"/>
        <v/>
      </c>
      <c r="BE66" s="211" t="str">
        <f t="shared" si="39"/>
        <v/>
      </c>
      <c r="BF66" s="211" t="str">
        <f t="shared" si="39"/>
        <v/>
      </c>
      <c r="BH66" s="226" t="b">
        <f t="shared" si="23"/>
        <v>0</v>
      </c>
      <c r="BI66" s="226" t="b">
        <f t="shared" si="24"/>
        <v>0</v>
      </c>
    </row>
    <row r="67" spans="2:61" x14ac:dyDescent="0.25">
      <c r="B67" s="11" t="str">
        <f t="shared" si="6"/>
        <v/>
      </c>
      <c r="C67" s="8"/>
      <c r="D67" s="8"/>
      <c r="E67" s="8"/>
      <c r="F67" s="340"/>
      <c r="G67" s="10"/>
      <c r="H67" s="10"/>
      <c r="I67" s="194"/>
      <c r="J67" s="11" t="str">
        <f t="shared" si="17"/>
        <v/>
      </c>
      <c r="K67" s="11" t="str">
        <f t="shared" si="36"/>
        <v/>
      </c>
      <c r="L67" s="11" t="str">
        <f t="shared" si="19"/>
        <v/>
      </c>
      <c r="M67" s="11" t="str">
        <f t="shared" si="40"/>
        <v/>
      </c>
      <c r="N67" s="11" t="str">
        <f t="shared" si="41"/>
        <v/>
      </c>
      <c r="O67" s="11" t="str">
        <f t="shared" si="42"/>
        <v/>
      </c>
      <c r="P67" s="173"/>
      <c r="Q67" s="11"/>
      <c r="R67" s="11"/>
      <c r="S67" s="11"/>
      <c r="T67" s="11"/>
      <c r="U67" s="11"/>
      <c r="V67" s="11" t="str">
        <f t="shared" si="43"/>
        <v/>
      </c>
      <c r="W67" s="11">
        <v>37</v>
      </c>
      <c r="X67" s="173"/>
      <c r="Y67" s="173"/>
      <c r="Z67" s="11" t="str">
        <f t="shared" si="20"/>
        <v/>
      </c>
      <c r="AA67" s="211">
        <f t="shared" si="21"/>
        <v>0</v>
      </c>
      <c r="AB67" s="211" t="str">
        <f t="shared" si="48"/>
        <v/>
      </c>
      <c r="AC67" s="211" t="str">
        <f t="shared" si="48"/>
        <v/>
      </c>
      <c r="AD67" s="210">
        <f t="shared" si="44"/>
        <v>0</v>
      </c>
      <c r="AE67" s="210">
        <f t="shared" si="45"/>
        <v>0</v>
      </c>
      <c r="AF67" s="210">
        <f t="shared" si="46"/>
        <v>0</v>
      </c>
      <c r="AG67" s="210">
        <f t="shared" si="47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39"/>
        <v/>
      </c>
      <c r="BC67" s="211" t="str">
        <f t="shared" si="39"/>
        <v/>
      </c>
      <c r="BD67" s="211" t="str">
        <f t="shared" si="39"/>
        <v/>
      </c>
      <c r="BE67" s="211" t="str">
        <f t="shared" si="39"/>
        <v/>
      </c>
      <c r="BF67" s="211" t="str">
        <f t="shared" si="39"/>
        <v/>
      </c>
      <c r="BH67" s="226" t="b">
        <f t="shared" si="23"/>
        <v>0</v>
      </c>
      <c r="BI67" s="226" t="b">
        <f t="shared" si="24"/>
        <v>0</v>
      </c>
    </row>
    <row r="68" spans="2:61" x14ac:dyDescent="0.25">
      <c r="B68" s="11" t="str">
        <f t="shared" si="6"/>
        <v/>
      </c>
      <c r="C68" s="8"/>
      <c r="D68" s="8"/>
      <c r="E68" s="8"/>
      <c r="F68" s="340"/>
      <c r="G68" s="10"/>
      <c r="H68" s="10"/>
      <c r="I68" s="194"/>
      <c r="J68" s="11" t="str">
        <f t="shared" si="17"/>
        <v/>
      </c>
      <c r="K68" s="11" t="str">
        <f t="shared" si="36"/>
        <v/>
      </c>
      <c r="L68" s="11" t="str">
        <f t="shared" si="19"/>
        <v/>
      </c>
      <c r="M68" s="11" t="str">
        <f t="shared" si="40"/>
        <v/>
      </c>
      <c r="N68" s="11" t="str">
        <f t="shared" si="41"/>
        <v/>
      </c>
      <c r="O68" s="11" t="str">
        <f t="shared" si="42"/>
        <v/>
      </c>
      <c r="P68" s="173"/>
      <c r="Q68" s="11"/>
      <c r="R68" s="11"/>
      <c r="S68" s="11"/>
      <c r="T68" s="11"/>
      <c r="U68" s="11"/>
      <c r="V68" s="11" t="str">
        <f t="shared" si="43"/>
        <v/>
      </c>
      <c r="W68" s="11">
        <v>38</v>
      </c>
      <c r="X68" s="173"/>
      <c r="Y68" s="173"/>
      <c r="Z68" s="11" t="str">
        <f t="shared" si="20"/>
        <v/>
      </c>
      <c r="AA68" s="211">
        <f t="shared" si="21"/>
        <v>0</v>
      </c>
      <c r="AB68" s="211" t="str">
        <f t="shared" si="48"/>
        <v/>
      </c>
      <c r="AC68" s="211" t="str">
        <f t="shared" si="48"/>
        <v/>
      </c>
      <c r="AD68" s="210">
        <f t="shared" si="44"/>
        <v>0</v>
      </c>
      <c r="AE68" s="210">
        <f t="shared" si="45"/>
        <v>0</v>
      </c>
      <c r="AF68" s="210">
        <f t="shared" si="46"/>
        <v>0</v>
      </c>
      <c r="AG68" s="210">
        <f t="shared" si="47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39"/>
        <v/>
      </c>
      <c r="BC68" s="211" t="str">
        <f t="shared" si="39"/>
        <v/>
      </c>
      <c r="BD68" s="211" t="str">
        <f t="shared" si="39"/>
        <v/>
      </c>
      <c r="BE68" s="211" t="str">
        <f t="shared" si="39"/>
        <v/>
      </c>
      <c r="BF68" s="211" t="str">
        <f t="shared" si="39"/>
        <v/>
      </c>
      <c r="BH68" s="226" t="b">
        <f t="shared" si="23"/>
        <v>0</v>
      </c>
      <c r="BI68" s="226" t="b">
        <f t="shared" si="24"/>
        <v>0</v>
      </c>
    </row>
    <row r="69" spans="2:61" x14ac:dyDescent="0.25">
      <c r="B69" s="11" t="str">
        <f t="shared" si="6"/>
        <v/>
      </c>
      <c r="C69" s="8"/>
      <c r="D69" s="8"/>
      <c r="E69" s="8"/>
      <c r="F69" s="340"/>
      <c r="G69" s="10"/>
      <c r="H69" s="10"/>
      <c r="I69" s="194"/>
      <c r="J69" s="11" t="str">
        <f t="shared" si="17"/>
        <v/>
      </c>
      <c r="K69" s="11" t="str">
        <f t="shared" si="36"/>
        <v/>
      </c>
      <c r="L69" s="11" t="str">
        <f t="shared" si="19"/>
        <v/>
      </c>
      <c r="M69" s="11" t="str">
        <f t="shared" si="40"/>
        <v/>
      </c>
      <c r="N69" s="11" t="str">
        <f t="shared" si="41"/>
        <v/>
      </c>
      <c r="O69" s="11" t="str">
        <f t="shared" si="42"/>
        <v/>
      </c>
      <c r="P69" s="173"/>
      <c r="Q69" s="11"/>
      <c r="R69" s="11"/>
      <c r="S69" s="11"/>
      <c r="T69" s="11"/>
      <c r="U69" s="11"/>
      <c r="V69" s="11" t="str">
        <f t="shared" si="43"/>
        <v/>
      </c>
      <c r="W69" s="11">
        <v>39</v>
      </c>
      <c r="X69" s="173"/>
      <c r="Y69" s="173"/>
      <c r="Z69" s="11" t="str">
        <f t="shared" si="20"/>
        <v/>
      </c>
      <c r="AA69" s="211">
        <f t="shared" si="21"/>
        <v>0</v>
      </c>
      <c r="AB69" s="211" t="str">
        <f t="shared" si="48"/>
        <v/>
      </c>
      <c r="AC69" s="211" t="str">
        <f t="shared" si="48"/>
        <v/>
      </c>
      <c r="AD69" s="210">
        <f t="shared" si="44"/>
        <v>0</v>
      </c>
      <c r="AE69" s="210">
        <f t="shared" si="45"/>
        <v>0</v>
      </c>
      <c r="AF69" s="210">
        <f t="shared" si="46"/>
        <v>0</v>
      </c>
      <c r="AG69" s="210">
        <f t="shared" si="47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39"/>
        <v/>
      </c>
      <c r="BC69" s="211" t="str">
        <f t="shared" si="39"/>
        <v/>
      </c>
      <c r="BD69" s="211" t="str">
        <f t="shared" si="39"/>
        <v/>
      </c>
      <c r="BE69" s="211" t="str">
        <f t="shared" si="39"/>
        <v/>
      </c>
      <c r="BF69" s="211" t="str">
        <f t="shared" si="39"/>
        <v/>
      </c>
      <c r="BH69" s="226" t="b">
        <f t="shared" si="23"/>
        <v>0</v>
      </c>
      <c r="BI69" s="226" t="b">
        <f t="shared" si="24"/>
        <v>0</v>
      </c>
    </row>
    <row r="70" spans="2:61" x14ac:dyDescent="0.25">
      <c r="B70" s="11" t="str">
        <f t="shared" si="6"/>
        <v/>
      </c>
      <c r="C70" s="8"/>
      <c r="D70" s="8"/>
      <c r="E70" s="8"/>
      <c r="F70" s="340"/>
      <c r="G70" s="10"/>
      <c r="H70" s="10"/>
      <c r="I70" s="194"/>
      <c r="J70" s="11" t="str">
        <f t="shared" si="17"/>
        <v/>
      </c>
      <c r="K70" s="11" t="str">
        <f t="shared" si="36"/>
        <v/>
      </c>
      <c r="L70" s="11" t="str">
        <f t="shared" si="19"/>
        <v/>
      </c>
      <c r="M70" s="11" t="str">
        <f t="shared" si="40"/>
        <v/>
      </c>
      <c r="N70" s="11" t="str">
        <f t="shared" si="41"/>
        <v/>
      </c>
      <c r="O70" s="11" t="str">
        <f t="shared" si="42"/>
        <v/>
      </c>
      <c r="P70" s="173"/>
      <c r="Q70" s="11"/>
      <c r="R70" s="11"/>
      <c r="S70" s="11"/>
      <c r="T70" s="11"/>
      <c r="U70" s="11"/>
      <c r="V70" s="11" t="str">
        <f t="shared" si="43"/>
        <v/>
      </c>
      <c r="W70" s="11">
        <v>40</v>
      </c>
      <c r="X70" s="173"/>
      <c r="Y70" s="173"/>
      <c r="Z70" s="11" t="str">
        <f t="shared" si="20"/>
        <v/>
      </c>
      <c r="AA70" s="211">
        <f t="shared" si="21"/>
        <v>0</v>
      </c>
      <c r="AB70" s="211" t="str">
        <f t="shared" si="48"/>
        <v/>
      </c>
      <c r="AC70" s="211" t="str">
        <f t="shared" si="48"/>
        <v/>
      </c>
      <c r="AD70" s="210">
        <f t="shared" si="44"/>
        <v>0</v>
      </c>
      <c r="AE70" s="210">
        <f t="shared" si="45"/>
        <v>0</v>
      </c>
      <c r="AF70" s="210">
        <f t="shared" si="46"/>
        <v>0</v>
      </c>
      <c r="AG70" s="210">
        <f t="shared" si="47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39"/>
        <v/>
      </c>
      <c r="BC70" s="211" t="str">
        <f t="shared" si="39"/>
        <v/>
      </c>
      <c r="BD70" s="211" t="str">
        <f t="shared" si="39"/>
        <v/>
      </c>
      <c r="BE70" s="211" t="str">
        <f t="shared" si="39"/>
        <v/>
      </c>
      <c r="BF70" s="211" t="str">
        <f t="shared" si="39"/>
        <v/>
      </c>
      <c r="BH70" s="226" t="b">
        <f t="shared" si="23"/>
        <v>0</v>
      </c>
      <c r="BI70" s="226" t="b">
        <f t="shared" si="24"/>
        <v>0</v>
      </c>
    </row>
    <row r="71" spans="2:61" x14ac:dyDescent="0.25">
      <c r="B71" s="11" t="str">
        <f t="shared" si="6"/>
        <v/>
      </c>
      <c r="C71" s="8"/>
      <c r="D71" s="8"/>
      <c r="E71" s="8"/>
      <c r="F71" s="340"/>
      <c r="G71" s="10"/>
      <c r="H71" s="10"/>
      <c r="I71" s="194"/>
      <c r="J71" s="11" t="str">
        <f t="shared" si="17"/>
        <v/>
      </c>
      <c r="K71" s="11" t="str">
        <f t="shared" si="36"/>
        <v/>
      </c>
      <c r="L71" s="11" t="str">
        <f t="shared" si="19"/>
        <v/>
      </c>
      <c r="M71" s="11" t="str">
        <f t="shared" si="40"/>
        <v/>
      </c>
      <c r="N71" s="11" t="str">
        <f t="shared" si="41"/>
        <v/>
      </c>
      <c r="O71" s="11" t="str">
        <f t="shared" si="42"/>
        <v/>
      </c>
      <c r="P71" s="173"/>
      <c r="Q71" s="11"/>
      <c r="R71" s="11"/>
      <c r="S71" s="11"/>
      <c r="T71" s="11"/>
      <c r="U71" s="11"/>
      <c r="V71" s="11" t="str">
        <f t="shared" si="43"/>
        <v/>
      </c>
      <c r="W71" s="11">
        <v>41</v>
      </c>
      <c r="X71" s="173"/>
      <c r="Y71" s="173"/>
      <c r="Z71" s="11" t="str">
        <f t="shared" si="20"/>
        <v/>
      </c>
      <c r="AA71" s="211">
        <f t="shared" si="21"/>
        <v>0</v>
      </c>
      <c r="AB71" s="211" t="str">
        <f t="shared" si="48"/>
        <v/>
      </c>
      <c r="AC71" s="211" t="str">
        <f t="shared" si="48"/>
        <v/>
      </c>
      <c r="AD71" s="210">
        <f t="shared" si="44"/>
        <v>0</v>
      </c>
      <c r="AE71" s="210">
        <f t="shared" si="45"/>
        <v>0</v>
      </c>
      <c r="AF71" s="210">
        <f t="shared" si="46"/>
        <v>0</v>
      </c>
      <c r="AG71" s="210">
        <f t="shared" si="47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ref="BB71:BF80" si="49">IF($F71="","",BB$30)</f>
        <v/>
      </c>
      <c r="BC71" s="211" t="str">
        <f t="shared" si="49"/>
        <v/>
      </c>
      <c r="BD71" s="211" t="str">
        <f t="shared" si="49"/>
        <v/>
      </c>
      <c r="BE71" s="211" t="str">
        <f t="shared" si="49"/>
        <v/>
      </c>
      <c r="BF71" s="211" t="str">
        <f t="shared" si="49"/>
        <v/>
      </c>
      <c r="BH71" s="226" t="b">
        <f t="shared" si="23"/>
        <v>0</v>
      </c>
      <c r="BI71" s="226" t="b">
        <f t="shared" si="24"/>
        <v>0</v>
      </c>
    </row>
    <row r="72" spans="2:61" x14ac:dyDescent="0.25">
      <c r="B72" s="11" t="str">
        <f t="shared" si="6"/>
        <v/>
      </c>
      <c r="C72" s="8"/>
      <c r="D72" s="8"/>
      <c r="E72" s="8"/>
      <c r="F72" s="340"/>
      <c r="G72" s="10"/>
      <c r="H72" s="10"/>
      <c r="I72" s="194"/>
      <c r="J72" s="11" t="str">
        <f t="shared" si="17"/>
        <v/>
      </c>
      <c r="K72" s="11" t="str">
        <f t="shared" si="36"/>
        <v/>
      </c>
      <c r="L72" s="11" t="str">
        <f t="shared" si="19"/>
        <v/>
      </c>
      <c r="M72" s="11" t="str">
        <f t="shared" si="40"/>
        <v/>
      </c>
      <c r="N72" s="11" t="str">
        <f t="shared" si="41"/>
        <v/>
      </c>
      <c r="O72" s="11" t="str">
        <f t="shared" si="42"/>
        <v/>
      </c>
      <c r="P72" s="173"/>
      <c r="Q72" s="11"/>
      <c r="R72" s="11"/>
      <c r="S72" s="11"/>
      <c r="T72" s="11"/>
      <c r="U72" s="11"/>
      <c r="V72" s="11" t="str">
        <f t="shared" si="43"/>
        <v/>
      </c>
      <c r="W72" s="11">
        <v>42</v>
      </c>
      <c r="X72" s="173"/>
      <c r="Y72" s="173"/>
      <c r="Z72" s="11" t="str">
        <f t="shared" si="20"/>
        <v/>
      </c>
      <c r="AA72" s="211">
        <f t="shared" si="21"/>
        <v>0</v>
      </c>
      <c r="AB72" s="211" t="str">
        <f t="shared" si="48"/>
        <v/>
      </c>
      <c r="AC72" s="211" t="str">
        <f t="shared" si="48"/>
        <v/>
      </c>
      <c r="AD72" s="210">
        <f t="shared" si="44"/>
        <v>0</v>
      </c>
      <c r="AE72" s="210">
        <f t="shared" si="45"/>
        <v>0</v>
      </c>
      <c r="AF72" s="210">
        <f t="shared" si="46"/>
        <v>0</v>
      </c>
      <c r="AG72" s="210">
        <f t="shared" si="47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49"/>
        <v/>
      </c>
      <c r="BC72" s="211" t="str">
        <f t="shared" si="49"/>
        <v/>
      </c>
      <c r="BD72" s="211" t="str">
        <f t="shared" si="49"/>
        <v/>
      </c>
      <c r="BE72" s="211" t="str">
        <f t="shared" si="49"/>
        <v/>
      </c>
      <c r="BF72" s="211" t="str">
        <f t="shared" si="49"/>
        <v/>
      </c>
      <c r="BH72" s="226" t="b">
        <f t="shared" si="23"/>
        <v>0</v>
      </c>
      <c r="BI72" s="226" t="b">
        <f t="shared" si="24"/>
        <v>0</v>
      </c>
    </row>
    <row r="73" spans="2:61" x14ac:dyDescent="0.25">
      <c r="B73" s="11" t="str">
        <f t="shared" si="6"/>
        <v/>
      </c>
      <c r="C73" s="8"/>
      <c r="D73" s="8"/>
      <c r="E73" s="8"/>
      <c r="F73" s="340"/>
      <c r="G73" s="10"/>
      <c r="H73" s="10"/>
      <c r="I73" s="194"/>
      <c r="J73" s="11" t="str">
        <f t="shared" si="17"/>
        <v/>
      </c>
      <c r="K73" s="11" t="str">
        <f t="shared" si="36"/>
        <v/>
      </c>
      <c r="L73" s="11" t="str">
        <f t="shared" si="19"/>
        <v/>
      </c>
      <c r="M73" s="11" t="str">
        <f t="shared" si="40"/>
        <v/>
      </c>
      <c r="N73" s="11" t="str">
        <f t="shared" si="41"/>
        <v/>
      </c>
      <c r="O73" s="11" t="str">
        <f t="shared" si="42"/>
        <v/>
      </c>
      <c r="P73" s="173"/>
      <c r="Q73" s="11"/>
      <c r="R73" s="11"/>
      <c r="S73" s="11"/>
      <c r="T73" s="11"/>
      <c r="U73" s="11"/>
      <c r="V73" s="11" t="str">
        <f t="shared" si="43"/>
        <v/>
      </c>
      <c r="W73" s="11">
        <v>43</v>
      </c>
      <c r="X73" s="173"/>
      <c r="Y73" s="173"/>
      <c r="Z73" s="11" t="str">
        <f t="shared" si="20"/>
        <v/>
      </c>
      <c r="AA73" s="211">
        <f t="shared" si="21"/>
        <v>0</v>
      </c>
      <c r="AB73" s="211" t="str">
        <f t="shared" si="48"/>
        <v/>
      </c>
      <c r="AC73" s="211" t="str">
        <f t="shared" si="48"/>
        <v/>
      </c>
      <c r="AD73" s="210">
        <f t="shared" si="44"/>
        <v>0</v>
      </c>
      <c r="AE73" s="210">
        <f t="shared" si="45"/>
        <v>0</v>
      </c>
      <c r="AF73" s="210">
        <f t="shared" si="46"/>
        <v>0</v>
      </c>
      <c r="AG73" s="210">
        <f t="shared" si="47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49"/>
        <v/>
      </c>
      <c r="BC73" s="211" t="str">
        <f t="shared" si="49"/>
        <v/>
      </c>
      <c r="BD73" s="211" t="str">
        <f t="shared" si="49"/>
        <v/>
      </c>
      <c r="BE73" s="211" t="str">
        <f t="shared" si="49"/>
        <v/>
      </c>
      <c r="BF73" s="211" t="str">
        <f t="shared" si="49"/>
        <v/>
      </c>
      <c r="BH73" s="226" t="b">
        <f t="shared" si="23"/>
        <v>0</v>
      </c>
      <c r="BI73" s="226" t="b">
        <f t="shared" si="24"/>
        <v>0</v>
      </c>
    </row>
    <row r="74" spans="2:61" x14ac:dyDescent="0.25">
      <c r="B74" s="11" t="str">
        <f t="shared" si="6"/>
        <v/>
      </c>
      <c r="C74" s="8"/>
      <c r="D74" s="8"/>
      <c r="E74" s="8"/>
      <c r="F74" s="340"/>
      <c r="G74" s="10"/>
      <c r="H74" s="10"/>
      <c r="I74" s="194"/>
      <c r="J74" s="11" t="str">
        <f t="shared" si="17"/>
        <v/>
      </c>
      <c r="K74" s="11" t="str">
        <f t="shared" si="36"/>
        <v/>
      </c>
      <c r="L74" s="11" t="str">
        <f t="shared" si="19"/>
        <v/>
      </c>
      <c r="M74" s="11" t="str">
        <f t="shared" si="40"/>
        <v/>
      </c>
      <c r="N74" s="11" t="str">
        <f t="shared" si="41"/>
        <v/>
      </c>
      <c r="O74" s="11" t="str">
        <f t="shared" si="42"/>
        <v/>
      </c>
      <c r="P74" s="173"/>
      <c r="Q74" s="11"/>
      <c r="R74" s="11"/>
      <c r="S74" s="11"/>
      <c r="T74" s="11"/>
      <c r="U74" s="11"/>
      <c r="V74" s="11" t="str">
        <f t="shared" si="43"/>
        <v/>
      </c>
      <c r="W74" s="11">
        <v>44</v>
      </c>
      <c r="X74" s="173"/>
      <c r="Y74" s="173"/>
      <c r="Z74" s="11" t="str">
        <f t="shared" si="20"/>
        <v/>
      </c>
      <c r="AA74" s="211">
        <f t="shared" si="21"/>
        <v>0</v>
      </c>
      <c r="AB74" s="211" t="str">
        <f t="shared" si="48"/>
        <v/>
      </c>
      <c r="AC74" s="211" t="str">
        <f t="shared" si="48"/>
        <v/>
      </c>
      <c r="AD74" s="210">
        <f t="shared" si="44"/>
        <v>0</v>
      </c>
      <c r="AE74" s="210">
        <f t="shared" si="45"/>
        <v>0</v>
      </c>
      <c r="AF74" s="210">
        <f t="shared" si="46"/>
        <v>0</v>
      </c>
      <c r="AG74" s="210">
        <f t="shared" si="47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49"/>
        <v/>
      </c>
      <c r="BC74" s="211" t="str">
        <f t="shared" si="49"/>
        <v/>
      </c>
      <c r="BD74" s="211" t="str">
        <f t="shared" si="49"/>
        <v/>
      </c>
      <c r="BE74" s="211" t="str">
        <f t="shared" si="49"/>
        <v/>
      </c>
      <c r="BF74" s="211" t="str">
        <f t="shared" si="49"/>
        <v/>
      </c>
      <c r="BH74" s="226" t="b">
        <f t="shared" si="23"/>
        <v>0</v>
      </c>
      <c r="BI74" s="226" t="b">
        <f t="shared" si="24"/>
        <v>0</v>
      </c>
    </row>
    <row r="75" spans="2:61" x14ac:dyDescent="0.25">
      <c r="B75" s="11" t="str">
        <f t="shared" si="6"/>
        <v/>
      </c>
      <c r="C75" s="8"/>
      <c r="D75" s="8"/>
      <c r="E75" s="8"/>
      <c r="F75" s="340"/>
      <c r="G75" s="10"/>
      <c r="H75" s="10"/>
      <c r="I75" s="194"/>
      <c r="J75" s="11" t="str">
        <f t="shared" si="17"/>
        <v/>
      </c>
      <c r="K75" s="11" t="str">
        <f t="shared" si="36"/>
        <v/>
      </c>
      <c r="L75" s="11" t="str">
        <f t="shared" si="19"/>
        <v/>
      </c>
      <c r="M75" s="11" t="str">
        <f t="shared" si="40"/>
        <v/>
      </c>
      <c r="N75" s="11" t="str">
        <f t="shared" si="41"/>
        <v/>
      </c>
      <c r="O75" s="11" t="str">
        <f t="shared" si="42"/>
        <v/>
      </c>
      <c r="P75" s="173"/>
      <c r="Q75" s="11"/>
      <c r="R75" s="11"/>
      <c r="S75" s="11"/>
      <c r="T75" s="11"/>
      <c r="U75" s="11"/>
      <c r="V75" s="11" t="str">
        <f t="shared" si="43"/>
        <v/>
      </c>
      <c r="W75" s="11">
        <v>45</v>
      </c>
      <c r="X75" s="173"/>
      <c r="Y75" s="173"/>
      <c r="Z75" s="11" t="str">
        <f t="shared" si="20"/>
        <v/>
      </c>
      <c r="AA75" s="211">
        <f t="shared" si="21"/>
        <v>0</v>
      </c>
      <c r="AB75" s="211" t="str">
        <f t="shared" si="48"/>
        <v/>
      </c>
      <c r="AC75" s="211" t="str">
        <f t="shared" si="48"/>
        <v/>
      </c>
      <c r="AD75" s="210">
        <f t="shared" si="44"/>
        <v>0</v>
      </c>
      <c r="AE75" s="210">
        <f t="shared" si="45"/>
        <v>0</v>
      </c>
      <c r="AF75" s="210">
        <f t="shared" si="46"/>
        <v>0</v>
      </c>
      <c r="AG75" s="210">
        <f t="shared" si="47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49"/>
        <v/>
      </c>
      <c r="BC75" s="211" t="str">
        <f t="shared" si="49"/>
        <v/>
      </c>
      <c r="BD75" s="211" t="str">
        <f t="shared" si="49"/>
        <v/>
      </c>
      <c r="BE75" s="211" t="str">
        <f t="shared" si="49"/>
        <v/>
      </c>
      <c r="BF75" s="211" t="str">
        <f t="shared" si="49"/>
        <v/>
      </c>
      <c r="BH75" s="226" t="b">
        <f t="shared" si="23"/>
        <v>0</v>
      </c>
      <c r="BI75" s="226" t="b">
        <f t="shared" si="24"/>
        <v>0</v>
      </c>
    </row>
    <row r="76" spans="2:61" x14ac:dyDescent="0.25">
      <c r="B76" s="11" t="str">
        <f t="shared" si="6"/>
        <v/>
      </c>
      <c r="C76" s="8"/>
      <c r="D76" s="8"/>
      <c r="E76" s="8"/>
      <c r="F76" s="340"/>
      <c r="G76" s="10"/>
      <c r="H76" s="10"/>
      <c r="I76" s="194"/>
      <c r="J76" s="11" t="str">
        <f t="shared" si="17"/>
        <v/>
      </c>
      <c r="K76" s="11" t="str">
        <f t="shared" si="36"/>
        <v/>
      </c>
      <c r="L76" s="11" t="str">
        <f t="shared" si="19"/>
        <v/>
      </c>
      <c r="M76" s="11" t="str">
        <f t="shared" si="40"/>
        <v/>
      </c>
      <c r="N76" s="11" t="str">
        <f t="shared" si="41"/>
        <v/>
      </c>
      <c r="O76" s="11" t="str">
        <f t="shared" si="42"/>
        <v/>
      </c>
      <c r="P76" s="173"/>
      <c r="Q76" s="11"/>
      <c r="R76" s="11"/>
      <c r="S76" s="11"/>
      <c r="T76" s="11"/>
      <c r="U76" s="11"/>
      <c r="V76" s="11" t="str">
        <f t="shared" si="43"/>
        <v/>
      </c>
      <c r="W76" s="11">
        <v>46</v>
      </c>
      <c r="X76" s="173"/>
      <c r="Y76" s="173"/>
      <c r="Z76" s="11" t="str">
        <f t="shared" si="20"/>
        <v/>
      </c>
      <c r="AA76" s="211">
        <f t="shared" si="21"/>
        <v>0</v>
      </c>
      <c r="AB76" s="211" t="str">
        <f t="shared" si="48"/>
        <v/>
      </c>
      <c r="AC76" s="211" t="str">
        <f t="shared" si="48"/>
        <v/>
      </c>
      <c r="AD76" s="210">
        <f t="shared" si="44"/>
        <v>0</v>
      </c>
      <c r="AE76" s="210">
        <f t="shared" si="45"/>
        <v>0</v>
      </c>
      <c r="AF76" s="210">
        <f t="shared" si="46"/>
        <v>0</v>
      </c>
      <c r="AG76" s="210">
        <f t="shared" si="47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49"/>
        <v/>
      </c>
      <c r="BC76" s="211" t="str">
        <f t="shared" si="49"/>
        <v/>
      </c>
      <c r="BD76" s="211" t="str">
        <f t="shared" si="49"/>
        <v/>
      </c>
      <c r="BE76" s="211" t="str">
        <f t="shared" si="49"/>
        <v/>
      </c>
      <c r="BF76" s="211" t="str">
        <f t="shared" si="49"/>
        <v/>
      </c>
      <c r="BH76" s="226" t="b">
        <f t="shared" si="23"/>
        <v>0</v>
      </c>
      <c r="BI76" s="226" t="b">
        <f t="shared" si="24"/>
        <v>0</v>
      </c>
    </row>
    <row r="77" spans="2:61" x14ac:dyDescent="0.25">
      <c r="B77" s="11" t="str">
        <f t="shared" si="6"/>
        <v/>
      </c>
      <c r="C77" s="8"/>
      <c r="D77" s="8"/>
      <c r="E77" s="8"/>
      <c r="F77" s="340"/>
      <c r="G77" s="10"/>
      <c r="H77" s="10"/>
      <c r="I77" s="194"/>
      <c r="J77" s="11" t="str">
        <f t="shared" si="17"/>
        <v/>
      </c>
      <c r="K77" s="11" t="str">
        <f t="shared" si="36"/>
        <v/>
      </c>
      <c r="L77" s="11" t="str">
        <f t="shared" si="19"/>
        <v/>
      </c>
      <c r="M77" s="11" t="str">
        <f t="shared" si="40"/>
        <v/>
      </c>
      <c r="N77" s="11" t="str">
        <f t="shared" si="41"/>
        <v/>
      </c>
      <c r="O77" s="11" t="str">
        <f t="shared" si="42"/>
        <v/>
      </c>
      <c r="P77" s="173"/>
      <c r="Q77" s="11"/>
      <c r="R77" s="11"/>
      <c r="S77" s="11"/>
      <c r="T77" s="11"/>
      <c r="U77" s="11"/>
      <c r="V77" s="11" t="str">
        <f t="shared" si="43"/>
        <v/>
      </c>
      <c r="W77" s="11">
        <v>47</v>
      </c>
      <c r="X77" s="173"/>
      <c r="Y77" s="173"/>
      <c r="Z77" s="11" t="str">
        <f t="shared" si="20"/>
        <v/>
      </c>
      <c r="AA77" s="211">
        <f t="shared" si="21"/>
        <v>0</v>
      </c>
      <c r="AB77" s="211" t="str">
        <f t="shared" si="48"/>
        <v/>
      </c>
      <c r="AC77" s="211" t="str">
        <f t="shared" si="48"/>
        <v/>
      </c>
      <c r="AD77" s="210">
        <f t="shared" si="44"/>
        <v>0</v>
      </c>
      <c r="AE77" s="210">
        <f t="shared" si="45"/>
        <v>0</v>
      </c>
      <c r="AF77" s="210">
        <f t="shared" si="46"/>
        <v>0</v>
      </c>
      <c r="AG77" s="210">
        <f t="shared" si="47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49"/>
        <v/>
      </c>
      <c r="BC77" s="211" t="str">
        <f t="shared" si="49"/>
        <v/>
      </c>
      <c r="BD77" s="211" t="str">
        <f t="shared" si="49"/>
        <v/>
      </c>
      <c r="BE77" s="211" t="str">
        <f t="shared" si="49"/>
        <v/>
      </c>
      <c r="BF77" s="211" t="str">
        <f t="shared" si="49"/>
        <v/>
      </c>
      <c r="BH77" s="226" t="b">
        <f t="shared" si="23"/>
        <v>0</v>
      </c>
      <c r="BI77" s="226" t="b">
        <f t="shared" si="24"/>
        <v>0</v>
      </c>
    </row>
    <row r="78" spans="2:61" x14ac:dyDescent="0.25">
      <c r="B78" s="11" t="str">
        <f t="shared" si="6"/>
        <v/>
      </c>
      <c r="C78" s="8"/>
      <c r="D78" s="8"/>
      <c r="E78" s="8"/>
      <c r="F78" s="340"/>
      <c r="G78" s="10"/>
      <c r="H78" s="10"/>
      <c r="I78" s="194"/>
      <c r="J78" s="11" t="str">
        <f t="shared" si="17"/>
        <v/>
      </c>
      <c r="K78" s="11" t="str">
        <f t="shared" si="36"/>
        <v/>
      </c>
      <c r="L78" s="11" t="str">
        <f t="shared" si="19"/>
        <v/>
      </c>
      <c r="M78" s="11" t="str">
        <f t="shared" si="40"/>
        <v/>
      </c>
      <c r="N78" s="11" t="str">
        <f t="shared" si="41"/>
        <v/>
      </c>
      <c r="O78" s="11" t="str">
        <f t="shared" si="42"/>
        <v/>
      </c>
      <c r="P78" s="173"/>
      <c r="Q78" s="11"/>
      <c r="R78" s="11"/>
      <c r="S78" s="11"/>
      <c r="T78" s="11"/>
      <c r="U78" s="11"/>
      <c r="V78" s="11" t="str">
        <f t="shared" si="43"/>
        <v/>
      </c>
      <c r="W78" s="11">
        <v>48</v>
      </c>
      <c r="X78" s="173"/>
      <c r="Y78" s="173"/>
      <c r="Z78" s="11" t="str">
        <f t="shared" si="20"/>
        <v/>
      </c>
      <c r="AA78" s="211">
        <f t="shared" si="21"/>
        <v>0</v>
      </c>
      <c r="AB78" s="211" t="str">
        <f t="shared" si="48"/>
        <v/>
      </c>
      <c r="AC78" s="211" t="str">
        <f t="shared" si="48"/>
        <v/>
      </c>
      <c r="AD78" s="210">
        <f t="shared" si="44"/>
        <v>0</v>
      </c>
      <c r="AE78" s="210">
        <f t="shared" si="45"/>
        <v>0</v>
      </c>
      <c r="AF78" s="210">
        <f t="shared" si="46"/>
        <v>0</v>
      </c>
      <c r="AG78" s="210">
        <f t="shared" si="47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49"/>
        <v/>
      </c>
      <c r="BC78" s="211" t="str">
        <f t="shared" si="49"/>
        <v/>
      </c>
      <c r="BD78" s="211" t="str">
        <f t="shared" si="49"/>
        <v/>
      </c>
      <c r="BE78" s="211" t="str">
        <f t="shared" si="49"/>
        <v/>
      </c>
      <c r="BF78" s="211" t="str">
        <f t="shared" si="49"/>
        <v/>
      </c>
      <c r="BH78" s="226" t="b">
        <f t="shared" si="23"/>
        <v>0</v>
      </c>
      <c r="BI78" s="226" t="b">
        <f t="shared" si="24"/>
        <v>0</v>
      </c>
    </row>
    <row r="79" spans="2:61" x14ac:dyDescent="0.25">
      <c r="B79" s="11" t="str">
        <f t="shared" si="6"/>
        <v/>
      </c>
      <c r="C79" s="8"/>
      <c r="D79" s="8"/>
      <c r="E79" s="8"/>
      <c r="F79" s="340"/>
      <c r="G79" s="10"/>
      <c r="H79" s="10"/>
      <c r="I79" s="194"/>
      <c r="J79" s="11" t="str">
        <f t="shared" si="17"/>
        <v/>
      </c>
      <c r="K79" s="11" t="str">
        <f t="shared" si="36"/>
        <v/>
      </c>
      <c r="L79" s="11" t="str">
        <f t="shared" si="19"/>
        <v/>
      </c>
      <c r="M79" s="11" t="str">
        <f t="shared" si="40"/>
        <v/>
      </c>
      <c r="N79" s="11" t="str">
        <f t="shared" si="41"/>
        <v/>
      </c>
      <c r="O79" s="11" t="str">
        <f t="shared" si="42"/>
        <v/>
      </c>
      <c r="P79" s="173"/>
      <c r="Q79" s="11"/>
      <c r="R79" s="11"/>
      <c r="S79" s="11"/>
      <c r="T79" s="11"/>
      <c r="U79" s="11"/>
      <c r="V79" s="11" t="str">
        <f t="shared" si="43"/>
        <v/>
      </c>
      <c r="W79" s="11">
        <v>49</v>
      </c>
      <c r="X79" s="173"/>
      <c r="Y79" s="173"/>
      <c r="Z79" s="11" t="str">
        <f t="shared" si="20"/>
        <v/>
      </c>
      <c r="AA79" s="211">
        <f t="shared" si="21"/>
        <v>0</v>
      </c>
      <c r="AB79" s="211" t="str">
        <f t="shared" si="48"/>
        <v/>
      </c>
      <c r="AC79" s="211" t="str">
        <f t="shared" si="48"/>
        <v/>
      </c>
      <c r="AD79" s="210">
        <f t="shared" si="44"/>
        <v>0</v>
      </c>
      <c r="AE79" s="210">
        <f t="shared" si="45"/>
        <v>0</v>
      </c>
      <c r="AF79" s="210">
        <f t="shared" si="46"/>
        <v>0</v>
      </c>
      <c r="AG79" s="210">
        <f t="shared" si="47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si="49"/>
        <v/>
      </c>
      <c r="BC79" s="211" t="str">
        <f t="shared" si="49"/>
        <v/>
      </c>
      <c r="BD79" s="211" t="str">
        <f t="shared" si="49"/>
        <v/>
      </c>
      <c r="BE79" s="211" t="str">
        <f t="shared" si="49"/>
        <v/>
      </c>
      <c r="BF79" s="211" t="str">
        <f t="shared" si="49"/>
        <v/>
      </c>
      <c r="BH79" s="226" t="b">
        <f t="shared" si="23"/>
        <v>0</v>
      </c>
      <c r="BI79" s="226" t="b">
        <f t="shared" si="24"/>
        <v>0</v>
      </c>
    </row>
    <row r="80" spans="2:61" x14ac:dyDescent="0.25">
      <c r="B80" s="11" t="str">
        <f t="shared" si="6"/>
        <v/>
      </c>
      <c r="C80" s="8"/>
      <c r="D80" s="8"/>
      <c r="E80" s="8"/>
      <c r="F80" s="340"/>
      <c r="G80" s="10"/>
      <c r="H80" s="10"/>
      <c r="I80" s="194"/>
      <c r="J80" s="11" t="str">
        <f t="shared" si="17"/>
        <v/>
      </c>
      <c r="K80" s="11" t="str">
        <f t="shared" si="36"/>
        <v/>
      </c>
      <c r="L80" s="11" t="str">
        <f t="shared" si="19"/>
        <v/>
      </c>
      <c r="M80" s="11" t="str">
        <f t="shared" si="40"/>
        <v/>
      </c>
      <c r="N80" s="11" t="str">
        <f t="shared" si="41"/>
        <v/>
      </c>
      <c r="O80" s="11" t="str">
        <f t="shared" si="42"/>
        <v/>
      </c>
      <c r="P80" s="173"/>
      <c r="Q80" s="11"/>
      <c r="R80" s="11"/>
      <c r="S80" s="11"/>
      <c r="T80" s="11"/>
      <c r="U80" s="11"/>
      <c r="V80" s="11" t="str">
        <f t="shared" si="43"/>
        <v/>
      </c>
      <c r="W80" s="11">
        <v>50</v>
      </c>
      <c r="X80" s="173"/>
      <c r="Y80" s="173"/>
      <c r="Z80" s="11" t="str">
        <f t="shared" si="20"/>
        <v/>
      </c>
      <c r="AA80" s="211">
        <f t="shared" si="21"/>
        <v>0</v>
      </c>
      <c r="AB80" s="211" t="str">
        <f t="shared" si="48"/>
        <v/>
      </c>
      <c r="AC80" s="211" t="str">
        <f t="shared" si="48"/>
        <v/>
      </c>
      <c r="AD80" s="210">
        <f t="shared" si="44"/>
        <v>0</v>
      </c>
      <c r="AE80" s="210">
        <f t="shared" si="45"/>
        <v>0</v>
      </c>
      <c r="AF80" s="210">
        <f t="shared" si="46"/>
        <v>0</v>
      </c>
      <c r="AG80" s="210">
        <f t="shared" si="47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49"/>
        <v/>
      </c>
      <c r="BC80" s="211" t="str">
        <f t="shared" si="49"/>
        <v/>
      </c>
      <c r="BD80" s="211" t="str">
        <f t="shared" si="49"/>
        <v/>
      </c>
      <c r="BE80" s="211" t="str">
        <f t="shared" si="49"/>
        <v/>
      </c>
      <c r="BF80" s="211" t="str">
        <f t="shared" si="49"/>
        <v/>
      </c>
      <c r="BH80" s="226" t="b">
        <f t="shared" si="23"/>
        <v>0</v>
      </c>
      <c r="BI80" s="226" t="b">
        <f t="shared" si="24"/>
        <v>0</v>
      </c>
    </row>
    <row r="81" spans="2:61" x14ac:dyDescent="0.25">
      <c r="B81" s="11" t="str">
        <f t="shared" si="6"/>
        <v/>
      </c>
      <c r="C81" s="8"/>
      <c r="D81" s="8"/>
      <c r="E81" s="8"/>
      <c r="F81" s="340"/>
      <c r="G81" s="10"/>
      <c r="H81" s="10"/>
      <c r="I81" s="194"/>
      <c r="J81" s="11" t="str">
        <f t="shared" si="17"/>
        <v/>
      </c>
      <c r="K81" s="11" t="str">
        <f t="shared" si="36"/>
        <v/>
      </c>
      <c r="L81" s="11" t="str">
        <f t="shared" si="19"/>
        <v/>
      </c>
      <c r="M81" s="11" t="str">
        <f t="shared" si="40"/>
        <v/>
      </c>
      <c r="N81" s="11" t="str">
        <f t="shared" si="41"/>
        <v/>
      </c>
      <c r="O81" s="11" t="str">
        <f t="shared" si="42"/>
        <v/>
      </c>
      <c r="P81" s="173"/>
      <c r="Q81" s="11"/>
      <c r="R81" s="11"/>
      <c r="S81" s="11"/>
      <c r="T81" s="11"/>
      <c r="U81" s="11"/>
      <c r="V81" s="11" t="str">
        <f t="shared" si="43"/>
        <v/>
      </c>
      <c r="W81" s="11">
        <v>51</v>
      </c>
      <c r="X81" s="173"/>
      <c r="Y81" s="173"/>
      <c r="Z81" s="11" t="str">
        <f t="shared" si="20"/>
        <v/>
      </c>
      <c r="AA81" s="211">
        <f t="shared" si="21"/>
        <v>0</v>
      </c>
      <c r="AB81" s="211" t="str">
        <f t="shared" si="48"/>
        <v/>
      </c>
      <c r="AC81" s="211" t="str">
        <f t="shared" si="48"/>
        <v/>
      </c>
      <c r="AD81" s="210">
        <f t="shared" si="44"/>
        <v>0</v>
      </c>
      <c r="AE81" s="210">
        <f t="shared" si="45"/>
        <v>0</v>
      </c>
      <c r="AF81" s="210">
        <f t="shared" si="46"/>
        <v>0</v>
      </c>
      <c r="AG81" s="210">
        <f t="shared" si="47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ref="BB81:BF90" si="50">IF($F81="","",BB$30)</f>
        <v/>
      </c>
      <c r="BC81" s="211" t="str">
        <f t="shared" si="50"/>
        <v/>
      </c>
      <c r="BD81" s="211" t="str">
        <f t="shared" si="50"/>
        <v/>
      </c>
      <c r="BE81" s="211" t="str">
        <f t="shared" si="50"/>
        <v/>
      </c>
      <c r="BF81" s="211" t="str">
        <f t="shared" si="50"/>
        <v/>
      </c>
      <c r="BH81" s="226" t="b">
        <f t="shared" si="23"/>
        <v>0</v>
      </c>
      <c r="BI81" s="226" t="b">
        <f t="shared" si="24"/>
        <v>0</v>
      </c>
    </row>
    <row r="82" spans="2:61" x14ac:dyDescent="0.25">
      <c r="B82" s="11" t="str">
        <f t="shared" si="6"/>
        <v/>
      </c>
      <c r="C82" s="8"/>
      <c r="D82" s="8"/>
      <c r="E82" s="8"/>
      <c r="F82" s="340"/>
      <c r="G82" s="10"/>
      <c r="H82" s="10"/>
      <c r="I82" s="194"/>
      <c r="J82" s="11" t="str">
        <f t="shared" si="17"/>
        <v/>
      </c>
      <c r="K82" s="11" t="str">
        <f t="shared" si="36"/>
        <v/>
      </c>
      <c r="L82" s="11" t="str">
        <f t="shared" si="19"/>
        <v/>
      </c>
      <c r="M82" s="11" t="str">
        <f t="shared" si="40"/>
        <v/>
      </c>
      <c r="N82" s="11" t="str">
        <f t="shared" si="41"/>
        <v/>
      </c>
      <c r="O82" s="11" t="str">
        <f t="shared" si="42"/>
        <v/>
      </c>
      <c r="P82" s="173"/>
      <c r="Q82" s="11"/>
      <c r="R82" s="11"/>
      <c r="S82" s="11"/>
      <c r="T82" s="11"/>
      <c r="U82" s="11"/>
      <c r="V82" s="11" t="str">
        <f t="shared" si="43"/>
        <v/>
      </c>
      <c r="W82" s="11">
        <v>52</v>
      </c>
      <c r="X82" s="173"/>
      <c r="Y82" s="173"/>
      <c r="Z82" s="11" t="str">
        <f t="shared" si="20"/>
        <v/>
      </c>
      <c r="AA82" s="211">
        <f t="shared" si="21"/>
        <v>0</v>
      </c>
      <c r="AB82" s="211" t="str">
        <f t="shared" si="48"/>
        <v/>
      </c>
      <c r="AC82" s="211" t="str">
        <f t="shared" si="48"/>
        <v/>
      </c>
      <c r="AD82" s="210">
        <f t="shared" si="44"/>
        <v>0</v>
      </c>
      <c r="AE82" s="210">
        <f t="shared" si="45"/>
        <v>0</v>
      </c>
      <c r="AF82" s="210">
        <f t="shared" si="46"/>
        <v>0</v>
      </c>
      <c r="AG82" s="210">
        <f t="shared" si="47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50"/>
        <v/>
      </c>
      <c r="BC82" s="211" t="str">
        <f t="shared" si="50"/>
        <v/>
      </c>
      <c r="BD82" s="211" t="str">
        <f t="shared" si="50"/>
        <v/>
      </c>
      <c r="BE82" s="211" t="str">
        <f t="shared" si="50"/>
        <v/>
      </c>
      <c r="BF82" s="211" t="str">
        <f t="shared" si="50"/>
        <v/>
      </c>
      <c r="BH82" s="226" t="b">
        <f t="shared" si="23"/>
        <v>0</v>
      </c>
      <c r="BI82" s="226" t="b">
        <f t="shared" si="24"/>
        <v>0</v>
      </c>
    </row>
    <row r="83" spans="2:61" x14ac:dyDescent="0.25">
      <c r="B83" s="11" t="str">
        <f t="shared" si="6"/>
        <v/>
      </c>
      <c r="C83" s="8"/>
      <c r="D83" s="8"/>
      <c r="E83" s="8"/>
      <c r="F83" s="340"/>
      <c r="G83" s="10"/>
      <c r="H83" s="10"/>
      <c r="I83" s="194"/>
      <c r="J83" s="11" t="str">
        <f t="shared" si="17"/>
        <v/>
      </c>
      <c r="K83" s="11" t="str">
        <f t="shared" si="36"/>
        <v/>
      </c>
      <c r="L83" s="11" t="str">
        <f t="shared" si="19"/>
        <v/>
      </c>
      <c r="M83" s="11" t="str">
        <f t="shared" si="40"/>
        <v/>
      </c>
      <c r="N83" s="11" t="str">
        <f t="shared" si="41"/>
        <v/>
      </c>
      <c r="O83" s="11" t="str">
        <f t="shared" si="42"/>
        <v/>
      </c>
      <c r="P83" s="173"/>
      <c r="Q83" s="11"/>
      <c r="R83" s="11"/>
      <c r="S83" s="11"/>
      <c r="T83" s="11"/>
      <c r="U83" s="11"/>
      <c r="V83" s="11" t="str">
        <f t="shared" si="43"/>
        <v/>
      </c>
      <c r="W83" s="11">
        <v>53</v>
      </c>
      <c r="X83" s="173"/>
      <c r="Y83" s="173"/>
      <c r="Z83" s="11" t="str">
        <f t="shared" si="20"/>
        <v/>
      </c>
      <c r="AA83" s="211">
        <f t="shared" si="21"/>
        <v>0</v>
      </c>
      <c r="AB83" s="211" t="str">
        <f t="shared" si="48"/>
        <v/>
      </c>
      <c r="AC83" s="211" t="str">
        <f t="shared" si="48"/>
        <v/>
      </c>
      <c r="AD83" s="210">
        <f t="shared" si="44"/>
        <v>0</v>
      </c>
      <c r="AE83" s="210">
        <f t="shared" si="45"/>
        <v>0</v>
      </c>
      <c r="AF83" s="210">
        <f t="shared" si="46"/>
        <v>0</v>
      </c>
      <c r="AG83" s="210">
        <f t="shared" si="47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50"/>
        <v/>
      </c>
      <c r="BC83" s="211" t="str">
        <f t="shared" si="50"/>
        <v/>
      </c>
      <c r="BD83" s="211" t="str">
        <f t="shared" si="50"/>
        <v/>
      </c>
      <c r="BE83" s="211" t="str">
        <f t="shared" si="50"/>
        <v/>
      </c>
      <c r="BF83" s="211" t="str">
        <f t="shared" si="50"/>
        <v/>
      </c>
      <c r="BH83" s="226" t="b">
        <f t="shared" si="23"/>
        <v>0</v>
      </c>
      <c r="BI83" s="226" t="b">
        <f t="shared" si="24"/>
        <v>0</v>
      </c>
    </row>
    <row r="84" spans="2:61" x14ac:dyDescent="0.25">
      <c r="B84" s="11" t="str">
        <f t="shared" si="6"/>
        <v/>
      </c>
      <c r="C84" s="8"/>
      <c r="D84" s="8"/>
      <c r="E84" s="8"/>
      <c r="F84" s="340"/>
      <c r="G84" s="10"/>
      <c r="H84" s="10"/>
      <c r="I84" s="194"/>
      <c r="J84" s="11" t="str">
        <f t="shared" si="17"/>
        <v/>
      </c>
      <c r="K84" s="11" t="str">
        <f t="shared" si="36"/>
        <v/>
      </c>
      <c r="L84" s="11" t="str">
        <f t="shared" si="19"/>
        <v/>
      </c>
      <c r="M84" s="11" t="str">
        <f t="shared" si="40"/>
        <v/>
      </c>
      <c r="N84" s="11" t="str">
        <f t="shared" si="41"/>
        <v/>
      </c>
      <c r="O84" s="11" t="str">
        <f t="shared" si="42"/>
        <v/>
      </c>
      <c r="P84" s="173"/>
      <c r="Q84" s="11"/>
      <c r="R84" s="11"/>
      <c r="S84" s="11"/>
      <c r="T84" s="11"/>
      <c r="U84" s="11"/>
      <c r="V84" s="11" t="str">
        <f t="shared" si="43"/>
        <v/>
      </c>
      <c r="W84" s="11">
        <v>54</v>
      </c>
      <c r="X84" s="173"/>
      <c r="Y84" s="173"/>
      <c r="Z84" s="11" t="str">
        <f t="shared" si="20"/>
        <v/>
      </c>
      <c r="AA84" s="211">
        <f t="shared" si="21"/>
        <v>0</v>
      </c>
      <c r="AB84" s="211" t="str">
        <f t="shared" si="48"/>
        <v/>
      </c>
      <c r="AC84" s="211" t="str">
        <f t="shared" si="48"/>
        <v/>
      </c>
      <c r="AD84" s="210">
        <f t="shared" si="44"/>
        <v>0</v>
      </c>
      <c r="AE84" s="210">
        <f t="shared" si="45"/>
        <v>0</v>
      </c>
      <c r="AF84" s="210">
        <f t="shared" si="46"/>
        <v>0</v>
      </c>
      <c r="AG84" s="210">
        <f t="shared" si="47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50"/>
        <v/>
      </c>
      <c r="BC84" s="211" t="str">
        <f t="shared" si="50"/>
        <v/>
      </c>
      <c r="BD84" s="211" t="str">
        <f t="shared" si="50"/>
        <v/>
      </c>
      <c r="BE84" s="211" t="str">
        <f t="shared" si="50"/>
        <v/>
      </c>
      <c r="BF84" s="211" t="str">
        <f t="shared" si="50"/>
        <v/>
      </c>
      <c r="BH84" s="226" t="b">
        <f t="shared" si="23"/>
        <v>0</v>
      </c>
      <c r="BI84" s="226" t="b">
        <f t="shared" si="24"/>
        <v>0</v>
      </c>
    </row>
    <row r="85" spans="2:61" x14ac:dyDescent="0.25">
      <c r="B85" s="11" t="str">
        <f t="shared" si="6"/>
        <v/>
      </c>
      <c r="C85" s="8"/>
      <c r="D85" s="8"/>
      <c r="E85" s="8"/>
      <c r="F85" s="340"/>
      <c r="G85" s="10"/>
      <c r="H85" s="10"/>
      <c r="I85" s="194"/>
      <c r="J85" s="11" t="str">
        <f t="shared" si="17"/>
        <v/>
      </c>
      <c r="K85" s="11" t="str">
        <f t="shared" si="36"/>
        <v/>
      </c>
      <c r="L85" s="11" t="str">
        <f t="shared" si="19"/>
        <v/>
      </c>
      <c r="M85" s="11" t="str">
        <f t="shared" si="40"/>
        <v/>
      </c>
      <c r="N85" s="11" t="str">
        <f t="shared" si="41"/>
        <v/>
      </c>
      <c r="O85" s="11" t="str">
        <f t="shared" si="42"/>
        <v/>
      </c>
      <c r="P85" s="173"/>
      <c r="Q85" s="11"/>
      <c r="R85" s="11"/>
      <c r="S85" s="11"/>
      <c r="T85" s="11"/>
      <c r="U85" s="11"/>
      <c r="V85" s="11" t="str">
        <f t="shared" si="43"/>
        <v/>
      </c>
      <c r="W85" s="11">
        <v>55</v>
      </c>
      <c r="X85" s="173"/>
      <c r="Y85" s="173"/>
      <c r="Z85" s="11" t="str">
        <f t="shared" si="20"/>
        <v/>
      </c>
      <c r="AA85" s="211">
        <f t="shared" si="21"/>
        <v>0</v>
      </c>
      <c r="AB85" s="211" t="str">
        <f t="shared" si="48"/>
        <v/>
      </c>
      <c r="AC85" s="211" t="str">
        <f t="shared" si="48"/>
        <v/>
      </c>
      <c r="AD85" s="210">
        <f t="shared" si="44"/>
        <v>0</v>
      </c>
      <c r="AE85" s="210">
        <f t="shared" si="45"/>
        <v>0</v>
      </c>
      <c r="AF85" s="210">
        <f t="shared" si="46"/>
        <v>0</v>
      </c>
      <c r="AG85" s="210">
        <f t="shared" si="47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50"/>
        <v/>
      </c>
      <c r="BC85" s="211" t="str">
        <f t="shared" si="50"/>
        <v/>
      </c>
      <c r="BD85" s="211" t="str">
        <f t="shared" si="50"/>
        <v/>
      </c>
      <c r="BE85" s="211" t="str">
        <f t="shared" si="50"/>
        <v/>
      </c>
      <c r="BF85" s="211" t="str">
        <f t="shared" si="50"/>
        <v/>
      </c>
      <c r="BH85" s="226" t="b">
        <f t="shared" si="23"/>
        <v>0</v>
      </c>
      <c r="BI85" s="226" t="b">
        <f t="shared" si="24"/>
        <v>0</v>
      </c>
    </row>
    <row r="86" spans="2:61" x14ac:dyDescent="0.25">
      <c r="B86" s="11" t="str">
        <f t="shared" si="6"/>
        <v/>
      </c>
      <c r="C86" s="8"/>
      <c r="D86" s="8"/>
      <c r="E86" s="8"/>
      <c r="F86" s="340"/>
      <c r="G86" s="10"/>
      <c r="H86" s="10"/>
      <c r="I86" s="194"/>
      <c r="J86" s="11" t="str">
        <f t="shared" si="17"/>
        <v/>
      </c>
      <c r="K86" s="11" t="str">
        <f t="shared" si="36"/>
        <v/>
      </c>
      <c r="L86" s="11" t="str">
        <f t="shared" si="19"/>
        <v/>
      </c>
      <c r="M86" s="11" t="str">
        <f t="shared" si="40"/>
        <v/>
      </c>
      <c r="N86" s="11" t="str">
        <f t="shared" si="41"/>
        <v/>
      </c>
      <c r="O86" s="11" t="str">
        <f t="shared" si="42"/>
        <v/>
      </c>
      <c r="P86" s="173"/>
      <c r="Q86" s="11"/>
      <c r="R86" s="11"/>
      <c r="S86" s="11"/>
      <c r="T86" s="11"/>
      <c r="U86" s="11"/>
      <c r="V86" s="11" t="str">
        <f t="shared" si="43"/>
        <v/>
      </c>
      <c r="W86" s="11">
        <v>56</v>
      </c>
      <c r="X86" s="173"/>
      <c r="Y86" s="173"/>
      <c r="Z86" s="11" t="str">
        <f t="shared" si="20"/>
        <v/>
      </c>
      <c r="AA86" s="211">
        <f t="shared" si="21"/>
        <v>0</v>
      </c>
      <c r="AB86" s="211" t="str">
        <f t="shared" si="48"/>
        <v/>
      </c>
      <c r="AC86" s="211" t="str">
        <f t="shared" si="48"/>
        <v/>
      </c>
      <c r="AD86" s="210">
        <f t="shared" si="44"/>
        <v>0</v>
      </c>
      <c r="AE86" s="210">
        <f t="shared" si="45"/>
        <v>0</v>
      </c>
      <c r="AF86" s="210">
        <f t="shared" si="46"/>
        <v>0</v>
      </c>
      <c r="AG86" s="210">
        <f t="shared" si="47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50"/>
        <v/>
      </c>
      <c r="BC86" s="211" t="str">
        <f t="shared" si="50"/>
        <v/>
      </c>
      <c r="BD86" s="211" t="str">
        <f t="shared" si="50"/>
        <v/>
      </c>
      <c r="BE86" s="211" t="str">
        <f t="shared" si="50"/>
        <v/>
      </c>
      <c r="BF86" s="211" t="str">
        <f t="shared" si="50"/>
        <v/>
      </c>
      <c r="BH86" s="226" t="b">
        <f t="shared" si="23"/>
        <v>0</v>
      </c>
      <c r="BI86" s="226" t="b">
        <f t="shared" si="24"/>
        <v>0</v>
      </c>
    </row>
    <row r="87" spans="2:61" x14ac:dyDescent="0.25">
      <c r="B87" s="11" t="str">
        <f t="shared" si="6"/>
        <v/>
      </c>
      <c r="C87" s="8"/>
      <c r="D87" s="8"/>
      <c r="E87" s="8"/>
      <c r="F87" s="340"/>
      <c r="G87" s="10"/>
      <c r="H87" s="10"/>
      <c r="I87" s="194"/>
      <c r="J87" s="11" t="str">
        <f t="shared" si="17"/>
        <v/>
      </c>
      <c r="K87" s="11" t="str">
        <f t="shared" si="36"/>
        <v/>
      </c>
      <c r="L87" s="11" t="str">
        <f t="shared" si="19"/>
        <v/>
      </c>
      <c r="M87" s="11" t="str">
        <f t="shared" si="40"/>
        <v/>
      </c>
      <c r="N87" s="11" t="str">
        <f t="shared" si="41"/>
        <v/>
      </c>
      <c r="O87" s="11" t="str">
        <f t="shared" si="42"/>
        <v/>
      </c>
      <c r="P87" s="173"/>
      <c r="Q87" s="11"/>
      <c r="R87" s="11"/>
      <c r="S87" s="11"/>
      <c r="T87" s="11"/>
      <c r="U87" s="11"/>
      <c r="V87" s="11" t="str">
        <f t="shared" si="43"/>
        <v/>
      </c>
      <c r="W87" s="11">
        <v>57</v>
      </c>
      <c r="X87" s="173"/>
      <c r="Y87" s="173"/>
      <c r="Z87" s="11" t="str">
        <f t="shared" si="20"/>
        <v/>
      </c>
      <c r="AA87" s="211">
        <f t="shared" si="21"/>
        <v>0</v>
      </c>
      <c r="AB87" s="211" t="str">
        <f t="shared" si="48"/>
        <v/>
      </c>
      <c r="AC87" s="211" t="str">
        <f t="shared" si="48"/>
        <v/>
      </c>
      <c r="AD87" s="210">
        <f t="shared" si="44"/>
        <v>0</v>
      </c>
      <c r="AE87" s="210">
        <f t="shared" si="45"/>
        <v>0</v>
      </c>
      <c r="AF87" s="210">
        <f t="shared" si="46"/>
        <v>0</v>
      </c>
      <c r="AG87" s="210">
        <f t="shared" si="47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50"/>
        <v/>
      </c>
      <c r="BC87" s="211" t="str">
        <f t="shared" si="50"/>
        <v/>
      </c>
      <c r="BD87" s="211" t="str">
        <f t="shared" si="50"/>
        <v/>
      </c>
      <c r="BE87" s="211" t="str">
        <f t="shared" si="50"/>
        <v/>
      </c>
      <c r="BF87" s="211" t="str">
        <f t="shared" si="50"/>
        <v/>
      </c>
      <c r="BH87" s="226" t="b">
        <f t="shared" si="23"/>
        <v>0</v>
      </c>
      <c r="BI87" s="226" t="b">
        <f t="shared" si="24"/>
        <v>0</v>
      </c>
    </row>
    <row r="88" spans="2:61" x14ac:dyDescent="0.25">
      <c r="B88" s="11" t="str">
        <f t="shared" si="6"/>
        <v/>
      </c>
      <c r="C88" s="8"/>
      <c r="D88" s="8"/>
      <c r="E88" s="8"/>
      <c r="F88" s="340"/>
      <c r="G88" s="10"/>
      <c r="H88" s="10"/>
      <c r="I88" s="194"/>
      <c r="J88" s="11" t="str">
        <f t="shared" si="17"/>
        <v/>
      </c>
      <c r="K88" s="11" t="str">
        <f t="shared" si="36"/>
        <v/>
      </c>
      <c r="L88" s="11" t="str">
        <f t="shared" si="19"/>
        <v/>
      </c>
      <c r="M88" s="11" t="str">
        <f t="shared" si="40"/>
        <v/>
      </c>
      <c r="N88" s="11" t="str">
        <f t="shared" si="41"/>
        <v/>
      </c>
      <c r="O88" s="11" t="str">
        <f t="shared" si="42"/>
        <v/>
      </c>
      <c r="P88" s="173"/>
      <c r="Q88" s="11"/>
      <c r="R88" s="11"/>
      <c r="S88" s="11"/>
      <c r="T88" s="11"/>
      <c r="U88" s="11"/>
      <c r="V88" s="11" t="str">
        <f t="shared" si="43"/>
        <v/>
      </c>
      <c r="W88" s="11">
        <v>58</v>
      </c>
      <c r="X88" s="173"/>
      <c r="Y88" s="173"/>
      <c r="Z88" s="11" t="str">
        <f t="shared" si="20"/>
        <v/>
      </c>
      <c r="AA88" s="211">
        <f t="shared" si="21"/>
        <v>0</v>
      </c>
      <c r="AB88" s="211" t="str">
        <f t="shared" si="48"/>
        <v/>
      </c>
      <c r="AC88" s="211" t="str">
        <f t="shared" si="48"/>
        <v/>
      </c>
      <c r="AD88" s="210">
        <f t="shared" si="44"/>
        <v>0</v>
      </c>
      <c r="AE88" s="210">
        <f t="shared" si="45"/>
        <v>0</v>
      </c>
      <c r="AF88" s="210">
        <f t="shared" si="46"/>
        <v>0</v>
      </c>
      <c r="AG88" s="210">
        <f t="shared" si="47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50"/>
        <v/>
      </c>
      <c r="BC88" s="211" t="str">
        <f t="shared" si="50"/>
        <v/>
      </c>
      <c r="BD88" s="211" t="str">
        <f t="shared" si="50"/>
        <v/>
      </c>
      <c r="BE88" s="211" t="str">
        <f t="shared" si="50"/>
        <v/>
      </c>
      <c r="BF88" s="211" t="str">
        <f t="shared" si="50"/>
        <v/>
      </c>
      <c r="BH88" s="226" t="b">
        <f t="shared" si="23"/>
        <v>0</v>
      </c>
      <c r="BI88" s="226" t="b">
        <f t="shared" si="24"/>
        <v>0</v>
      </c>
    </row>
    <row r="89" spans="2:61" x14ac:dyDescent="0.25">
      <c r="B89" s="11" t="str">
        <f t="shared" si="6"/>
        <v/>
      </c>
      <c r="C89" s="8"/>
      <c r="D89" s="8"/>
      <c r="E89" s="8"/>
      <c r="F89" s="340"/>
      <c r="G89" s="10"/>
      <c r="H89" s="10"/>
      <c r="I89" s="194"/>
      <c r="J89" s="11" t="str">
        <f t="shared" si="17"/>
        <v/>
      </c>
      <c r="K89" s="11" t="str">
        <f t="shared" si="36"/>
        <v/>
      </c>
      <c r="L89" s="11" t="str">
        <f t="shared" si="19"/>
        <v/>
      </c>
      <c r="M89" s="11" t="str">
        <f t="shared" si="40"/>
        <v/>
      </c>
      <c r="N89" s="11" t="str">
        <f t="shared" si="41"/>
        <v/>
      </c>
      <c r="O89" s="11" t="str">
        <f t="shared" si="42"/>
        <v/>
      </c>
      <c r="P89" s="173"/>
      <c r="Q89" s="11"/>
      <c r="R89" s="11"/>
      <c r="S89" s="11"/>
      <c r="T89" s="11"/>
      <c r="U89" s="11"/>
      <c r="V89" s="11" t="str">
        <f t="shared" si="43"/>
        <v/>
      </c>
      <c r="W89" s="11">
        <v>59</v>
      </c>
      <c r="X89" s="173"/>
      <c r="Y89" s="173"/>
      <c r="Z89" s="11" t="str">
        <f t="shared" si="20"/>
        <v/>
      </c>
      <c r="AA89" s="211">
        <f t="shared" si="21"/>
        <v>0</v>
      </c>
      <c r="AB89" s="211" t="str">
        <f t="shared" si="48"/>
        <v/>
      </c>
      <c r="AC89" s="211" t="str">
        <f t="shared" si="48"/>
        <v/>
      </c>
      <c r="AD89" s="210">
        <f t="shared" si="44"/>
        <v>0</v>
      </c>
      <c r="AE89" s="210">
        <f t="shared" si="45"/>
        <v>0</v>
      </c>
      <c r="AF89" s="210">
        <f t="shared" si="46"/>
        <v>0</v>
      </c>
      <c r="AG89" s="210">
        <f t="shared" si="47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50"/>
        <v/>
      </c>
      <c r="BC89" s="211" t="str">
        <f t="shared" si="50"/>
        <v/>
      </c>
      <c r="BD89" s="211" t="str">
        <f t="shared" si="50"/>
        <v/>
      </c>
      <c r="BE89" s="211" t="str">
        <f t="shared" si="50"/>
        <v/>
      </c>
      <c r="BF89" s="211" t="str">
        <f t="shared" si="50"/>
        <v/>
      </c>
      <c r="BH89" s="226" t="b">
        <f t="shared" si="23"/>
        <v>0</v>
      </c>
      <c r="BI89" s="226" t="b">
        <f t="shared" si="24"/>
        <v>0</v>
      </c>
    </row>
    <row r="90" spans="2:61" x14ac:dyDescent="0.25">
      <c r="B90" s="11" t="str">
        <f t="shared" si="6"/>
        <v/>
      </c>
      <c r="C90" s="8"/>
      <c r="D90" s="8"/>
      <c r="E90" s="8"/>
      <c r="F90" s="340"/>
      <c r="G90" s="10"/>
      <c r="H90" s="10"/>
      <c r="I90" s="194"/>
      <c r="J90" s="11" t="str">
        <f t="shared" si="17"/>
        <v/>
      </c>
      <c r="K90" s="11" t="str">
        <f t="shared" si="36"/>
        <v/>
      </c>
      <c r="L90" s="11" t="str">
        <f t="shared" si="19"/>
        <v/>
      </c>
      <c r="M90" s="11" t="str">
        <f t="shared" si="40"/>
        <v/>
      </c>
      <c r="N90" s="11" t="str">
        <f t="shared" si="41"/>
        <v/>
      </c>
      <c r="O90" s="11" t="str">
        <f t="shared" si="42"/>
        <v/>
      </c>
      <c r="P90" s="173"/>
      <c r="Q90" s="11"/>
      <c r="R90" s="11"/>
      <c r="S90" s="11"/>
      <c r="T90" s="11"/>
      <c r="U90" s="11"/>
      <c r="V90" s="11" t="str">
        <f t="shared" si="43"/>
        <v/>
      </c>
      <c r="W90" s="11">
        <v>60</v>
      </c>
      <c r="X90" s="173"/>
      <c r="Y90" s="173"/>
      <c r="Z90" s="11" t="str">
        <f t="shared" si="20"/>
        <v/>
      </c>
      <c r="AA90" s="211">
        <f t="shared" si="21"/>
        <v>0</v>
      </c>
      <c r="AB90" s="211" t="str">
        <f t="shared" si="48"/>
        <v/>
      </c>
      <c r="AC90" s="211" t="str">
        <f t="shared" si="48"/>
        <v/>
      </c>
      <c r="AD90" s="210">
        <f t="shared" si="44"/>
        <v>0</v>
      </c>
      <c r="AE90" s="210">
        <f t="shared" si="45"/>
        <v>0</v>
      </c>
      <c r="AF90" s="210">
        <f t="shared" si="46"/>
        <v>0</v>
      </c>
      <c r="AG90" s="210">
        <f t="shared" si="47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50"/>
        <v/>
      </c>
      <c r="BC90" s="211" t="str">
        <f t="shared" si="50"/>
        <v/>
      </c>
      <c r="BD90" s="211" t="str">
        <f t="shared" si="50"/>
        <v/>
      </c>
      <c r="BE90" s="211" t="str">
        <f t="shared" si="50"/>
        <v/>
      </c>
      <c r="BF90" s="211" t="str">
        <f t="shared" si="50"/>
        <v/>
      </c>
      <c r="BH90" s="226" t="b">
        <f t="shared" si="23"/>
        <v>0</v>
      </c>
      <c r="BI90" s="226" t="b">
        <f t="shared" si="24"/>
        <v>0</v>
      </c>
    </row>
    <row r="91" spans="2:61" x14ac:dyDescent="0.25">
      <c r="B91" s="11" t="str">
        <f t="shared" si="6"/>
        <v/>
      </c>
      <c r="C91" s="8"/>
      <c r="D91" s="8"/>
      <c r="E91" s="8"/>
      <c r="F91" s="340"/>
      <c r="G91" s="10"/>
      <c r="H91" s="10"/>
      <c r="I91" s="194"/>
      <c r="J91" s="11" t="str">
        <f t="shared" si="17"/>
        <v/>
      </c>
      <c r="K91" s="11" t="str">
        <f t="shared" si="36"/>
        <v/>
      </c>
      <c r="L91" s="11" t="str">
        <f t="shared" si="19"/>
        <v/>
      </c>
      <c r="M91" s="11" t="str">
        <f t="shared" si="40"/>
        <v/>
      </c>
      <c r="N91" s="11" t="str">
        <f t="shared" si="41"/>
        <v/>
      </c>
      <c r="O91" s="11" t="str">
        <f t="shared" si="42"/>
        <v/>
      </c>
      <c r="P91" s="173"/>
      <c r="Q91" s="11"/>
      <c r="R91" s="11"/>
      <c r="S91" s="11"/>
      <c r="T91" s="11"/>
      <c r="U91" s="11"/>
      <c r="V91" s="11" t="str">
        <f t="shared" si="43"/>
        <v/>
      </c>
      <c r="W91" s="11">
        <v>61</v>
      </c>
      <c r="X91" s="173"/>
      <c r="Y91" s="173"/>
      <c r="Z91" s="11" t="str">
        <f t="shared" si="20"/>
        <v/>
      </c>
      <c r="AA91" s="211">
        <f t="shared" si="21"/>
        <v>0</v>
      </c>
      <c r="AB91" s="211" t="str">
        <f t="shared" si="48"/>
        <v/>
      </c>
      <c r="AC91" s="211" t="str">
        <f t="shared" si="48"/>
        <v/>
      </c>
      <c r="AD91" s="210">
        <f t="shared" si="44"/>
        <v>0</v>
      </c>
      <c r="AE91" s="210">
        <f t="shared" si="45"/>
        <v>0</v>
      </c>
      <c r="AF91" s="210">
        <f t="shared" si="46"/>
        <v>0</v>
      </c>
      <c r="AG91" s="210">
        <f t="shared" si="47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ref="BB91:BF91" si="51">IF($F91="","",BB$30)</f>
        <v/>
      </c>
      <c r="BC91" s="211" t="str">
        <f t="shared" si="51"/>
        <v/>
      </c>
      <c r="BD91" s="211" t="str">
        <f t="shared" si="51"/>
        <v/>
      </c>
      <c r="BE91" s="211" t="str">
        <f t="shared" si="51"/>
        <v/>
      </c>
      <c r="BF91" s="211" t="str">
        <f t="shared" si="51"/>
        <v/>
      </c>
      <c r="BH91" s="226" t="b">
        <f t="shared" si="23"/>
        <v>0</v>
      </c>
      <c r="BI91" s="226" t="b">
        <f t="shared" si="24"/>
        <v>0</v>
      </c>
    </row>
    <row r="92" spans="2:61" x14ac:dyDescent="0.25">
      <c r="B92" s="11" t="str">
        <f t="shared" ref="B92:B102" si="52">IF(F92="","",ROW()-30)</f>
        <v/>
      </c>
      <c r="C92" s="8"/>
      <c r="D92" s="8"/>
      <c r="E92" s="8"/>
      <c r="F92" s="340"/>
      <c r="G92" s="10"/>
      <c r="H92" s="10"/>
      <c r="I92" s="194"/>
      <c r="J92" s="11" t="str">
        <f t="shared" ref="J92:J102" si="53">IF($F92="","",IF($AA92&lt;&gt;1,$AB$1,IFERROR(IF($G92&gt;=$G$7,1,0),$AB$1)))</f>
        <v/>
      </c>
      <c r="K92" s="11" t="str">
        <f t="shared" ref="K92:K102" si="54">IF($F92="","",IF($AA92&lt;&gt;1,$AB$1,IFERROR(IF($H92&gt;=$G$6,1,0),$AB$1)))</f>
        <v/>
      </c>
      <c r="L92" s="11" t="str">
        <f t="shared" ref="L92:L102" si="55">IF($F92="","",IF($AA92&lt;&gt;1,$AB$1,IFERROR(IF($G92&gt;=$G$7*$G$10,1,0),$AB$1)))</f>
        <v/>
      </c>
      <c r="M92" s="11" t="str">
        <f t="shared" ref="M92:M102" si="56">IF($F92="","",IF($AA92&lt;&gt;1,$AB$1,IFERROR(IF($H92&gt;=$G$6*$G$10,1,0),$AB$1)))</f>
        <v/>
      </c>
      <c r="N92" s="11" t="str">
        <f t="shared" ref="N92:N102" si="57">IF($F92="","",IF($AA92&lt;&gt;1,$AB$1,IFERROR(IF(K92*J92=1,1,0),$AB$1)))</f>
        <v/>
      </c>
      <c r="O92" s="11" t="str">
        <f t="shared" ref="O92:O102" si="58">IF($F92="","",IF($AA92&lt;&gt;1,$AB$1,IFERROR(IF(OR(N92=1,M92*J92=1,K92*L92=1,L92*M92=1),1,0),$AB$1)))</f>
        <v/>
      </c>
      <c r="P92" s="173"/>
      <c r="Q92" s="11"/>
      <c r="R92" s="11"/>
      <c r="S92" s="11"/>
      <c r="T92" s="11"/>
      <c r="U92" s="11"/>
      <c r="V92" s="11" t="str">
        <f t="shared" ref="V92:V102" si="59">IFERROR(IF($F92="","",IF($AA92&lt;&gt;1,$AB$1,Q92)),$AB$1)</f>
        <v/>
      </c>
      <c r="W92" s="11">
        <v>62</v>
      </c>
      <c r="X92" s="173"/>
      <c r="Y92" s="173"/>
      <c r="Z92" s="11" t="str">
        <f t="shared" ref="Z92:Z102" si="60">IF($F92="","",IF($AA92&lt;&gt;1,$AB$1,IFERROR(IF(AND(OR(N92=1,O92=1),Y92=1),1,0),$AB$1)))</f>
        <v/>
      </c>
      <c r="AA92" s="211">
        <f t="shared" si="21"/>
        <v>0</v>
      </c>
      <c r="AB92" s="211" t="str">
        <f t="shared" ref="AB92:AC102" si="61">IF($F92="","",AB$30)</f>
        <v/>
      </c>
      <c r="AC92" s="211" t="str">
        <f t="shared" si="61"/>
        <v/>
      </c>
      <c r="AD92" s="210">
        <f t="shared" ref="AD92:AD102" si="62">IF(G$30="",1,IF(G92="",0,IFERROR(CHOOSE(AD$28,IF(ISNA(MATCH(G92,$AB$30:$AC$30,0)),0,1),IF(ISNUMBER(G92),1,0),IF(G92=TRUNC(G92),1,0),IF(AND(G92*1=G92,G92&gt;=0),1,0),IF(AND(G92=TRUNC(G92),G92&gt;=0),1,0),IF(AND(G92*1=G92,G92&gt;0),1,0),IF(AND(G92=TRUNC(G92),G92&gt;0),1,0),1,IF(ISNA(HLOOKUP(G92,$AE$4:$AN$4,1,0)),0,1)),0)))</f>
        <v>0</v>
      </c>
      <c r="AE92" s="210">
        <f t="shared" ref="AE92:AE102" si="63">IF(H$30="",1,IF(H92="",0,IFERROR(CHOOSE(AE$28,IF(ISNA(MATCH(H92,$AB$30:$AC$30,0)),0,1),IF(ISNUMBER(H92),1,0),IF(H92=TRUNC(H92),1,0),IF(AND(H92*1=H92,H92&gt;=0),1,0),IF(AND(H92=TRUNC(H92),H92&gt;=0),1,0),IF(AND(H92*1=H92,H92&gt;0),1,0),IF(AND(H92=TRUNC(H92),H92&gt;0),1,0),1,IF(ISNA(HLOOKUP(H92,$AE$4:$AN$4,1,0)),0,1)),0)))</f>
        <v>0</v>
      </c>
      <c r="AF92" s="210">
        <f t="shared" ref="AF92:AF102" si="64">IF(I$30="",1,IF(I92="",0,IFERROR(CHOOSE(AF$28,IF(ISNA(MATCH(I92,$AB$30:$AC$30,0)),0,1),IF(ISNUMBER(I92),1,0),IF(I92=TRUNC(I92),1,0),IF(AND(I92*1=I92,I92&gt;=0),1,0),IF(AND(I92=TRUNC(I92),I92&gt;=0),1,0),IF(AND(I92*1=I92,I92&gt;0),1,0),IF(AND(I92=TRUNC(I92),I92&gt;0),1,0),1,IF(ISNA(HLOOKUP(I92,$AE$4:$AN$4,1,0)),0,1)),0)))</f>
        <v>0</v>
      </c>
      <c r="AG92" s="210">
        <f t="shared" si="47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ref="BB92:BF102" si="65">IF($F92="","",BB$30)</f>
        <v/>
      </c>
      <c r="BC92" s="211" t="str">
        <f t="shared" si="65"/>
        <v/>
      </c>
      <c r="BD92" s="211" t="str">
        <f t="shared" si="65"/>
        <v/>
      </c>
      <c r="BE92" s="211" t="str">
        <f t="shared" si="65"/>
        <v/>
      </c>
      <c r="BF92" s="211" t="str">
        <f t="shared" si="65"/>
        <v/>
      </c>
      <c r="BH92" s="226" t="b">
        <f t="shared" si="23"/>
        <v>0</v>
      </c>
      <c r="BI92" s="226" t="b">
        <f t="shared" si="24"/>
        <v>0</v>
      </c>
    </row>
    <row r="93" spans="2:61" x14ac:dyDescent="0.25">
      <c r="B93" s="11" t="str">
        <f t="shared" si="52"/>
        <v/>
      </c>
      <c r="C93" s="8"/>
      <c r="D93" s="8"/>
      <c r="E93" s="8"/>
      <c r="F93" s="340"/>
      <c r="G93" s="10"/>
      <c r="H93" s="10"/>
      <c r="I93" s="194"/>
      <c r="J93" s="11" t="str">
        <f t="shared" si="53"/>
        <v/>
      </c>
      <c r="K93" s="11" t="str">
        <f t="shared" si="54"/>
        <v/>
      </c>
      <c r="L93" s="11" t="str">
        <f t="shared" si="55"/>
        <v/>
      </c>
      <c r="M93" s="11" t="str">
        <f t="shared" si="56"/>
        <v/>
      </c>
      <c r="N93" s="11" t="str">
        <f t="shared" si="57"/>
        <v/>
      </c>
      <c r="O93" s="11" t="str">
        <f t="shared" si="58"/>
        <v/>
      </c>
      <c r="P93" s="173"/>
      <c r="Q93" s="11"/>
      <c r="R93" s="11"/>
      <c r="S93" s="11"/>
      <c r="T93" s="11"/>
      <c r="U93" s="11"/>
      <c r="V93" s="11" t="str">
        <f t="shared" si="59"/>
        <v/>
      </c>
      <c r="W93" s="11">
        <v>63</v>
      </c>
      <c r="X93" s="173"/>
      <c r="Y93" s="173"/>
      <c r="Z93" s="11" t="str">
        <f t="shared" si="60"/>
        <v/>
      </c>
      <c r="AA93" s="211">
        <f t="shared" si="21"/>
        <v>0</v>
      </c>
      <c r="AB93" s="211" t="str">
        <f t="shared" si="61"/>
        <v/>
      </c>
      <c r="AC93" s="211" t="str">
        <f t="shared" si="61"/>
        <v/>
      </c>
      <c r="AD93" s="210">
        <f t="shared" si="62"/>
        <v>0</v>
      </c>
      <c r="AE93" s="210">
        <f t="shared" si="63"/>
        <v>0</v>
      </c>
      <c r="AF93" s="210">
        <f t="shared" si="64"/>
        <v>0</v>
      </c>
      <c r="AG93" s="210">
        <f t="shared" si="47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65"/>
        <v/>
      </c>
      <c r="BC93" s="211" t="str">
        <f t="shared" si="65"/>
        <v/>
      </c>
      <c r="BD93" s="211" t="str">
        <f t="shared" si="65"/>
        <v/>
      </c>
      <c r="BE93" s="211" t="str">
        <f t="shared" si="65"/>
        <v/>
      </c>
      <c r="BF93" s="211" t="str">
        <f t="shared" si="65"/>
        <v/>
      </c>
      <c r="BH93" s="226" t="b">
        <f t="shared" si="23"/>
        <v>0</v>
      </c>
      <c r="BI93" s="226" t="b">
        <f t="shared" si="24"/>
        <v>0</v>
      </c>
    </row>
    <row r="94" spans="2:61" x14ac:dyDescent="0.25">
      <c r="B94" s="11" t="str">
        <f t="shared" si="52"/>
        <v/>
      </c>
      <c r="C94" s="8"/>
      <c r="D94" s="8"/>
      <c r="E94" s="8"/>
      <c r="F94" s="340"/>
      <c r="G94" s="10"/>
      <c r="H94" s="10"/>
      <c r="I94" s="194"/>
      <c r="J94" s="11" t="str">
        <f t="shared" si="53"/>
        <v/>
      </c>
      <c r="K94" s="11" t="str">
        <f t="shared" si="54"/>
        <v/>
      </c>
      <c r="L94" s="11" t="str">
        <f t="shared" si="55"/>
        <v/>
      </c>
      <c r="M94" s="11" t="str">
        <f t="shared" si="56"/>
        <v/>
      </c>
      <c r="N94" s="11" t="str">
        <f t="shared" si="57"/>
        <v/>
      </c>
      <c r="O94" s="11" t="str">
        <f t="shared" si="58"/>
        <v/>
      </c>
      <c r="P94" s="173"/>
      <c r="Q94" s="11"/>
      <c r="R94" s="11"/>
      <c r="S94" s="11"/>
      <c r="T94" s="11"/>
      <c r="U94" s="11"/>
      <c r="V94" s="11" t="str">
        <f t="shared" si="59"/>
        <v/>
      </c>
      <c r="W94" s="11">
        <v>64</v>
      </c>
      <c r="X94" s="173"/>
      <c r="Y94" s="173"/>
      <c r="Z94" s="11" t="str">
        <f t="shared" si="60"/>
        <v/>
      </c>
      <c r="AA94" s="211">
        <f t="shared" si="21"/>
        <v>0</v>
      </c>
      <c r="AB94" s="211" t="str">
        <f t="shared" si="61"/>
        <v/>
      </c>
      <c r="AC94" s="211" t="str">
        <f t="shared" si="61"/>
        <v/>
      </c>
      <c r="AD94" s="210">
        <f t="shared" si="62"/>
        <v>0</v>
      </c>
      <c r="AE94" s="210">
        <f t="shared" si="63"/>
        <v>0</v>
      </c>
      <c r="AF94" s="210">
        <f t="shared" si="64"/>
        <v>0</v>
      </c>
      <c r="AG94" s="210">
        <f t="shared" si="47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65"/>
        <v/>
      </c>
      <c r="BC94" s="211" t="str">
        <f t="shared" si="65"/>
        <v/>
      </c>
      <c r="BD94" s="211" t="str">
        <f t="shared" si="65"/>
        <v/>
      </c>
      <c r="BE94" s="211" t="str">
        <f t="shared" si="65"/>
        <v/>
      </c>
      <c r="BF94" s="211" t="str">
        <f t="shared" si="65"/>
        <v/>
      </c>
      <c r="BH94" s="226" t="b">
        <f t="shared" si="23"/>
        <v>0</v>
      </c>
      <c r="BI94" s="226" t="b">
        <f t="shared" si="24"/>
        <v>0</v>
      </c>
    </row>
    <row r="95" spans="2:61" x14ac:dyDescent="0.25">
      <c r="B95" s="11" t="str">
        <f t="shared" si="52"/>
        <v/>
      </c>
      <c r="C95" s="8"/>
      <c r="D95" s="8"/>
      <c r="E95" s="8"/>
      <c r="F95" s="340"/>
      <c r="G95" s="10"/>
      <c r="H95" s="10"/>
      <c r="I95" s="194"/>
      <c r="J95" s="11" t="str">
        <f t="shared" si="53"/>
        <v/>
      </c>
      <c r="K95" s="11" t="str">
        <f t="shared" si="54"/>
        <v/>
      </c>
      <c r="L95" s="11" t="str">
        <f t="shared" si="55"/>
        <v/>
      </c>
      <c r="M95" s="11" t="str">
        <f t="shared" si="56"/>
        <v/>
      </c>
      <c r="N95" s="11" t="str">
        <f t="shared" si="57"/>
        <v/>
      </c>
      <c r="O95" s="11" t="str">
        <f t="shared" si="58"/>
        <v/>
      </c>
      <c r="P95" s="173"/>
      <c r="Q95" s="11"/>
      <c r="R95" s="11"/>
      <c r="S95" s="11"/>
      <c r="T95" s="11"/>
      <c r="U95" s="11"/>
      <c r="V95" s="11" t="str">
        <f t="shared" si="59"/>
        <v/>
      </c>
      <c r="W95" s="11">
        <v>65</v>
      </c>
      <c r="X95" s="173"/>
      <c r="Y95" s="173"/>
      <c r="Z95" s="11" t="str">
        <f t="shared" si="60"/>
        <v/>
      </c>
      <c r="AA95" s="211">
        <f t="shared" si="21"/>
        <v>0</v>
      </c>
      <c r="AB95" s="211" t="str">
        <f t="shared" si="61"/>
        <v/>
      </c>
      <c r="AC95" s="211" t="str">
        <f t="shared" si="61"/>
        <v/>
      </c>
      <c r="AD95" s="210">
        <f t="shared" si="62"/>
        <v>0</v>
      </c>
      <c r="AE95" s="210">
        <f t="shared" si="63"/>
        <v>0</v>
      </c>
      <c r="AF95" s="210">
        <f t="shared" si="64"/>
        <v>0</v>
      </c>
      <c r="AG95" s="210">
        <f t="shared" ref="AG95:AG130" si="66">IF(J$30="",1,IF(J95="",0,IFERROR(CHOOSE(AG$28,IF(ISNA(MATCH(J95,$AB$30:$AC$30,0)),0,1),IF(ISNUMBER(J95),1,0),IF(J95=TRUNC(J95),1,0),IF(AND(J95*1=J95,J95&gt;=0),1,0),IF(AND(J95=TRUNC(J95),J95&gt;=0),1,0),IF(AND(J95*1=J95,J95&gt;0),1,0),IF(AND(J95=TRUNC(J95),J95&gt;0),1,0),1,IF(ISNA(HLOOKUP(J95,$AE$4:$AN$4,1,0)),0,1)),0)))</f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si="65"/>
        <v/>
      </c>
      <c r="BC95" s="211" t="str">
        <f t="shared" si="65"/>
        <v/>
      </c>
      <c r="BD95" s="211" t="str">
        <f t="shared" si="65"/>
        <v/>
      </c>
      <c r="BE95" s="211" t="str">
        <f t="shared" si="65"/>
        <v/>
      </c>
      <c r="BF95" s="211" t="str">
        <f t="shared" si="65"/>
        <v/>
      </c>
      <c r="BH95" s="226" t="b">
        <f t="shared" si="23"/>
        <v>0</v>
      </c>
      <c r="BI95" s="226" t="b">
        <f t="shared" si="24"/>
        <v>0</v>
      </c>
    </row>
    <row r="96" spans="2:61" x14ac:dyDescent="0.25">
      <c r="B96" s="11" t="str">
        <f t="shared" si="52"/>
        <v/>
      </c>
      <c r="C96" s="8"/>
      <c r="D96" s="8"/>
      <c r="E96" s="8"/>
      <c r="F96" s="340"/>
      <c r="G96" s="10"/>
      <c r="H96" s="10"/>
      <c r="I96" s="194"/>
      <c r="J96" s="11" t="str">
        <f t="shared" si="53"/>
        <v/>
      </c>
      <c r="K96" s="11" t="str">
        <f t="shared" si="54"/>
        <v/>
      </c>
      <c r="L96" s="11" t="str">
        <f t="shared" si="55"/>
        <v/>
      </c>
      <c r="M96" s="11" t="str">
        <f t="shared" si="56"/>
        <v/>
      </c>
      <c r="N96" s="11" t="str">
        <f t="shared" si="57"/>
        <v/>
      </c>
      <c r="O96" s="11" t="str">
        <f t="shared" si="58"/>
        <v/>
      </c>
      <c r="P96" s="173"/>
      <c r="Q96" s="11"/>
      <c r="R96" s="11"/>
      <c r="S96" s="11"/>
      <c r="T96" s="11"/>
      <c r="U96" s="11"/>
      <c r="V96" s="11" t="str">
        <f t="shared" si="59"/>
        <v/>
      </c>
      <c r="W96" s="11">
        <v>66</v>
      </c>
      <c r="X96" s="173"/>
      <c r="Y96" s="173"/>
      <c r="Z96" s="11" t="str">
        <f t="shared" si="60"/>
        <v/>
      </c>
      <c r="AA96" s="211">
        <f t="shared" ref="AA96:AA130" si="67">IF(SUM(AD96:AW96)=COUNT(AD96:AW96),1,0)</f>
        <v>0</v>
      </c>
      <c r="AB96" s="211" t="str">
        <f t="shared" si="61"/>
        <v/>
      </c>
      <c r="AC96" s="211" t="str">
        <f t="shared" si="61"/>
        <v/>
      </c>
      <c r="AD96" s="210">
        <f t="shared" si="62"/>
        <v>0</v>
      </c>
      <c r="AE96" s="210">
        <f t="shared" si="63"/>
        <v>0</v>
      </c>
      <c r="AF96" s="210">
        <f t="shared" si="64"/>
        <v>0</v>
      </c>
      <c r="AG96" s="210">
        <f t="shared" si="66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65"/>
        <v/>
      </c>
      <c r="BC96" s="211" t="str">
        <f t="shared" si="65"/>
        <v/>
      </c>
      <c r="BD96" s="211" t="str">
        <f t="shared" si="65"/>
        <v/>
      </c>
      <c r="BE96" s="211" t="str">
        <f t="shared" si="65"/>
        <v/>
      </c>
      <c r="BF96" s="211" t="str">
        <f t="shared" si="65"/>
        <v/>
      </c>
      <c r="BH96" s="226" t="b">
        <f t="shared" ref="BH96:BH130" si="68">AND(L96=1,J96=0)</f>
        <v>0</v>
      </c>
      <c r="BI96" s="226" t="b">
        <f t="shared" ref="BI96:BI130" si="69">AND(M96=1,K96=0)</f>
        <v>0</v>
      </c>
    </row>
    <row r="97" spans="2:61" x14ac:dyDescent="0.25">
      <c r="B97" s="11" t="str">
        <f t="shared" si="52"/>
        <v/>
      </c>
      <c r="C97" s="8"/>
      <c r="D97" s="8"/>
      <c r="E97" s="8"/>
      <c r="F97" s="340"/>
      <c r="G97" s="10"/>
      <c r="H97" s="10"/>
      <c r="I97" s="194"/>
      <c r="J97" s="11" t="str">
        <f t="shared" si="53"/>
        <v/>
      </c>
      <c r="K97" s="11" t="str">
        <f t="shared" si="54"/>
        <v/>
      </c>
      <c r="L97" s="11" t="str">
        <f t="shared" si="55"/>
        <v/>
      </c>
      <c r="M97" s="11" t="str">
        <f t="shared" si="56"/>
        <v/>
      </c>
      <c r="N97" s="11" t="str">
        <f t="shared" si="57"/>
        <v/>
      </c>
      <c r="O97" s="11" t="str">
        <f t="shared" si="58"/>
        <v/>
      </c>
      <c r="P97" s="173"/>
      <c r="Q97" s="11"/>
      <c r="R97" s="11"/>
      <c r="S97" s="11"/>
      <c r="T97" s="11"/>
      <c r="U97" s="11"/>
      <c r="V97" s="11" t="str">
        <f t="shared" si="59"/>
        <v/>
      </c>
      <c r="W97" s="11">
        <v>67</v>
      </c>
      <c r="X97" s="173"/>
      <c r="Y97" s="173"/>
      <c r="Z97" s="11" t="str">
        <f t="shared" si="60"/>
        <v/>
      </c>
      <c r="AA97" s="211">
        <f t="shared" si="67"/>
        <v>0</v>
      </c>
      <c r="AB97" s="211" t="str">
        <f t="shared" si="61"/>
        <v/>
      </c>
      <c r="AC97" s="211" t="str">
        <f t="shared" si="61"/>
        <v/>
      </c>
      <c r="AD97" s="210">
        <f t="shared" si="62"/>
        <v>0</v>
      </c>
      <c r="AE97" s="210">
        <f t="shared" si="63"/>
        <v>0</v>
      </c>
      <c r="AF97" s="210">
        <f t="shared" si="64"/>
        <v>0</v>
      </c>
      <c r="AG97" s="210">
        <f t="shared" si="66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65"/>
        <v/>
      </c>
      <c r="BC97" s="211" t="str">
        <f t="shared" si="65"/>
        <v/>
      </c>
      <c r="BD97" s="211" t="str">
        <f t="shared" si="65"/>
        <v/>
      </c>
      <c r="BE97" s="211" t="str">
        <f t="shared" si="65"/>
        <v/>
      </c>
      <c r="BF97" s="211" t="str">
        <f t="shared" si="65"/>
        <v/>
      </c>
      <c r="BH97" s="226" t="b">
        <f t="shared" si="68"/>
        <v>0</v>
      </c>
      <c r="BI97" s="226" t="b">
        <f t="shared" si="69"/>
        <v>0</v>
      </c>
    </row>
    <row r="98" spans="2:61" x14ac:dyDescent="0.25">
      <c r="B98" s="11" t="str">
        <f t="shared" si="52"/>
        <v/>
      </c>
      <c r="C98" s="8"/>
      <c r="D98" s="8"/>
      <c r="E98" s="8"/>
      <c r="F98" s="340"/>
      <c r="G98" s="10"/>
      <c r="H98" s="10"/>
      <c r="I98" s="194"/>
      <c r="J98" s="11" t="str">
        <f t="shared" si="53"/>
        <v/>
      </c>
      <c r="K98" s="11" t="str">
        <f t="shared" si="54"/>
        <v/>
      </c>
      <c r="L98" s="11" t="str">
        <f t="shared" si="55"/>
        <v/>
      </c>
      <c r="M98" s="11" t="str">
        <f t="shared" si="56"/>
        <v/>
      </c>
      <c r="N98" s="11" t="str">
        <f t="shared" si="57"/>
        <v/>
      </c>
      <c r="O98" s="11" t="str">
        <f t="shared" si="58"/>
        <v/>
      </c>
      <c r="P98" s="173"/>
      <c r="Q98" s="11"/>
      <c r="R98" s="11"/>
      <c r="S98" s="11"/>
      <c r="T98" s="11"/>
      <c r="U98" s="11"/>
      <c r="V98" s="11" t="str">
        <f t="shared" si="59"/>
        <v/>
      </c>
      <c r="W98" s="11">
        <v>68</v>
      </c>
      <c r="X98" s="173"/>
      <c r="Y98" s="173"/>
      <c r="Z98" s="11" t="str">
        <f t="shared" si="60"/>
        <v/>
      </c>
      <c r="AA98" s="211">
        <f t="shared" si="67"/>
        <v>0</v>
      </c>
      <c r="AB98" s="211" t="str">
        <f t="shared" si="61"/>
        <v/>
      </c>
      <c r="AC98" s="211" t="str">
        <f t="shared" si="61"/>
        <v/>
      </c>
      <c r="AD98" s="210">
        <f t="shared" si="62"/>
        <v>0</v>
      </c>
      <c r="AE98" s="210">
        <f t="shared" si="63"/>
        <v>0</v>
      </c>
      <c r="AF98" s="210">
        <f t="shared" si="64"/>
        <v>0</v>
      </c>
      <c r="AG98" s="210">
        <f t="shared" si="66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65"/>
        <v/>
      </c>
      <c r="BC98" s="211" t="str">
        <f t="shared" si="65"/>
        <v/>
      </c>
      <c r="BD98" s="211" t="str">
        <f t="shared" si="65"/>
        <v/>
      </c>
      <c r="BE98" s="211" t="str">
        <f t="shared" si="65"/>
        <v/>
      </c>
      <c r="BF98" s="211" t="str">
        <f t="shared" si="65"/>
        <v/>
      </c>
      <c r="BH98" s="226" t="b">
        <f t="shared" si="68"/>
        <v>0</v>
      </c>
      <c r="BI98" s="226" t="b">
        <f t="shared" si="69"/>
        <v>0</v>
      </c>
    </row>
    <row r="99" spans="2:61" x14ac:dyDescent="0.25">
      <c r="B99" s="11" t="str">
        <f t="shared" si="52"/>
        <v/>
      </c>
      <c r="C99" s="8"/>
      <c r="D99" s="8"/>
      <c r="E99" s="8"/>
      <c r="F99" s="340"/>
      <c r="G99" s="10"/>
      <c r="H99" s="10"/>
      <c r="I99" s="194"/>
      <c r="J99" s="11" t="str">
        <f t="shared" si="53"/>
        <v/>
      </c>
      <c r="K99" s="11" t="str">
        <f t="shared" si="54"/>
        <v/>
      </c>
      <c r="L99" s="11" t="str">
        <f t="shared" si="55"/>
        <v/>
      </c>
      <c r="M99" s="11" t="str">
        <f t="shared" si="56"/>
        <v/>
      </c>
      <c r="N99" s="11" t="str">
        <f t="shared" si="57"/>
        <v/>
      </c>
      <c r="O99" s="11" t="str">
        <f t="shared" si="58"/>
        <v/>
      </c>
      <c r="P99" s="173"/>
      <c r="Q99" s="11"/>
      <c r="R99" s="11"/>
      <c r="S99" s="11"/>
      <c r="T99" s="11"/>
      <c r="U99" s="11"/>
      <c r="V99" s="11" t="str">
        <f t="shared" si="59"/>
        <v/>
      </c>
      <c r="W99" s="11">
        <v>69</v>
      </c>
      <c r="X99" s="173"/>
      <c r="Y99" s="173"/>
      <c r="Z99" s="11" t="str">
        <f t="shared" si="60"/>
        <v/>
      </c>
      <c r="AA99" s="211">
        <f t="shared" si="67"/>
        <v>0</v>
      </c>
      <c r="AB99" s="211" t="str">
        <f t="shared" si="61"/>
        <v/>
      </c>
      <c r="AC99" s="211" t="str">
        <f t="shared" si="61"/>
        <v/>
      </c>
      <c r="AD99" s="210">
        <f t="shared" si="62"/>
        <v>0</v>
      </c>
      <c r="AE99" s="210">
        <f t="shared" si="63"/>
        <v>0</v>
      </c>
      <c r="AF99" s="210">
        <f t="shared" si="64"/>
        <v>0</v>
      </c>
      <c r="AG99" s="210">
        <f t="shared" si="66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65"/>
        <v/>
      </c>
      <c r="BC99" s="211" t="str">
        <f t="shared" si="65"/>
        <v/>
      </c>
      <c r="BD99" s="211" t="str">
        <f t="shared" si="65"/>
        <v/>
      </c>
      <c r="BE99" s="211" t="str">
        <f t="shared" si="65"/>
        <v/>
      </c>
      <c r="BF99" s="211" t="str">
        <f t="shared" si="65"/>
        <v/>
      </c>
      <c r="BH99" s="226" t="b">
        <f t="shared" si="68"/>
        <v>0</v>
      </c>
      <c r="BI99" s="226" t="b">
        <f t="shared" si="69"/>
        <v>0</v>
      </c>
    </row>
    <row r="100" spans="2:61" x14ac:dyDescent="0.25">
      <c r="B100" s="11" t="str">
        <f t="shared" si="52"/>
        <v/>
      </c>
      <c r="C100" s="8"/>
      <c r="D100" s="8"/>
      <c r="E100" s="8"/>
      <c r="F100" s="340"/>
      <c r="G100" s="10"/>
      <c r="H100" s="10"/>
      <c r="I100" s="194"/>
      <c r="J100" s="11" t="str">
        <f t="shared" si="53"/>
        <v/>
      </c>
      <c r="K100" s="11" t="str">
        <f t="shared" si="54"/>
        <v/>
      </c>
      <c r="L100" s="11" t="str">
        <f t="shared" si="55"/>
        <v/>
      </c>
      <c r="M100" s="11" t="str">
        <f t="shared" si="56"/>
        <v/>
      </c>
      <c r="N100" s="11" t="str">
        <f t="shared" si="57"/>
        <v/>
      </c>
      <c r="O100" s="11" t="str">
        <f t="shared" si="58"/>
        <v/>
      </c>
      <c r="P100" s="173"/>
      <c r="Q100" s="11"/>
      <c r="R100" s="11"/>
      <c r="S100" s="11"/>
      <c r="T100" s="11"/>
      <c r="U100" s="11"/>
      <c r="V100" s="11" t="str">
        <f t="shared" si="59"/>
        <v/>
      </c>
      <c r="W100" s="11">
        <v>70</v>
      </c>
      <c r="X100" s="173"/>
      <c r="Y100" s="173"/>
      <c r="Z100" s="11" t="str">
        <f t="shared" si="60"/>
        <v/>
      </c>
      <c r="AA100" s="211">
        <f t="shared" si="67"/>
        <v>0</v>
      </c>
      <c r="AB100" s="211" t="str">
        <f t="shared" si="61"/>
        <v/>
      </c>
      <c r="AC100" s="211" t="str">
        <f t="shared" si="61"/>
        <v/>
      </c>
      <c r="AD100" s="210">
        <f t="shared" si="62"/>
        <v>0</v>
      </c>
      <c r="AE100" s="210">
        <f t="shared" si="63"/>
        <v>0</v>
      </c>
      <c r="AF100" s="210">
        <f t="shared" si="64"/>
        <v>0</v>
      </c>
      <c r="AG100" s="210">
        <f t="shared" si="66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65"/>
        <v/>
      </c>
      <c r="BC100" s="211" t="str">
        <f t="shared" si="65"/>
        <v/>
      </c>
      <c r="BD100" s="211" t="str">
        <f t="shared" si="65"/>
        <v/>
      </c>
      <c r="BE100" s="211" t="str">
        <f t="shared" si="65"/>
        <v/>
      </c>
      <c r="BF100" s="211" t="str">
        <f t="shared" si="65"/>
        <v/>
      </c>
      <c r="BH100" s="226" t="b">
        <f t="shared" si="68"/>
        <v>0</v>
      </c>
      <c r="BI100" s="226" t="b">
        <f t="shared" si="69"/>
        <v>0</v>
      </c>
    </row>
    <row r="101" spans="2:61" x14ac:dyDescent="0.25">
      <c r="B101" s="11" t="str">
        <f t="shared" si="52"/>
        <v/>
      </c>
      <c r="C101" s="8"/>
      <c r="D101" s="8"/>
      <c r="E101" s="8"/>
      <c r="F101" s="340"/>
      <c r="G101" s="10"/>
      <c r="H101" s="10"/>
      <c r="I101" s="194"/>
      <c r="J101" s="11" t="str">
        <f t="shared" si="53"/>
        <v/>
      </c>
      <c r="K101" s="11" t="str">
        <f t="shared" si="54"/>
        <v/>
      </c>
      <c r="L101" s="11" t="str">
        <f t="shared" si="55"/>
        <v/>
      </c>
      <c r="M101" s="11" t="str">
        <f t="shared" si="56"/>
        <v/>
      </c>
      <c r="N101" s="11" t="str">
        <f t="shared" si="57"/>
        <v/>
      </c>
      <c r="O101" s="11" t="str">
        <f t="shared" si="58"/>
        <v/>
      </c>
      <c r="P101" s="173"/>
      <c r="Q101" s="11"/>
      <c r="R101" s="11"/>
      <c r="S101" s="11"/>
      <c r="T101" s="11"/>
      <c r="U101" s="11"/>
      <c r="V101" s="11" t="str">
        <f t="shared" si="59"/>
        <v/>
      </c>
      <c r="W101" s="11">
        <v>71</v>
      </c>
      <c r="X101" s="173"/>
      <c r="Y101" s="173"/>
      <c r="Z101" s="11" t="str">
        <f t="shared" si="60"/>
        <v/>
      </c>
      <c r="AA101" s="211">
        <f t="shared" si="67"/>
        <v>0</v>
      </c>
      <c r="AB101" s="211" t="str">
        <f t="shared" si="61"/>
        <v/>
      </c>
      <c r="AC101" s="211" t="str">
        <f t="shared" si="61"/>
        <v/>
      </c>
      <c r="AD101" s="210">
        <f t="shared" si="62"/>
        <v>0</v>
      </c>
      <c r="AE101" s="210">
        <f t="shared" si="63"/>
        <v>0</v>
      </c>
      <c r="AF101" s="210">
        <f t="shared" si="64"/>
        <v>0</v>
      </c>
      <c r="AG101" s="210">
        <f t="shared" si="66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65"/>
        <v/>
      </c>
      <c r="BC101" s="211" t="str">
        <f t="shared" si="65"/>
        <v/>
      </c>
      <c r="BD101" s="211" t="str">
        <f t="shared" si="65"/>
        <v/>
      </c>
      <c r="BE101" s="211" t="str">
        <f t="shared" si="65"/>
        <v/>
      </c>
      <c r="BF101" s="211" t="str">
        <f t="shared" si="65"/>
        <v/>
      </c>
      <c r="BH101" s="226" t="b">
        <f t="shared" si="68"/>
        <v>0</v>
      </c>
      <c r="BI101" s="226" t="b">
        <f t="shared" si="69"/>
        <v>0</v>
      </c>
    </row>
    <row r="102" spans="2:61" x14ac:dyDescent="0.25">
      <c r="B102" s="11" t="str">
        <f t="shared" si="52"/>
        <v/>
      </c>
      <c r="C102" s="8"/>
      <c r="D102" s="8"/>
      <c r="E102" s="8"/>
      <c r="F102" s="340"/>
      <c r="G102" s="10"/>
      <c r="H102" s="10"/>
      <c r="I102" s="194"/>
      <c r="J102" s="11" t="str">
        <f t="shared" si="53"/>
        <v/>
      </c>
      <c r="K102" s="11" t="str">
        <f t="shared" si="54"/>
        <v/>
      </c>
      <c r="L102" s="11" t="str">
        <f t="shared" si="55"/>
        <v/>
      </c>
      <c r="M102" s="11" t="str">
        <f t="shared" si="56"/>
        <v/>
      </c>
      <c r="N102" s="11" t="str">
        <f t="shared" si="57"/>
        <v/>
      </c>
      <c r="O102" s="11" t="str">
        <f t="shared" si="58"/>
        <v/>
      </c>
      <c r="P102" s="173"/>
      <c r="Q102" s="11"/>
      <c r="R102" s="11"/>
      <c r="S102" s="11"/>
      <c r="T102" s="11"/>
      <c r="U102" s="11"/>
      <c r="V102" s="11" t="str">
        <f t="shared" si="59"/>
        <v/>
      </c>
      <c r="W102" s="11">
        <v>72</v>
      </c>
      <c r="X102" s="173"/>
      <c r="Y102" s="173"/>
      <c r="Z102" s="11" t="str">
        <f t="shared" si="60"/>
        <v/>
      </c>
      <c r="AA102" s="211">
        <f t="shared" si="67"/>
        <v>0</v>
      </c>
      <c r="AB102" s="211" t="str">
        <f t="shared" si="61"/>
        <v/>
      </c>
      <c r="AC102" s="211" t="str">
        <f t="shared" si="61"/>
        <v/>
      </c>
      <c r="AD102" s="210">
        <f t="shared" si="62"/>
        <v>0</v>
      </c>
      <c r="AE102" s="210">
        <f t="shared" si="63"/>
        <v>0</v>
      </c>
      <c r="AF102" s="210">
        <f t="shared" si="64"/>
        <v>0</v>
      </c>
      <c r="AG102" s="210">
        <f t="shared" si="66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65"/>
        <v/>
      </c>
      <c r="BC102" s="211" t="str">
        <f t="shared" si="65"/>
        <v/>
      </c>
      <c r="BD102" s="211" t="str">
        <f t="shared" si="65"/>
        <v/>
      </c>
      <c r="BE102" s="211" t="str">
        <f t="shared" si="65"/>
        <v/>
      </c>
      <c r="BF102" s="211" t="str">
        <f t="shared" si="65"/>
        <v/>
      </c>
      <c r="BH102" s="226" t="b">
        <f t="shared" si="68"/>
        <v>0</v>
      </c>
      <c r="BI102" s="226" t="b">
        <f t="shared" si="69"/>
        <v>0</v>
      </c>
    </row>
    <row r="103" spans="2:61" x14ac:dyDescent="0.25">
      <c r="B103" s="11" t="str">
        <f t="shared" ref="B103:B130" si="70">IF(F103="","",ROW()-30)</f>
        <v/>
      </c>
      <c r="C103" s="8"/>
      <c r="D103" s="8"/>
      <c r="E103" s="8"/>
      <c r="F103" s="340"/>
      <c r="G103" s="10"/>
      <c r="H103" s="10"/>
      <c r="I103" s="194"/>
      <c r="J103" s="11" t="str">
        <f t="shared" ref="J103:J130" si="71">IF($F103="","",IF($AA103&lt;&gt;1,$AB$1,IFERROR(IF($G103&gt;=$G$7,1,0),$AB$1)))</f>
        <v/>
      </c>
      <c r="K103" s="11" t="str">
        <f t="shared" ref="K103:K130" si="72">IF($F103="","",IF($AA103&lt;&gt;1,$AB$1,IFERROR(IF($H103&gt;=$G$6,1,0),$AB$1)))</f>
        <v/>
      </c>
      <c r="L103" s="11" t="str">
        <f t="shared" ref="L103:L130" si="73">IF($F103="","",IF($AA103&lt;&gt;1,$AB$1,IFERROR(IF($G103&gt;=$G$7*$G$10,1,0),$AB$1)))</f>
        <v/>
      </c>
      <c r="M103" s="11" t="str">
        <f t="shared" ref="M103:M130" si="74">IF($F103="","",IF($AA103&lt;&gt;1,$AB$1,IFERROR(IF($H103&gt;=$G$6*$G$10,1,0),$AB$1)))</f>
        <v/>
      </c>
      <c r="N103" s="11" t="str">
        <f t="shared" ref="N103:N130" si="75">IF($F103="","",IF($AA103&lt;&gt;1,$AB$1,IFERROR(IF(K103*J103=1,1,0),$AB$1)))</f>
        <v/>
      </c>
      <c r="O103" s="11" t="str">
        <f t="shared" ref="O103:O126" si="76">IF($F103="","",IF($AA103&lt;&gt;1,$AB$1,IFERROR(IF(OR(N103=1,M103*J103=1,K103*L103=1,L103*M103=1),1,0),$AB$1)))</f>
        <v/>
      </c>
      <c r="P103" s="173"/>
      <c r="Q103" s="11"/>
      <c r="R103" s="11"/>
      <c r="S103" s="11"/>
      <c r="T103" s="11"/>
      <c r="U103" s="11"/>
      <c r="V103" s="11" t="str">
        <f t="shared" ref="V103:V130" si="77">IFERROR(IF($F103="","",IF($AA103&lt;&gt;1,$AB$1,Q103)),$AB$1)</f>
        <v/>
      </c>
      <c r="W103" s="11">
        <v>73</v>
      </c>
      <c r="X103" s="173"/>
      <c r="Y103" s="173"/>
      <c r="Z103" s="11" t="str">
        <f t="shared" ref="Z103:Z130" si="78">IF($F103="","",IF($AA103&lt;&gt;1,$AB$1,IFERROR(IF(AND(OR(N103=1,O103=1),Y103=1),1,0),$AB$1)))</f>
        <v/>
      </c>
      <c r="AA103" s="211">
        <f t="shared" si="67"/>
        <v>0</v>
      </c>
      <c r="AB103" s="211" t="str">
        <f t="shared" ref="AB103:AC130" si="79">IF($F103="","",AB$30)</f>
        <v/>
      </c>
      <c r="AC103" s="211" t="str">
        <f t="shared" si="79"/>
        <v/>
      </c>
      <c r="AD103" s="210">
        <f t="shared" ref="AD103:AD130" si="80">IF(G$30="",1,IF(G103="",0,IFERROR(CHOOSE(AD$28,IF(ISNA(MATCH(G103,$AB$30:$AC$30,0)),0,1),IF(ISNUMBER(G103),1,0),IF(G103=TRUNC(G103),1,0),IF(AND(G103*1=G103,G103&gt;=0),1,0),IF(AND(G103=TRUNC(G103),G103&gt;=0),1,0),IF(AND(G103*1=G103,G103&gt;0),1,0),IF(AND(G103=TRUNC(G103),G103&gt;0),1,0),1,IF(ISNA(HLOOKUP(G103,$AE$4:$AN$4,1,0)),0,1)),0)))</f>
        <v>0</v>
      </c>
      <c r="AE103" s="210">
        <f t="shared" ref="AE103:AE130" si="81">IF(H$30="",1,IF(H103="",0,IFERROR(CHOOSE(AE$28,IF(ISNA(MATCH(H103,$AB$30:$AC$30,0)),0,1),IF(ISNUMBER(H103),1,0),IF(H103=TRUNC(H103),1,0),IF(AND(H103*1=H103,H103&gt;=0),1,0),IF(AND(H103=TRUNC(H103),H103&gt;=0),1,0),IF(AND(H103*1=H103,H103&gt;0),1,0),IF(AND(H103=TRUNC(H103),H103&gt;0),1,0),1,IF(ISNA(HLOOKUP(H103,$AE$4:$AN$4,1,0)),0,1)),0)))</f>
        <v>0</v>
      </c>
      <c r="AF103" s="210">
        <f t="shared" ref="AF103:AF130" si="82">IF(I$30="",1,IF(I103="",0,IFERROR(CHOOSE(AF$28,IF(ISNA(MATCH(I103,$AB$30:$AC$30,0)),0,1),IF(ISNUMBER(I103),1,0),IF(I103=TRUNC(I103),1,0),IF(AND(I103*1=I103,I103&gt;=0),1,0),IF(AND(I103=TRUNC(I103),I103&gt;=0),1,0),IF(AND(I103*1=I103,I103&gt;0),1,0),IF(AND(I103=TRUNC(I103),I103&gt;0),1,0),1,IF(ISNA(HLOOKUP(I103,$AE$4:$AN$4,1,0)),0,1)),0)))</f>
        <v>0</v>
      </c>
      <c r="AG103" s="210">
        <f t="shared" si="66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ref="BB103:BF110" si="83">IF($F103="","",BB$30)</f>
        <v/>
      </c>
      <c r="BC103" s="211" t="str">
        <f t="shared" si="83"/>
        <v/>
      </c>
      <c r="BD103" s="211" t="str">
        <f t="shared" si="83"/>
        <v/>
      </c>
      <c r="BE103" s="211" t="str">
        <f t="shared" si="83"/>
        <v/>
      </c>
      <c r="BF103" s="211" t="str">
        <f t="shared" si="83"/>
        <v/>
      </c>
      <c r="BH103" s="226" t="b">
        <f t="shared" si="68"/>
        <v>0</v>
      </c>
      <c r="BI103" s="226" t="b">
        <f t="shared" si="69"/>
        <v>0</v>
      </c>
    </row>
    <row r="104" spans="2:61" x14ac:dyDescent="0.25">
      <c r="B104" s="11" t="str">
        <f t="shared" si="70"/>
        <v/>
      </c>
      <c r="C104" s="8"/>
      <c r="D104" s="8"/>
      <c r="E104" s="8"/>
      <c r="F104" s="340"/>
      <c r="G104" s="10"/>
      <c r="H104" s="10"/>
      <c r="I104" s="194"/>
      <c r="J104" s="11" t="str">
        <f t="shared" si="71"/>
        <v/>
      </c>
      <c r="K104" s="11" t="str">
        <f t="shared" si="72"/>
        <v/>
      </c>
      <c r="L104" s="11" t="str">
        <f t="shared" si="73"/>
        <v/>
      </c>
      <c r="M104" s="11" t="str">
        <f t="shared" si="74"/>
        <v/>
      </c>
      <c r="N104" s="11" t="str">
        <f t="shared" si="75"/>
        <v/>
      </c>
      <c r="O104" s="11" t="str">
        <f t="shared" si="76"/>
        <v/>
      </c>
      <c r="P104" s="173"/>
      <c r="Q104" s="11"/>
      <c r="R104" s="11"/>
      <c r="S104" s="11"/>
      <c r="T104" s="11"/>
      <c r="U104" s="11"/>
      <c r="V104" s="11" t="str">
        <f t="shared" si="77"/>
        <v/>
      </c>
      <c r="W104" s="11">
        <v>74</v>
      </c>
      <c r="X104" s="173"/>
      <c r="Y104" s="173"/>
      <c r="Z104" s="11" t="str">
        <f t="shared" si="78"/>
        <v/>
      </c>
      <c r="AA104" s="211">
        <f t="shared" si="67"/>
        <v>0</v>
      </c>
      <c r="AB104" s="211" t="str">
        <f t="shared" si="79"/>
        <v/>
      </c>
      <c r="AC104" s="211" t="str">
        <f t="shared" si="79"/>
        <v/>
      </c>
      <c r="AD104" s="210">
        <f t="shared" si="80"/>
        <v>0</v>
      </c>
      <c r="AE104" s="210">
        <f t="shared" si="81"/>
        <v>0</v>
      </c>
      <c r="AF104" s="210">
        <f t="shared" si="82"/>
        <v>0</v>
      </c>
      <c r="AG104" s="210">
        <f t="shared" si="66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83"/>
        <v/>
      </c>
      <c r="BC104" s="211" t="str">
        <f t="shared" si="83"/>
        <v/>
      </c>
      <c r="BD104" s="211" t="str">
        <f t="shared" si="83"/>
        <v/>
      </c>
      <c r="BE104" s="211" t="str">
        <f t="shared" si="83"/>
        <v/>
      </c>
      <c r="BF104" s="211" t="str">
        <f t="shared" si="83"/>
        <v/>
      </c>
      <c r="BH104" s="226" t="b">
        <f t="shared" si="68"/>
        <v>0</v>
      </c>
      <c r="BI104" s="226" t="b">
        <f t="shared" si="69"/>
        <v>0</v>
      </c>
    </row>
    <row r="105" spans="2:61" x14ac:dyDescent="0.25">
      <c r="B105" s="11" t="str">
        <f t="shared" si="70"/>
        <v/>
      </c>
      <c r="C105" s="8"/>
      <c r="D105" s="8"/>
      <c r="E105" s="8"/>
      <c r="F105" s="340"/>
      <c r="G105" s="10"/>
      <c r="H105" s="10"/>
      <c r="I105" s="194"/>
      <c r="J105" s="11" t="str">
        <f t="shared" si="71"/>
        <v/>
      </c>
      <c r="K105" s="11" t="str">
        <f t="shared" si="72"/>
        <v/>
      </c>
      <c r="L105" s="11" t="str">
        <f t="shared" si="73"/>
        <v/>
      </c>
      <c r="M105" s="11" t="str">
        <f t="shared" si="74"/>
        <v/>
      </c>
      <c r="N105" s="11" t="str">
        <f t="shared" si="75"/>
        <v/>
      </c>
      <c r="O105" s="11" t="str">
        <f t="shared" si="76"/>
        <v/>
      </c>
      <c r="P105" s="173"/>
      <c r="Q105" s="11"/>
      <c r="R105" s="11"/>
      <c r="S105" s="11"/>
      <c r="T105" s="11"/>
      <c r="U105" s="11"/>
      <c r="V105" s="11" t="str">
        <f t="shared" si="77"/>
        <v/>
      </c>
      <c r="W105" s="11">
        <v>75</v>
      </c>
      <c r="X105" s="173"/>
      <c r="Y105" s="173"/>
      <c r="Z105" s="11" t="str">
        <f t="shared" si="78"/>
        <v/>
      </c>
      <c r="AA105" s="211">
        <f t="shared" si="67"/>
        <v>0</v>
      </c>
      <c r="AB105" s="211" t="str">
        <f t="shared" si="79"/>
        <v/>
      </c>
      <c r="AC105" s="211" t="str">
        <f t="shared" si="79"/>
        <v/>
      </c>
      <c r="AD105" s="210">
        <f t="shared" si="80"/>
        <v>0</v>
      </c>
      <c r="AE105" s="210">
        <f t="shared" si="81"/>
        <v>0</v>
      </c>
      <c r="AF105" s="210">
        <f t="shared" si="82"/>
        <v>0</v>
      </c>
      <c r="AG105" s="210">
        <f t="shared" si="66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83"/>
        <v/>
      </c>
      <c r="BC105" s="211" t="str">
        <f t="shared" si="83"/>
        <v/>
      </c>
      <c r="BD105" s="211" t="str">
        <f t="shared" si="83"/>
        <v/>
      </c>
      <c r="BE105" s="211" t="str">
        <f t="shared" si="83"/>
        <v/>
      </c>
      <c r="BF105" s="211" t="str">
        <f t="shared" si="83"/>
        <v/>
      </c>
      <c r="BH105" s="226" t="b">
        <f t="shared" si="68"/>
        <v>0</v>
      </c>
      <c r="BI105" s="226" t="b">
        <f t="shared" si="69"/>
        <v>0</v>
      </c>
    </row>
    <row r="106" spans="2:61" x14ac:dyDescent="0.25">
      <c r="B106" s="11" t="str">
        <f t="shared" si="70"/>
        <v/>
      </c>
      <c r="C106" s="8"/>
      <c r="D106" s="8"/>
      <c r="E106" s="8"/>
      <c r="F106" s="340"/>
      <c r="G106" s="10"/>
      <c r="H106" s="10"/>
      <c r="I106" s="194"/>
      <c r="J106" s="11" t="str">
        <f t="shared" si="71"/>
        <v/>
      </c>
      <c r="K106" s="11" t="str">
        <f t="shared" si="72"/>
        <v/>
      </c>
      <c r="L106" s="11" t="str">
        <f t="shared" si="73"/>
        <v/>
      </c>
      <c r="M106" s="11" t="str">
        <f t="shared" si="74"/>
        <v/>
      </c>
      <c r="N106" s="11" t="str">
        <f t="shared" si="75"/>
        <v/>
      </c>
      <c r="O106" s="11" t="str">
        <f t="shared" si="76"/>
        <v/>
      </c>
      <c r="P106" s="173"/>
      <c r="Q106" s="11"/>
      <c r="R106" s="11"/>
      <c r="S106" s="11"/>
      <c r="T106" s="11"/>
      <c r="U106" s="11"/>
      <c r="V106" s="11" t="str">
        <f t="shared" si="77"/>
        <v/>
      </c>
      <c r="W106" s="11">
        <v>76</v>
      </c>
      <c r="X106" s="173"/>
      <c r="Y106" s="173"/>
      <c r="Z106" s="11" t="str">
        <f t="shared" si="78"/>
        <v/>
      </c>
      <c r="AA106" s="211">
        <f t="shared" si="67"/>
        <v>0</v>
      </c>
      <c r="AB106" s="211" t="str">
        <f t="shared" si="79"/>
        <v/>
      </c>
      <c r="AC106" s="211" t="str">
        <f t="shared" si="79"/>
        <v/>
      </c>
      <c r="AD106" s="210">
        <f t="shared" si="80"/>
        <v>0</v>
      </c>
      <c r="AE106" s="210">
        <f t="shared" si="81"/>
        <v>0</v>
      </c>
      <c r="AF106" s="210">
        <f t="shared" si="82"/>
        <v>0</v>
      </c>
      <c r="AG106" s="210">
        <f t="shared" si="66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83"/>
        <v/>
      </c>
      <c r="BC106" s="211" t="str">
        <f t="shared" si="83"/>
        <v/>
      </c>
      <c r="BD106" s="211" t="str">
        <f t="shared" si="83"/>
        <v/>
      </c>
      <c r="BE106" s="211" t="str">
        <f t="shared" si="83"/>
        <v/>
      </c>
      <c r="BF106" s="211" t="str">
        <f t="shared" si="83"/>
        <v/>
      </c>
      <c r="BH106" s="226" t="b">
        <f t="shared" si="68"/>
        <v>0</v>
      </c>
      <c r="BI106" s="226" t="b">
        <f t="shared" si="69"/>
        <v>0</v>
      </c>
    </row>
    <row r="107" spans="2:61" x14ac:dyDescent="0.25">
      <c r="B107" s="11" t="str">
        <f t="shared" si="70"/>
        <v/>
      </c>
      <c r="C107" s="8"/>
      <c r="D107" s="8"/>
      <c r="E107" s="8"/>
      <c r="F107" s="340"/>
      <c r="G107" s="10"/>
      <c r="H107" s="10"/>
      <c r="I107" s="194"/>
      <c r="J107" s="11" t="str">
        <f t="shared" si="71"/>
        <v/>
      </c>
      <c r="K107" s="11" t="str">
        <f t="shared" si="72"/>
        <v/>
      </c>
      <c r="L107" s="11" t="str">
        <f t="shared" si="73"/>
        <v/>
      </c>
      <c r="M107" s="11" t="str">
        <f t="shared" si="74"/>
        <v/>
      </c>
      <c r="N107" s="11" t="str">
        <f t="shared" si="75"/>
        <v/>
      </c>
      <c r="O107" s="11" t="str">
        <f t="shared" si="76"/>
        <v/>
      </c>
      <c r="P107" s="173"/>
      <c r="Q107" s="11"/>
      <c r="R107" s="11"/>
      <c r="S107" s="11"/>
      <c r="T107" s="11"/>
      <c r="U107" s="11"/>
      <c r="V107" s="11" t="str">
        <f t="shared" si="77"/>
        <v/>
      </c>
      <c r="W107" s="11">
        <v>77</v>
      </c>
      <c r="X107" s="173"/>
      <c r="Y107" s="173"/>
      <c r="Z107" s="11" t="str">
        <f t="shared" si="78"/>
        <v/>
      </c>
      <c r="AA107" s="211">
        <f t="shared" si="67"/>
        <v>0</v>
      </c>
      <c r="AB107" s="211" t="str">
        <f t="shared" si="79"/>
        <v/>
      </c>
      <c r="AC107" s="211" t="str">
        <f t="shared" si="79"/>
        <v/>
      </c>
      <c r="AD107" s="210">
        <f t="shared" si="80"/>
        <v>0</v>
      </c>
      <c r="AE107" s="210">
        <f t="shared" si="81"/>
        <v>0</v>
      </c>
      <c r="AF107" s="210">
        <f t="shared" si="82"/>
        <v>0</v>
      </c>
      <c r="AG107" s="210">
        <f t="shared" si="66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83"/>
        <v/>
      </c>
      <c r="BC107" s="211" t="str">
        <f t="shared" si="83"/>
        <v/>
      </c>
      <c r="BD107" s="211" t="str">
        <f t="shared" si="83"/>
        <v/>
      </c>
      <c r="BE107" s="211" t="str">
        <f t="shared" si="83"/>
        <v/>
      </c>
      <c r="BF107" s="211" t="str">
        <f t="shared" si="83"/>
        <v/>
      </c>
      <c r="BH107" s="226" t="b">
        <f t="shared" si="68"/>
        <v>0</v>
      </c>
      <c r="BI107" s="226" t="b">
        <f t="shared" si="69"/>
        <v>0</v>
      </c>
    </row>
    <row r="108" spans="2:61" x14ac:dyDescent="0.25">
      <c r="B108" s="11" t="str">
        <f t="shared" si="70"/>
        <v/>
      </c>
      <c r="C108" s="8"/>
      <c r="D108" s="8"/>
      <c r="E108" s="8"/>
      <c r="F108" s="340"/>
      <c r="G108" s="10"/>
      <c r="H108" s="10"/>
      <c r="I108" s="194"/>
      <c r="J108" s="11" t="str">
        <f t="shared" si="71"/>
        <v/>
      </c>
      <c r="K108" s="11" t="str">
        <f t="shared" si="72"/>
        <v/>
      </c>
      <c r="L108" s="11" t="str">
        <f t="shared" si="73"/>
        <v/>
      </c>
      <c r="M108" s="11" t="str">
        <f t="shared" si="74"/>
        <v/>
      </c>
      <c r="N108" s="11" t="str">
        <f t="shared" si="75"/>
        <v/>
      </c>
      <c r="O108" s="11" t="str">
        <f t="shared" si="76"/>
        <v/>
      </c>
      <c r="P108" s="173"/>
      <c r="Q108" s="11"/>
      <c r="R108" s="11"/>
      <c r="S108" s="11"/>
      <c r="T108" s="11"/>
      <c r="U108" s="11"/>
      <c r="V108" s="11" t="str">
        <f t="shared" si="77"/>
        <v/>
      </c>
      <c r="W108" s="11">
        <v>78</v>
      </c>
      <c r="X108" s="173"/>
      <c r="Y108" s="173"/>
      <c r="Z108" s="11" t="str">
        <f t="shared" si="78"/>
        <v/>
      </c>
      <c r="AA108" s="211">
        <f t="shared" si="67"/>
        <v>0</v>
      </c>
      <c r="AB108" s="211" t="str">
        <f t="shared" si="79"/>
        <v/>
      </c>
      <c r="AC108" s="211" t="str">
        <f t="shared" si="79"/>
        <v/>
      </c>
      <c r="AD108" s="210">
        <f t="shared" si="80"/>
        <v>0</v>
      </c>
      <c r="AE108" s="210">
        <f t="shared" si="81"/>
        <v>0</v>
      </c>
      <c r="AF108" s="210">
        <f t="shared" si="82"/>
        <v>0</v>
      </c>
      <c r="AG108" s="210">
        <f t="shared" si="66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83"/>
        <v/>
      </c>
      <c r="BC108" s="211" t="str">
        <f t="shared" si="83"/>
        <v/>
      </c>
      <c r="BD108" s="211" t="str">
        <f t="shared" si="83"/>
        <v/>
      </c>
      <c r="BE108" s="211" t="str">
        <f t="shared" si="83"/>
        <v/>
      </c>
      <c r="BF108" s="211" t="str">
        <f t="shared" si="83"/>
        <v/>
      </c>
      <c r="BH108" s="226" t="b">
        <f t="shared" si="68"/>
        <v>0</v>
      </c>
      <c r="BI108" s="226" t="b">
        <f t="shared" si="69"/>
        <v>0</v>
      </c>
    </row>
    <row r="109" spans="2:61" x14ac:dyDescent="0.25">
      <c r="B109" s="11" t="str">
        <f t="shared" si="70"/>
        <v/>
      </c>
      <c r="C109" s="8"/>
      <c r="D109" s="8"/>
      <c r="E109" s="8"/>
      <c r="F109" s="340"/>
      <c r="G109" s="10"/>
      <c r="H109" s="10"/>
      <c r="I109" s="194"/>
      <c r="J109" s="11" t="str">
        <f t="shared" si="71"/>
        <v/>
      </c>
      <c r="K109" s="11" t="str">
        <f t="shared" si="72"/>
        <v/>
      </c>
      <c r="L109" s="11" t="str">
        <f t="shared" si="73"/>
        <v/>
      </c>
      <c r="M109" s="11" t="str">
        <f t="shared" si="74"/>
        <v/>
      </c>
      <c r="N109" s="11" t="str">
        <f t="shared" si="75"/>
        <v/>
      </c>
      <c r="O109" s="11" t="str">
        <f t="shared" si="76"/>
        <v/>
      </c>
      <c r="P109" s="173"/>
      <c r="Q109" s="11"/>
      <c r="R109" s="11"/>
      <c r="S109" s="11"/>
      <c r="T109" s="11"/>
      <c r="U109" s="11"/>
      <c r="V109" s="11" t="str">
        <f t="shared" si="77"/>
        <v/>
      </c>
      <c r="W109" s="11">
        <v>79</v>
      </c>
      <c r="X109" s="173"/>
      <c r="Y109" s="173"/>
      <c r="Z109" s="11" t="str">
        <f t="shared" si="78"/>
        <v/>
      </c>
      <c r="AA109" s="211">
        <f t="shared" si="67"/>
        <v>0</v>
      </c>
      <c r="AB109" s="211" t="str">
        <f t="shared" si="79"/>
        <v/>
      </c>
      <c r="AC109" s="211" t="str">
        <f t="shared" si="79"/>
        <v/>
      </c>
      <c r="AD109" s="210">
        <f t="shared" si="80"/>
        <v>0</v>
      </c>
      <c r="AE109" s="210">
        <f t="shared" si="81"/>
        <v>0</v>
      </c>
      <c r="AF109" s="210">
        <f t="shared" si="82"/>
        <v>0</v>
      </c>
      <c r="AG109" s="210">
        <f t="shared" si="66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83"/>
        <v/>
      </c>
      <c r="BC109" s="211" t="str">
        <f t="shared" si="83"/>
        <v/>
      </c>
      <c r="BD109" s="211" t="str">
        <f t="shared" si="83"/>
        <v/>
      </c>
      <c r="BE109" s="211" t="str">
        <f t="shared" si="83"/>
        <v/>
      </c>
      <c r="BF109" s="211" t="str">
        <f t="shared" si="83"/>
        <v/>
      </c>
      <c r="BH109" s="226" t="b">
        <f t="shared" si="68"/>
        <v>0</v>
      </c>
      <c r="BI109" s="226" t="b">
        <f t="shared" si="69"/>
        <v>0</v>
      </c>
    </row>
    <row r="110" spans="2:61" x14ac:dyDescent="0.25">
      <c r="B110" s="11" t="str">
        <f t="shared" si="70"/>
        <v/>
      </c>
      <c r="C110" s="8"/>
      <c r="D110" s="8"/>
      <c r="E110" s="8"/>
      <c r="F110" s="340"/>
      <c r="G110" s="10"/>
      <c r="H110" s="10"/>
      <c r="I110" s="194"/>
      <c r="J110" s="11" t="str">
        <f t="shared" si="71"/>
        <v/>
      </c>
      <c r="K110" s="11" t="str">
        <f t="shared" si="72"/>
        <v/>
      </c>
      <c r="L110" s="11" t="str">
        <f t="shared" si="73"/>
        <v/>
      </c>
      <c r="M110" s="11" t="str">
        <f t="shared" si="74"/>
        <v/>
      </c>
      <c r="N110" s="11" t="str">
        <f t="shared" si="75"/>
        <v/>
      </c>
      <c r="O110" s="11" t="str">
        <f t="shared" si="76"/>
        <v/>
      </c>
      <c r="P110" s="173"/>
      <c r="Q110" s="11"/>
      <c r="R110" s="11"/>
      <c r="S110" s="11"/>
      <c r="T110" s="11"/>
      <c r="U110" s="11"/>
      <c r="V110" s="11" t="str">
        <f t="shared" si="77"/>
        <v/>
      </c>
      <c r="W110" s="11">
        <v>80</v>
      </c>
      <c r="X110" s="173"/>
      <c r="Y110" s="173"/>
      <c r="Z110" s="11" t="str">
        <f t="shared" si="78"/>
        <v/>
      </c>
      <c r="AA110" s="211">
        <f t="shared" si="67"/>
        <v>0</v>
      </c>
      <c r="AB110" s="211" t="str">
        <f t="shared" si="79"/>
        <v/>
      </c>
      <c r="AC110" s="211" t="str">
        <f t="shared" si="79"/>
        <v/>
      </c>
      <c r="AD110" s="210">
        <f t="shared" si="80"/>
        <v>0</v>
      </c>
      <c r="AE110" s="210">
        <f t="shared" si="81"/>
        <v>0</v>
      </c>
      <c r="AF110" s="210">
        <f t="shared" si="82"/>
        <v>0</v>
      </c>
      <c r="AG110" s="210">
        <f t="shared" si="66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83"/>
        <v/>
      </c>
      <c r="BC110" s="211" t="str">
        <f t="shared" si="83"/>
        <v/>
      </c>
      <c r="BD110" s="211" t="str">
        <f t="shared" si="83"/>
        <v/>
      </c>
      <c r="BE110" s="211" t="str">
        <f t="shared" si="83"/>
        <v/>
      </c>
      <c r="BF110" s="211" t="str">
        <f t="shared" si="83"/>
        <v/>
      </c>
      <c r="BH110" s="226" t="b">
        <f t="shared" si="68"/>
        <v>0</v>
      </c>
      <c r="BI110" s="226" t="b">
        <f t="shared" si="69"/>
        <v>0</v>
      </c>
    </row>
    <row r="111" spans="2:61" x14ac:dyDescent="0.25">
      <c r="B111" s="11" t="str">
        <f t="shared" si="70"/>
        <v/>
      </c>
      <c r="C111" s="8"/>
      <c r="D111" s="8"/>
      <c r="E111" s="8"/>
      <c r="F111" s="340"/>
      <c r="G111" s="10"/>
      <c r="H111" s="10"/>
      <c r="I111" s="194"/>
      <c r="J111" s="11" t="str">
        <f t="shared" si="71"/>
        <v/>
      </c>
      <c r="K111" s="11" t="str">
        <f t="shared" si="72"/>
        <v/>
      </c>
      <c r="L111" s="11" t="str">
        <f t="shared" si="73"/>
        <v/>
      </c>
      <c r="M111" s="11" t="str">
        <f t="shared" si="74"/>
        <v/>
      </c>
      <c r="N111" s="11" t="str">
        <f t="shared" si="75"/>
        <v/>
      </c>
      <c r="O111" s="11" t="str">
        <f t="shared" si="76"/>
        <v/>
      </c>
      <c r="P111" s="173"/>
      <c r="Q111" s="11"/>
      <c r="R111" s="11"/>
      <c r="S111" s="11"/>
      <c r="T111" s="11"/>
      <c r="U111" s="11"/>
      <c r="V111" s="11" t="str">
        <f t="shared" si="77"/>
        <v/>
      </c>
      <c r="W111" s="11">
        <v>81</v>
      </c>
      <c r="X111" s="173"/>
      <c r="Y111" s="173"/>
      <c r="Z111" s="11" t="str">
        <f t="shared" si="78"/>
        <v/>
      </c>
      <c r="AA111" s="211">
        <f t="shared" si="67"/>
        <v>0</v>
      </c>
      <c r="AB111" s="211" t="str">
        <f t="shared" si="79"/>
        <v/>
      </c>
      <c r="AC111" s="211" t="str">
        <f t="shared" si="79"/>
        <v/>
      </c>
      <c r="AD111" s="210">
        <f t="shared" si="80"/>
        <v>0</v>
      </c>
      <c r="AE111" s="210">
        <f t="shared" si="81"/>
        <v>0</v>
      </c>
      <c r="AF111" s="210">
        <f t="shared" si="82"/>
        <v>0</v>
      </c>
      <c r="AG111" s="210">
        <f t="shared" si="66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0" si="84">IF($F111="","",BB$30)</f>
        <v/>
      </c>
      <c r="BC111" s="211" t="str">
        <f t="shared" si="84"/>
        <v/>
      </c>
      <c r="BD111" s="211" t="str">
        <f t="shared" si="84"/>
        <v/>
      </c>
      <c r="BE111" s="211" t="str">
        <f t="shared" si="84"/>
        <v/>
      </c>
      <c r="BF111" s="211" t="str">
        <f t="shared" si="84"/>
        <v/>
      </c>
      <c r="BH111" s="226" t="b">
        <f t="shared" si="68"/>
        <v>0</v>
      </c>
      <c r="BI111" s="226" t="b">
        <f t="shared" si="69"/>
        <v>0</v>
      </c>
    </row>
    <row r="112" spans="2:61" x14ac:dyDescent="0.25">
      <c r="B112" s="11" t="str">
        <f t="shared" si="70"/>
        <v/>
      </c>
      <c r="C112" s="8"/>
      <c r="D112" s="8"/>
      <c r="E112" s="8"/>
      <c r="F112" s="340"/>
      <c r="G112" s="10"/>
      <c r="H112" s="10"/>
      <c r="I112" s="194"/>
      <c r="J112" s="11" t="str">
        <f t="shared" si="71"/>
        <v/>
      </c>
      <c r="K112" s="11" t="str">
        <f t="shared" si="72"/>
        <v/>
      </c>
      <c r="L112" s="11" t="str">
        <f t="shared" si="73"/>
        <v/>
      </c>
      <c r="M112" s="11" t="str">
        <f t="shared" si="74"/>
        <v/>
      </c>
      <c r="N112" s="11" t="str">
        <f t="shared" si="75"/>
        <v/>
      </c>
      <c r="O112" s="11" t="str">
        <f t="shared" si="76"/>
        <v/>
      </c>
      <c r="P112" s="173"/>
      <c r="Q112" s="11"/>
      <c r="R112" s="11"/>
      <c r="S112" s="11"/>
      <c r="T112" s="11"/>
      <c r="U112" s="11"/>
      <c r="V112" s="11" t="str">
        <f t="shared" si="77"/>
        <v/>
      </c>
      <c r="W112" s="11">
        <v>82</v>
      </c>
      <c r="X112" s="173"/>
      <c r="Y112" s="173"/>
      <c r="Z112" s="11" t="str">
        <f t="shared" si="78"/>
        <v/>
      </c>
      <c r="AA112" s="211">
        <f t="shared" si="67"/>
        <v>0</v>
      </c>
      <c r="AB112" s="211" t="str">
        <f t="shared" si="79"/>
        <v/>
      </c>
      <c r="AC112" s="211" t="str">
        <f t="shared" si="79"/>
        <v/>
      </c>
      <c r="AD112" s="210">
        <f t="shared" si="80"/>
        <v>0</v>
      </c>
      <c r="AE112" s="210">
        <f t="shared" si="81"/>
        <v>0</v>
      </c>
      <c r="AF112" s="210">
        <f t="shared" si="82"/>
        <v>0</v>
      </c>
      <c r="AG112" s="210">
        <f t="shared" si="66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84"/>
        <v/>
      </c>
      <c r="BC112" s="211" t="str">
        <f t="shared" si="84"/>
        <v/>
      </c>
      <c r="BD112" s="211" t="str">
        <f t="shared" si="84"/>
        <v/>
      </c>
      <c r="BE112" s="211" t="str">
        <f t="shared" si="84"/>
        <v/>
      </c>
      <c r="BF112" s="211" t="str">
        <f t="shared" si="84"/>
        <v/>
      </c>
      <c r="BH112" s="226" t="b">
        <f t="shared" si="68"/>
        <v>0</v>
      </c>
      <c r="BI112" s="226" t="b">
        <f t="shared" si="69"/>
        <v>0</v>
      </c>
    </row>
    <row r="113" spans="2:61" x14ac:dyDescent="0.25">
      <c r="B113" s="11" t="str">
        <f t="shared" si="70"/>
        <v/>
      </c>
      <c r="C113" s="8"/>
      <c r="D113" s="8"/>
      <c r="E113" s="8"/>
      <c r="F113" s="340"/>
      <c r="G113" s="10"/>
      <c r="H113" s="10"/>
      <c r="I113" s="194"/>
      <c r="J113" s="11" t="str">
        <f t="shared" si="71"/>
        <v/>
      </c>
      <c r="K113" s="11" t="str">
        <f t="shared" si="72"/>
        <v/>
      </c>
      <c r="L113" s="11" t="str">
        <f t="shared" si="73"/>
        <v/>
      </c>
      <c r="M113" s="11" t="str">
        <f t="shared" si="74"/>
        <v/>
      </c>
      <c r="N113" s="11" t="str">
        <f t="shared" si="75"/>
        <v/>
      </c>
      <c r="O113" s="11" t="str">
        <f t="shared" si="76"/>
        <v/>
      </c>
      <c r="P113" s="173"/>
      <c r="Q113" s="11"/>
      <c r="R113" s="11"/>
      <c r="S113" s="11"/>
      <c r="T113" s="11"/>
      <c r="U113" s="11"/>
      <c r="V113" s="11" t="str">
        <f t="shared" si="77"/>
        <v/>
      </c>
      <c r="W113" s="11">
        <v>83</v>
      </c>
      <c r="X113" s="173"/>
      <c r="Y113" s="173"/>
      <c r="Z113" s="11" t="str">
        <f t="shared" si="78"/>
        <v/>
      </c>
      <c r="AA113" s="211">
        <f t="shared" si="67"/>
        <v>0</v>
      </c>
      <c r="AB113" s="211" t="str">
        <f t="shared" si="79"/>
        <v/>
      </c>
      <c r="AC113" s="211" t="str">
        <f t="shared" si="79"/>
        <v/>
      </c>
      <c r="AD113" s="210">
        <f t="shared" si="80"/>
        <v>0</v>
      </c>
      <c r="AE113" s="210">
        <f t="shared" si="81"/>
        <v>0</v>
      </c>
      <c r="AF113" s="210">
        <f t="shared" si="82"/>
        <v>0</v>
      </c>
      <c r="AG113" s="210">
        <f t="shared" si="66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84"/>
        <v/>
      </c>
      <c r="BC113" s="211" t="str">
        <f t="shared" si="84"/>
        <v/>
      </c>
      <c r="BD113" s="211" t="str">
        <f t="shared" si="84"/>
        <v/>
      </c>
      <c r="BE113" s="211" t="str">
        <f t="shared" si="84"/>
        <v/>
      </c>
      <c r="BF113" s="211" t="str">
        <f t="shared" si="84"/>
        <v/>
      </c>
      <c r="BH113" s="226" t="b">
        <f t="shared" si="68"/>
        <v>0</v>
      </c>
      <c r="BI113" s="226" t="b">
        <f t="shared" si="69"/>
        <v>0</v>
      </c>
    </row>
    <row r="114" spans="2:61" x14ac:dyDescent="0.25">
      <c r="B114" s="11" t="str">
        <f t="shared" si="70"/>
        <v/>
      </c>
      <c r="C114" s="8"/>
      <c r="D114" s="8"/>
      <c r="E114" s="8"/>
      <c r="F114" s="340"/>
      <c r="G114" s="10"/>
      <c r="H114" s="10"/>
      <c r="I114" s="194"/>
      <c r="J114" s="11" t="str">
        <f t="shared" si="71"/>
        <v/>
      </c>
      <c r="K114" s="11" t="str">
        <f t="shared" si="72"/>
        <v/>
      </c>
      <c r="L114" s="11" t="str">
        <f t="shared" si="73"/>
        <v/>
      </c>
      <c r="M114" s="11" t="str">
        <f t="shared" si="74"/>
        <v/>
      </c>
      <c r="N114" s="11" t="str">
        <f t="shared" si="75"/>
        <v/>
      </c>
      <c r="O114" s="11" t="str">
        <f t="shared" si="76"/>
        <v/>
      </c>
      <c r="P114" s="173"/>
      <c r="Q114" s="11"/>
      <c r="R114" s="11"/>
      <c r="S114" s="11"/>
      <c r="T114" s="11"/>
      <c r="U114" s="11"/>
      <c r="V114" s="11" t="str">
        <f t="shared" si="77"/>
        <v/>
      </c>
      <c r="W114" s="11">
        <v>84</v>
      </c>
      <c r="X114" s="173"/>
      <c r="Y114" s="173"/>
      <c r="Z114" s="11" t="str">
        <f t="shared" si="78"/>
        <v/>
      </c>
      <c r="AA114" s="211">
        <f t="shared" si="67"/>
        <v>0</v>
      </c>
      <c r="AB114" s="211" t="str">
        <f t="shared" si="79"/>
        <v/>
      </c>
      <c r="AC114" s="211" t="str">
        <f t="shared" si="79"/>
        <v/>
      </c>
      <c r="AD114" s="210">
        <f t="shared" si="80"/>
        <v>0</v>
      </c>
      <c r="AE114" s="210">
        <f t="shared" si="81"/>
        <v>0</v>
      </c>
      <c r="AF114" s="210">
        <f t="shared" si="82"/>
        <v>0</v>
      </c>
      <c r="AG114" s="210">
        <f t="shared" si="66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84"/>
        <v/>
      </c>
      <c r="BC114" s="211" t="str">
        <f t="shared" si="84"/>
        <v/>
      </c>
      <c r="BD114" s="211" t="str">
        <f t="shared" si="84"/>
        <v/>
      </c>
      <c r="BE114" s="211" t="str">
        <f t="shared" si="84"/>
        <v/>
      </c>
      <c r="BF114" s="211" t="str">
        <f t="shared" si="84"/>
        <v/>
      </c>
      <c r="BH114" s="226" t="b">
        <f t="shared" si="68"/>
        <v>0</v>
      </c>
      <c r="BI114" s="226" t="b">
        <f t="shared" si="69"/>
        <v>0</v>
      </c>
    </row>
    <row r="115" spans="2:61" x14ac:dyDescent="0.25">
      <c r="B115" s="11" t="str">
        <f t="shared" si="70"/>
        <v/>
      </c>
      <c r="C115" s="8"/>
      <c r="D115" s="8"/>
      <c r="E115" s="8"/>
      <c r="F115" s="340"/>
      <c r="G115" s="10"/>
      <c r="H115" s="10"/>
      <c r="I115" s="194"/>
      <c r="J115" s="11" t="str">
        <f t="shared" si="71"/>
        <v/>
      </c>
      <c r="K115" s="11" t="str">
        <f t="shared" si="72"/>
        <v/>
      </c>
      <c r="L115" s="11" t="str">
        <f t="shared" si="73"/>
        <v/>
      </c>
      <c r="M115" s="11" t="str">
        <f t="shared" si="74"/>
        <v/>
      </c>
      <c r="N115" s="11" t="str">
        <f t="shared" si="75"/>
        <v/>
      </c>
      <c r="O115" s="11" t="str">
        <f t="shared" si="76"/>
        <v/>
      </c>
      <c r="P115" s="173"/>
      <c r="Q115" s="11"/>
      <c r="R115" s="11"/>
      <c r="S115" s="11"/>
      <c r="T115" s="11"/>
      <c r="U115" s="11"/>
      <c r="V115" s="11" t="str">
        <f t="shared" si="77"/>
        <v/>
      </c>
      <c r="W115" s="11">
        <v>85</v>
      </c>
      <c r="X115" s="173"/>
      <c r="Y115" s="173"/>
      <c r="Z115" s="11" t="str">
        <f t="shared" si="78"/>
        <v/>
      </c>
      <c r="AA115" s="211">
        <f t="shared" si="67"/>
        <v>0</v>
      </c>
      <c r="AB115" s="211" t="str">
        <f t="shared" si="79"/>
        <v/>
      </c>
      <c r="AC115" s="211" t="str">
        <f t="shared" si="79"/>
        <v/>
      </c>
      <c r="AD115" s="210">
        <f t="shared" si="80"/>
        <v>0</v>
      </c>
      <c r="AE115" s="210">
        <f t="shared" si="81"/>
        <v>0</v>
      </c>
      <c r="AF115" s="210">
        <f t="shared" si="82"/>
        <v>0</v>
      </c>
      <c r="AG115" s="210">
        <f t="shared" si="66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84"/>
        <v/>
      </c>
      <c r="BC115" s="211" t="str">
        <f t="shared" si="84"/>
        <v/>
      </c>
      <c r="BD115" s="211" t="str">
        <f t="shared" si="84"/>
        <v/>
      </c>
      <c r="BE115" s="211" t="str">
        <f t="shared" si="84"/>
        <v/>
      </c>
      <c r="BF115" s="211" t="str">
        <f t="shared" si="84"/>
        <v/>
      </c>
      <c r="BH115" s="226" t="b">
        <f t="shared" si="68"/>
        <v>0</v>
      </c>
      <c r="BI115" s="226" t="b">
        <f t="shared" si="69"/>
        <v>0</v>
      </c>
    </row>
    <row r="116" spans="2:61" x14ac:dyDescent="0.25">
      <c r="B116" s="11" t="str">
        <f t="shared" si="70"/>
        <v/>
      </c>
      <c r="C116" s="8"/>
      <c r="D116" s="8"/>
      <c r="E116" s="8"/>
      <c r="F116" s="340"/>
      <c r="G116" s="10"/>
      <c r="H116" s="10"/>
      <c r="I116" s="194"/>
      <c r="J116" s="11" t="str">
        <f t="shared" si="71"/>
        <v/>
      </c>
      <c r="K116" s="11" t="str">
        <f t="shared" si="72"/>
        <v/>
      </c>
      <c r="L116" s="11" t="str">
        <f t="shared" si="73"/>
        <v/>
      </c>
      <c r="M116" s="11" t="str">
        <f t="shared" si="74"/>
        <v/>
      </c>
      <c r="N116" s="11" t="str">
        <f t="shared" si="75"/>
        <v/>
      </c>
      <c r="O116" s="11" t="str">
        <f t="shared" si="76"/>
        <v/>
      </c>
      <c r="P116" s="173"/>
      <c r="Q116" s="11"/>
      <c r="R116" s="11"/>
      <c r="S116" s="11"/>
      <c r="T116" s="11"/>
      <c r="U116" s="11"/>
      <c r="V116" s="11" t="str">
        <f t="shared" si="77"/>
        <v/>
      </c>
      <c r="W116" s="11">
        <v>86</v>
      </c>
      <c r="X116" s="173"/>
      <c r="Y116" s="173"/>
      <c r="Z116" s="11" t="str">
        <f t="shared" si="78"/>
        <v/>
      </c>
      <c r="AA116" s="211">
        <f t="shared" si="67"/>
        <v>0</v>
      </c>
      <c r="AB116" s="211" t="str">
        <f t="shared" si="79"/>
        <v/>
      </c>
      <c r="AC116" s="211" t="str">
        <f t="shared" si="79"/>
        <v/>
      </c>
      <c r="AD116" s="210">
        <f t="shared" si="80"/>
        <v>0</v>
      </c>
      <c r="AE116" s="210">
        <f t="shared" si="81"/>
        <v>0</v>
      </c>
      <c r="AF116" s="210">
        <f t="shared" si="82"/>
        <v>0</v>
      </c>
      <c r="AG116" s="210">
        <f t="shared" si="66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84"/>
        <v/>
      </c>
      <c r="BC116" s="211" t="str">
        <f t="shared" si="84"/>
        <v/>
      </c>
      <c r="BD116" s="211" t="str">
        <f t="shared" si="84"/>
        <v/>
      </c>
      <c r="BE116" s="211" t="str">
        <f t="shared" si="84"/>
        <v/>
      </c>
      <c r="BF116" s="211" t="str">
        <f t="shared" si="84"/>
        <v/>
      </c>
      <c r="BH116" s="226" t="b">
        <f t="shared" si="68"/>
        <v>0</v>
      </c>
      <c r="BI116" s="226" t="b">
        <f t="shared" si="69"/>
        <v>0</v>
      </c>
    </row>
    <row r="117" spans="2:61" x14ac:dyDescent="0.25">
      <c r="B117" s="11" t="str">
        <f t="shared" si="70"/>
        <v/>
      </c>
      <c r="C117" s="8"/>
      <c r="D117" s="8"/>
      <c r="E117" s="8"/>
      <c r="F117" s="340"/>
      <c r="G117" s="10"/>
      <c r="H117" s="10"/>
      <c r="I117" s="194"/>
      <c r="J117" s="11" t="str">
        <f t="shared" si="71"/>
        <v/>
      </c>
      <c r="K117" s="11" t="str">
        <f t="shared" si="72"/>
        <v/>
      </c>
      <c r="L117" s="11" t="str">
        <f t="shared" si="73"/>
        <v/>
      </c>
      <c r="M117" s="11" t="str">
        <f t="shared" si="74"/>
        <v/>
      </c>
      <c r="N117" s="11" t="str">
        <f t="shared" si="75"/>
        <v/>
      </c>
      <c r="O117" s="11" t="str">
        <f t="shared" si="76"/>
        <v/>
      </c>
      <c r="P117" s="173"/>
      <c r="Q117" s="11"/>
      <c r="R117" s="11"/>
      <c r="S117" s="11"/>
      <c r="T117" s="11"/>
      <c r="U117" s="11"/>
      <c r="V117" s="11" t="str">
        <f t="shared" si="77"/>
        <v/>
      </c>
      <c r="W117" s="11">
        <v>87</v>
      </c>
      <c r="X117" s="173"/>
      <c r="Y117" s="173"/>
      <c r="Z117" s="11" t="str">
        <f t="shared" si="78"/>
        <v/>
      </c>
      <c r="AA117" s="211">
        <f t="shared" si="67"/>
        <v>0</v>
      </c>
      <c r="AB117" s="211" t="str">
        <f t="shared" si="79"/>
        <v/>
      </c>
      <c r="AC117" s="211" t="str">
        <f t="shared" si="79"/>
        <v/>
      </c>
      <c r="AD117" s="210">
        <f t="shared" si="80"/>
        <v>0</v>
      </c>
      <c r="AE117" s="210">
        <f t="shared" si="81"/>
        <v>0</v>
      </c>
      <c r="AF117" s="210">
        <f t="shared" si="82"/>
        <v>0</v>
      </c>
      <c r="AG117" s="210">
        <f t="shared" si="66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84"/>
        <v/>
      </c>
      <c r="BC117" s="211" t="str">
        <f t="shared" si="84"/>
        <v/>
      </c>
      <c r="BD117" s="211" t="str">
        <f t="shared" si="84"/>
        <v/>
      </c>
      <c r="BE117" s="211" t="str">
        <f t="shared" si="84"/>
        <v/>
      </c>
      <c r="BF117" s="211" t="str">
        <f t="shared" si="84"/>
        <v/>
      </c>
      <c r="BH117" s="226" t="b">
        <f t="shared" si="68"/>
        <v>0</v>
      </c>
      <c r="BI117" s="226" t="b">
        <f t="shared" si="69"/>
        <v>0</v>
      </c>
    </row>
    <row r="118" spans="2:61" x14ac:dyDescent="0.25">
      <c r="B118" s="11" t="str">
        <f t="shared" si="70"/>
        <v/>
      </c>
      <c r="C118" s="8"/>
      <c r="D118" s="8"/>
      <c r="E118" s="8"/>
      <c r="F118" s="340"/>
      <c r="G118" s="10"/>
      <c r="H118" s="10"/>
      <c r="I118" s="194"/>
      <c r="J118" s="11" t="str">
        <f t="shared" si="71"/>
        <v/>
      </c>
      <c r="K118" s="11" t="str">
        <f t="shared" si="72"/>
        <v/>
      </c>
      <c r="L118" s="11" t="str">
        <f t="shared" si="73"/>
        <v/>
      </c>
      <c r="M118" s="11" t="str">
        <f t="shared" si="74"/>
        <v/>
      </c>
      <c r="N118" s="11" t="str">
        <f t="shared" si="75"/>
        <v/>
      </c>
      <c r="O118" s="11" t="str">
        <f t="shared" si="76"/>
        <v/>
      </c>
      <c r="P118" s="173"/>
      <c r="Q118" s="11"/>
      <c r="R118" s="11"/>
      <c r="S118" s="11"/>
      <c r="T118" s="11"/>
      <c r="U118" s="11"/>
      <c r="V118" s="11" t="str">
        <f t="shared" si="77"/>
        <v/>
      </c>
      <c r="W118" s="11">
        <v>88</v>
      </c>
      <c r="X118" s="173"/>
      <c r="Y118" s="173"/>
      <c r="Z118" s="11" t="str">
        <f t="shared" si="78"/>
        <v/>
      </c>
      <c r="AA118" s="211">
        <f t="shared" si="67"/>
        <v>0</v>
      </c>
      <c r="AB118" s="211" t="str">
        <f t="shared" si="79"/>
        <v/>
      </c>
      <c r="AC118" s="211" t="str">
        <f t="shared" si="79"/>
        <v/>
      </c>
      <c r="AD118" s="210">
        <f t="shared" si="80"/>
        <v>0</v>
      </c>
      <c r="AE118" s="210">
        <f t="shared" si="81"/>
        <v>0</v>
      </c>
      <c r="AF118" s="210">
        <f t="shared" si="82"/>
        <v>0</v>
      </c>
      <c r="AG118" s="210">
        <f t="shared" si="66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84"/>
        <v/>
      </c>
      <c r="BC118" s="211" t="str">
        <f t="shared" si="84"/>
        <v/>
      </c>
      <c r="BD118" s="211" t="str">
        <f t="shared" si="84"/>
        <v/>
      </c>
      <c r="BE118" s="211" t="str">
        <f t="shared" si="84"/>
        <v/>
      </c>
      <c r="BF118" s="211" t="str">
        <f t="shared" si="84"/>
        <v/>
      </c>
      <c r="BH118" s="226" t="b">
        <f t="shared" si="68"/>
        <v>0</v>
      </c>
      <c r="BI118" s="226" t="b">
        <f t="shared" si="69"/>
        <v>0</v>
      </c>
    </row>
    <row r="119" spans="2:61" x14ac:dyDescent="0.25">
      <c r="B119" s="11" t="str">
        <f t="shared" si="70"/>
        <v/>
      </c>
      <c r="C119" s="8"/>
      <c r="D119" s="8"/>
      <c r="E119" s="8"/>
      <c r="F119" s="340"/>
      <c r="G119" s="10"/>
      <c r="H119" s="10"/>
      <c r="I119" s="194"/>
      <c r="J119" s="11" t="str">
        <f t="shared" si="71"/>
        <v/>
      </c>
      <c r="K119" s="11" t="str">
        <f t="shared" si="72"/>
        <v/>
      </c>
      <c r="L119" s="11" t="str">
        <f t="shared" si="73"/>
        <v/>
      </c>
      <c r="M119" s="11" t="str">
        <f t="shared" si="74"/>
        <v/>
      </c>
      <c r="N119" s="11" t="str">
        <f t="shared" si="75"/>
        <v/>
      </c>
      <c r="O119" s="11" t="str">
        <f t="shared" si="76"/>
        <v/>
      </c>
      <c r="P119" s="173"/>
      <c r="Q119" s="11"/>
      <c r="R119" s="11"/>
      <c r="S119" s="11"/>
      <c r="T119" s="11"/>
      <c r="U119" s="11"/>
      <c r="V119" s="11" t="str">
        <f t="shared" si="77"/>
        <v/>
      </c>
      <c r="W119" s="11">
        <v>89</v>
      </c>
      <c r="X119" s="173"/>
      <c r="Y119" s="173"/>
      <c r="Z119" s="11" t="str">
        <f t="shared" si="78"/>
        <v/>
      </c>
      <c r="AA119" s="211">
        <f t="shared" si="67"/>
        <v>0</v>
      </c>
      <c r="AB119" s="211" t="str">
        <f t="shared" si="79"/>
        <v/>
      </c>
      <c r="AC119" s="211" t="str">
        <f t="shared" si="79"/>
        <v/>
      </c>
      <c r="AD119" s="210">
        <f t="shared" si="80"/>
        <v>0</v>
      </c>
      <c r="AE119" s="210">
        <f t="shared" si="81"/>
        <v>0</v>
      </c>
      <c r="AF119" s="210">
        <f t="shared" si="82"/>
        <v>0</v>
      </c>
      <c r="AG119" s="210">
        <f t="shared" si="66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84"/>
        <v/>
      </c>
      <c r="BC119" s="211" t="str">
        <f t="shared" si="84"/>
        <v/>
      </c>
      <c r="BD119" s="211" t="str">
        <f t="shared" si="84"/>
        <v/>
      </c>
      <c r="BE119" s="211" t="str">
        <f t="shared" si="84"/>
        <v/>
      </c>
      <c r="BF119" s="211" t="str">
        <f t="shared" si="84"/>
        <v/>
      </c>
      <c r="BH119" s="226" t="b">
        <f t="shared" si="68"/>
        <v>0</v>
      </c>
      <c r="BI119" s="226" t="b">
        <f t="shared" si="69"/>
        <v>0</v>
      </c>
    </row>
    <row r="120" spans="2:61" x14ac:dyDescent="0.25">
      <c r="B120" s="11" t="str">
        <f t="shared" si="70"/>
        <v/>
      </c>
      <c r="C120" s="8"/>
      <c r="D120" s="8"/>
      <c r="E120" s="8"/>
      <c r="F120" s="340"/>
      <c r="G120" s="10"/>
      <c r="H120" s="10"/>
      <c r="I120" s="194"/>
      <c r="J120" s="11" t="str">
        <f t="shared" si="71"/>
        <v/>
      </c>
      <c r="K120" s="11" t="str">
        <f t="shared" si="72"/>
        <v/>
      </c>
      <c r="L120" s="11" t="str">
        <f t="shared" si="73"/>
        <v/>
      </c>
      <c r="M120" s="11" t="str">
        <f t="shared" si="74"/>
        <v/>
      </c>
      <c r="N120" s="11" t="str">
        <f t="shared" si="75"/>
        <v/>
      </c>
      <c r="O120" s="11" t="str">
        <f t="shared" si="76"/>
        <v/>
      </c>
      <c r="P120" s="173"/>
      <c r="Q120" s="11"/>
      <c r="R120" s="11"/>
      <c r="S120" s="11"/>
      <c r="T120" s="11"/>
      <c r="U120" s="11"/>
      <c r="V120" s="11" t="str">
        <f t="shared" si="77"/>
        <v/>
      </c>
      <c r="W120" s="11">
        <v>90</v>
      </c>
      <c r="X120" s="173"/>
      <c r="Y120" s="173"/>
      <c r="Z120" s="11" t="str">
        <f t="shared" si="78"/>
        <v/>
      </c>
      <c r="AA120" s="211">
        <f t="shared" si="67"/>
        <v>0</v>
      </c>
      <c r="AB120" s="211" t="str">
        <f t="shared" si="79"/>
        <v/>
      </c>
      <c r="AC120" s="211" t="str">
        <f t="shared" si="79"/>
        <v/>
      </c>
      <c r="AD120" s="210">
        <f t="shared" si="80"/>
        <v>0</v>
      </c>
      <c r="AE120" s="210">
        <f t="shared" si="81"/>
        <v>0</v>
      </c>
      <c r="AF120" s="210">
        <f t="shared" si="82"/>
        <v>0</v>
      </c>
      <c r="AG120" s="210">
        <f t="shared" si="66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84"/>
        <v/>
      </c>
      <c r="BC120" s="211" t="str">
        <f t="shared" si="84"/>
        <v/>
      </c>
      <c r="BD120" s="211" t="str">
        <f t="shared" si="84"/>
        <v/>
      </c>
      <c r="BE120" s="211" t="str">
        <f t="shared" si="84"/>
        <v/>
      </c>
      <c r="BF120" s="211" t="str">
        <f t="shared" si="84"/>
        <v/>
      </c>
      <c r="BH120" s="226" t="b">
        <f t="shared" si="68"/>
        <v>0</v>
      </c>
      <c r="BI120" s="226" t="b">
        <f t="shared" si="69"/>
        <v>0</v>
      </c>
    </row>
    <row r="121" spans="2:61" x14ac:dyDescent="0.25">
      <c r="B121" s="11" t="str">
        <f t="shared" si="70"/>
        <v/>
      </c>
      <c r="C121" s="8"/>
      <c r="D121" s="8"/>
      <c r="E121" s="8"/>
      <c r="F121" s="340"/>
      <c r="G121" s="10"/>
      <c r="H121" s="10"/>
      <c r="I121" s="194"/>
      <c r="J121" s="11" t="str">
        <f t="shared" si="71"/>
        <v/>
      </c>
      <c r="K121" s="11" t="str">
        <f t="shared" si="72"/>
        <v/>
      </c>
      <c r="L121" s="11" t="str">
        <f t="shared" si="73"/>
        <v/>
      </c>
      <c r="M121" s="11" t="str">
        <f t="shared" si="74"/>
        <v/>
      </c>
      <c r="N121" s="11" t="str">
        <f t="shared" si="75"/>
        <v/>
      </c>
      <c r="O121" s="11" t="str">
        <f t="shared" si="76"/>
        <v/>
      </c>
      <c r="P121" s="173"/>
      <c r="Q121" s="11"/>
      <c r="R121" s="11"/>
      <c r="S121" s="11"/>
      <c r="T121" s="11"/>
      <c r="U121" s="11"/>
      <c r="V121" s="11" t="str">
        <f t="shared" si="77"/>
        <v/>
      </c>
      <c r="W121" s="11">
        <v>91</v>
      </c>
      <c r="X121" s="173"/>
      <c r="Y121" s="173"/>
      <c r="Z121" s="11" t="str">
        <f t="shared" si="78"/>
        <v/>
      </c>
      <c r="AA121" s="211">
        <f t="shared" si="67"/>
        <v>0</v>
      </c>
      <c r="AB121" s="211" t="str">
        <f t="shared" si="79"/>
        <v/>
      </c>
      <c r="AC121" s="211" t="str">
        <f t="shared" si="79"/>
        <v/>
      </c>
      <c r="AD121" s="210">
        <f t="shared" si="80"/>
        <v>0</v>
      </c>
      <c r="AE121" s="210">
        <f t="shared" si="81"/>
        <v>0</v>
      </c>
      <c r="AF121" s="210">
        <f t="shared" si="82"/>
        <v>0</v>
      </c>
      <c r="AG121" s="210">
        <f t="shared" si="66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ref="BB121:BF130" si="85">IF($F121="","",BB$30)</f>
        <v/>
      </c>
      <c r="BC121" s="211" t="str">
        <f t="shared" si="85"/>
        <v/>
      </c>
      <c r="BD121" s="211" t="str">
        <f t="shared" si="85"/>
        <v/>
      </c>
      <c r="BE121" s="211" t="str">
        <f t="shared" si="85"/>
        <v/>
      </c>
      <c r="BF121" s="211" t="str">
        <f t="shared" si="85"/>
        <v/>
      </c>
      <c r="BH121" s="226" t="b">
        <f t="shared" si="68"/>
        <v>0</v>
      </c>
      <c r="BI121" s="226" t="b">
        <f t="shared" si="69"/>
        <v>0</v>
      </c>
    </row>
    <row r="122" spans="2:61" x14ac:dyDescent="0.25">
      <c r="B122" s="11" t="str">
        <f t="shared" si="70"/>
        <v/>
      </c>
      <c r="C122" s="8"/>
      <c r="D122" s="8"/>
      <c r="E122" s="8"/>
      <c r="F122" s="340"/>
      <c r="G122" s="10"/>
      <c r="H122" s="10"/>
      <c r="I122" s="194"/>
      <c r="J122" s="11" t="str">
        <f t="shared" si="71"/>
        <v/>
      </c>
      <c r="K122" s="11" t="str">
        <f t="shared" si="72"/>
        <v/>
      </c>
      <c r="L122" s="11" t="str">
        <f t="shared" si="73"/>
        <v/>
      </c>
      <c r="M122" s="11" t="str">
        <f t="shared" si="74"/>
        <v/>
      </c>
      <c r="N122" s="11" t="str">
        <f t="shared" si="75"/>
        <v/>
      </c>
      <c r="O122" s="11" t="str">
        <f t="shared" si="76"/>
        <v/>
      </c>
      <c r="P122" s="173"/>
      <c r="Q122" s="11"/>
      <c r="R122" s="11"/>
      <c r="S122" s="11"/>
      <c r="T122" s="11"/>
      <c r="U122" s="11"/>
      <c r="V122" s="11" t="str">
        <f t="shared" si="77"/>
        <v/>
      </c>
      <c r="W122" s="11">
        <v>92</v>
      </c>
      <c r="X122" s="173"/>
      <c r="Y122" s="173"/>
      <c r="Z122" s="11" t="str">
        <f t="shared" si="78"/>
        <v/>
      </c>
      <c r="AA122" s="211">
        <f t="shared" si="67"/>
        <v>0</v>
      </c>
      <c r="AB122" s="211" t="str">
        <f t="shared" si="79"/>
        <v/>
      </c>
      <c r="AC122" s="211" t="str">
        <f t="shared" si="79"/>
        <v/>
      </c>
      <c r="AD122" s="210">
        <f t="shared" si="80"/>
        <v>0</v>
      </c>
      <c r="AE122" s="210">
        <f t="shared" si="81"/>
        <v>0</v>
      </c>
      <c r="AF122" s="210">
        <f t="shared" si="82"/>
        <v>0</v>
      </c>
      <c r="AG122" s="210">
        <f t="shared" si="66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85"/>
        <v/>
      </c>
      <c r="BC122" s="211" t="str">
        <f t="shared" si="85"/>
        <v/>
      </c>
      <c r="BD122" s="211" t="str">
        <f t="shared" si="85"/>
        <v/>
      </c>
      <c r="BE122" s="211" t="str">
        <f t="shared" si="85"/>
        <v/>
      </c>
      <c r="BF122" s="211" t="str">
        <f t="shared" si="85"/>
        <v/>
      </c>
      <c r="BH122" s="226" t="b">
        <f t="shared" si="68"/>
        <v>0</v>
      </c>
      <c r="BI122" s="226" t="b">
        <f t="shared" si="69"/>
        <v>0</v>
      </c>
    </row>
    <row r="123" spans="2:61" x14ac:dyDescent="0.25">
      <c r="B123" s="11" t="str">
        <f t="shared" si="70"/>
        <v/>
      </c>
      <c r="C123" s="8"/>
      <c r="D123" s="8"/>
      <c r="E123" s="8"/>
      <c r="F123" s="340"/>
      <c r="G123" s="10"/>
      <c r="H123" s="10"/>
      <c r="I123" s="194"/>
      <c r="J123" s="11" t="str">
        <f t="shared" si="71"/>
        <v/>
      </c>
      <c r="K123" s="11" t="str">
        <f t="shared" si="72"/>
        <v/>
      </c>
      <c r="L123" s="11" t="str">
        <f t="shared" si="73"/>
        <v/>
      </c>
      <c r="M123" s="11" t="str">
        <f t="shared" si="74"/>
        <v/>
      </c>
      <c r="N123" s="11" t="str">
        <f t="shared" si="75"/>
        <v/>
      </c>
      <c r="O123" s="11" t="str">
        <f t="shared" si="76"/>
        <v/>
      </c>
      <c r="P123" s="173"/>
      <c r="Q123" s="11"/>
      <c r="R123" s="11"/>
      <c r="S123" s="11"/>
      <c r="T123" s="11"/>
      <c r="U123" s="11"/>
      <c r="V123" s="11" t="str">
        <f t="shared" si="77"/>
        <v/>
      </c>
      <c r="W123" s="11">
        <v>93</v>
      </c>
      <c r="X123" s="173"/>
      <c r="Y123" s="173"/>
      <c r="Z123" s="11" t="str">
        <f t="shared" si="78"/>
        <v/>
      </c>
      <c r="AA123" s="211">
        <f t="shared" si="67"/>
        <v>0</v>
      </c>
      <c r="AB123" s="211" t="str">
        <f t="shared" si="79"/>
        <v/>
      </c>
      <c r="AC123" s="211" t="str">
        <f t="shared" si="79"/>
        <v/>
      </c>
      <c r="AD123" s="210">
        <f t="shared" si="80"/>
        <v>0</v>
      </c>
      <c r="AE123" s="210">
        <f t="shared" si="81"/>
        <v>0</v>
      </c>
      <c r="AF123" s="210">
        <f t="shared" si="82"/>
        <v>0</v>
      </c>
      <c r="AG123" s="210">
        <f t="shared" si="66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85"/>
        <v/>
      </c>
      <c r="BC123" s="211" t="str">
        <f t="shared" si="85"/>
        <v/>
      </c>
      <c r="BD123" s="211" t="str">
        <f t="shared" si="85"/>
        <v/>
      </c>
      <c r="BE123" s="211" t="str">
        <f t="shared" si="85"/>
        <v/>
      </c>
      <c r="BF123" s="211" t="str">
        <f t="shared" si="85"/>
        <v/>
      </c>
      <c r="BH123" s="226" t="b">
        <f t="shared" si="68"/>
        <v>0</v>
      </c>
      <c r="BI123" s="226" t="b">
        <f t="shared" si="69"/>
        <v>0</v>
      </c>
    </row>
    <row r="124" spans="2:61" x14ac:dyDescent="0.25">
      <c r="B124" s="11" t="str">
        <f t="shared" si="70"/>
        <v/>
      </c>
      <c r="C124" s="8"/>
      <c r="D124" s="8"/>
      <c r="E124" s="8"/>
      <c r="F124" s="340"/>
      <c r="G124" s="10"/>
      <c r="H124" s="10"/>
      <c r="I124" s="194"/>
      <c r="J124" s="11" t="str">
        <f t="shared" si="71"/>
        <v/>
      </c>
      <c r="K124" s="11" t="str">
        <f t="shared" si="72"/>
        <v/>
      </c>
      <c r="L124" s="11" t="str">
        <f t="shared" si="73"/>
        <v/>
      </c>
      <c r="M124" s="11" t="str">
        <f t="shared" si="74"/>
        <v/>
      </c>
      <c r="N124" s="11" t="str">
        <f t="shared" si="75"/>
        <v/>
      </c>
      <c r="O124" s="11" t="str">
        <f t="shared" si="76"/>
        <v/>
      </c>
      <c r="P124" s="173"/>
      <c r="Q124" s="11"/>
      <c r="R124" s="11"/>
      <c r="S124" s="11"/>
      <c r="T124" s="11"/>
      <c r="U124" s="11"/>
      <c r="V124" s="11" t="str">
        <f t="shared" si="77"/>
        <v/>
      </c>
      <c r="W124" s="11">
        <v>94</v>
      </c>
      <c r="X124" s="173"/>
      <c r="Y124" s="173"/>
      <c r="Z124" s="11" t="str">
        <f t="shared" si="78"/>
        <v/>
      </c>
      <c r="AA124" s="211">
        <f t="shared" si="67"/>
        <v>0</v>
      </c>
      <c r="AB124" s="211" t="str">
        <f t="shared" si="79"/>
        <v/>
      </c>
      <c r="AC124" s="211" t="str">
        <f t="shared" si="79"/>
        <v/>
      </c>
      <c r="AD124" s="210">
        <f t="shared" si="80"/>
        <v>0</v>
      </c>
      <c r="AE124" s="210">
        <f t="shared" si="81"/>
        <v>0</v>
      </c>
      <c r="AF124" s="210">
        <f t="shared" si="82"/>
        <v>0</v>
      </c>
      <c r="AG124" s="210">
        <f t="shared" si="66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85"/>
        <v/>
      </c>
      <c r="BC124" s="211" t="str">
        <f t="shared" si="85"/>
        <v/>
      </c>
      <c r="BD124" s="211" t="str">
        <f t="shared" si="85"/>
        <v/>
      </c>
      <c r="BE124" s="211" t="str">
        <f t="shared" si="85"/>
        <v/>
      </c>
      <c r="BF124" s="211" t="str">
        <f t="shared" si="85"/>
        <v/>
      </c>
      <c r="BH124" s="226" t="b">
        <f t="shared" si="68"/>
        <v>0</v>
      </c>
      <c r="BI124" s="226" t="b">
        <f t="shared" si="69"/>
        <v>0</v>
      </c>
    </row>
    <row r="125" spans="2:61" x14ac:dyDescent="0.25">
      <c r="B125" s="11" t="str">
        <f t="shared" si="70"/>
        <v/>
      </c>
      <c r="C125" s="8"/>
      <c r="D125" s="8"/>
      <c r="E125" s="8"/>
      <c r="F125" s="340"/>
      <c r="G125" s="10"/>
      <c r="H125" s="10"/>
      <c r="I125" s="194"/>
      <c r="J125" s="11" t="str">
        <f t="shared" si="71"/>
        <v/>
      </c>
      <c r="K125" s="11" t="str">
        <f t="shared" si="72"/>
        <v/>
      </c>
      <c r="L125" s="11" t="str">
        <f t="shared" si="73"/>
        <v/>
      </c>
      <c r="M125" s="11" t="str">
        <f t="shared" si="74"/>
        <v/>
      </c>
      <c r="N125" s="11" t="str">
        <f t="shared" si="75"/>
        <v/>
      </c>
      <c r="O125" s="11" t="str">
        <f t="shared" si="76"/>
        <v/>
      </c>
      <c r="P125" s="173"/>
      <c r="Q125" s="11"/>
      <c r="R125" s="11"/>
      <c r="S125" s="11"/>
      <c r="T125" s="11"/>
      <c r="U125" s="11"/>
      <c r="V125" s="11" t="str">
        <f t="shared" si="77"/>
        <v/>
      </c>
      <c r="W125" s="11">
        <v>95</v>
      </c>
      <c r="X125" s="173"/>
      <c r="Y125" s="173"/>
      <c r="Z125" s="11" t="str">
        <f t="shared" si="78"/>
        <v/>
      </c>
      <c r="AA125" s="211">
        <f t="shared" si="67"/>
        <v>0</v>
      </c>
      <c r="AB125" s="211" t="str">
        <f t="shared" si="79"/>
        <v/>
      </c>
      <c r="AC125" s="211" t="str">
        <f t="shared" si="79"/>
        <v/>
      </c>
      <c r="AD125" s="210">
        <f t="shared" si="80"/>
        <v>0</v>
      </c>
      <c r="AE125" s="210">
        <f t="shared" si="81"/>
        <v>0</v>
      </c>
      <c r="AF125" s="210">
        <f t="shared" si="82"/>
        <v>0</v>
      </c>
      <c r="AG125" s="210">
        <f t="shared" si="66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85"/>
        <v/>
      </c>
      <c r="BC125" s="211" t="str">
        <f t="shared" si="85"/>
        <v/>
      </c>
      <c r="BD125" s="211" t="str">
        <f t="shared" si="85"/>
        <v/>
      </c>
      <c r="BE125" s="211" t="str">
        <f t="shared" si="85"/>
        <v/>
      </c>
      <c r="BF125" s="211" t="str">
        <f t="shared" si="85"/>
        <v/>
      </c>
      <c r="BH125" s="226" t="b">
        <f t="shared" si="68"/>
        <v>0</v>
      </c>
      <c r="BI125" s="226" t="b">
        <f t="shared" si="69"/>
        <v>0</v>
      </c>
    </row>
    <row r="126" spans="2:61" x14ac:dyDescent="0.25">
      <c r="B126" s="11" t="str">
        <f t="shared" si="70"/>
        <v/>
      </c>
      <c r="C126" s="8"/>
      <c r="D126" s="8"/>
      <c r="E126" s="8"/>
      <c r="F126" s="340"/>
      <c r="G126" s="10"/>
      <c r="H126" s="10"/>
      <c r="I126" s="194"/>
      <c r="J126" s="11" t="str">
        <f t="shared" si="71"/>
        <v/>
      </c>
      <c r="K126" s="11" t="str">
        <f t="shared" si="72"/>
        <v/>
      </c>
      <c r="L126" s="11" t="str">
        <f t="shared" si="73"/>
        <v/>
      </c>
      <c r="M126" s="11" t="str">
        <f t="shared" si="74"/>
        <v/>
      </c>
      <c r="N126" s="11" t="str">
        <f t="shared" si="75"/>
        <v/>
      </c>
      <c r="O126" s="11" t="str">
        <f t="shared" si="76"/>
        <v/>
      </c>
      <c r="P126" s="173"/>
      <c r="Q126" s="11"/>
      <c r="R126" s="11"/>
      <c r="S126" s="11"/>
      <c r="T126" s="11"/>
      <c r="U126" s="11"/>
      <c r="V126" s="11" t="str">
        <f t="shared" si="77"/>
        <v/>
      </c>
      <c r="W126" s="11">
        <v>96</v>
      </c>
      <c r="X126" s="173"/>
      <c r="Y126" s="173"/>
      <c r="Z126" s="11" t="str">
        <f t="shared" si="78"/>
        <v/>
      </c>
      <c r="AA126" s="211">
        <f t="shared" si="67"/>
        <v>0</v>
      </c>
      <c r="AB126" s="211" t="str">
        <f t="shared" si="79"/>
        <v/>
      </c>
      <c r="AC126" s="211" t="str">
        <f t="shared" si="79"/>
        <v/>
      </c>
      <c r="AD126" s="210">
        <f t="shared" si="80"/>
        <v>0</v>
      </c>
      <c r="AE126" s="210">
        <f t="shared" si="81"/>
        <v>0</v>
      </c>
      <c r="AF126" s="210">
        <f t="shared" si="82"/>
        <v>0</v>
      </c>
      <c r="AG126" s="210">
        <f t="shared" si="66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85"/>
        <v/>
      </c>
      <c r="BC126" s="211" t="str">
        <f t="shared" si="85"/>
        <v/>
      </c>
      <c r="BD126" s="211" t="str">
        <f t="shared" si="85"/>
        <v/>
      </c>
      <c r="BE126" s="211" t="str">
        <f t="shared" si="85"/>
        <v/>
      </c>
      <c r="BF126" s="211" t="str">
        <f t="shared" si="85"/>
        <v/>
      </c>
      <c r="BH126" s="226" t="b">
        <f t="shared" si="68"/>
        <v>0</v>
      </c>
      <c r="BI126" s="226" t="b">
        <f t="shared" si="69"/>
        <v>0</v>
      </c>
    </row>
    <row r="127" spans="2:61" x14ac:dyDescent="0.25">
      <c r="B127" s="11" t="str">
        <f t="shared" si="70"/>
        <v/>
      </c>
      <c r="C127" s="8"/>
      <c r="D127" s="8"/>
      <c r="E127" s="8"/>
      <c r="F127" s="340"/>
      <c r="G127" s="10"/>
      <c r="H127" s="10"/>
      <c r="I127" s="194"/>
      <c r="J127" s="11" t="str">
        <f t="shared" si="71"/>
        <v/>
      </c>
      <c r="K127" s="11" t="str">
        <f t="shared" si="72"/>
        <v/>
      </c>
      <c r="L127" s="11" t="str">
        <f t="shared" si="73"/>
        <v/>
      </c>
      <c r="M127" s="11" t="str">
        <f t="shared" si="74"/>
        <v/>
      </c>
      <c r="N127" s="11" t="str">
        <f t="shared" si="75"/>
        <v/>
      </c>
      <c r="O127" s="11" t="str">
        <f t="shared" ref="O127:O130" si="86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77"/>
        <v/>
      </c>
      <c r="W127" s="11">
        <v>97</v>
      </c>
      <c r="X127" s="173"/>
      <c r="Y127" s="173"/>
      <c r="Z127" s="11" t="str">
        <f t="shared" si="78"/>
        <v/>
      </c>
      <c r="AA127" s="211">
        <f t="shared" si="67"/>
        <v>0</v>
      </c>
      <c r="AB127" s="211" t="str">
        <f t="shared" si="79"/>
        <v/>
      </c>
      <c r="AC127" s="211" t="str">
        <f t="shared" si="79"/>
        <v/>
      </c>
      <c r="AD127" s="210">
        <f t="shared" si="80"/>
        <v>0</v>
      </c>
      <c r="AE127" s="210">
        <f t="shared" si="81"/>
        <v>0</v>
      </c>
      <c r="AF127" s="210">
        <f t="shared" si="82"/>
        <v>0</v>
      </c>
      <c r="AG127" s="210">
        <f t="shared" si="66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si="85"/>
        <v/>
      </c>
      <c r="BC127" s="211" t="str">
        <f t="shared" si="85"/>
        <v/>
      </c>
      <c r="BD127" s="211" t="str">
        <f t="shared" si="85"/>
        <v/>
      </c>
      <c r="BE127" s="211" t="str">
        <f t="shared" si="85"/>
        <v/>
      </c>
      <c r="BF127" s="211" t="str">
        <f t="shared" si="85"/>
        <v/>
      </c>
      <c r="BH127" s="226" t="b">
        <f t="shared" si="68"/>
        <v>0</v>
      </c>
      <c r="BI127" s="226" t="b">
        <f t="shared" si="69"/>
        <v>0</v>
      </c>
    </row>
    <row r="128" spans="2:61" x14ac:dyDescent="0.25">
      <c r="B128" s="11" t="str">
        <f t="shared" si="70"/>
        <v/>
      </c>
      <c r="C128" s="8"/>
      <c r="D128" s="8"/>
      <c r="E128" s="8"/>
      <c r="F128" s="340"/>
      <c r="G128" s="10"/>
      <c r="H128" s="10"/>
      <c r="I128" s="194"/>
      <c r="J128" s="11" t="str">
        <f t="shared" si="71"/>
        <v/>
      </c>
      <c r="K128" s="11" t="str">
        <f t="shared" si="72"/>
        <v/>
      </c>
      <c r="L128" s="11" t="str">
        <f t="shared" si="73"/>
        <v/>
      </c>
      <c r="M128" s="11" t="str">
        <f t="shared" si="74"/>
        <v/>
      </c>
      <c r="N128" s="11" t="str">
        <f t="shared" si="75"/>
        <v/>
      </c>
      <c r="O128" s="11" t="str">
        <f t="shared" si="86"/>
        <v/>
      </c>
      <c r="P128" s="173"/>
      <c r="Q128" s="11"/>
      <c r="R128" s="11"/>
      <c r="S128" s="11"/>
      <c r="T128" s="11"/>
      <c r="U128" s="11"/>
      <c r="V128" s="11" t="str">
        <f t="shared" si="77"/>
        <v/>
      </c>
      <c r="W128" s="11">
        <v>98</v>
      </c>
      <c r="X128" s="173"/>
      <c r="Y128" s="173"/>
      <c r="Z128" s="11" t="str">
        <f t="shared" si="78"/>
        <v/>
      </c>
      <c r="AA128" s="211">
        <f t="shared" si="67"/>
        <v>0</v>
      </c>
      <c r="AB128" s="211" t="str">
        <f t="shared" si="79"/>
        <v/>
      </c>
      <c r="AC128" s="211" t="str">
        <f t="shared" si="79"/>
        <v/>
      </c>
      <c r="AD128" s="210">
        <f t="shared" si="80"/>
        <v>0</v>
      </c>
      <c r="AE128" s="210">
        <f t="shared" si="81"/>
        <v>0</v>
      </c>
      <c r="AF128" s="210">
        <f t="shared" si="82"/>
        <v>0</v>
      </c>
      <c r="AG128" s="210">
        <f t="shared" si="66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85"/>
        <v/>
      </c>
      <c r="BC128" s="211" t="str">
        <f t="shared" si="85"/>
        <v/>
      </c>
      <c r="BD128" s="211" t="str">
        <f t="shared" si="85"/>
        <v/>
      </c>
      <c r="BE128" s="211" t="str">
        <f t="shared" si="85"/>
        <v/>
      </c>
      <c r="BF128" s="211" t="str">
        <f t="shared" si="85"/>
        <v/>
      </c>
      <c r="BH128" s="226" t="b">
        <f t="shared" si="68"/>
        <v>0</v>
      </c>
      <c r="BI128" s="226" t="b">
        <f t="shared" si="69"/>
        <v>0</v>
      </c>
    </row>
    <row r="129" spans="1:61" x14ac:dyDescent="0.25">
      <c r="B129" s="11" t="str">
        <f t="shared" si="70"/>
        <v/>
      </c>
      <c r="C129" s="8"/>
      <c r="D129" s="8"/>
      <c r="E129" s="8"/>
      <c r="F129" s="340"/>
      <c r="G129" s="10"/>
      <c r="H129" s="10"/>
      <c r="I129" s="194"/>
      <c r="J129" s="11" t="str">
        <f t="shared" si="71"/>
        <v/>
      </c>
      <c r="K129" s="11" t="str">
        <f t="shared" si="72"/>
        <v/>
      </c>
      <c r="L129" s="11" t="str">
        <f t="shared" si="73"/>
        <v/>
      </c>
      <c r="M129" s="11" t="str">
        <f t="shared" si="74"/>
        <v/>
      </c>
      <c r="N129" s="11" t="str">
        <f t="shared" si="75"/>
        <v/>
      </c>
      <c r="O129" s="11" t="str">
        <f t="shared" si="86"/>
        <v/>
      </c>
      <c r="P129" s="173"/>
      <c r="Q129" s="11"/>
      <c r="R129" s="11"/>
      <c r="S129" s="11"/>
      <c r="T129" s="11"/>
      <c r="U129" s="11"/>
      <c r="V129" s="11" t="str">
        <f t="shared" si="77"/>
        <v/>
      </c>
      <c r="W129" s="11">
        <v>99</v>
      </c>
      <c r="X129" s="173"/>
      <c r="Y129" s="173"/>
      <c r="Z129" s="11" t="str">
        <f t="shared" si="78"/>
        <v/>
      </c>
      <c r="AA129" s="211">
        <f t="shared" si="67"/>
        <v>0</v>
      </c>
      <c r="AB129" s="211" t="str">
        <f t="shared" si="79"/>
        <v/>
      </c>
      <c r="AC129" s="211" t="str">
        <f t="shared" si="79"/>
        <v/>
      </c>
      <c r="AD129" s="210">
        <f t="shared" si="80"/>
        <v>0</v>
      </c>
      <c r="AE129" s="210">
        <f t="shared" si="81"/>
        <v>0</v>
      </c>
      <c r="AF129" s="210">
        <f t="shared" si="82"/>
        <v>0</v>
      </c>
      <c r="AG129" s="210">
        <f t="shared" si="66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85"/>
        <v/>
      </c>
      <c r="BC129" s="211" t="str">
        <f t="shared" si="85"/>
        <v/>
      </c>
      <c r="BD129" s="211" t="str">
        <f t="shared" si="85"/>
        <v/>
      </c>
      <c r="BE129" s="211" t="str">
        <f t="shared" si="85"/>
        <v/>
      </c>
      <c r="BF129" s="211" t="str">
        <f t="shared" si="85"/>
        <v/>
      </c>
      <c r="BH129" s="226" t="b">
        <f t="shared" si="68"/>
        <v>0</v>
      </c>
      <c r="BI129" s="226" t="b">
        <f t="shared" si="69"/>
        <v>0</v>
      </c>
    </row>
    <row r="130" spans="1:61" ht="16.5" thickBot="1" x14ac:dyDescent="0.3">
      <c r="B130" s="11" t="str">
        <f t="shared" si="70"/>
        <v/>
      </c>
      <c r="C130" s="8"/>
      <c r="D130" s="8"/>
      <c r="E130" s="8"/>
      <c r="F130" s="340"/>
      <c r="G130" s="10"/>
      <c r="H130" s="10"/>
      <c r="I130" s="194"/>
      <c r="J130" s="11" t="str">
        <f t="shared" si="71"/>
        <v/>
      </c>
      <c r="K130" s="11" t="str">
        <f t="shared" si="72"/>
        <v/>
      </c>
      <c r="L130" s="11" t="str">
        <f t="shared" si="73"/>
        <v/>
      </c>
      <c r="M130" s="11" t="str">
        <f t="shared" si="74"/>
        <v/>
      </c>
      <c r="N130" s="11" t="str">
        <f t="shared" si="75"/>
        <v/>
      </c>
      <c r="O130" s="11" t="str">
        <f t="shared" si="86"/>
        <v/>
      </c>
      <c r="P130" s="173"/>
      <c r="Q130" s="11"/>
      <c r="R130" s="11"/>
      <c r="S130" s="11"/>
      <c r="T130" s="11"/>
      <c r="U130" s="11"/>
      <c r="V130" s="11" t="str">
        <f t="shared" si="77"/>
        <v/>
      </c>
      <c r="W130" s="11">
        <v>100</v>
      </c>
      <c r="X130" s="173"/>
      <c r="Y130" s="173"/>
      <c r="Z130" s="11" t="str">
        <f t="shared" si="78"/>
        <v/>
      </c>
      <c r="AA130" s="211">
        <f t="shared" si="67"/>
        <v>0</v>
      </c>
      <c r="AB130" s="211" t="str">
        <f t="shared" si="79"/>
        <v/>
      </c>
      <c r="AC130" s="211" t="str">
        <f t="shared" si="79"/>
        <v/>
      </c>
      <c r="AD130" s="210">
        <f t="shared" si="80"/>
        <v>0</v>
      </c>
      <c r="AE130" s="210">
        <f t="shared" si="81"/>
        <v>0</v>
      </c>
      <c r="AF130" s="210">
        <f t="shared" si="82"/>
        <v>0</v>
      </c>
      <c r="AG130" s="210">
        <f t="shared" si="66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85"/>
        <v/>
      </c>
      <c r="BC130" s="211" t="str">
        <f t="shared" si="85"/>
        <v/>
      </c>
      <c r="BD130" s="211" t="str">
        <f t="shared" si="85"/>
        <v/>
      </c>
      <c r="BE130" s="211" t="str">
        <f t="shared" si="85"/>
        <v/>
      </c>
      <c r="BF130" s="211" t="str">
        <f t="shared" si="85"/>
        <v/>
      </c>
      <c r="BH130" s="226" t="b">
        <f t="shared" si="68"/>
        <v>0</v>
      </c>
      <c r="BI130" s="226" t="b">
        <f t="shared" si="69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87">SUM(G31:G130)</f>
        <v>820</v>
      </c>
      <c r="H131" s="13">
        <f t="shared" si="87"/>
        <v>750</v>
      </c>
      <c r="I131" s="13">
        <f t="shared" si="87"/>
        <v>1</v>
      </c>
      <c r="J131" s="13">
        <f t="shared" si="87"/>
        <v>10</v>
      </c>
      <c r="K131" s="13">
        <f t="shared" si="87"/>
        <v>10</v>
      </c>
      <c r="L131" s="13">
        <f t="shared" si="87"/>
        <v>10</v>
      </c>
      <c r="M131" s="13">
        <f t="shared" si="87"/>
        <v>10</v>
      </c>
      <c r="N131" s="13">
        <f>SUM(N31:N130)</f>
        <v>10</v>
      </c>
      <c r="O131" s="13">
        <f>SUM(O31:O130)</f>
        <v>10</v>
      </c>
      <c r="P131" s="13">
        <f t="shared" ref="P131" si="88">SUM(P31:P130)</f>
        <v>0</v>
      </c>
      <c r="Q131" s="13">
        <f t="shared" ref="Q131" si="89">SUM(Q31:Q130)</f>
        <v>0</v>
      </c>
      <c r="R131" s="13">
        <f t="shared" ref="R131:X131" si="90">SUM(R31:R130)</f>
        <v>0</v>
      </c>
      <c r="S131" s="13"/>
      <c r="T131" s="13">
        <f t="shared" si="90"/>
        <v>0</v>
      </c>
      <c r="U131" s="13">
        <f t="shared" si="90"/>
        <v>0</v>
      </c>
      <c r="V131" s="13">
        <f t="shared" si="90"/>
        <v>0</v>
      </c>
      <c r="W131" s="13">
        <f t="shared" si="90"/>
        <v>5050</v>
      </c>
      <c r="X131" s="13">
        <f t="shared" si="90"/>
        <v>0</v>
      </c>
      <c r="Y131" s="13">
        <f t="shared" ref="Y131:Z131" si="91">SUM(Y31:Y130)</f>
        <v>10</v>
      </c>
      <c r="Z131" s="13">
        <f t="shared" si="91"/>
        <v>10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y9tZ9F1mi5qMJiv1ELuITFMt9jgV8V/jDglCZyFvSVdadzw7jsS1f//P3vrNRX1xLULwQ7MgI6INr79v896FJg==" saltValue="j0EHf3ACh2Zu0grIHBLLcw==" spinCount="100000" sheet="1" scenarios="1" formatColumns="0" formatRows="0"/>
  <mergeCells count="21">
    <mergeCell ref="J29:J30"/>
    <mergeCell ref="K29:K30"/>
    <mergeCell ref="L29:L30"/>
    <mergeCell ref="M29:M30"/>
    <mergeCell ref="O29:O30"/>
    <mergeCell ref="BH29:BH30"/>
    <mergeCell ref="BI29:BI30"/>
    <mergeCell ref="N29:N30"/>
    <mergeCell ref="F4:G4"/>
    <mergeCell ref="B29:B30"/>
    <mergeCell ref="C29:C30"/>
    <mergeCell ref="D29:D30"/>
    <mergeCell ref="E29:E30"/>
    <mergeCell ref="Z29:Z30"/>
    <mergeCell ref="Q29:Q30"/>
    <mergeCell ref="R29:R30"/>
    <mergeCell ref="T29:T30"/>
    <mergeCell ref="U29:U30"/>
    <mergeCell ref="V29:V30"/>
    <mergeCell ref="W29:W30"/>
    <mergeCell ref="S29:S30"/>
  </mergeCells>
  <conditionalFormatting sqref="B31:E130 P31:X130">
    <cfRule type="expression" dxfId="192" priority="474">
      <formula>$F31=""</formula>
    </cfRule>
    <cfRule type="expression" dxfId="191" priority="475">
      <formula>B$30&lt;&gt;""</formula>
    </cfRule>
  </conditionalFormatting>
  <conditionalFormatting sqref="B31:E130 R31:W130">
    <cfRule type="expression" dxfId="190" priority="473" stopIfTrue="1">
      <formula>AND($F31="",B31&lt;&gt;"")</formula>
    </cfRule>
  </conditionalFormatting>
  <conditionalFormatting sqref="G31:I130">
    <cfRule type="expression" dxfId="189" priority="1">
      <formula>$F31=""</formula>
    </cfRule>
    <cfRule type="expression" dxfId="188" priority="2">
      <formula>G$30&lt;&gt;""</formula>
    </cfRule>
  </conditionalFormatting>
  <conditionalFormatting sqref="J31:M130">
    <cfRule type="expression" dxfId="187" priority="29">
      <formula>$F31=""</formula>
    </cfRule>
    <cfRule type="expression" dxfId="186" priority="30">
      <formula>J$30&lt;&gt;""</formula>
    </cfRule>
  </conditionalFormatting>
  <conditionalFormatting sqref="J31:O130">
    <cfRule type="expression" dxfId="185" priority="28" stopIfTrue="1">
      <formula>AND($F31="",J31&lt;&gt;"")</formula>
    </cfRule>
  </conditionalFormatting>
  <conditionalFormatting sqref="N31:N130 Z31:Z130">
    <cfRule type="expression" dxfId="184" priority="823">
      <formula>O$30&lt;&gt;""</formula>
    </cfRule>
  </conditionalFormatting>
  <conditionalFormatting sqref="N31:O130 Z31:Z130">
    <cfRule type="expression" dxfId="183" priority="822">
      <formula>$F31=""</formula>
    </cfRule>
  </conditionalFormatting>
  <conditionalFormatting sqref="N31:O130">
    <cfRule type="cellIs" dxfId="182" priority="10" operator="equal">
      <formula>0</formula>
    </cfRule>
  </conditionalFormatting>
  <conditionalFormatting sqref="O31:O130">
    <cfRule type="expression" dxfId="181" priority="11">
      <formula>$F31=""</formula>
    </cfRule>
    <cfRule type="expression" dxfId="180" priority="12">
      <formula>P$30&lt;&gt;""</formula>
    </cfRule>
    <cfRule type="expression" dxfId="179" priority="833">
      <formula>Z$30&lt;&gt;""</formula>
    </cfRule>
  </conditionalFormatting>
  <conditionalFormatting sqref="Y31:Y130">
    <cfRule type="expression" dxfId="178" priority="15">
      <formula>$F31=""</formula>
    </cfRule>
    <cfRule type="expression" dxfId="177" priority="16">
      <formula>Y$30&lt;&gt;""</formula>
    </cfRule>
  </conditionalFormatting>
  <conditionalFormatting sqref="Z31:Z130">
    <cfRule type="expression" dxfId="176" priority="24" stopIfTrue="1">
      <formula>AND($F31="",Z31&lt;&gt;"")</formula>
    </cfRule>
  </conditionalFormatting>
  <dataValidations count="4">
    <dataValidation type="list" allowBlank="1" showInputMessage="1" showErrorMessage="1" sqref="F30" xr:uid="{00000000-0002-0000-1900-000000000000}">
      <formula1>$AF$1:$BA$1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900-000001000000}">
      <formula1>0</formula1>
    </dataValidation>
    <dataValidation type="list" allowBlank="1" showInputMessage="1" showErrorMessage="1" sqref="G30:I30 X30:Y30 P30" xr:uid="{00000000-0002-0000-1900-000002000000}">
      <formula1>OFFSET($AE$1,0,0,1,COUNTA($AE$1:$BA$1))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900-000003000000}">
      <formula1>$AB31:$AC31</formula1>
    </dataValidation>
  </dataValidations>
  <printOptions horizontalCentered="1"/>
  <pageMargins left="0.51181102362204722" right="0.51181102362204722" top="0.74803149606299213" bottom="0.59" header="0.31496062992125984" footer="0.31496062992125984"/>
  <pageSetup paperSize="9" scale="61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76" operator="containsText" id="{567892A3-6B24-438F-89B1-8B0053337C7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3" operator="containsText" id="{FB442EB2-BBF2-463A-BE35-DEF81DB8AB7C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G31:I130</xm:sqref>
        </x14:conditionalFormatting>
        <x14:conditionalFormatting xmlns:xm="http://schemas.microsoft.com/office/excel/2006/main">
          <x14:cfRule type="containsText" priority="31" operator="containsText" id="{7BAD6369-C439-4F24-BC63-47C3B4A47B13}">
            <xm:f>NOT(ISERROR(SEARCH($AB$1,J31)))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J31:M130</xm:sqref>
        </x14:conditionalFormatting>
        <x14:conditionalFormatting xmlns:xm="http://schemas.microsoft.com/office/excel/2006/main">
          <x14:cfRule type="containsText" priority="14" operator="containsText" id="{BF866845-AB75-4FD0-982C-C88649AEB649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25" operator="containsText" id="{12B25176-BDA7-47C9-89D5-51FF6EA55863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CC"/>
  </sheetPr>
  <dimension ref="A1:BK132"/>
  <sheetViews>
    <sheetView rightToLeft="1" view="pageBreakPreview" topLeftCell="B12" zoomScale="109" zoomScaleNormal="100" zoomScaleSheetLayoutView="85" workbookViewId="0">
      <selection activeCell="B37" sqref="A37:XFD38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המכון למוסיקה ישראלית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0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1</v>
      </c>
      <c r="AK2" s="211">
        <f>IF(AND(IF(IFERROR(IF(G31=TRUNC(G31),1,"bad"),"bad")="bad",0,1)=1,G31&gt;0),1,0)</f>
        <v>1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11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11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55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50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11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>
        <f t="shared" ref="B31:B94" si="3">IF(F31="","",ROW()-30)</f>
        <v>1</v>
      </c>
      <c r="C31" s="8"/>
      <c r="D31" s="8"/>
      <c r="E31" s="8"/>
      <c r="F31" s="340" t="s">
        <v>364</v>
      </c>
      <c r="G31" s="10">
        <v>120</v>
      </c>
      <c r="H31" s="173">
        <v>120</v>
      </c>
      <c r="I31" s="194">
        <v>0</v>
      </c>
      <c r="J31" s="11">
        <f>IF($F31="","",IF($AA31&lt;&gt;1,$AB$1,IFERROR(IF($G31&gt;=$G$7,1,0),$AB$1)))</f>
        <v>1</v>
      </c>
      <c r="K31" s="11">
        <f t="shared" ref="K31" si="4">IF($F31="","",IF($AA31&lt;&gt;1,$AB$1,IFERROR(IF($H31&gt;=$G$6,1,0),$AB$1)))</f>
        <v>1</v>
      </c>
      <c r="L31" s="11">
        <f>IF($F31="","",IF($AA31&lt;&gt;1,$AB$1,IFERROR(IF($G31&gt;=$G$7*$G$10,1,0),$AB$1)))</f>
        <v>1</v>
      </c>
      <c r="M31" s="11">
        <f t="shared" ref="M31:M62" si="5">IF($F31="","",IF($AA31&lt;&gt;1,$AB$1,IFERROR(IF($H31&gt;=$G$6*$G$10,1,0),$AB$1)))</f>
        <v>1</v>
      </c>
      <c r="N31" s="11">
        <f t="shared" ref="N31:N62" si="6">IF($F31="","",IF($AA31&lt;&gt;1,$AB$1,IFERROR(IF(K31*J31=1,1,0),$AB$1)))</f>
        <v>1</v>
      </c>
      <c r="O31" s="11">
        <f t="shared" ref="O31:O62" si="7">IF($F31="","",IF($AA31&lt;&gt;1,$AB$1,IFERROR(IF(OR(N31=1,M31*J31=1,K31*L31=1,L31*M31=1),1,0),$AB$1)))</f>
        <v>1</v>
      </c>
      <c r="P31" s="173"/>
      <c r="Q31" s="11"/>
      <c r="R31" s="11"/>
      <c r="S31" s="11"/>
      <c r="T31" s="11"/>
      <c r="U31" s="11"/>
      <c r="V31" s="11">
        <f t="shared" ref="V31:V94" si="8">IFERROR(IF($F31="","",IF($AA31&lt;&gt;1,$AB$1,Q31)),$AB$1)</f>
        <v>0</v>
      </c>
      <c r="W31" s="11">
        <v>1</v>
      </c>
      <c r="X31" s="173"/>
      <c r="Y31" s="173">
        <v>1</v>
      </c>
      <c r="Z31" s="11">
        <f>IF($F31="","",IF($AA31&lt;&gt;1,$AB$1,IFERROR(IF(AND(OR(N31=1,O31=1),Y31=1),1,0),$AB$1)))</f>
        <v>1</v>
      </c>
      <c r="AA31" s="211">
        <f>IF(SUM(AD31:AW31)=COUNT(AD31:AW31),1,0)</f>
        <v>1</v>
      </c>
      <c r="AB31" s="211">
        <f>IF($F31="","",AB$30)</f>
        <v>0</v>
      </c>
      <c r="AC31" s="211">
        <f>IF($F31="","",AC$30)</f>
        <v>1</v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210">
        <f t="shared" si="9"/>
        <v>1</v>
      </c>
      <c r="AF31" s="210">
        <f t="shared" si="9"/>
        <v>1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>א</v>
      </c>
      <c r="BC31" s="211" t="str">
        <f t="shared" si="10"/>
        <v>ב</v>
      </c>
      <c r="BD31" s="211" t="str">
        <f t="shared" si="10"/>
        <v>ג</v>
      </c>
      <c r="BE31" s="211" t="str">
        <f t="shared" si="10"/>
        <v>ד</v>
      </c>
      <c r="BF31" s="211" t="str">
        <f t="shared" si="10"/>
        <v>ה</v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>
        <f t="shared" si="3"/>
        <v>2</v>
      </c>
      <c r="C32" s="8"/>
      <c r="D32" s="8"/>
      <c r="E32" s="8"/>
      <c r="F32" s="340" t="s">
        <v>365</v>
      </c>
      <c r="G32" s="10">
        <v>180</v>
      </c>
      <c r="H32" s="10">
        <v>400</v>
      </c>
      <c r="I32" s="194">
        <v>0</v>
      </c>
      <c r="J32" s="11">
        <f t="shared" ref="J32:J95" si="11">IF($F32="","",IF($AA32&lt;&gt;1,$AB$1,IFERROR(IF($G32&gt;=$G$7,1,0),$AB$1)))</f>
        <v>1</v>
      </c>
      <c r="K32" s="11">
        <f>IF($F32="","",IF($AA32&lt;&gt;1,$AB$1,IFERROR(IF($H32&gt;=$G$6,1,0),$AB$1)))</f>
        <v>1</v>
      </c>
      <c r="L32" s="11">
        <f t="shared" ref="L32:L95" si="12">IF($F32="","",IF($AA32&lt;&gt;1,$AB$1,IFERROR(IF($G32&gt;=$G$7*$G$10,1,0),$AB$1)))</f>
        <v>1</v>
      </c>
      <c r="M32" s="11">
        <f t="shared" si="5"/>
        <v>1</v>
      </c>
      <c r="N32" s="11">
        <f t="shared" si="6"/>
        <v>1</v>
      </c>
      <c r="O32" s="11">
        <f t="shared" si="7"/>
        <v>1</v>
      </c>
      <c r="P32" s="173"/>
      <c r="Q32" s="11"/>
      <c r="R32" s="11"/>
      <c r="S32" s="11"/>
      <c r="T32" s="11"/>
      <c r="U32" s="11"/>
      <c r="V32" s="11">
        <f t="shared" si="8"/>
        <v>0</v>
      </c>
      <c r="W32" s="11">
        <v>2</v>
      </c>
      <c r="X32" s="173"/>
      <c r="Y32" s="173">
        <v>1</v>
      </c>
      <c r="Z32" s="11">
        <f t="shared" ref="Z32:Z95" si="13">IF($F32="","",IF($AA32&lt;&gt;1,$AB$1,IFERROR(IF(AND(OR(N32=1,O32=1),Y32=1),1,0),$AB$1)))</f>
        <v>1</v>
      </c>
      <c r="AA32" s="211">
        <f t="shared" ref="AA32:AA95" si="14">IF(SUM(AD32:AW32)=COUNT(AD32:AW32),1,0)</f>
        <v>1</v>
      </c>
      <c r="AB32" s="211">
        <f t="shared" ref="AB32:AC63" si="15">IF($F32="","",AB$30)</f>
        <v>0</v>
      </c>
      <c r="AC32" s="211">
        <f t="shared" si="15"/>
        <v>1</v>
      </c>
      <c r="AD32" s="210">
        <f t="shared" si="9"/>
        <v>1</v>
      </c>
      <c r="AE32" s="210">
        <f t="shared" si="9"/>
        <v>1</v>
      </c>
      <c r="AF32" s="210">
        <f t="shared" si="9"/>
        <v>1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>א</v>
      </c>
      <c r="BC32" s="211" t="str">
        <f t="shared" si="10"/>
        <v>ב</v>
      </c>
      <c r="BD32" s="211" t="str">
        <f t="shared" si="10"/>
        <v>ג</v>
      </c>
      <c r="BE32" s="211" t="str">
        <f t="shared" si="10"/>
        <v>ד</v>
      </c>
      <c r="BF32" s="211" t="str">
        <f t="shared" si="10"/>
        <v>ה</v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>
        <f t="shared" si="3"/>
        <v>3</v>
      </c>
      <c r="C33" s="8"/>
      <c r="D33" s="8"/>
      <c r="E33" s="8"/>
      <c r="F33" s="340" t="s">
        <v>365</v>
      </c>
      <c r="G33" s="10">
        <v>180</v>
      </c>
      <c r="H33" s="10">
        <v>400</v>
      </c>
      <c r="I33" s="194">
        <v>0</v>
      </c>
      <c r="J33" s="11">
        <f t="shared" si="11"/>
        <v>1</v>
      </c>
      <c r="K33" s="11">
        <f t="shared" ref="K33:K96" si="17">IF($F33="","",IF($AA33&lt;&gt;1,$AB$1,IFERROR(IF($H33&gt;=$G$6,1,0),$AB$1)))</f>
        <v>1</v>
      </c>
      <c r="L33" s="11">
        <f t="shared" si="12"/>
        <v>1</v>
      </c>
      <c r="M33" s="11">
        <f t="shared" si="5"/>
        <v>1</v>
      </c>
      <c r="N33" s="11">
        <f t="shared" si="6"/>
        <v>1</v>
      </c>
      <c r="O33" s="11">
        <f t="shared" si="7"/>
        <v>1</v>
      </c>
      <c r="P33" s="173"/>
      <c r="Q33" s="11"/>
      <c r="R33" s="11"/>
      <c r="S33" s="11"/>
      <c r="T33" s="11"/>
      <c r="U33" s="11"/>
      <c r="V33" s="11">
        <f t="shared" si="8"/>
        <v>0</v>
      </c>
      <c r="W33" s="11">
        <v>3</v>
      </c>
      <c r="X33" s="173"/>
      <c r="Y33" s="173">
        <v>1</v>
      </c>
      <c r="Z33" s="11">
        <f t="shared" si="13"/>
        <v>1</v>
      </c>
      <c r="AA33" s="211">
        <f t="shared" si="14"/>
        <v>1</v>
      </c>
      <c r="AB33" s="211">
        <f t="shared" si="15"/>
        <v>0</v>
      </c>
      <c r="AC33" s="211">
        <f t="shared" si="15"/>
        <v>1</v>
      </c>
      <c r="AD33" s="210">
        <f t="shared" si="9"/>
        <v>1</v>
      </c>
      <c r="AE33" s="210">
        <f t="shared" si="9"/>
        <v>1</v>
      </c>
      <c r="AF33" s="210">
        <f t="shared" si="9"/>
        <v>1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>א</v>
      </c>
      <c r="BC33" s="211" t="str">
        <f t="shared" si="10"/>
        <v>ב</v>
      </c>
      <c r="BD33" s="211" t="str">
        <f t="shared" si="10"/>
        <v>ג</v>
      </c>
      <c r="BE33" s="211" t="str">
        <f t="shared" si="10"/>
        <v>ד</v>
      </c>
      <c r="BF33" s="211" t="str">
        <f t="shared" si="10"/>
        <v>ה</v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>
        <f t="shared" si="3"/>
        <v>4</v>
      </c>
      <c r="C34" s="8"/>
      <c r="D34" s="8"/>
      <c r="E34" s="8"/>
      <c r="F34" s="340" t="s">
        <v>366</v>
      </c>
      <c r="G34" s="10">
        <v>100</v>
      </c>
      <c r="H34" s="10">
        <v>60</v>
      </c>
      <c r="I34" s="194">
        <v>0</v>
      </c>
      <c r="J34" s="11">
        <f t="shared" si="11"/>
        <v>1</v>
      </c>
      <c r="K34" s="11">
        <f t="shared" si="17"/>
        <v>1</v>
      </c>
      <c r="L34" s="11">
        <f t="shared" si="12"/>
        <v>1</v>
      </c>
      <c r="M34" s="11">
        <f t="shared" si="5"/>
        <v>1</v>
      </c>
      <c r="N34" s="11">
        <f t="shared" si="6"/>
        <v>1</v>
      </c>
      <c r="O34" s="11">
        <f t="shared" si="7"/>
        <v>1</v>
      </c>
      <c r="P34" s="173"/>
      <c r="Q34" s="11"/>
      <c r="R34" s="11"/>
      <c r="S34" s="11"/>
      <c r="T34" s="11"/>
      <c r="U34" s="11"/>
      <c r="V34" s="11">
        <f t="shared" si="8"/>
        <v>0</v>
      </c>
      <c r="W34" s="11">
        <v>4</v>
      </c>
      <c r="X34" s="173"/>
      <c r="Y34" s="173">
        <v>1</v>
      </c>
      <c r="Z34" s="11">
        <f t="shared" si="13"/>
        <v>1</v>
      </c>
      <c r="AA34" s="211">
        <f t="shared" si="14"/>
        <v>1</v>
      </c>
      <c r="AB34" s="211">
        <f t="shared" si="15"/>
        <v>0</v>
      </c>
      <c r="AC34" s="211">
        <f t="shared" si="15"/>
        <v>1</v>
      </c>
      <c r="AD34" s="210">
        <f t="shared" si="9"/>
        <v>1</v>
      </c>
      <c r="AE34" s="210">
        <f t="shared" si="9"/>
        <v>1</v>
      </c>
      <c r="AF34" s="210">
        <f t="shared" si="9"/>
        <v>1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>א</v>
      </c>
      <c r="BC34" s="211" t="str">
        <f t="shared" si="10"/>
        <v>ב</v>
      </c>
      <c r="BD34" s="211" t="str">
        <f t="shared" si="10"/>
        <v>ג</v>
      </c>
      <c r="BE34" s="211" t="str">
        <f t="shared" si="10"/>
        <v>ד</v>
      </c>
      <c r="BF34" s="211" t="str">
        <f t="shared" si="10"/>
        <v>ה</v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>
        <f t="shared" si="3"/>
        <v>5</v>
      </c>
      <c r="C35" s="8"/>
      <c r="D35" s="8"/>
      <c r="E35" s="8"/>
      <c r="F35" s="340" t="s">
        <v>366</v>
      </c>
      <c r="G35" s="10">
        <v>100</v>
      </c>
      <c r="H35" s="10">
        <v>60</v>
      </c>
      <c r="I35" s="194">
        <v>0</v>
      </c>
      <c r="J35" s="11">
        <f t="shared" si="11"/>
        <v>1</v>
      </c>
      <c r="K35" s="11">
        <f t="shared" si="17"/>
        <v>1</v>
      </c>
      <c r="L35" s="11">
        <f t="shared" si="12"/>
        <v>1</v>
      </c>
      <c r="M35" s="11">
        <f t="shared" si="5"/>
        <v>1</v>
      </c>
      <c r="N35" s="11">
        <f t="shared" si="6"/>
        <v>1</v>
      </c>
      <c r="O35" s="11">
        <f t="shared" si="7"/>
        <v>1</v>
      </c>
      <c r="P35" s="173"/>
      <c r="Q35" s="11"/>
      <c r="R35" s="11"/>
      <c r="S35" s="11"/>
      <c r="T35" s="11"/>
      <c r="U35" s="11"/>
      <c r="V35" s="11">
        <f t="shared" si="8"/>
        <v>0</v>
      </c>
      <c r="W35" s="11">
        <v>5</v>
      </c>
      <c r="X35" s="173"/>
      <c r="Y35" s="173">
        <v>1</v>
      </c>
      <c r="Z35" s="11">
        <f t="shared" si="13"/>
        <v>1</v>
      </c>
      <c r="AA35" s="211">
        <f t="shared" si="14"/>
        <v>1</v>
      </c>
      <c r="AB35" s="211">
        <f t="shared" si="15"/>
        <v>0</v>
      </c>
      <c r="AC35" s="211">
        <f t="shared" si="15"/>
        <v>1</v>
      </c>
      <c r="AD35" s="210">
        <f t="shared" si="9"/>
        <v>1</v>
      </c>
      <c r="AE35" s="210">
        <f t="shared" si="9"/>
        <v>1</v>
      </c>
      <c r="AF35" s="210">
        <f t="shared" si="9"/>
        <v>1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>א</v>
      </c>
      <c r="BC35" s="211" t="str">
        <f t="shared" si="10"/>
        <v>ב</v>
      </c>
      <c r="BD35" s="211" t="str">
        <f t="shared" si="10"/>
        <v>ג</v>
      </c>
      <c r="BE35" s="211" t="str">
        <f t="shared" si="10"/>
        <v>ד</v>
      </c>
      <c r="BF35" s="211" t="str">
        <f t="shared" si="10"/>
        <v>ה</v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>
        <f t="shared" si="3"/>
        <v>6</v>
      </c>
      <c r="C36" s="8"/>
      <c r="D36" s="8"/>
      <c r="E36" s="8"/>
      <c r="F36" s="340" t="s">
        <v>372</v>
      </c>
      <c r="G36" s="10">
        <v>80</v>
      </c>
      <c r="H36" s="10">
        <v>60</v>
      </c>
      <c r="I36" s="194">
        <v>0</v>
      </c>
      <c r="J36" s="11">
        <f t="shared" si="11"/>
        <v>1</v>
      </c>
      <c r="K36" s="11">
        <f t="shared" si="17"/>
        <v>1</v>
      </c>
      <c r="L36" s="11">
        <f t="shared" si="12"/>
        <v>1</v>
      </c>
      <c r="M36" s="11">
        <f t="shared" si="5"/>
        <v>1</v>
      </c>
      <c r="N36" s="11">
        <f t="shared" si="6"/>
        <v>1</v>
      </c>
      <c r="O36" s="11">
        <f t="shared" si="7"/>
        <v>1</v>
      </c>
      <c r="P36" s="173"/>
      <c r="Q36" s="11"/>
      <c r="R36" s="11"/>
      <c r="S36" s="11"/>
      <c r="T36" s="11"/>
      <c r="U36" s="11"/>
      <c r="V36" s="11">
        <f t="shared" si="8"/>
        <v>0</v>
      </c>
      <c r="W36" s="11">
        <v>6</v>
      </c>
      <c r="X36" s="173"/>
      <c r="Y36" s="173">
        <v>1</v>
      </c>
      <c r="Z36" s="11">
        <f t="shared" si="13"/>
        <v>1</v>
      </c>
      <c r="AA36" s="211">
        <f t="shared" si="14"/>
        <v>1</v>
      </c>
      <c r="AB36" s="211">
        <f t="shared" si="15"/>
        <v>0</v>
      </c>
      <c r="AC36" s="211">
        <f t="shared" si="15"/>
        <v>1</v>
      </c>
      <c r="AD36" s="210">
        <f t="shared" si="9"/>
        <v>1</v>
      </c>
      <c r="AE36" s="210">
        <f t="shared" si="9"/>
        <v>1</v>
      </c>
      <c r="AF36" s="210">
        <f t="shared" si="9"/>
        <v>1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>א</v>
      </c>
      <c r="BC36" s="211" t="str">
        <f t="shared" si="10"/>
        <v>ב</v>
      </c>
      <c r="BD36" s="211" t="str">
        <f t="shared" si="10"/>
        <v>ג</v>
      </c>
      <c r="BE36" s="211" t="str">
        <f t="shared" si="10"/>
        <v>ד</v>
      </c>
      <c r="BF36" s="211" t="str">
        <f t="shared" si="10"/>
        <v>ה</v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>
        <f t="shared" si="3"/>
        <v>7</v>
      </c>
      <c r="C37" s="8"/>
      <c r="D37" s="8"/>
      <c r="E37" s="8"/>
      <c r="F37" s="340" t="s">
        <v>373</v>
      </c>
      <c r="G37" s="10">
        <v>45</v>
      </c>
      <c r="H37" s="10">
        <v>53</v>
      </c>
      <c r="I37" s="194">
        <v>1</v>
      </c>
      <c r="J37" s="11">
        <f t="shared" si="11"/>
        <v>0</v>
      </c>
      <c r="K37" s="11">
        <f t="shared" si="17"/>
        <v>1</v>
      </c>
      <c r="L37" s="11">
        <f t="shared" si="12"/>
        <v>1</v>
      </c>
      <c r="M37" s="11">
        <f t="shared" si="5"/>
        <v>1</v>
      </c>
      <c r="N37" s="11">
        <f t="shared" si="6"/>
        <v>0</v>
      </c>
      <c r="O37" s="11">
        <f t="shared" si="7"/>
        <v>1</v>
      </c>
      <c r="P37" s="173"/>
      <c r="Q37" s="11"/>
      <c r="R37" s="11"/>
      <c r="S37" s="11"/>
      <c r="T37" s="11"/>
      <c r="U37" s="11"/>
      <c r="V37" s="11">
        <f t="shared" si="8"/>
        <v>0</v>
      </c>
      <c r="W37" s="11">
        <v>7</v>
      </c>
      <c r="X37" s="173"/>
      <c r="Y37" s="173">
        <v>0</v>
      </c>
      <c r="Z37" s="11">
        <f t="shared" si="13"/>
        <v>0</v>
      </c>
      <c r="AA37" s="211">
        <f t="shared" si="14"/>
        <v>1</v>
      </c>
      <c r="AB37" s="211">
        <f t="shared" si="15"/>
        <v>0</v>
      </c>
      <c r="AC37" s="211">
        <f t="shared" si="15"/>
        <v>1</v>
      </c>
      <c r="AD37" s="210">
        <f t="shared" si="9"/>
        <v>1</v>
      </c>
      <c r="AE37" s="210">
        <f t="shared" si="9"/>
        <v>1</v>
      </c>
      <c r="AF37" s="210">
        <f t="shared" si="9"/>
        <v>1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>א</v>
      </c>
      <c r="BC37" s="211" t="str">
        <f t="shared" si="10"/>
        <v>ב</v>
      </c>
      <c r="BD37" s="211" t="str">
        <f t="shared" si="10"/>
        <v>ג</v>
      </c>
      <c r="BE37" s="211" t="str">
        <f t="shared" si="10"/>
        <v>ד</v>
      </c>
      <c r="BF37" s="211" t="str">
        <f t="shared" si="10"/>
        <v>ה</v>
      </c>
      <c r="BH37" s="226" t="b">
        <f t="shared" si="16"/>
        <v>1</v>
      </c>
      <c r="BI37" s="226" t="b">
        <f t="shared" si="16"/>
        <v>0</v>
      </c>
    </row>
    <row r="38" spans="2:61" x14ac:dyDescent="0.25">
      <c r="B38" s="11">
        <f t="shared" si="3"/>
        <v>8</v>
      </c>
      <c r="C38" s="8"/>
      <c r="D38" s="8"/>
      <c r="E38" s="8"/>
      <c r="F38" s="340" t="s">
        <v>373</v>
      </c>
      <c r="G38" s="10">
        <v>45</v>
      </c>
      <c r="H38" s="10">
        <v>79</v>
      </c>
      <c r="I38" s="194">
        <v>1</v>
      </c>
      <c r="J38" s="11">
        <f t="shared" si="11"/>
        <v>0</v>
      </c>
      <c r="K38" s="11">
        <f t="shared" si="17"/>
        <v>1</v>
      </c>
      <c r="L38" s="11">
        <f t="shared" si="12"/>
        <v>1</v>
      </c>
      <c r="M38" s="11">
        <f t="shared" si="5"/>
        <v>1</v>
      </c>
      <c r="N38" s="11">
        <f t="shared" si="6"/>
        <v>0</v>
      </c>
      <c r="O38" s="11">
        <f t="shared" si="7"/>
        <v>1</v>
      </c>
      <c r="P38" s="173"/>
      <c r="Q38" s="11"/>
      <c r="R38" s="11"/>
      <c r="S38" s="11"/>
      <c r="T38" s="11"/>
      <c r="U38" s="11"/>
      <c r="V38" s="11">
        <f t="shared" si="8"/>
        <v>0</v>
      </c>
      <c r="W38" s="11">
        <v>8</v>
      </c>
      <c r="X38" s="173"/>
      <c r="Y38" s="173">
        <v>0</v>
      </c>
      <c r="Z38" s="11">
        <f t="shared" si="13"/>
        <v>0</v>
      </c>
      <c r="AA38" s="211">
        <f t="shared" si="14"/>
        <v>1</v>
      </c>
      <c r="AB38" s="211">
        <f t="shared" si="15"/>
        <v>0</v>
      </c>
      <c r="AC38" s="211">
        <f t="shared" si="15"/>
        <v>1</v>
      </c>
      <c r="AD38" s="210">
        <f t="shared" si="9"/>
        <v>1</v>
      </c>
      <c r="AE38" s="210">
        <f t="shared" si="9"/>
        <v>1</v>
      </c>
      <c r="AF38" s="210">
        <f t="shared" si="9"/>
        <v>1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>א</v>
      </c>
      <c r="BC38" s="211" t="str">
        <f t="shared" si="10"/>
        <v>ב</v>
      </c>
      <c r="BD38" s="211" t="str">
        <f t="shared" si="10"/>
        <v>ג</v>
      </c>
      <c r="BE38" s="211" t="str">
        <f t="shared" si="10"/>
        <v>ד</v>
      </c>
      <c r="BF38" s="211" t="str">
        <f t="shared" si="10"/>
        <v>ה</v>
      </c>
      <c r="BH38" s="226" t="b">
        <f t="shared" si="16"/>
        <v>1</v>
      </c>
      <c r="BI38" s="226" t="b">
        <f t="shared" si="16"/>
        <v>0</v>
      </c>
    </row>
    <row r="39" spans="2:61" x14ac:dyDescent="0.25">
      <c r="B39" s="11">
        <f t="shared" si="3"/>
        <v>9</v>
      </c>
      <c r="C39" s="8"/>
      <c r="D39" s="8"/>
      <c r="E39" s="8"/>
      <c r="F39" s="340" t="s">
        <v>374</v>
      </c>
      <c r="G39" s="10">
        <v>55</v>
      </c>
      <c r="H39" s="10">
        <v>50</v>
      </c>
      <c r="I39" s="194">
        <v>0</v>
      </c>
      <c r="J39" s="11">
        <f t="shared" si="11"/>
        <v>1</v>
      </c>
      <c r="K39" s="11">
        <f t="shared" si="17"/>
        <v>1</v>
      </c>
      <c r="L39" s="11">
        <f t="shared" si="12"/>
        <v>1</v>
      </c>
      <c r="M39" s="11">
        <f t="shared" si="5"/>
        <v>1</v>
      </c>
      <c r="N39" s="11">
        <f t="shared" si="6"/>
        <v>1</v>
      </c>
      <c r="O39" s="11">
        <f t="shared" si="7"/>
        <v>1</v>
      </c>
      <c r="P39" s="173"/>
      <c r="Q39" s="11"/>
      <c r="R39" s="11"/>
      <c r="S39" s="11"/>
      <c r="T39" s="11"/>
      <c r="U39" s="11"/>
      <c r="V39" s="11">
        <f t="shared" si="8"/>
        <v>0</v>
      </c>
      <c r="W39" s="11">
        <v>9</v>
      </c>
      <c r="X39" s="173"/>
      <c r="Y39" s="173">
        <v>1</v>
      </c>
      <c r="Z39" s="11">
        <f t="shared" si="13"/>
        <v>1</v>
      </c>
      <c r="AA39" s="211">
        <f t="shared" si="14"/>
        <v>1</v>
      </c>
      <c r="AB39" s="211">
        <f t="shared" si="15"/>
        <v>0</v>
      </c>
      <c r="AC39" s="211">
        <f t="shared" si="15"/>
        <v>1</v>
      </c>
      <c r="AD39" s="210">
        <f t="shared" si="9"/>
        <v>1</v>
      </c>
      <c r="AE39" s="210">
        <f t="shared" si="9"/>
        <v>1</v>
      </c>
      <c r="AF39" s="210">
        <f t="shared" si="9"/>
        <v>1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>א</v>
      </c>
      <c r="BC39" s="211" t="str">
        <f t="shared" si="10"/>
        <v>ב</v>
      </c>
      <c r="BD39" s="211" t="str">
        <f t="shared" si="10"/>
        <v>ג</v>
      </c>
      <c r="BE39" s="211" t="str">
        <f t="shared" si="10"/>
        <v>ד</v>
      </c>
      <c r="BF39" s="211" t="str">
        <f t="shared" si="10"/>
        <v>ה</v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>
        <f t="shared" si="3"/>
        <v>10</v>
      </c>
      <c r="C40" s="8"/>
      <c r="D40" s="8"/>
      <c r="E40" s="8"/>
      <c r="F40" s="340" t="s">
        <v>375</v>
      </c>
      <c r="G40" s="10">
        <v>180</v>
      </c>
      <c r="H40" s="10">
        <v>350</v>
      </c>
      <c r="I40" s="194">
        <v>0</v>
      </c>
      <c r="J40" s="11">
        <f t="shared" si="11"/>
        <v>1</v>
      </c>
      <c r="K40" s="11">
        <f t="shared" si="17"/>
        <v>1</v>
      </c>
      <c r="L40" s="11">
        <f t="shared" si="12"/>
        <v>1</v>
      </c>
      <c r="M40" s="11">
        <f t="shared" si="5"/>
        <v>1</v>
      </c>
      <c r="N40" s="11">
        <f t="shared" si="6"/>
        <v>1</v>
      </c>
      <c r="O40" s="11">
        <f t="shared" si="7"/>
        <v>1</v>
      </c>
      <c r="P40" s="425"/>
      <c r="Q40" s="11"/>
      <c r="R40" s="11"/>
      <c r="S40" s="11"/>
      <c r="T40" s="11"/>
      <c r="U40" s="11"/>
      <c r="V40" s="11">
        <f t="shared" si="8"/>
        <v>0</v>
      </c>
      <c r="W40" s="11">
        <v>10</v>
      </c>
      <c r="X40" s="425"/>
      <c r="Y40" s="425">
        <v>1</v>
      </c>
      <c r="Z40" s="11">
        <f t="shared" si="13"/>
        <v>1</v>
      </c>
      <c r="AA40" s="211">
        <f t="shared" si="14"/>
        <v>1</v>
      </c>
      <c r="AB40" s="211">
        <f t="shared" si="15"/>
        <v>0</v>
      </c>
      <c r="AC40" s="211">
        <f t="shared" si="15"/>
        <v>1</v>
      </c>
      <c r="AD40" s="210">
        <f t="shared" si="9"/>
        <v>1</v>
      </c>
      <c r="AE40" s="210">
        <f t="shared" si="9"/>
        <v>1</v>
      </c>
      <c r="AF40" s="210">
        <f t="shared" si="9"/>
        <v>1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>א</v>
      </c>
      <c r="BC40" s="211" t="str">
        <f t="shared" si="10"/>
        <v>ב</v>
      </c>
      <c r="BD40" s="211" t="str">
        <f t="shared" si="10"/>
        <v>ג</v>
      </c>
      <c r="BE40" s="211" t="str">
        <f t="shared" si="10"/>
        <v>ד</v>
      </c>
      <c r="BF40" s="211" t="str">
        <f t="shared" si="10"/>
        <v>ה</v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>
        <f t="shared" si="3"/>
        <v>11</v>
      </c>
      <c r="C41" s="8"/>
      <c r="D41" s="8"/>
      <c r="E41" s="8"/>
      <c r="F41" s="340" t="s">
        <v>376</v>
      </c>
      <c r="G41" s="10">
        <v>60</v>
      </c>
      <c r="H41" s="10">
        <v>50</v>
      </c>
      <c r="I41" s="194">
        <v>0</v>
      </c>
      <c r="J41" s="11">
        <f t="shared" si="11"/>
        <v>1</v>
      </c>
      <c r="K41" s="11">
        <f t="shared" si="17"/>
        <v>1</v>
      </c>
      <c r="L41" s="11">
        <f t="shared" si="12"/>
        <v>1</v>
      </c>
      <c r="M41" s="11">
        <f t="shared" si="5"/>
        <v>1</v>
      </c>
      <c r="N41" s="11">
        <f t="shared" si="6"/>
        <v>1</v>
      </c>
      <c r="O41" s="11">
        <f t="shared" si="7"/>
        <v>1</v>
      </c>
      <c r="P41" s="173"/>
      <c r="Q41" s="11"/>
      <c r="R41" s="11"/>
      <c r="S41" s="11"/>
      <c r="T41" s="11"/>
      <c r="U41" s="11"/>
      <c r="V41" s="11">
        <f t="shared" si="8"/>
        <v>0</v>
      </c>
      <c r="W41" s="11">
        <v>11</v>
      </c>
      <c r="X41" s="173"/>
      <c r="Y41" s="173">
        <v>1</v>
      </c>
      <c r="Z41" s="11">
        <f t="shared" si="13"/>
        <v>1</v>
      </c>
      <c r="AA41" s="211">
        <f t="shared" si="14"/>
        <v>1</v>
      </c>
      <c r="AB41" s="211">
        <f t="shared" si="15"/>
        <v>0</v>
      </c>
      <c r="AC41" s="211">
        <f t="shared" si="15"/>
        <v>1</v>
      </c>
      <c r="AD41" s="210">
        <f t="shared" si="9"/>
        <v>1</v>
      </c>
      <c r="AE41" s="210">
        <f t="shared" si="9"/>
        <v>1</v>
      </c>
      <c r="AF41" s="210">
        <f t="shared" si="9"/>
        <v>1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>א</v>
      </c>
      <c r="BC41" s="211" t="str">
        <f t="shared" si="10"/>
        <v>ב</v>
      </c>
      <c r="BD41" s="211" t="str">
        <f t="shared" si="10"/>
        <v>ג</v>
      </c>
      <c r="BE41" s="211" t="str">
        <f t="shared" si="10"/>
        <v>ד</v>
      </c>
      <c r="BF41" s="211" t="str">
        <f t="shared" si="10"/>
        <v>ה</v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>
        <f t="shared" si="3"/>
        <v>12</v>
      </c>
      <c r="C42" s="8"/>
      <c r="D42" s="8"/>
      <c r="E42" s="8"/>
      <c r="F42" s="340" t="s">
        <v>374</v>
      </c>
      <c r="G42" s="10">
        <v>57</v>
      </c>
      <c r="H42" s="10">
        <v>50</v>
      </c>
      <c r="I42" s="194">
        <v>0</v>
      </c>
      <c r="J42" s="11">
        <f t="shared" si="11"/>
        <v>1</v>
      </c>
      <c r="K42" s="11">
        <f t="shared" si="17"/>
        <v>1</v>
      </c>
      <c r="L42" s="11">
        <f t="shared" si="12"/>
        <v>1</v>
      </c>
      <c r="M42" s="11">
        <f t="shared" si="5"/>
        <v>1</v>
      </c>
      <c r="N42" s="11">
        <f t="shared" si="6"/>
        <v>1</v>
      </c>
      <c r="O42" s="11">
        <f t="shared" si="7"/>
        <v>1</v>
      </c>
      <c r="P42" s="173"/>
      <c r="Q42" s="11"/>
      <c r="R42" s="11"/>
      <c r="S42" s="11"/>
      <c r="T42" s="11"/>
      <c r="U42" s="11"/>
      <c r="V42" s="11">
        <f t="shared" si="8"/>
        <v>0</v>
      </c>
      <c r="W42" s="11">
        <v>12</v>
      </c>
      <c r="X42" s="173"/>
      <c r="Y42" s="173">
        <v>1</v>
      </c>
      <c r="Z42" s="11">
        <f t="shared" si="13"/>
        <v>1</v>
      </c>
      <c r="AA42" s="211">
        <f t="shared" si="14"/>
        <v>1</v>
      </c>
      <c r="AB42" s="211">
        <f t="shared" si="15"/>
        <v>0</v>
      </c>
      <c r="AC42" s="211">
        <f t="shared" si="15"/>
        <v>1</v>
      </c>
      <c r="AD42" s="210">
        <f t="shared" si="9"/>
        <v>1</v>
      </c>
      <c r="AE42" s="210">
        <f t="shared" si="9"/>
        <v>1</v>
      </c>
      <c r="AF42" s="210">
        <f t="shared" si="9"/>
        <v>1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>א</v>
      </c>
      <c r="BC42" s="211" t="str">
        <f t="shared" si="10"/>
        <v>ב</v>
      </c>
      <c r="BD42" s="211" t="str">
        <f t="shared" si="10"/>
        <v>ג</v>
      </c>
      <c r="BE42" s="211" t="str">
        <f t="shared" si="10"/>
        <v>ד</v>
      </c>
      <c r="BF42" s="211" t="str">
        <f t="shared" si="10"/>
        <v>ה</v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>
        <f t="shared" si="3"/>
        <v>13</v>
      </c>
      <c r="C43" s="8"/>
      <c r="D43" s="8"/>
      <c r="E43" s="8"/>
      <c r="F43" s="340" t="s">
        <v>377</v>
      </c>
      <c r="G43" s="10">
        <v>100</v>
      </c>
      <c r="H43" s="10">
        <v>80</v>
      </c>
      <c r="I43" s="194">
        <v>0</v>
      </c>
      <c r="J43" s="11">
        <f t="shared" si="11"/>
        <v>1</v>
      </c>
      <c r="K43" s="11">
        <f t="shared" si="17"/>
        <v>1</v>
      </c>
      <c r="L43" s="11">
        <f t="shared" si="12"/>
        <v>1</v>
      </c>
      <c r="M43" s="11">
        <f t="shared" si="5"/>
        <v>1</v>
      </c>
      <c r="N43" s="11">
        <f t="shared" si="6"/>
        <v>1</v>
      </c>
      <c r="O43" s="11">
        <f t="shared" si="7"/>
        <v>1</v>
      </c>
      <c r="P43" s="173"/>
      <c r="Q43" s="11"/>
      <c r="R43" s="11"/>
      <c r="S43" s="11"/>
      <c r="T43" s="11"/>
      <c r="U43" s="11"/>
      <c r="V43" s="11">
        <f t="shared" si="8"/>
        <v>0</v>
      </c>
      <c r="W43" s="11">
        <v>13</v>
      </c>
      <c r="X43" s="173"/>
      <c r="Y43" s="173">
        <v>1</v>
      </c>
      <c r="Z43" s="11">
        <f t="shared" si="13"/>
        <v>1</v>
      </c>
      <c r="AA43" s="211">
        <f t="shared" si="14"/>
        <v>1</v>
      </c>
      <c r="AB43" s="211">
        <f t="shared" si="15"/>
        <v>0</v>
      </c>
      <c r="AC43" s="211">
        <f t="shared" si="15"/>
        <v>1</v>
      </c>
      <c r="AD43" s="210">
        <f t="shared" si="9"/>
        <v>1</v>
      </c>
      <c r="AE43" s="210">
        <f t="shared" si="9"/>
        <v>1</v>
      </c>
      <c r="AF43" s="210">
        <f t="shared" si="9"/>
        <v>1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>א</v>
      </c>
      <c r="BC43" s="211" t="str">
        <f t="shared" si="10"/>
        <v>ב</v>
      </c>
      <c r="BD43" s="211" t="str">
        <f t="shared" si="10"/>
        <v>ג</v>
      </c>
      <c r="BE43" s="211" t="str">
        <f t="shared" si="10"/>
        <v>ד</v>
      </c>
      <c r="BF43" s="211" t="str">
        <f t="shared" si="10"/>
        <v>ה</v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ht="16.5" thickBot="1" x14ac:dyDescent="0.3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hidden="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hidden="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hidden="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hidden="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hidden="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hidden="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hidden="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hidden="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hidden="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hidden="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hidden="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hidden="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hidden="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hidden="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hidden="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hidden="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hidden="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hidden="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hidden="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hidden="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hidden="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hidden="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hidden="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hidden="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hidden="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hidden="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hidden="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hidden="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hidden="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hidden="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hidden="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hidden="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hidden="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hidden="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hidden="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hidden="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hidden="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hidden="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hidden="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hidden="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hidden="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hidden="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hidden="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hidden="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hidden="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hidden="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hidden="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hidden="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hidden="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hidden="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hidden="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hidden="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hidden="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hidden="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hidden="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hidden="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hidden="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hidden="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hidden="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hidden="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hidden="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hidden="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hidden="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hidden="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hidden="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hidden="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hidden="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hidden="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hidden="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hidden="1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1302</v>
      </c>
      <c r="H131" s="13">
        <f t="shared" si="43"/>
        <v>1812</v>
      </c>
      <c r="I131" s="13">
        <f t="shared" si="43"/>
        <v>2</v>
      </c>
      <c r="J131" s="13">
        <f t="shared" si="43"/>
        <v>11</v>
      </c>
      <c r="K131" s="13">
        <f t="shared" si="43"/>
        <v>13</v>
      </c>
      <c r="L131" s="13">
        <f t="shared" si="43"/>
        <v>13</v>
      </c>
      <c r="M131" s="13">
        <f t="shared" si="43"/>
        <v>13</v>
      </c>
      <c r="N131" s="13">
        <f>SUM(N31:N130)</f>
        <v>11</v>
      </c>
      <c r="O131" s="13">
        <f>SUM(O31:O130)</f>
        <v>13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11</v>
      </c>
      <c r="Z131" s="13">
        <f t="shared" si="44"/>
        <v>11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UExNl9JNOtSOr/fIgUYUf8M7porEB4Mx1n+4Zg7d5lJr9G9yMPwkzS6YhFSgv9zCRe71q4ISXtVzcEijyaI0Ow==" saltValue="cBFdx6HRFDaf/cX9d7LmXQ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70" priority="34">
      <formula>$F31=""</formula>
    </cfRule>
    <cfRule type="expression" dxfId="169" priority="35">
      <formula>B$30&lt;&gt;""</formula>
    </cfRule>
  </conditionalFormatting>
  <conditionalFormatting sqref="B31:E130 R31:W130">
    <cfRule type="expression" dxfId="168" priority="33" stopIfTrue="1">
      <formula>AND($F31="",B31&lt;&gt;"")</formula>
    </cfRule>
  </conditionalFormatting>
  <conditionalFormatting sqref="G31:M130">
    <cfRule type="expression" dxfId="167" priority="12">
      <formula>$F31=""</formula>
    </cfRule>
    <cfRule type="expression" dxfId="166" priority="13">
      <formula>G$30&lt;&gt;""</formula>
    </cfRule>
  </conditionalFormatting>
  <conditionalFormatting sqref="J31:O130">
    <cfRule type="expression" dxfId="165" priority="11" stopIfTrue="1">
      <formula>AND($F31="",J31&lt;&gt;"")</formula>
    </cfRule>
  </conditionalFormatting>
  <conditionalFormatting sqref="N31:N130 Z31:Z130">
    <cfRule type="expression" dxfId="164" priority="38">
      <formula>O$30&lt;&gt;""</formula>
    </cfRule>
  </conditionalFormatting>
  <conditionalFormatting sqref="N31:O130 Z31:Z130">
    <cfRule type="expression" dxfId="163" priority="37">
      <formula>$F31=""</formula>
    </cfRule>
  </conditionalFormatting>
  <conditionalFormatting sqref="N31:O130">
    <cfRule type="cellIs" dxfId="162" priority="1" operator="equal">
      <formula>0</formula>
    </cfRule>
  </conditionalFormatting>
  <conditionalFormatting sqref="O31:O130">
    <cfRule type="expression" dxfId="161" priority="2">
      <formula>$F31=""</formula>
    </cfRule>
    <cfRule type="expression" dxfId="160" priority="3">
      <formula>P$30&lt;&gt;""</formula>
    </cfRule>
    <cfRule type="expression" dxfId="159" priority="40">
      <formula>Z$30&lt;&gt;""</formula>
    </cfRule>
  </conditionalFormatting>
  <conditionalFormatting sqref="Y31:Y130">
    <cfRule type="expression" dxfId="158" priority="6">
      <formula>$F31=""</formula>
    </cfRule>
    <cfRule type="expression" dxfId="157" priority="7">
      <formula>Y$30&lt;&gt;""</formula>
    </cfRule>
  </conditionalFormatting>
  <conditionalFormatting sqref="Z31:Z130">
    <cfRule type="expression" dxfId="156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A00-000000000000}">
      <formula1>$AB31:$AC31</formula1>
    </dataValidation>
    <dataValidation type="list" allowBlank="1" showInputMessage="1" showErrorMessage="1" sqref="G30:I30 X30:Y30 P30" xr:uid="{00000000-0002-0000-1A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A00-000002000000}">
      <formula1>0</formula1>
    </dataValidation>
    <dataValidation type="list" allowBlank="1" showInputMessage="1" showErrorMessage="1" sqref="F30" xr:uid="{00000000-0002-0000-1A00-000003000000}">
      <formula1>$AF$1:$BA$1</formula1>
    </dataValidation>
  </dataValidations>
  <printOptions horizontalCentered="1"/>
  <pageMargins left="0.19" right="0.24" top="0.65" bottom="0.52" header="0.31496062992125984" footer="0.18"/>
  <pageSetup paperSize="9" scale="62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EE45FCC7-F32F-4F4A-933A-7E03EE90DB4D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4E79D201-7759-4F35-8D81-55E588C62576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F60E476A-11AD-4ED1-BE76-DB16F99A1B82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6664B36A-47C1-4231-829E-429AF3FA433E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5" activePane="bottomRight" state="frozen"/>
      <selection pane="topRight" activeCell="G1" sqref="G1"/>
      <selection pane="bottomLeft" activeCell="B31" sqref="B31"/>
      <selection pane="bottomRight" activeCell="J13" sqref="J13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3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dhtmRUkOqhf9t30i/3nTfu7QlwMPrxOulv4Eyg4lcJ3y2Tf79C15VN0Vjh3G45zgfn/QO5kSvfkLzbK/x5ClxA==" saltValue="G/BMN7NrBbdeaXInwn15iQ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51" priority="34">
      <formula>$F31=""</formula>
    </cfRule>
    <cfRule type="expression" dxfId="150" priority="35">
      <formula>B$30&lt;&gt;""</formula>
    </cfRule>
  </conditionalFormatting>
  <conditionalFormatting sqref="B31:E130 R31:W130">
    <cfRule type="expression" dxfId="149" priority="33" stopIfTrue="1">
      <formula>AND($F31="",B31&lt;&gt;"")</formula>
    </cfRule>
  </conditionalFormatting>
  <conditionalFormatting sqref="G31:M130">
    <cfRule type="expression" dxfId="148" priority="12">
      <formula>$F31=""</formula>
    </cfRule>
    <cfRule type="expression" dxfId="147" priority="13">
      <formula>G$30&lt;&gt;""</formula>
    </cfRule>
  </conditionalFormatting>
  <conditionalFormatting sqref="J31:O130">
    <cfRule type="expression" dxfId="146" priority="11" stopIfTrue="1">
      <formula>AND($F31="",J31&lt;&gt;"")</formula>
    </cfRule>
  </conditionalFormatting>
  <conditionalFormatting sqref="N31:N130 Z31:Z130">
    <cfRule type="expression" dxfId="145" priority="38">
      <formula>O$30&lt;&gt;""</formula>
    </cfRule>
  </conditionalFormatting>
  <conditionalFormatting sqref="N31:O130 Z31:Z130">
    <cfRule type="expression" dxfId="144" priority="37">
      <formula>$F31=""</formula>
    </cfRule>
  </conditionalFormatting>
  <conditionalFormatting sqref="N31:O130">
    <cfRule type="cellIs" dxfId="143" priority="1" operator="equal">
      <formula>0</formula>
    </cfRule>
  </conditionalFormatting>
  <conditionalFormatting sqref="O31:O130">
    <cfRule type="expression" dxfId="142" priority="2">
      <formula>$F31=""</formula>
    </cfRule>
    <cfRule type="expression" dxfId="141" priority="3">
      <formula>P$30&lt;&gt;""</formula>
    </cfRule>
    <cfRule type="expression" dxfId="140" priority="40">
      <formula>Z$30&lt;&gt;""</formula>
    </cfRule>
  </conditionalFormatting>
  <conditionalFormatting sqref="Y31:Y130">
    <cfRule type="expression" dxfId="139" priority="6">
      <formula>$F31=""</formula>
    </cfRule>
    <cfRule type="expression" dxfId="138" priority="7">
      <formula>Y$30&lt;&gt;""</formula>
    </cfRule>
  </conditionalFormatting>
  <conditionalFormatting sqref="Z31:Z130">
    <cfRule type="expression" dxfId="137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B00-000000000000}">
      <formula1>$AB31:$AC31</formula1>
    </dataValidation>
    <dataValidation type="list" allowBlank="1" showInputMessage="1" showErrorMessage="1" sqref="G30:I30 X30:Y30 P30" xr:uid="{00000000-0002-0000-1B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B00-000002000000}">
      <formula1>0</formula1>
    </dataValidation>
    <dataValidation type="list" allowBlank="1" showInputMessage="1" showErrorMessage="1" sqref="F30" xr:uid="{00000000-0002-0000-1B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381A94C6-08E1-43CC-9A32-5E19E36725D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7B24A58B-8D09-4B35-9914-F4015D009D14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0AEEB9F6-4323-40C1-9290-4EAF301F8AFE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F19D9278-5B79-41C4-B485-11A4C650AFD0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4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xeKYsaSdjG0v2xw6PU3XjbN5MJ9JnCQQDKyO1ZVjP4/T1z/VK1wggbAVVEquUP6nipYHEhupR2Ns6648Y20qsg==" saltValue="WbbsQUS85jfTSx4UGLngqw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32" priority="34">
      <formula>$F31=""</formula>
    </cfRule>
    <cfRule type="expression" dxfId="131" priority="35">
      <formula>B$30&lt;&gt;""</formula>
    </cfRule>
  </conditionalFormatting>
  <conditionalFormatting sqref="B31:E130 R31:W130">
    <cfRule type="expression" dxfId="130" priority="33" stopIfTrue="1">
      <formula>AND($F31="",B31&lt;&gt;"")</formula>
    </cfRule>
  </conditionalFormatting>
  <conditionalFormatting sqref="G31:M130">
    <cfRule type="expression" dxfId="129" priority="12">
      <formula>$F31=""</formula>
    </cfRule>
    <cfRule type="expression" dxfId="128" priority="13">
      <formula>G$30&lt;&gt;""</formula>
    </cfRule>
  </conditionalFormatting>
  <conditionalFormatting sqref="J31:O130">
    <cfRule type="expression" dxfId="127" priority="11" stopIfTrue="1">
      <formula>AND($F31="",J31&lt;&gt;"")</formula>
    </cfRule>
  </conditionalFormatting>
  <conditionalFormatting sqref="N31:N130 Z31:Z130">
    <cfRule type="expression" dxfId="126" priority="38">
      <formula>O$30&lt;&gt;""</formula>
    </cfRule>
  </conditionalFormatting>
  <conditionalFormatting sqref="N31:O130 Z31:Z130">
    <cfRule type="expression" dxfId="125" priority="37">
      <formula>$F31=""</formula>
    </cfRule>
  </conditionalFormatting>
  <conditionalFormatting sqref="N31:O130">
    <cfRule type="cellIs" dxfId="124" priority="1" operator="equal">
      <formula>0</formula>
    </cfRule>
  </conditionalFormatting>
  <conditionalFormatting sqref="O31:O130">
    <cfRule type="expression" dxfId="123" priority="2">
      <formula>$F31=""</formula>
    </cfRule>
    <cfRule type="expression" dxfId="122" priority="3">
      <formula>P$30&lt;&gt;""</formula>
    </cfRule>
    <cfRule type="expression" dxfId="121" priority="40">
      <formula>Z$30&lt;&gt;""</formula>
    </cfRule>
  </conditionalFormatting>
  <conditionalFormatting sqref="Y31:Y130">
    <cfRule type="expression" dxfId="120" priority="6">
      <formula>$F31=""</formula>
    </cfRule>
    <cfRule type="expression" dxfId="119" priority="7">
      <formula>Y$30&lt;&gt;""</formula>
    </cfRule>
  </conditionalFormatting>
  <conditionalFormatting sqref="Z31:Z130">
    <cfRule type="expression" dxfId="118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C00-000000000000}">
      <formula1>$AB31:$AC31</formula1>
    </dataValidation>
    <dataValidation type="list" allowBlank="1" showInputMessage="1" showErrorMessage="1" sqref="G30:I30 X30:Y30 P30" xr:uid="{00000000-0002-0000-1C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C00-000002000000}">
      <formula1>0</formula1>
    </dataValidation>
    <dataValidation type="list" allowBlank="1" showInputMessage="1" showErrorMessage="1" sqref="F30" xr:uid="{00000000-0002-0000-1C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29D97ED6-3244-45F0-B4F1-689DFC65A9E1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D9A5DB49-FFA5-44F7-A887-79BCA3092723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6FD46160-3F05-496A-A71B-28488DDD021D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3732B4BA-20C6-4994-9120-88208970E254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5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9rlSEHut6IsGsiTxCogeWrFcBko9kOS6dEJ+hR95OxhJOa6pmTk850tMR4qmdfuSqeVM9yHnwfvEce/cEQbHEA==" saltValue="27UoiSVIjPr1gc6R2LON9g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13" priority="34">
      <formula>$F31=""</formula>
    </cfRule>
    <cfRule type="expression" dxfId="112" priority="35">
      <formula>B$30&lt;&gt;""</formula>
    </cfRule>
  </conditionalFormatting>
  <conditionalFormatting sqref="B31:E130 R31:W130">
    <cfRule type="expression" dxfId="111" priority="33" stopIfTrue="1">
      <formula>AND($F31="",B31&lt;&gt;"")</formula>
    </cfRule>
  </conditionalFormatting>
  <conditionalFormatting sqref="G31:M130">
    <cfRule type="expression" dxfId="110" priority="12">
      <formula>$F31=""</formula>
    </cfRule>
    <cfRule type="expression" dxfId="109" priority="13">
      <formula>G$30&lt;&gt;""</formula>
    </cfRule>
  </conditionalFormatting>
  <conditionalFormatting sqref="J31:O130">
    <cfRule type="expression" dxfId="108" priority="11" stopIfTrue="1">
      <formula>AND($F31="",J31&lt;&gt;"")</formula>
    </cfRule>
  </conditionalFormatting>
  <conditionalFormatting sqref="N31:N130 Z31:Z130">
    <cfRule type="expression" dxfId="107" priority="38">
      <formula>O$30&lt;&gt;""</formula>
    </cfRule>
  </conditionalFormatting>
  <conditionalFormatting sqref="N31:O130 Z31:Z130">
    <cfRule type="expression" dxfId="106" priority="37">
      <formula>$F31=""</formula>
    </cfRule>
  </conditionalFormatting>
  <conditionalFormatting sqref="N31:O130">
    <cfRule type="cellIs" dxfId="105" priority="1" operator="equal">
      <formula>0</formula>
    </cfRule>
  </conditionalFormatting>
  <conditionalFormatting sqref="O31:O130">
    <cfRule type="expression" dxfId="104" priority="2">
      <formula>$F31=""</formula>
    </cfRule>
    <cfRule type="expression" dxfId="103" priority="3">
      <formula>P$30&lt;&gt;""</formula>
    </cfRule>
    <cfRule type="expression" dxfId="102" priority="40">
      <formula>Z$30&lt;&gt;""</formula>
    </cfRule>
  </conditionalFormatting>
  <conditionalFormatting sqref="Y31:Y130">
    <cfRule type="expression" dxfId="101" priority="6">
      <formula>$F31=""</formula>
    </cfRule>
    <cfRule type="expression" dxfId="100" priority="7">
      <formula>Y$30&lt;&gt;""</formula>
    </cfRule>
  </conditionalFormatting>
  <conditionalFormatting sqref="Z31:Z130">
    <cfRule type="expression" dxfId="99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D00-000000000000}">
      <formula1>$AB31:$AC31</formula1>
    </dataValidation>
    <dataValidation type="list" allowBlank="1" showInputMessage="1" showErrorMessage="1" sqref="G30:I30 X30:Y30 P30" xr:uid="{00000000-0002-0000-1D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D00-000002000000}">
      <formula1>0</formula1>
    </dataValidation>
    <dataValidation type="list" allowBlank="1" showInputMessage="1" showErrorMessage="1" sqref="F30" xr:uid="{00000000-0002-0000-1D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B020286A-F0D1-404B-AD64-C2453105C56F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A12B8E16-E5A6-403C-BC4E-8EDF4D4510B9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B3BD4C07-3EFA-4E2E-B0E0-95B34888FA98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C658560D-AD6E-4538-8BE1-8C2F455B0A3B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6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hC2o8ZucsrHAxl/jIuVU641tir37pXTgx4ZRzAMFU7gIEi7cohe7BrV1CC2Wfs2+anFxsGNnmlFxEQmQVibEcg==" saltValue="70zvRL8wPf97z73AT4FmZQ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94" priority="34">
      <formula>$F31=""</formula>
    </cfRule>
    <cfRule type="expression" dxfId="93" priority="35">
      <formula>B$30&lt;&gt;""</formula>
    </cfRule>
  </conditionalFormatting>
  <conditionalFormatting sqref="B31:E130 R31:W130">
    <cfRule type="expression" dxfId="92" priority="33" stopIfTrue="1">
      <formula>AND($F31="",B31&lt;&gt;"")</formula>
    </cfRule>
  </conditionalFormatting>
  <conditionalFormatting sqref="G31:M130">
    <cfRule type="expression" dxfId="91" priority="12">
      <formula>$F31=""</formula>
    </cfRule>
    <cfRule type="expression" dxfId="90" priority="13">
      <formula>G$30&lt;&gt;""</formula>
    </cfRule>
  </conditionalFormatting>
  <conditionalFormatting sqref="J31:O130">
    <cfRule type="expression" dxfId="89" priority="11" stopIfTrue="1">
      <formula>AND($F31="",J31&lt;&gt;"")</formula>
    </cfRule>
  </conditionalFormatting>
  <conditionalFormatting sqref="N31:N130 Z31:Z130">
    <cfRule type="expression" dxfId="88" priority="38">
      <formula>O$30&lt;&gt;""</formula>
    </cfRule>
  </conditionalFormatting>
  <conditionalFormatting sqref="N31:O130 Z31:Z130">
    <cfRule type="expression" dxfId="87" priority="37">
      <formula>$F31=""</formula>
    </cfRule>
  </conditionalFormatting>
  <conditionalFormatting sqref="N31:O130">
    <cfRule type="cellIs" dxfId="86" priority="1" operator="equal">
      <formula>0</formula>
    </cfRule>
  </conditionalFormatting>
  <conditionalFormatting sqref="O31:O130">
    <cfRule type="expression" dxfId="85" priority="2">
      <formula>$F31=""</formula>
    </cfRule>
    <cfRule type="expression" dxfId="84" priority="3">
      <formula>P$30&lt;&gt;""</formula>
    </cfRule>
    <cfRule type="expression" dxfId="83" priority="40">
      <formula>Z$30&lt;&gt;""</formula>
    </cfRule>
  </conditionalFormatting>
  <conditionalFormatting sqref="Y31:Y130">
    <cfRule type="expression" dxfId="82" priority="6">
      <formula>$F31=""</formula>
    </cfRule>
    <cfRule type="expression" dxfId="81" priority="7">
      <formula>Y$30&lt;&gt;""</formula>
    </cfRule>
  </conditionalFormatting>
  <conditionalFormatting sqref="Z31:Z130">
    <cfRule type="expression" dxfId="80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E00-000000000000}">
      <formula1>$AB31:$AC31</formula1>
    </dataValidation>
    <dataValidation type="list" allowBlank="1" showInputMessage="1" showErrorMessage="1" sqref="G30:I30 X30:Y30 P30" xr:uid="{00000000-0002-0000-1E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E00-000002000000}">
      <formula1>0</formula1>
    </dataValidation>
    <dataValidation type="list" allowBlank="1" showInputMessage="1" showErrorMessage="1" sqref="F30" xr:uid="{00000000-0002-0000-1E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8680514F-97BB-4B76-8EC5-51A208362EC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0E7190EA-BD3C-4A4B-A7E7-BA3925869226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A2823275-E597-43D8-855F-3F39101E363B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3AD9CDD0-BD94-49FA-BC0D-756B81C40B4B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7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FEWzAA3tUjwLLP95KhF72MNu2j1D1vJ48Vppud7zR80hL+2qRu5dvqkZ81HiDeXUarY7aRXgC3Z1jeE2D1asUg==" saltValue="+vmZNhZhFYYBApy32SpxfA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75" priority="34">
      <formula>$F31=""</formula>
    </cfRule>
    <cfRule type="expression" dxfId="74" priority="35">
      <formula>B$30&lt;&gt;""</formula>
    </cfRule>
  </conditionalFormatting>
  <conditionalFormatting sqref="B31:E130 R31:W130">
    <cfRule type="expression" dxfId="73" priority="33" stopIfTrue="1">
      <formula>AND($F31="",B31&lt;&gt;"")</formula>
    </cfRule>
  </conditionalFormatting>
  <conditionalFormatting sqref="G31:M130">
    <cfRule type="expression" dxfId="72" priority="12">
      <formula>$F31=""</formula>
    </cfRule>
    <cfRule type="expression" dxfId="71" priority="13">
      <formula>G$30&lt;&gt;""</formula>
    </cfRule>
  </conditionalFormatting>
  <conditionalFormatting sqref="J31:O130">
    <cfRule type="expression" dxfId="70" priority="11" stopIfTrue="1">
      <formula>AND($F31="",J31&lt;&gt;"")</formula>
    </cfRule>
  </conditionalFormatting>
  <conditionalFormatting sqref="N31:N130 Z31:Z130">
    <cfRule type="expression" dxfId="69" priority="38">
      <formula>O$30&lt;&gt;""</formula>
    </cfRule>
  </conditionalFormatting>
  <conditionalFormatting sqref="N31:O130 Z31:Z130">
    <cfRule type="expression" dxfId="68" priority="37">
      <formula>$F31=""</formula>
    </cfRule>
  </conditionalFormatting>
  <conditionalFormatting sqref="N31:O130">
    <cfRule type="cellIs" dxfId="67" priority="1" operator="equal">
      <formula>0</formula>
    </cfRule>
  </conditionalFormatting>
  <conditionalFormatting sqref="O31:O130">
    <cfRule type="expression" dxfId="66" priority="2">
      <formula>$F31=""</formula>
    </cfRule>
    <cfRule type="expression" dxfId="65" priority="3">
      <formula>P$30&lt;&gt;""</formula>
    </cfRule>
    <cfRule type="expression" dxfId="64" priority="40">
      <formula>Z$30&lt;&gt;""</formula>
    </cfRule>
  </conditionalFormatting>
  <conditionalFormatting sqref="Y31:Y130">
    <cfRule type="expression" dxfId="63" priority="6">
      <formula>$F31=""</formula>
    </cfRule>
    <cfRule type="expression" dxfId="62" priority="7">
      <formula>Y$30&lt;&gt;""</formula>
    </cfRule>
  </conditionalFormatting>
  <conditionalFormatting sqref="Z31:Z130">
    <cfRule type="expression" dxfId="61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1F00-000000000000}">
      <formula1>$AB31:$AC31</formula1>
    </dataValidation>
    <dataValidation type="list" allowBlank="1" showInputMessage="1" showErrorMessage="1" sqref="G30:I30 X30:Y30 P30" xr:uid="{00000000-0002-0000-1F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1F00-000002000000}">
      <formula1>0</formula1>
    </dataValidation>
    <dataValidation type="list" allowBlank="1" showInputMessage="1" showErrorMessage="1" sqref="F30" xr:uid="{00000000-0002-0000-1F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80E95355-3065-436B-83F5-400AE6691D5E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101EF596-0CC6-42D6-B376-07A822F87826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B46098CA-16CF-4A3A-B296-382D6AF2B1E8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A78577A7-85C0-43EC-BF04-1BDA0A4C4306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8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efx3OmLrEuSbYM2vu0G0tfhDi/5mtFi82URcJsTrRXq5oaHowH6JX2uli83kZKUFzoSVwuDjs2j4m1r9UEThow==" saltValue="DyGPjkbrQFDcd73ghova0A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56" priority="34">
      <formula>$F31=""</formula>
    </cfRule>
    <cfRule type="expression" dxfId="55" priority="35">
      <formula>B$30&lt;&gt;""</formula>
    </cfRule>
  </conditionalFormatting>
  <conditionalFormatting sqref="B31:E130 R31:W130">
    <cfRule type="expression" dxfId="54" priority="33" stopIfTrue="1">
      <formula>AND($F31="",B31&lt;&gt;"")</formula>
    </cfRule>
  </conditionalFormatting>
  <conditionalFormatting sqref="G31:M130">
    <cfRule type="expression" dxfId="53" priority="12">
      <formula>$F31=""</formula>
    </cfRule>
    <cfRule type="expression" dxfId="52" priority="13">
      <formula>G$30&lt;&gt;""</formula>
    </cfRule>
  </conditionalFormatting>
  <conditionalFormatting sqref="J31:O130">
    <cfRule type="expression" dxfId="51" priority="11" stopIfTrue="1">
      <formula>AND($F31="",J31&lt;&gt;"")</formula>
    </cfRule>
  </conditionalFormatting>
  <conditionalFormatting sqref="N31:N130 Z31:Z130">
    <cfRule type="expression" dxfId="50" priority="38">
      <formula>O$30&lt;&gt;""</formula>
    </cfRule>
  </conditionalFormatting>
  <conditionalFormatting sqref="N31:O130 Z31:Z130">
    <cfRule type="expression" dxfId="49" priority="37">
      <formula>$F31=""</formula>
    </cfRule>
  </conditionalFormatting>
  <conditionalFormatting sqref="N31:O130">
    <cfRule type="cellIs" dxfId="48" priority="1" operator="equal">
      <formula>0</formula>
    </cfRule>
  </conditionalFormatting>
  <conditionalFormatting sqref="O31:O130">
    <cfRule type="expression" dxfId="47" priority="2">
      <formula>$F31=""</formula>
    </cfRule>
    <cfRule type="expression" dxfId="46" priority="3">
      <formula>P$30&lt;&gt;""</formula>
    </cfRule>
    <cfRule type="expression" dxfId="45" priority="40">
      <formula>Z$30&lt;&gt;""</formula>
    </cfRule>
  </conditionalFormatting>
  <conditionalFormatting sqref="Y31:Y130">
    <cfRule type="expression" dxfId="44" priority="6">
      <formula>$F31=""</formula>
    </cfRule>
    <cfRule type="expression" dxfId="43" priority="7">
      <formula>Y$30&lt;&gt;""</formula>
    </cfRule>
  </conditionalFormatting>
  <conditionalFormatting sqref="Z31:Z130">
    <cfRule type="expression" dxfId="42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2000-000000000000}">
      <formula1>$AB31:$AC31</formula1>
    </dataValidation>
    <dataValidation type="list" allowBlank="1" showInputMessage="1" showErrorMessage="1" sqref="G30:I30 X30:Y30 P30" xr:uid="{00000000-0002-0000-20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2000-000002000000}">
      <formula1>0</formula1>
    </dataValidation>
    <dataValidation type="list" allowBlank="1" showInputMessage="1" showErrorMessage="1" sqref="F30" xr:uid="{00000000-0002-0000-20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A8E3A351-2A28-489F-B800-BC9987387479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EC27F1EE-74F5-4133-AC8C-A3DD90EF591D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7BEE1355-EC50-44A2-A6C0-3532DFADF073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84F9CD89-5975-4705-A8DA-6C58084E0F16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CC"/>
  </sheetPr>
  <dimension ref="A1:BK132"/>
  <sheetViews>
    <sheetView rightToLeft="1" view="pageBreakPreview" topLeftCell="B1" zoomScale="80" zoomScaleNormal="100" zoomScaleSheetLayoutView="80" workbookViewId="0">
      <pane xSplit="5" ySplit="30" topLeftCell="G31" activePane="bottomRight" state="frozen"/>
      <selection pane="topRight" activeCell="G1" sqref="G1"/>
      <selection pane="bottomLeft" activeCell="B31" sqref="B31"/>
      <selection pane="bottomRight"/>
    </sheetView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9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ioB3BcghXuSdD2NAeBk9tBwjwLF3NTlHF8h8BlVx4qL98wTZ/ufBBWg35JVB6HTr2+aVU5gQr9xTrPMpR3etXw==" saltValue="FWk8m6yFKzbh5JIhX67kTA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37" priority="34">
      <formula>$F31=""</formula>
    </cfRule>
    <cfRule type="expression" dxfId="36" priority="35">
      <formula>B$30&lt;&gt;""</formula>
    </cfRule>
  </conditionalFormatting>
  <conditionalFormatting sqref="B31:E130 R31:W130">
    <cfRule type="expression" dxfId="35" priority="33" stopIfTrue="1">
      <formula>AND($F31="",B31&lt;&gt;"")</formula>
    </cfRule>
  </conditionalFormatting>
  <conditionalFormatting sqref="G31:M130">
    <cfRule type="expression" dxfId="34" priority="12">
      <formula>$F31=""</formula>
    </cfRule>
    <cfRule type="expression" dxfId="33" priority="13">
      <formula>G$30&lt;&gt;""</formula>
    </cfRule>
  </conditionalFormatting>
  <conditionalFormatting sqref="J31:O130">
    <cfRule type="expression" dxfId="32" priority="11" stopIfTrue="1">
      <formula>AND($F31="",J31&lt;&gt;"")</formula>
    </cfRule>
  </conditionalFormatting>
  <conditionalFormatting sqref="N31:N130 Z31:Z130">
    <cfRule type="expression" dxfId="31" priority="38">
      <formula>O$30&lt;&gt;""</formula>
    </cfRule>
  </conditionalFormatting>
  <conditionalFormatting sqref="N31:O130 Z31:Z130">
    <cfRule type="expression" dxfId="30" priority="37">
      <formula>$F31=""</formula>
    </cfRule>
  </conditionalFormatting>
  <conditionalFormatting sqref="N31:O130">
    <cfRule type="cellIs" dxfId="29" priority="1" operator="equal">
      <formula>0</formula>
    </cfRule>
  </conditionalFormatting>
  <conditionalFormatting sqref="O31:O130">
    <cfRule type="expression" dxfId="28" priority="2">
      <formula>$F31=""</formula>
    </cfRule>
    <cfRule type="expression" dxfId="27" priority="3">
      <formula>P$30&lt;&gt;""</formula>
    </cfRule>
    <cfRule type="expression" dxfId="26" priority="40">
      <formula>Z$30&lt;&gt;""</formula>
    </cfRule>
  </conditionalFormatting>
  <conditionalFormatting sqref="Y31:Y130">
    <cfRule type="expression" dxfId="25" priority="6">
      <formula>$F31=""</formula>
    </cfRule>
    <cfRule type="expression" dxfId="24" priority="7">
      <formula>Y$30&lt;&gt;""</formula>
    </cfRule>
  </conditionalFormatting>
  <conditionalFormatting sqref="Z31:Z130">
    <cfRule type="expression" dxfId="23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2100-000000000000}">
      <formula1>$AB31:$AC31</formula1>
    </dataValidation>
    <dataValidation type="list" allowBlank="1" showInputMessage="1" showErrorMessage="1" sqref="G30:I30 X30:Y30 P30" xr:uid="{00000000-0002-0000-21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2100-000002000000}">
      <formula1>0</formula1>
    </dataValidation>
    <dataValidation type="list" allowBlank="1" showInputMessage="1" showErrorMessage="1" sqref="F30" xr:uid="{00000000-0002-0000-21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338108F7-2CA0-40DB-88AE-05974C81AA7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56FF35A3-E0EC-49BC-83E0-BF9F555A4639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87CCAE18-7016-4B51-A57C-A7778FEC0AAC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2B30B9E5-1D76-4674-ACE4-1B5AF23270CB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CC"/>
  </sheetPr>
  <dimension ref="A1:BK132"/>
  <sheetViews>
    <sheetView rightToLeft="1" view="pageBreakPreview" topLeftCell="B1" zoomScale="80" zoomScaleNormal="100" zoomScaleSheetLayoutView="80" workbookViewId="0"/>
  </sheetViews>
  <sheetFormatPr defaultColWidth="9.140625" defaultRowHeight="15.75" x14ac:dyDescent="0.25"/>
  <cols>
    <col min="1" max="1" width="9.140625" style="211" hidden="1" customWidth="1"/>
    <col min="2" max="2" width="9" style="211" customWidth="1"/>
    <col min="3" max="5" width="10.42578125" style="211" hidden="1" customWidth="1"/>
    <col min="6" max="6" width="30.85546875" style="211" customWidth="1"/>
    <col min="7" max="7" width="20.85546875" style="211" bestFit="1" customWidth="1"/>
    <col min="8" max="8" width="23.140625" style="211" customWidth="1"/>
    <col min="9" max="9" width="12.42578125" style="211" customWidth="1"/>
    <col min="10" max="10" width="17.5703125" style="211" customWidth="1"/>
    <col min="11" max="11" width="16.5703125" style="211" customWidth="1"/>
    <col min="12" max="12" width="13.85546875" style="211" customWidth="1"/>
    <col min="13" max="13" width="15.85546875" style="211" customWidth="1"/>
    <col min="14" max="14" width="14.42578125" style="211" customWidth="1"/>
    <col min="15" max="15" width="18.85546875" style="211" customWidth="1"/>
    <col min="16" max="16" width="16.85546875" style="211" hidden="1" customWidth="1"/>
    <col min="17" max="17" width="17.140625" style="211" hidden="1" customWidth="1"/>
    <col min="18" max="21" width="21.42578125" style="211" hidden="1" customWidth="1"/>
    <col min="22" max="22" width="15.42578125" style="211" hidden="1" customWidth="1"/>
    <col min="23" max="23" width="21.42578125" style="211" hidden="1" customWidth="1"/>
    <col min="24" max="24" width="13.5703125" style="211" hidden="1" customWidth="1"/>
    <col min="25" max="25" width="21.42578125" style="211" customWidth="1"/>
    <col min="26" max="26" width="16.85546875" style="211" customWidth="1"/>
    <col min="27" max="29" width="9.140625" style="211" hidden="1" customWidth="1"/>
    <col min="30" max="30" width="11.85546875" style="211" hidden="1" customWidth="1"/>
    <col min="31" max="32" width="9.140625" style="211" hidden="1" customWidth="1"/>
    <col min="33" max="33" width="10.140625" style="211" hidden="1" customWidth="1"/>
    <col min="34" max="34" width="16.85546875" style="211" hidden="1" customWidth="1"/>
    <col min="35" max="35" width="8.85546875" style="211" hidden="1" customWidth="1"/>
    <col min="36" max="36" width="11.85546875" style="211" hidden="1" customWidth="1"/>
    <col min="37" max="37" width="17.85546875" style="211" hidden="1" customWidth="1"/>
    <col min="38" max="49" width="9.140625" style="211" hidden="1" customWidth="1"/>
    <col min="50" max="50" width="10.85546875" style="211" hidden="1" customWidth="1"/>
    <col min="51" max="59" width="9.140625" style="211" hidden="1" customWidth="1"/>
    <col min="60" max="61" width="12.140625" style="226" hidden="1" customWidth="1"/>
    <col min="62" max="63" width="9.140625" style="211" hidden="1" customWidth="1"/>
    <col min="64" max="200" width="0" style="211" hidden="1" customWidth="1"/>
    <col min="201" max="16384" width="9.140625" style="211"/>
  </cols>
  <sheetData>
    <row r="1" spans="2:53" ht="34.5" customHeight="1" thickBot="1" x14ac:dyDescent="0.3">
      <c r="B1" s="337" t="s">
        <v>89</v>
      </c>
      <c r="C1" s="338"/>
      <c r="D1" s="338"/>
      <c r="E1" s="338"/>
      <c r="F1" s="1" t="str">
        <f ca="1">MID(CELL("filename",AC2),FIND("]",CELL("filename",AC2),1)+1,99)</f>
        <v>10</v>
      </c>
      <c r="X1" s="211" t="s">
        <v>333</v>
      </c>
      <c r="Y1" s="216" t="s">
        <v>334</v>
      </c>
      <c r="Z1" s="2" t="e">
        <f ca="1">INDEX('תנאי סף'!$B$31:$B$130,MATCH(J1,'תנאי סף'!$F$31:$F$130,0))</f>
        <v>#N/A</v>
      </c>
      <c r="AB1" s="211" t="s">
        <v>70</v>
      </c>
      <c r="AD1" s="227" t="s">
        <v>71</v>
      </c>
      <c r="AE1" s="228" t="s">
        <v>72</v>
      </c>
      <c r="AF1" s="228" t="s">
        <v>73</v>
      </c>
      <c r="AG1" s="228" t="s">
        <v>74</v>
      </c>
      <c r="AH1" s="228" t="s">
        <v>75</v>
      </c>
      <c r="AI1" s="228" t="s">
        <v>76</v>
      </c>
      <c r="AJ1" s="228" t="s">
        <v>77</v>
      </c>
      <c r="AK1" s="229" t="s">
        <v>78</v>
      </c>
      <c r="AL1" s="228" t="s">
        <v>79</v>
      </c>
      <c r="AM1" s="229" t="s">
        <v>80</v>
      </c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9"/>
    </row>
    <row r="2" spans="2:53" ht="20.25" customHeight="1" x14ac:dyDescent="0.25">
      <c r="Y2" s="339" t="str">
        <f>'פרמטרים לקריטריונים'!$B$4</f>
        <v>שנת תקציב</v>
      </c>
      <c r="Z2" s="5">
        <f>'פרמטרים לקריטריונים'!$C$4</f>
        <v>2025</v>
      </c>
      <c r="AE2" s="211">
        <f>IF(ISNA(MATCH(G31,$AB$30:$AC$30,0)),0,1)</f>
        <v>1</v>
      </c>
      <c r="AF2" s="211">
        <f>IF(IFERROR(G31*1,"bad")="bad",0,1)</f>
        <v>1</v>
      </c>
      <c r="AG2" s="211">
        <f>IF(IFERROR(IF(G31=TRUNC(G31),1,"bad"),"bad")="bad",0,1)</f>
        <v>1</v>
      </c>
      <c r="AH2" s="211">
        <f>IF(AND(IF(IFERROR(G31*1,"bad")="bad",0,1)=1,G31&gt;=0),1,0)</f>
        <v>1</v>
      </c>
      <c r="AI2" s="211">
        <f>IF(AND(IF(IFERROR(IF(G31=TRUNC(G31),1,"bad"),"bad")="bad",0,1)=1,G31&gt;=0),1,0)</f>
        <v>1</v>
      </c>
      <c r="AJ2" s="211">
        <f>IF(AND(IF(IFERROR(G31*1,"bad")="bad",0,1)=1,G31&gt;0),1,0)</f>
        <v>0</v>
      </c>
      <c r="AK2" s="211">
        <f>IF(AND(IF(IFERROR(IF(G31=TRUNC(G31),1,"bad"),"bad")="bad",0,1)=1,G31&gt;0),1,0)</f>
        <v>0</v>
      </c>
      <c r="AL2" s="211">
        <v>1</v>
      </c>
      <c r="AM2" s="211">
        <f>IF(IFERROR(HLOOKUP(G31,$BB$30:$BL$30,1,0),"bad")="bad",0,1)</f>
        <v>0</v>
      </c>
    </row>
    <row r="3" spans="2:53" ht="19.5" thickBot="1" x14ac:dyDescent="0.3">
      <c r="Y3" s="217" t="str">
        <f>'פרמטרים לקריטריונים'!$B$5</f>
        <v>תקציב התמיכה</v>
      </c>
      <c r="Z3" s="6">
        <f>'פרמטרים לקריטריונים'!$C$5</f>
        <v>1538184</v>
      </c>
      <c r="AD3" s="211" t="s">
        <v>81</v>
      </c>
      <c r="AE3" s="211">
        <v>1</v>
      </c>
      <c r="AF3" s="211">
        <v>2</v>
      </c>
      <c r="AG3" s="211">
        <v>3</v>
      </c>
      <c r="AH3" s="211">
        <v>4</v>
      </c>
      <c r="AI3" s="211">
        <v>5</v>
      </c>
      <c r="AJ3" s="211">
        <v>6</v>
      </c>
      <c r="AK3" s="211">
        <v>7</v>
      </c>
      <c r="AL3" s="211">
        <v>8</v>
      </c>
      <c r="AM3" s="211">
        <v>9</v>
      </c>
    </row>
    <row r="4" spans="2:53" ht="16.5" thickBot="1" x14ac:dyDescent="0.3">
      <c r="F4" s="608" t="str">
        <f>'פרמטרים לקריטריונים'!B201</f>
        <v>סעיף</v>
      </c>
      <c r="G4" s="609"/>
      <c r="AD4" s="211" t="s">
        <v>83</v>
      </c>
      <c r="AE4" s="227" t="s">
        <v>59</v>
      </c>
      <c r="AF4" s="228" t="s">
        <v>60</v>
      </c>
      <c r="AG4" s="228" t="s">
        <v>61</v>
      </c>
      <c r="AH4" s="228" t="s">
        <v>62</v>
      </c>
      <c r="AI4" s="228" t="s">
        <v>63</v>
      </c>
      <c r="AJ4" s="228"/>
      <c r="AK4" s="228"/>
      <c r="AL4" s="228"/>
      <c r="AM4" s="228"/>
      <c r="AN4" s="229"/>
    </row>
    <row r="5" spans="2:53" ht="19.5" thickBot="1" x14ac:dyDescent="0.3">
      <c r="F5" s="423" t="s">
        <v>335</v>
      </c>
      <c r="G5" s="457">
        <v>8</v>
      </c>
      <c r="Y5" s="370" t="s">
        <v>336</v>
      </c>
      <c r="Z5" s="371"/>
    </row>
    <row r="6" spans="2:53" ht="37.5" x14ac:dyDescent="0.25">
      <c r="F6" s="423" t="s">
        <v>337</v>
      </c>
      <c r="G6" s="457">
        <v>50</v>
      </c>
      <c r="Y6" s="216" t="s">
        <v>338</v>
      </c>
      <c r="Z6" s="369">
        <f>N131</f>
        <v>0</v>
      </c>
    </row>
    <row r="7" spans="2:53" ht="37.5" x14ac:dyDescent="0.25">
      <c r="F7" s="423" t="s">
        <v>51</v>
      </c>
      <c r="G7" s="457">
        <f>'פרמטרים לקריטריונים'!C122</f>
        <v>50</v>
      </c>
      <c r="Y7" s="375" t="s">
        <v>339</v>
      </c>
      <c r="Z7" s="374">
        <f>Z131</f>
        <v>0</v>
      </c>
    </row>
    <row r="8" spans="2:53" ht="31.5" x14ac:dyDescent="0.25">
      <c r="F8" s="423" t="s">
        <v>340</v>
      </c>
      <c r="G8" s="457">
        <f>'פרמטרים לקריטריונים'!C123</f>
        <v>50</v>
      </c>
      <c r="Y8" s="339" t="s">
        <v>341</v>
      </c>
      <c r="Z8" s="374">
        <f>IF(SUMPRODUCT(--($Z$31:$Z$130=1)*($J$31:$J$130=0))&gt;0,1,0)</f>
        <v>0</v>
      </c>
      <c r="AA8" s="211">
        <f>SUMPRODUCT(--($O$31:$O$130=1)*($M$31:$M$130=1)*($K$31:$K$130=0))</f>
        <v>0</v>
      </c>
    </row>
    <row r="9" spans="2:53" ht="31.5" x14ac:dyDescent="0.25">
      <c r="F9" s="423" t="s">
        <v>342</v>
      </c>
      <c r="G9" s="457">
        <f>'פרמטרים לקריטריונים'!C124</f>
        <v>35</v>
      </c>
      <c r="Y9" s="375" t="s">
        <v>343</v>
      </c>
      <c r="Z9" s="374">
        <f>IF(SUMPRODUCT(--($Z$31:$Z$130=1)*($K$31:$K$130=0))&gt;0,1,0)</f>
        <v>0</v>
      </c>
    </row>
    <row r="10" spans="2:53" ht="18.75" x14ac:dyDescent="0.25">
      <c r="F10" s="423" t="s">
        <v>344</v>
      </c>
      <c r="G10" s="457">
        <f>'תנאי סף'!CT4</f>
        <v>0.8</v>
      </c>
      <c r="Y10" s="339" t="s">
        <v>345</v>
      </c>
      <c r="Z10" s="374">
        <f t="array" ref="Z10">MIN(IF($Z$31:$Z$130=1,$G$31:$G$130))</f>
        <v>0</v>
      </c>
    </row>
    <row r="11" spans="2:53" ht="18.75" x14ac:dyDescent="0.25">
      <c r="F11" s="423" t="s">
        <v>335</v>
      </c>
      <c r="G11" s="457">
        <v>8</v>
      </c>
      <c r="Y11" s="375" t="s">
        <v>346</v>
      </c>
      <c r="Z11" s="374">
        <f t="array" ref="Z11">MIN(IF($Z$31:$Z$130=1,$H$31:$H$130))</f>
        <v>0</v>
      </c>
    </row>
    <row r="12" spans="2:53" ht="18.75" x14ac:dyDescent="0.25">
      <c r="Y12" s="339" t="s">
        <v>347</v>
      </c>
      <c r="Z12" s="374">
        <f>SUMPRODUCT(--($F$31:$F$130&lt;&gt;"")*($G$31:$G$130&gt;=$G$7)*($H$31:$H$130&gt;=$G$8)*($I$31:$I$130&lt;&gt;1))</f>
        <v>0</v>
      </c>
    </row>
    <row r="13" spans="2:53" ht="38.25" thickBot="1" x14ac:dyDescent="0.3">
      <c r="Y13" s="372" t="s">
        <v>348</v>
      </c>
      <c r="Z13" s="373">
        <f>SUMPRODUCT(--($F$31:$F$130&lt;&gt;"")*($G$31:$G$130&gt;=$G$7)*($H$31:$H$130&gt;=$G$9)*($I$31:$I$130=1))</f>
        <v>0</v>
      </c>
    </row>
    <row r="15" spans="2:53" ht="16.5" thickBot="1" x14ac:dyDescent="0.3"/>
    <row r="16" spans="2:53" ht="16.5" hidden="1" thickBot="1" x14ac:dyDescent="0.3"/>
    <row r="17" spans="1:61" ht="16.5" hidden="1" thickBot="1" x14ac:dyDescent="0.3"/>
    <row r="18" spans="1:61" ht="16.5" hidden="1" thickBot="1" x14ac:dyDescent="0.3"/>
    <row r="19" spans="1:61" ht="16.5" hidden="1" thickBot="1" x14ac:dyDescent="0.3"/>
    <row r="20" spans="1:61" ht="16.5" hidden="1" thickBot="1" x14ac:dyDescent="0.3"/>
    <row r="21" spans="1:61" ht="16.5" hidden="1" thickBot="1" x14ac:dyDescent="0.3"/>
    <row r="22" spans="1:61" ht="16.5" hidden="1" thickBot="1" x14ac:dyDescent="0.3"/>
    <row r="23" spans="1:61" ht="16.5" hidden="1" thickBot="1" x14ac:dyDescent="0.3"/>
    <row r="24" spans="1:61" ht="16.5" hidden="1" thickBot="1" x14ac:dyDescent="0.3"/>
    <row r="25" spans="1:61" ht="16.5" hidden="1" thickBot="1" x14ac:dyDescent="0.3"/>
    <row r="26" spans="1:61" ht="16.5" hidden="1" thickBot="1" x14ac:dyDescent="0.3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61" ht="16.5" hidden="1" thickBot="1" x14ac:dyDescent="0.3">
      <c r="B27" s="231"/>
      <c r="C27" s="231"/>
      <c r="D27" s="231"/>
      <c r="E27" s="231"/>
      <c r="F27" s="23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1" ht="16.5" hidden="1" thickBot="1" x14ac:dyDescent="0.3">
      <c r="B28" s="231"/>
      <c r="C28" s="231"/>
      <c r="D28" s="231"/>
      <c r="E28" s="231"/>
      <c r="F28" s="23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210">
        <f t="shared" ref="AD28:AW28" si="0">MATCH(G$30,$AE$1:$AM$1,0)</f>
        <v>5</v>
      </c>
      <c r="AE28" s="210">
        <f t="shared" si="0"/>
        <v>5</v>
      </c>
      <c r="AF28" s="210">
        <f t="shared" si="0"/>
        <v>1</v>
      </c>
      <c r="AG28" s="210" t="e">
        <f t="shared" si="0"/>
        <v>#N/A</v>
      </c>
      <c r="AH28" s="210" t="e">
        <f t="shared" si="0"/>
        <v>#N/A</v>
      </c>
      <c r="AI28" s="210" t="e">
        <f t="shared" si="0"/>
        <v>#N/A</v>
      </c>
      <c r="AJ28" s="210" t="e">
        <f t="shared" si="0"/>
        <v>#N/A</v>
      </c>
      <c r="AK28" s="210" t="e">
        <f t="shared" si="0"/>
        <v>#N/A</v>
      </c>
      <c r="AL28" s="210" t="e">
        <f>MATCH(#REF!,$AE$1:$AM$1,0)</f>
        <v>#REF!</v>
      </c>
      <c r="AM28" s="210" t="e">
        <f t="shared" si="0"/>
        <v>#N/A</v>
      </c>
      <c r="AN28" s="210" t="e">
        <f t="shared" si="0"/>
        <v>#N/A</v>
      </c>
      <c r="AO28" s="210" t="e">
        <f t="shared" si="0"/>
        <v>#N/A</v>
      </c>
      <c r="AP28" s="210" t="e">
        <f t="shared" si="0"/>
        <v>#N/A</v>
      </c>
      <c r="AQ28" s="210" t="e">
        <f t="shared" si="0"/>
        <v>#N/A</v>
      </c>
      <c r="AR28" s="210" t="e">
        <f t="shared" si="0"/>
        <v>#N/A</v>
      </c>
      <c r="AS28" s="210" t="e">
        <f t="shared" si="0"/>
        <v>#N/A</v>
      </c>
      <c r="AT28" s="210" t="e">
        <f t="shared" si="0"/>
        <v>#N/A</v>
      </c>
      <c r="AU28" s="210" t="e">
        <f t="shared" si="0"/>
        <v>#N/A</v>
      </c>
      <c r="AV28" s="210" t="e">
        <f>MATCH(O$30,$AE$1:$AM$1,0)</f>
        <v>#N/A</v>
      </c>
      <c r="AW28" s="210" t="e">
        <f t="shared" si="0"/>
        <v>#N/A</v>
      </c>
      <c r="AX28" s="210" t="e">
        <f>MATCH(#REF!,$AE$1:$AM$1,0)</f>
        <v>#REF!</v>
      </c>
      <c r="AY28" s="210"/>
    </row>
    <row r="29" spans="1:61" ht="48" thickBot="1" x14ac:dyDescent="0.3">
      <c r="A29" s="238">
        <v>100</v>
      </c>
      <c r="B29" s="497" t="s">
        <v>88</v>
      </c>
      <c r="C29" s="499">
        <f>COLUMN()</f>
        <v>3</v>
      </c>
      <c r="D29" s="499">
        <f>COLUMN()</f>
        <v>4</v>
      </c>
      <c r="E29" s="499">
        <f>COLUMN()</f>
        <v>5</v>
      </c>
      <c r="F29" s="257" t="s">
        <v>349</v>
      </c>
      <c r="G29" s="257" t="s">
        <v>350</v>
      </c>
      <c r="H29" s="257" t="s">
        <v>351</v>
      </c>
      <c r="I29" s="257" t="s">
        <v>352</v>
      </c>
      <c r="J29" s="495" t="s">
        <v>353</v>
      </c>
      <c r="K29" s="495" t="s">
        <v>354</v>
      </c>
      <c r="L29" s="495" t="s">
        <v>355</v>
      </c>
      <c r="M29" s="495" t="s">
        <v>356</v>
      </c>
      <c r="N29" s="495" t="s">
        <v>357</v>
      </c>
      <c r="O29" s="495" t="s">
        <v>358</v>
      </c>
      <c r="P29" s="250" t="s">
        <v>72</v>
      </c>
      <c r="Q29" s="499">
        <f>COLUMN()</f>
        <v>17</v>
      </c>
      <c r="R29" s="499">
        <f>COLUMN()</f>
        <v>18</v>
      </c>
      <c r="S29" s="499">
        <f>COLUMN()</f>
        <v>19</v>
      </c>
      <c r="T29" s="499">
        <f>COLUMN()</f>
        <v>20</v>
      </c>
      <c r="U29" s="499">
        <f>COLUMN()</f>
        <v>21</v>
      </c>
      <c r="V29" s="499" t="s">
        <v>129</v>
      </c>
      <c r="W29" s="499" t="s">
        <v>130</v>
      </c>
      <c r="X29" s="257"/>
      <c r="Y29" s="257" t="s">
        <v>359</v>
      </c>
      <c r="Z29" s="495" t="s">
        <v>360</v>
      </c>
      <c r="AA29" s="241" t="s">
        <v>116</v>
      </c>
      <c r="AD29" s="210" t="str">
        <f t="shared" ref="AD29:AW29" si="1">"בקרת "&amp;G29</f>
        <v>בקרת מספר צופים</v>
      </c>
      <c r="AE29" s="210" t="str">
        <f t="shared" si="1"/>
        <v>בקרת אורך האירוע בדקות</v>
      </c>
      <c r="AF29" s="210" t="str">
        <f t="shared" si="1"/>
        <v>בקרת אירוע לילדים</v>
      </c>
      <c r="AG29" s="210" t="str">
        <f t="shared" si="1"/>
        <v>בקרת עומד בתנאי צופים ללא הקלות</v>
      </c>
      <c r="AH29" s="210" t="str">
        <f t="shared" si="1"/>
        <v>בקרת עומד בתנאי אורך ללא הקלות</v>
      </c>
      <c r="AI29" s="210" t="str">
        <f t="shared" si="1"/>
        <v>בקרת עומד בתנאי צופים עם הקלות</v>
      </c>
      <c r="AJ29" s="210" t="str">
        <f t="shared" si="1"/>
        <v>בקרת עומד בתנאי אורך עם הקלות</v>
      </c>
      <c r="AK29" s="210" t="str">
        <f t="shared" si="1"/>
        <v>בקרת עובר תנאי סף ללא הקלות</v>
      </c>
      <c r="AL29" s="210" t="e">
        <f>"בקרת "&amp;#REF!</f>
        <v>#REF!</v>
      </c>
      <c r="AM29" s="210" t="str">
        <f t="shared" si="1"/>
        <v>בקרת 0/1</v>
      </c>
      <c r="AN29" s="210" t="str">
        <f t="shared" si="1"/>
        <v>בקרת 17</v>
      </c>
      <c r="AO29" s="210" t="str">
        <f t="shared" si="1"/>
        <v>בקרת 18</v>
      </c>
      <c r="AP29" s="210" t="str">
        <f t="shared" si="1"/>
        <v>בקרת 19</v>
      </c>
      <c r="AQ29" s="210" t="str">
        <f t="shared" si="1"/>
        <v>בקרת 20</v>
      </c>
      <c r="AR29" s="210" t="str">
        <f t="shared" si="1"/>
        <v>בקרת 21</v>
      </c>
      <c r="AS29" s="210" t="str">
        <f t="shared" si="1"/>
        <v>בקרת סה"כ ניקוד</v>
      </c>
      <c r="AT29" s="210" t="str">
        <f t="shared" si="1"/>
        <v>בקרת נתון למכפיל1</v>
      </c>
      <c r="AU29" s="210" t="str">
        <f t="shared" si="1"/>
        <v xml:space="preserve">בקרת </v>
      </c>
      <c r="AV29" s="210" t="str">
        <f>"בקרת "&amp;O29</f>
        <v>בקרת עובר תנאי סף עם הקלות</v>
      </c>
      <c r="AW29" s="210" t="str">
        <f t="shared" si="1"/>
        <v>בקרת נספר לתנאי סף</v>
      </c>
      <c r="AX29" s="210"/>
      <c r="AY29" s="210"/>
      <c r="BB29" s="211" t="s">
        <v>83</v>
      </c>
      <c r="BH29" s="607" t="s">
        <v>361</v>
      </c>
      <c r="BI29" s="607" t="s">
        <v>362</v>
      </c>
    </row>
    <row r="30" spans="1:61" ht="25.5" customHeight="1" thickBot="1" x14ac:dyDescent="0.3">
      <c r="A30" s="242"/>
      <c r="B30" s="498"/>
      <c r="C30" s="500"/>
      <c r="D30" s="500"/>
      <c r="E30" s="500"/>
      <c r="F30" s="258" t="s">
        <v>79</v>
      </c>
      <c r="G30" s="258" t="s">
        <v>76</v>
      </c>
      <c r="H30" s="258" t="s">
        <v>76</v>
      </c>
      <c r="I30" s="258" t="s">
        <v>72</v>
      </c>
      <c r="J30" s="503"/>
      <c r="K30" s="503"/>
      <c r="L30" s="503"/>
      <c r="M30" s="503"/>
      <c r="N30" s="496"/>
      <c r="O30" s="496"/>
      <c r="P30" s="251"/>
      <c r="Q30" s="500"/>
      <c r="R30" s="500"/>
      <c r="S30" s="500"/>
      <c r="T30" s="500"/>
      <c r="U30" s="500"/>
      <c r="V30" s="500"/>
      <c r="W30" s="500"/>
      <c r="X30" s="258"/>
      <c r="Y30" s="258" t="s">
        <v>72</v>
      </c>
      <c r="Z30" s="496"/>
      <c r="AB30" s="211">
        <v>0</v>
      </c>
      <c r="AC30" s="211">
        <v>1</v>
      </c>
      <c r="AD30" s="210" t="str">
        <f t="shared" ref="AD30:AW30" si="2">G30</f>
        <v>מספר שלם שאינו שלילי</v>
      </c>
      <c r="AE30" s="210" t="str">
        <f t="shared" si="2"/>
        <v>מספר שלם שאינו שלילי</v>
      </c>
      <c r="AF30" s="210" t="str">
        <f t="shared" si="2"/>
        <v>0/1</v>
      </c>
      <c r="AG30" s="210">
        <f t="shared" si="2"/>
        <v>0</v>
      </c>
      <c r="AH30" s="210">
        <f t="shared" si="2"/>
        <v>0</v>
      </c>
      <c r="AI30" s="210">
        <f t="shared" si="2"/>
        <v>0</v>
      </c>
      <c r="AJ30" s="210">
        <f t="shared" si="2"/>
        <v>0</v>
      </c>
      <c r="AK30" s="210">
        <f t="shared" si="2"/>
        <v>0</v>
      </c>
      <c r="AL30" s="210" t="e">
        <f>#REF!</f>
        <v>#REF!</v>
      </c>
      <c r="AM30" s="210">
        <f t="shared" si="2"/>
        <v>0</v>
      </c>
      <c r="AN30" s="210">
        <f t="shared" si="2"/>
        <v>0</v>
      </c>
      <c r="AO30" s="210">
        <f t="shared" si="2"/>
        <v>0</v>
      </c>
      <c r="AP30" s="210">
        <f t="shared" si="2"/>
        <v>0</v>
      </c>
      <c r="AQ30" s="210">
        <f t="shared" si="2"/>
        <v>0</v>
      </c>
      <c r="AR30" s="210">
        <f t="shared" si="2"/>
        <v>0</v>
      </c>
      <c r="AS30" s="210">
        <f t="shared" si="2"/>
        <v>0</v>
      </c>
      <c r="AT30" s="210">
        <f t="shared" si="2"/>
        <v>0</v>
      </c>
      <c r="AU30" s="210">
        <f t="shared" si="2"/>
        <v>0</v>
      </c>
      <c r="AV30" s="210">
        <f>O30</f>
        <v>0</v>
      </c>
      <c r="AW30" s="210">
        <f t="shared" si="2"/>
        <v>0</v>
      </c>
      <c r="AX30" s="210"/>
      <c r="AY30" s="210"/>
      <c r="BB30" s="211" t="str">
        <f>AE$4</f>
        <v>א</v>
      </c>
      <c r="BC30" s="211" t="str">
        <f>AF$4</f>
        <v>ב</v>
      </c>
      <c r="BD30" s="211" t="str">
        <f>AG$4</f>
        <v>ג</v>
      </c>
      <c r="BE30" s="211" t="str">
        <f>AH$4</f>
        <v>ד</v>
      </c>
      <c r="BF30" s="211" t="str">
        <f>AI$4</f>
        <v>ה</v>
      </c>
      <c r="BH30" s="607"/>
      <c r="BI30" s="607"/>
    </row>
    <row r="31" spans="1:61" ht="15.75" customHeight="1" x14ac:dyDescent="0.25">
      <c r="B31" s="11" t="str">
        <f t="shared" ref="B31:B94" si="3">IF(F31="","",ROW()-30)</f>
        <v/>
      </c>
      <c r="C31" s="8"/>
      <c r="D31" s="8"/>
      <c r="E31" s="8"/>
      <c r="F31" s="340"/>
      <c r="G31" s="10"/>
      <c r="H31" s="173"/>
      <c r="I31" s="194"/>
      <c r="J31" s="11" t="str">
        <f>IF($F31="","",IF($AA31&lt;&gt;1,$AB$1,IFERROR(IF($G31&gt;=$G$7,1,0),$AB$1)))</f>
        <v/>
      </c>
      <c r="K31" s="11" t="str">
        <f t="shared" ref="K31" si="4">IF($F31="","",IF($AA31&lt;&gt;1,$AB$1,IFERROR(IF($H31&gt;=$G$6,1,0),$AB$1)))</f>
        <v/>
      </c>
      <c r="L31" s="11" t="str">
        <f>IF($F31="","",IF($AA31&lt;&gt;1,$AB$1,IFERROR(IF($G31&gt;=$G$7*$G$10,1,0),$AB$1)))</f>
        <v/>
      </c>
      <c r="M31" s="11" t="str">
        <f t="shared" ref="M31:M62" si="5">IF($F31="","",IF($AA31&lt;&gt;1,$AB$1,IFERROR(IF($H31&gt;=$G$6*$G$10,1,0),$AB$1)))</f>
        <v/>
      </c>
      <c r="N31" s="11" t="str">
        <f t="shared" ref="N31:N62" si="6">IF($F31="","",IF($AA31&lt;&gt;1,$AB$1,IFERROR(IF(K31*J31=1,1,0),$AB$1)))</f>
        <v/>
      </c>
      <c r="O31" s="11" t="str">
        <f t="shared" ref="O31:O62" si="7">IF($F31="","",IF($AA31&lt;&gt;1,$AB$1,IFERROR(IF(OR(N31=1,M31*J31=1,K31*L31=1,L31*M31=1),1,0),$AB$1)))</f>
        <v/>
      </c>
      <c r="P31" s="173"/>
      <c r="Q31" s="11"/>
      <c r="R31" s="11"/>
      <c r="S31" s="11"/>
      <c r="T31" s="11"/>
      <c r="U31" s="11"/>
      <c r="V31" s="11" t="str">
        <f t="shared" ref="V31:V94" si="8">IFERROR(IF($F31="","",IF($AA31&lt;&gt;1,$AB$1,Q31)),$AB$1)</f>
        <v/>
      </c>
      <c r="W31" s="11">
        <v>1</v>
      </c>
      <c r="X31" s="173"/>
      <c r="Y31" s="173"/>
      <c r="Z31" s="11" t="str">
        <f>IF($F31="","",IF($AA31&lt;&gt;1,$AB$1,IFERROR(IF(AND(OR(N31=1,O31=1),Y31=1),1,0),$AB$1)))</f>
        <v/>
      </c>
      <c r="AA31" s="211">
        <f>IF(SUM(AD31:AW31)=COUNT(AD31:AW31),1,0)</f>
        <v>0</v>
      </c>
      <c r="AB31" s="211" t="str">
        <f>IF($F31="","",AB$30)</f>
        <v/>
      </c>
      <c r="AC31" s="211" t="str">
        <f>IF($F31="","",AC$30)</f>
        <v/>
      </c>
      <c r="AD31" s="210">
        <f t="shared" ref="AD31:AG62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0</v>
      </c>
      <c r="AE31" s="210">
        <f t="shared" si="9"/>
        <v>0</v>
      </c>
      <c r="AF31" s="210">
        <f t="shared" si="9"/>
        <v>0</v>
      </c>
      <c r="AG31" s="210">
        <f t="shared" si="9"/>
        <v>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BB31" s="211" t="str">
        <f t="shared" ref="BB31:BF46" si="10">IF($F31="","",BB$30)</f>
        <v/>
      </c>
      <c r="BC31" s="211" t="str">
        <f t="shared" si="10"/>
        <v/>
      </c>
      <c r="BD31" s="211" t="str">
        <f t="shared" si="10"/>
        <v/>
      </c>
      <c r="BE31" s="211" t="str">
        <f t="shared" si="10"/>
        <v/>
      </c>
      <c r="BF31" s="211" t="str">
        <f t="shared" si="10"/>
        <v/>
      </c>
      <c r="BH31" s="226" t="b">
        <f>AND(L31=1,J31=0)</f>
        <v>0</v>
      </c>
      <c r="BI31" s="226" t="b">
        <f>AND(M31=1,K31=0)</f>
        <v>0</v>
      </c>
    </row>
    <row r="32" spans="1:61" x14ac:dyDescent="0.25">
      <c r="B32" s="11" t="str">
        <f t="shared" si="3"/>
        <v/>
      </c>
      <c r="C32" s="8"/>
      <c r="D32" s="8"/>
      <c r="E32" s="8"/>
      <c r="F32" s="340"/>
      <c r="G32" s="10"/>
      <c r="H32" s="10"/>
      <c r="I32" s="194"/>
      <c r="J32" s="11" t="str">
        <f t="shared" ref="J32:J95" si="11">IF($F32="","",IF($AA32&lt;&gt;1,$AB$1,IFERROR(IF($G32&gt;=$G$7,1,0),$AB$1)))</f>
        <v/>
      </c>
      <c r="K32" s="11" t="str">
        <f>IF($F32="","",IF($AA32&lt;&gt;1,$AB$1,IFERROR(IF($H32&gt;=$G$6,1,0),$AB$1)))</f>
        <v/>
      </c>
      <c r="L32" s="11" t="str">
        <f t="shared" ref="L32:L95" si="12">IF($F32="","",IF($AA32&lt;&gt;1,$AB$1,IFERROR(IF($G32&gt;=$G$7*$G$10,1,0),$AB$1)))</f>
        <v/>
      </c>
      <c r="M32" s="11" t="str">
        <f t="shared" si="5"/>
        <v/>
      </c>
      <c r="N32" s="11" t="str">
        <f t="shared" si="6"/>
        <v/>
      </c>
      <c r="O32" s="11" t="str">
        <f t="shared" si="7"/>
        <v/>
      </c>
      <c r="P32" s="173"/>
      <c r="Q32" s="11"/>
      <c r="R32" s="11"/>
      <c r="S32" s="11"/>
      <c r="T32" s="11"/>
      <c r="U32" s="11"/>
      <c r="V32" s="11" t="str">
        <f t="shared" si="8"/>
        <v/>
      </c>
      <c r="W32" s="11">
        <v>2</v>
      </c>
      <c r="X32" s="173"/>
      <c r="Y32" s="173"/>
      <c r="Z32" s="11" t="str">
        <f t="shared" ref="Z32:Z95" si="13">IF($F32="","",IF($AA32&lt;&gt;1,$AB$1,IFERROR(IF(AND(OR(N32=1,O32=1),Y32=1),1,0),$AB$1)))</f>
        <v/>
      </c>
      <c r="AA32" s="211">
        <f t="shared" ref="AA32:AA95" si="14">IF(SUM(AD32:AW32)=COUNT(AD32:AW32),1,0)</f>
        <v>0</v>
      </c>
      <c r="AB32" s="211" t="str">
        <f t="shared" ref="AB32:AC63" si="15">IF($F32="","",AB$30)</f>
        <v/>
      </c>
      <c r="AC32" s="211" t="str">
        <f t="shared" si="15"/>
        <v/>
      </c>
      <c r="AD32" s="210">
        <f t="shared" si="9"/>
        <v>0</v>
      </c>
      <c r="AE32" s="210">
        <f t="shared" si="9"/>
        <v>0</v>
      </c>
      <c r="AF32" s="210">
        <f t="shared" si="9"/>
        <v>0</v>
      </c>
      <c r="AG32" s="210">
        <f t="shared" si="9"/>
        <v>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BB32" s="211" t="str">
        <f t="shared" si="10"/>
        <v/>
      </c>
      <c r="BC32" s="211" t="str">
        <f t="shared" si="10"/>
        <v/>
      </c>
      <c r="BD32" s="211" t="str">
        <f t="shared" si="10"/>
        <v/>
      </c>
      <c r="BE32" s="211" t="str">
        <f t="shared" si="10"/>
        <v/>
      </c>
      <c r="BF32" s="211" t="str">
        <f t="shared" si="10"/>
        <v/>
      </c>
      <c r="BH32" s="226" t="b">
        <f t="shared" ref="BH32:BI95" si="16">AND(L32=1,J32=0)</f>
        <v>0</v>
      </c>
      <c r="BI32" s="226" t="b">
        <f t="shared" si="16"/>
        <v>0</v>
      </c>
    </row>
    <row r="33" spans="2:61" x14ac:dyDescent="0.25">
      <c r="B33" s="11" t="str">
        <f t="shared" si="3"/>
        <v/>
      </c>
      <c r="C33" s="8"/>
      <c r="D33" s="8"/>
      <c r="E33" s="8"/>
      <c r="F33" s="340"/>
      <c r="G33" s="10"/>
      <c r="H33" s="10"/>
      <c r="I33" s="194"/>
      <c r="J33" s="11" t="str">
        <f t="shared" si="11"/>
        <v/>
      </c>
      <c r="K33" s="11" t="str">
        <f t="shared" ref="K33:K96" si="17">IF($F33="","",IF($AA33&lt;&gt;1,$AB$1,IFERROR(IF($H33&gt;=$G$6,1,0),$AB$1)))</f>
        <v/>
      </c>
      <c r="L33" s="11" t="str">
        <f t="shared" si="12"/>
        <v/>
      </c>
      <c r="M33" s="11" t="str">
        <f t="shared" si="5"/>
        <v/>
      </c>
      <c r="N33" s="11" t="str">
        <f t="shared" si="6"/>
        <v/>
      </c>
      <c r="O33" s="11" t="str">
        <f t="shared" si="7"/>
        <v/>
      </c>
      <c r="P33" s="173"/>
      <c r="Q33" s="11"/>
      <c r="R33" s="11"/>
      <c r="S33" s="11"/>
      <c r="T33" s="11"/>
      <c r="U33" s="11"/>
      <c r="V33" s="11" t="str">
        <f t="shared" si="8"/>
        <v/>
      </c>
      <c r="W33" s="11">
        <v>3</v>
      </c>
      <c r="X33" s="173"/>
      <c r="Y33" s="173"/>
      <c r="Z33" s="11" t="str">
        <f t="shared" si="13"/>
        <v/>
      </c>
      <c r="AA33" s="211">
        <f t="shared" si="14"/>
        <v>0</v>
      </c>
      <c r="AB33" s="211" t="str">
        <f t="shared" si="15"/>
        <v/>
      </c>
      <c r="AC33" s="211" t="str">
        <f t="shared" si="15"/>
        <v/>
      </c>
      <c r="AD33" s="210">
        <f t="shared" si="9"/>
        <v>0</v>
      </c>
      <c r="AE33" s="210">
        <f t="shared" si="9"/>
        <v>0</v>
      </c>
      <c r="AF33" s="210">
        <f t="shared" si="9"/>
        <v>0</v>
      </c>
      <c r="AG33" s="210">
        <f t="shared" si="9"/>
        <v>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BB33" s="211" t="str">
        <f t="shared" si="10"/>
        <v/>
      </c>
      <c r="BC33" s="211" t="str">
        <f t="shared" si="10"/>
        <v/>
      </c>
      <c r="BD33" s="211" t="str">
        <f t="shared" si="10"/>
        <v/>
      </c>
      <c r="BE33" s="211" t="str">
        <f t="shared" si="10"/>
        <v/>
      </c>
      <c r="BF33" s="211" t="str">
        <f t="shared" si="10"/>
        <v/>
      </c>
      <c r="BH33" s="226" t="b">
        <f t="shared" si="16"/>
        <v>0</v>
      </c>
      <c r="BI33" s="226" t="b">
        <f t="shared" si="16"/>
        <v>0</v>
      </c>
    </row>
    <row r="34" spans="2:61" x14ac:dyDescent="0.25">
      <c r="B34" s="11" t="str">
        <f t="shared" si="3"/>
        <v/>
      </c>
      <c r="C34" s="8"/>
      <c r="D34" s="8"/>
      <c r="E34" s="8"/>
      <c r="F34" s="340"/>
      <c r="G34" s="10"/>
      <c r="H34" s="10"/>
      <c r="I34" s="194"/>
      <c r="J34" s="11" t="str">
        <f t="shared" si="11"/>
        <v/>
      </c>
      <c r="K34" s="11" t="str">
        <f t="shared" si="17"/>
        <v/>
      </c>
      <c r="L34" s="11" t="str">
        <f t="shared" si="12"/>
        <v/>
      </c>
      <c r="M34" s="11" t="str">
        <f t="shared" si="5"/>
        <v/>
      </c>
      <c r="N34" s="11" t="str">
        <f t="shared" si="6"/>
        <v/>
      </c>
      <c r="O34" s="11" t="str">
        <f t="shared" si="7"/>
        <v/>
      </c>
      <c r="P34" s="173"/>
      <c r="Q34" s="11"/>
      <c r="R34" s="11"/>
      <c r="S34" s="11"/>
      <c r="T34" s="11"/>
      <c r="U34" s="11"/>
      <c r="V34" s="11" t="str">
        <f t="shared" si="8"/>
        <v/>
      </c>
      <c r="W34" s="11">
        <v>4</v>
      </c>
      <c r="X34" s="173"/>
      <c r="Y34" s="173"/>
      <c r="Z34" s="11" t="str">
        <f t="shared" si="13"/>
        <v/>
      </c>
      <c r="AA34" s="211">
        <f t="shared" si="14"/>
        <v>0</v>
      </c>
      <c r="AB34" s="211" t="str">
        <f t="shared" si="15"/>
        <v/>
      </c>
      <c r="AC34" s="211" t="str">
        <f t="shared" si="15"/>
        <v/>
      </c>
      <c r="AD34" s="210">
        <f t="shared" si="9"/>
        <v>0</v>
      </c>
      <c r="AE34" s="210">
        <f t="shared" si="9"/>
        <v>0</v>
      </c>
      <c r="AF34" s="210">
        <f t="shared" si="9"/>
        <v>0</v>
      </c>
      <c r="AG34" s="210">
        <f t="shared" si="9"/>
        <v>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BB34" s="211" t="str">
        <f t="shared" si="10"/>
        <v/>
      </c>
      <c r="BC34" s="211" t="str">
        <f t="shared" si="10"/>
        <v/>
      </c>
      <c r="BD34" s="211" t="str">
        <f t="shared" si="10"/>
        <v/>
      </c>
      <c r="BE34" s="211" t="str">
        <f t="shared" si="10"/>
        <v/>
      </c>
      <c r="BF34" s="211" t="str">
        <f t="shared" si="10"/>
        <v/>
      </c>
      <c r="BH34" s="226" t="b">
        <f t="shared" si="16"/>
        <v>0</v>
      </c>
      <c r="BI34" s="226" t="b">
        <f t="shared" si="16"/>
        <v>0</v>
      </c>
    </row>
    <row r="35" spans="2:61" x14ac:dyDescent="0.25">
      <c r="B35" s="11" t="str">
        <f t="shared" si="3"/>
        <v/>
      </c>
      <c r="C35" s="8"/>
      <c r="D35" s="8"/>
      <c r="E35" s="8"/>
      <c r="F35" s="340"/>
      <c r="G35" s="10"/>
      <c r="H35" s="10"/>
      <c r="I35" s="194"/>
      <c r="J35" s="11" t="str">
        <f t="shared" si="11"/>
        <v/>
      </c>
      <c r="K35" s="11" t="str">
        <f t="shared" si="17"/>
        <v/>
      </c>
      <c r="L35" s="11" t="str">
        <f t="shared" si="12"/>
        <v/>
      </c>
      <c r="M35" s="11" t="str">
        <f t="shared" si="5"/>
        <v/>
      </c>
      <c r="N35" s="11" t="str">
        <f t="shared" si="6"/>
        <v/>
      </c>
      <c r="O35" s="11" t="str">
        <f t="shared" si="7"/>
        <v/>
      </c>
      <c r="P35" s="173"/>
      <c r="Q35" s="11"/>
      <c r="R35" s="11"/>
      <c r="S35" s="11"/>
      <c r="T35" s="11"/>
      <c r="U35" s="11"/>
      <c r="V35" s="11" t="str">
        <f t="shared" si="8"/>
        <v/>
      </c>
      <c r="W35" s="11">
        <v>5</v>
      </c>
      <c r="X35" s="173"/>
      <c r="Y35" s="173"/>
      <c r="Z35" s="11" t="str">
        <f t="shared" si="13"/>
        <v/>
      </c>
      <c r="AA35" s="211">
        <f t="shared" si="14"/>
        <v>0</v>
      </c>
      <c r="AB35" s="211" t="str">
        <f t="shared" si="15"/>
        <v/>
      </c>
      <c r="AC35" s="211" t="str">
        <f t="shared" si="15"/>
        <v/>
      </c>
      <c r="AD35" s="210">
        <f t="shared" si="9"/>
        <v>0</v>
      </c>
      <c r="AE35" s="210">
        <f t="shared" si="9"/>
        <v>0</v>
      </c>
      <c r="AF35" s="210">
        <f t="shared" si="9"/>
        <v>0</v>
      </c>
      <c r="AG35" s="210">
        <f t="shared" si="9"/>
        <v>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BB35" s="211" t="str">
        <f t="shared" si="10"/>
        <v/>
      </c>
      <c r="BC35" s="211" t="str">
        <f t="shared" si="10"/>
        <v/>
      </c>
      <c r="BD35" s="211" t="str">
        <f t="shared" si="10"/>
        <v/>
      </c>
      <c r="BE35" s="211" t="str">
        <f t="shared" si="10"/>
        <v/>
      </c>
      <c r="BF35" s="211" t="str">
        <f t="shared" si="10"/>
        <v/>
      </c>
      <c r="BH35" s="226" t="b">
        <f t="shared" si="16"/>
        <v>0</v>
      </c>
      <c r="BI35" s="226" t="b">
        <f t="shared" si="16"/>
        <v>0</v>
      </c>
    </row>
    <row r="36" spans="2:61" x14ac:dyDescent="0.25">
      <c r="B36" s="11" t="str">
        <f t="shared" si="3"/>
        <v/>
      </c>
      <c r="C36" s="8"/>
      <c r="D36" s="8"/>
      <c r="E36" s="8"/>
      <c r="F36" s="340"/>
      <c r="G36" s="10"/>
      <c r="H36" s="10"/>
      <c r="I36" s="194"/>
      <c r="J36" s="11" t="str">
        <f t="shared" si="11"/>
        <v/>
      </c>
      <c r="K36" s="11" t="str">
        <f t="shared" si="17"/>
        <v/>
      </c>
      <c r="L36" s="11" t="str">
        <f t="shared" si="12"/>
        <v/>
      </c>
      <c r="M36" s="11" t="str">
        <f t="shared" si="5"/>
        <v/>
      </c>
      <c r="N36" s="11" t="str">
        <f t="shared" si="6"/>
        <v/>
      </c>
      <c r="O36" s="11" t="str">
        <f t="shared" si="7"/>
        <v/>
      </c>
      <c r="P36" s="173"/>
      <c r="Q36" s="11"/>
      <c r="R36" s="11"/>
      <c r="S36" s="11"/>
      <c r="T36" s="11"/>
      <c r="U36" s="11"/>
      <c r="V36" s="11" t="str">
        <f t="shared" si="8"/>
        <v/>
      </c>
      <c r="W36" s="11">
        <v>6</v>
      </c>
      <c r="X36" s="173"/>
      <c r="Y36" s="173"/>
      <c r="Z36" s="11" t="str">
        <f t="shared" si="13"/>
        <v/>
      </c>
      <c r="AA36" s="211">
        <f t="shared" si="14"/>
        <v>0</v>
      </c>
      <c r="AB36" s="211" t="str">
        <f t="shared" si="15"/>
        <v/>
      </c>
      <c r="AC36" s="211" t="str">
        <f t="shared" si="15"/>
        <v/>
      </c>
      <c r="AD36" s="210">
        <f t="shared" si="9"/>
        <v>0</v>
      </c>
      <c r="AE36" s="210">
        <f t="shared" si="9"/>
        <v>0</v>
      </c>
      <c r="AF36" s="210">
        <f t="shared" si="9"/>
        <v>0</v>
      </c>
      <c r="AG36" s="210">
        <f t="shared" si="9"/>
        <v>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BB36" s="211" t="str">
        <f t="shared" si="10"/>
        <v/>
      </c>
      <c r="BC36" s="211" t="str">
        <f t="shared" si="10"/>
        <v/>
      </c>
      <c r="BD36" s="211" t="str">
        <f t="shared" si="10"/>
        <v/>
      </c>
      <c r="BE36" s="211" t="str">
        <f t="shared" si="10"/>
        <v/>
      </c>
      <c r="BF36" s="211" t="str">
        <f t="shared" si="10"/>
        <v/>
      </c>
      <c r="BH36" s="226" t="b">
        <f t="shared" si="16"/>
        <v>0</v>
      </c>
      <c r="BI36" s="226" t="b">
        <f t="shared" si="16"/>
        <v>0</v>
      </c>
    </row>
    <row r="37" spans="2:61" x14ac:dyDescent="0.25">
      <c r="B37" s="11" t="str">
        <f t="shared" si="3"/>
        <v/>
      </c>
      <c r="C37" s="8"/>
      <c r="D37" s="8"/>
      <c r="E37" s="8"/>
      <c r="F37" s="340"/>
      <c r="G37" s="10"/>
      <c r="H37" s="10"/>
      <c r="I37" s="194"/>
      <c r="J37" s="11" t="str">
        <f t="shared" si="11"/>
        <v/>
      </c>
      <c r="K37" s="11" t="str">
        <f t="shared" si="17"/>
        <v/>
      </c>
      <c r="L37" s="11" t="str">
        <f t="shared" si="12"/>
        <v/>
      </c>
      <c r="M37" s="11" t="str">
        <f t="shared" si="5"/>
        <v/>
      </c>
      <c r="N37" s="11" t="str">
        <f t="shared" si="6"/>
        <v/>
      </c>
      <c r="O37" s="11" t="str">
        <f t="shared" si="7"/>
        <v/>
      </c>
      <c r="P37" s="173"/>
      <c r="Q37" s="11"/>
      <c r="R37" s="11"/>
      <c r="S37" s="11"/>
      <c r="T37" s="11"/>
      <c r="U37" s="11"/>
      <c r="V37" s="11" t="str">
        <f t="shared" si="8"/>
        <v/>
      </c>
      <c r="W37" s="11">
        <v>7</v>
      </c>
      <c r="X37" s="173"/>
      <c r="Y37" s="173"/>
      <c r="Z37" s="11" t="str">
        <f t="shared" si="13"/>
        <v/>
      </c>
      <c r="AA37" s="211">
        <f t="shared" si="14"/>
        <v>0</v>
      </c>
      <c r="AB37" s="211" t="str">
        <f t="shared" si="15"/>
        <v/>
      </c>
      <c r="AC37" s="211" t="str">
        <f t="shared" si="15"/>
        <v/>
      </c>
      <c r="AD37" s="210">
        <f t="shared" si="9"/>
        <v>0</v>
      </c>
      <c r="AE37" s="210">
        <f t="shared" si="9"/>
        <v>0</v>
      </c>
      <c r="AF37" s="210">
        <f t="shared" si="9"/>
        <v>0</v>
      </c>
      <c r="AG37" s="210">
        <f t="shared" si="9"/>
        <v>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BB37" s="211" t="str">
        <f t="shared" si="10"/>
        <v/>
      </c>
      <c r="BC37" s="211" t="str">
        <f t="shared" si="10"/>
        <v/>
      </c>
      <c r="BD37" s="211" t="str">
        <f t="shared" si="10"/>
        <v/>
      </c>
      <c r="BE37" s="211" t="str">
        <f t="shared" si="10"/>
        <v/>
      </c>
      <c r="BF37" s="211" t="str">
        <f t="shared" si="10"/>
        <v/>
      </c>
      <c r="BH37" s="226" t="b">
        <f t="shared" si="16"/>
        <v>0</v>
      </c>
      <c r="BI37" s="226" t="b">
        <f t="shared" si="16"/>
        <v>0</v>
      </c>
    </row>
    <row r="38" spans="2:61" x14ac:dyDescent="0.25">
      <c r="B38" s="11" t="str">
        <f t="shared" si="3"/>
        <v/>
      </c>
      <c r="C38" s="8"/>
      <c r="D38" s="8"/>
      <c r="E38" s="8"/>
      <c r="F38" s="340"/>
      <c r="G38" s="10"/>
      <c r="H38" s="10"/>
      <c r="I38" s="194"/>
      <c r="J38" s="11" t="str">
        <f t="shared" si="11"/>
        <v/>
      </c>
      <c r="K38" s="11" t="str">
        <f t="shared" si="17"/>
        <v/>
      </c>
      <c r="L38" s="11" t="str">
        <f t="shared" si="12"/>
        <v/>
      </c>
      <c r="M38" s="11" t="str">
        <f t="shared" si="5"/>
        <v/>
      </c>
      <c r="N38" s="11" t="str">
        <f t="shared" si="6"/>
        <v/>
      </c>
      <c r="O38" s="11" t="str">
        <f t="shared" si="7"/>
        <v/>
      </c>
      <c r="P38" s="173"/>
      <c r="Q38" s="11"/>
      <c r="R38" s="11"/>
      <c r="S38" s="11"/>
      <c r="T38" s="11"/>
      <c r="U38" s="11"/>
      <c r="V38" s="11" t="str">
        <f t="shared" si="8"/>
        <v/>
      </c>
      <c r="W38" s="11">
        <v>8</v>
      </c>
      <c r="X38" s="173"/>
      <c r="Y38" s="173"/>
      <c r="Z38" s="11" t="str">
        <f t="shared" si="13"/>
        <v/>
      </c>
      <c r="AA38" s="211">
        <f t="shared" si="14"/>
        <v>0</v>
      </c>
      <c r="AB38" s="211" t="str">
        <f t="shared" si="15"/>
        <v/>
      </c>
      <c r="AC38" s="211" t="str">
        <f t="shared" si="15"/>
        <v/>
      </c>
      <c r="AD38" s="210">
        <f t="shared" si="9"/>
        <v>0</v>
      </c>
      <c r="AE38" s="210">
        <f t="shared" si="9"/>
        <v>0</v>
      </c>
      <c r="AF38" s="210">
        <f t="shared" si="9"/>
        <v>0</v>
      </c>
      <c r="AG38" s="210">
        <f t="shared" si="9"/>
        <v>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BB38" s="211" t="str">
        <f t="shared" si="10"/>
        <v/>
      </c>
      <c r="BC38" s="211" t="str">
        <f t="shared" si="10"/>
        <v/>
      </c>
      <c r="BD38" s="211" t="str">
        <f t="shared" si="10"/>
        <v/>
      </c>
      <c r="BE38" s="211" t="str">
        <f t="shared" si="10"/>
        <v/>
      </c>
      <c r="BF38" s="211" t="str">
        <f t="shared" si="10"/>
        <v/>
      </c>
      <c r="BH38" s="226" t="b">
        <f t="shared" si="16"/>
        <v>0</v>
      </c>
      <c r="BI38" s="226" t="b">
        <f t="shared" si="16"/>
        <v>0</v>
      </c>
    </row>
    <row r="39" spans="2:61" x14ac:dyDescent="0.25">
      <c r="B39" s="11" t="str">
        <f t="shared" si="3"/>
        <v/>
      </c>
      <c r="C39" s="8"/>
      <c r="D39" s="8"/>
      <c r="E39" s="8"/>
      <c r="F39" s="340"/>
      <c r="G39" s="10"/>
      <c r="H39" s="10"/>
      <c r="I39" s="194"/>
      <c r="J39" s="11" t="str">
        <f t="shared" si="11"/>
        <v/>
      </c>
      <c r="K39" s="11" t="str">
        <f t="shared" si="17"/>
        <v/>
      </c>
      <c r="L39" s="11" t="str">
        <f t="shared" si="12"/>
        <v/>
      </c>
      <c r="M39" s="11" t="str">
        <f t="shared" si="5"/>
        <v/>
      </c>
      <c r="N39" s="11" t="str">
        <f t="shared" si="6"/>
        <v/>
      </c>
      <c r="O39" s="11" t="str">
        <f t="shared" si="7"/>
        <v/>
      </c>
      <c r="P39" s="173"/>
      <c r="Q39" s="11"/>
      <c r="R39" s="11"/>
      <c r="S39" s="11"/>
      <c r="T39" s="11"/>
      <c r="U39" s="11"/>
      <c r="V39" s="11" t="str">
        <f t="shared" si="8"/>
        <v/>
      </c>
      <c r="W39" s="11">
        <v>9</v>
      </c>
      <c r="X39" s="173"/>
      <c r="Y39" s="173"/>
      <c r="Z39" s="11" t="str">
        <f t="shared" si="13"/>
        <v/>
      </c>
      <c r="AA39" s="211">
        <f t="shared" si="14"/>
        <v>0</v>
      </c>
      <c r="AB39" s="211" t="str">
        <f t="shared" si="15"/>
        <v/>
      </c>
      <c r="AC39" s="211" t="str">
        <f t="shared" si="15"/>
        <v/>
      </c>
      <c r="AD39" s="210">
        <f t="shared" si="9"/>
        <v>0</v>
      </c>
      <c r="AE39" s="210">
        <f t="shared" si="9"/>
        <v>0</v>
      </c>
      <c r="AF39" s="210">
        <f t="shared" si="9"/>
        <v>0</v>
      </c>
      <c r="AG39" s="210">
        <f t="shared" si="9"/>
        <v>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BB39" s="211" t="str">
        <f t="shared" si="10"/>
        <v/>
      </c>
      <c r="BC39" s="211" t="str">
        <f t="shared" si="10"/>
        <v/>
      </c>
      <c r="BD39" s="211" t="str">
        <f t="shared" si="10"/>
        <v/>
      </c>
      <c r="BE39" s="211" t="str">
        <f t="shared" si="10"/>
        <v/>
      </c>
      <c r="BF39" s="211" t="str">
        <f t="shared" si="10"/>
        <v/>
      </c>
      <c r="BH39" s="226" t="b">
        <f t="shared" si="16"/>
        <v>0</v>
      </c>
      <c r="BI39" s="226" t="b">
        <f t="shared" si="16"/>
        <v>0</v>
      </c>
    </row>
    <row r="40" spans="2:61" x14ac:dyDescent="0.25">
      <c r="B40" s="11" t="str">
        <f t="shared" si="3"/>
        <v/>
      </c>
      <c r="C40" s="8"/>
      <c r="D40" s="8"/>
      <c r="E40" s="8"/>
      <c r="F40" s="340"/>
      <c r="G40" s="10"/>
      <c r="H40" s="10"/>
      <c r="I40" s="194"/>
      <c r="J40" s="11" t="str">
        <f t="shared" si="11"/>
        <v/>
      </c>
      <c r="K40" s="11" t="str">
        <f t="shared" si="17"/>
        <v/>
      </c>
      <c r="L40" s="11" t="str">
        <f t="shared" si="12"/>
        <v/>
      </c>
      <c r="M40" s="11" t="str">
        <f t="shared" si="5"/>
        <v/>
      </c>
      <c r="N40" s="11" t="str">
        <f t="shared" si="6"/>
        <v/>
      </c>
      <c r="O40" s="11" t="str">
        <f t="shared" si="7"/>
        <v/>
      </c>
      <c r="P40" s="425"/>
      <c r="Q40" s="11"/>
      <c r="R40" s="11"/>
      <c r="S40" s="11"/>
      <c r="T40" s="11"/>
      <c r="U40" s="11"/>
      <c r="V40" s="11" t="str">
        <f t="shared" si="8"/>
        <v/>
      </c>
      <c r="W40" s="11">
        <v>10</v>
      </c>
      <c r="X40" s="425"/>
      <c r="Y40" s="425"/>
      <c r="Z40" s="11" t="str">
        <f t="shared" si="13"/>
        <v/>
      </c>
      <c r="AA40" s="211">
        <f t="shared" si="14"/>
        <v>0</v>
      </c>
      <c r="AB40" s="211" t="str">
        <f t="shared" si="15"/>
        <v/>
      </c>
      <c r="AC40" s="211" t="str">
        <f t="shared" si="15"/>
        <v/>
      </c>
      <c r="AD40" s="210">
        <f t="shared" si="9"/>
        <v>0</v>
      </c>
      <c r="AE40" s="210">
        <f t="shared" si="9"/>
        <v>0</v>
      </c>
      <c r="AF40" s="210">
        <f t="shared" si="9"/>
        <v>0</v>
      </c>
      <c r="AG40" s="210">
        <f t="shared" si="9"/>
        <v>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BB40" s="211" t="str">
        <f t="shared" si="10"/>
        <v/>
      </c>
      <c r="BC40" s="211" t="str">
        <f t="shared" si="10"/>
        <v/>
      </c>
      <c r="BD40" s="211" t="str">
        <f t="shared" si="10"/>
        <v/>
      </c>
      <c r="BE40" s="211" t="str">
        <f t="shared" si="10"/>
        <v/>
      </c>
      <c r="BF40" s="211" t="str">
        <f t="shared" si="10"/>
        <v/>
      </c>
      <c r="BH40" s="226" t="b">
        <f t="shared" si="16"/>
        <v>0</v>
      </c>
      <c r="BI40" s="226" t="b">
        <f t="shared" si="16"/>
        <v>0</v>
      </c>
    </row>
    <row r="41" spans="2:61" x14ac:dyDescent="0.25">
      <c r="B41" s="11" t="str">
        <f t="shared" si="3"/>
        <v/>
      </c>
      <c r="C41" s="8"/>
      <c r="D41" s="8"/>
      <c r="E41" s="8"/>
      <c r="F41" s="340"/>
      <c r="G41" s="10"/>
      <c r="H41" s="10"/>
      <c r="I41" s="194"/>
      <c r="J41" s="11" t="str">
        <f t="shared" si="11"/>
        <v/>
      </c>
      <c r="K41" s="11" t="str">
        <f t="shared" si="17"/>
        <v/>
      </c>
      <c r="L41" s="11" t="str">
        <f t="shared" si="12"/>
        <v/>
      </c>
      <c r="M41" s="11" t="str">
        <f t="shared" si="5"/>
        <v/>
      </c>
      <c r="N41" s="11" t="str">
        <f t="shared" si="6"/>
        <v/>
      </c>
      <c r="O41" s="11" t="str">
        <f t="shared" si="7"/>
        <v/>
      </c>
      <c r="P41" s="173"/>
      <c r="Q41" s="11"/>
      <c r="R41" s="11"/>
      <c r="S41" s="11"/>
      <c r="T41" s="11"/>
      <c r="U41" s="11"/>
      <c r="V41" s="11" t="str">
        <f t="shared" si="8"/>
        <v/>
      </c>
      <c r="W41" s="11">
        <v>11</v>
      </c>
      <c r="X41" s="173"/>
      <c r="Y41" s="173"/>
      <c r="Z41" s="11" t="str">
        <f t="shared" si="13"/>
        <v/>
      </c>
      <c r="AA41" s="211">
        <f t="shared" si="14"/>
        <v>0</v>
      </c>
      <c r="AB41" s="211" t="str">
        <f t="shared" si="15"/>
        <v/>
      </c>
      <c r="AC41" s="211" t="str">
        <f t="shared" si="15"/>
        <v/>
      </c>
      <c r="AD41" s="210">
        <f t="shared" si="9"/>
        <v>0</v>
      </c>
      <c r="AE41" s="210">
        <f t="shared" si="9"/>
        <v>0</v>
      </c>
      <c r="AF41" s="210">
        <f t="shared" si="9"/>
        <v>0</v>
      </c>
      <c r="AG41" s="210">
        <f t="shared" si="9"/>
        <v>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BB41" s="211" t="str">
        <f t="shared" si="10"/>
        <v/>
      </c>
      <c r="BC41" s="211" t="str">
        <f t="shared" si="10"/>
        <v/>
      </c>
      <c r="BD41" s="211" t="str">
        <f t="shared" si="10"/>
        <v/>
      </c>
      <c r="BE41" s="211" t="str">
        <f t="shared" si="10"/>
        <v/>
      </c>
      <c r="BF41" s="211" t="str">
        <f t="shared" si="10"/>
        <v/>
      </c>
      <c r="BH41" s="226" t="b">
        <f t="shared" si="16"/>
        <v>0</v>
      </c>
      <c r="BI41" s="226" t="b">
        <f t="shared" si="16"/>
        <v>0</v>
      </c>
    </row>
    <row r="42" spans="2:61" x14ac:dyDescent="0.25">
      <c r="B42" s="11" t="str">
        <f t="shared" si="3"/>
        <v/>
      </c>
      <c r="C42" s="8"/>
      <c r="D42" s="8"/>
      <c r="E42" s="8"/>
      <c r="F42" s="340"/>
      <c r="G42" s="10"/>
      <c r="H42" s="10"/>
      <c r="I42" s="194"/>
      <c r="J42" s="11" t="str">
        <f t="shared" si="11"/>
        <v/>
      </c>
      <c r="K42" s="11" t="str">
        <f t="shared" si="17"/>
        <v/>
      </c>
      <c r="L42" s="11" t="str">
        <f t="shared" si="12"/>
        <v/>
      </c>
      <c r="M42" s="11" t="str">
        <f t="shared" si="5"/>
        <v/>
      </c>
      <c r="N42" s="11" t="str">
        <f t="shared" si="6"/>
        <v/>
      </c>
      <c r="O42" s="11" t="str">
        <f t="shared" si="7"/>
        <v/>
      </c>
      <c r="P42" s="173"/>
      <c r="Q42" s="11"/>
      <c r="R42" s="11"/>
      <c r="S42" s="11"/>
      <c r="T42" s="11"/>
      <c r="U42" s="11"/>
      <c r="V42" s="11" t="str">
        <f t="shared" si="8"/>
        <v/>
      </c>
      <c r="W42" s="11">
        <v>12</v>
      </c>
      <c r="X42" s="173"/>
      <c r="Y42" s="173"/>
      <c r="Z42" s="11" t="str">
        <f t="shared" si="13"/>
        <v/>
      </c>
      <c r="AA42" s="211">
        <f t="shared" si="14"/>
        <v>0</v>
      </c>
      <c r="AB42" s="211" t="str">
        <f t="shared" si="15"/>
        <v/>
      </c>
      <c r="AC42" s="211" t="str">
        <f t="shared" si="15"/>
        <v/>
      </c>
      <c r="AD42" s="210">
        <f t="shared" si="9"/>
        <v>0</v>
      </c>
      <c r="AE42" s="210">
        <f t="shared" si="9"/>
        <v>0</v>
      </c>
      <c r="AF42" s="210">
        <f t="shared" si="9"/>
        <v>0</v>
      </c>
      <c r="AG42" s="210">
        <f t="shared" si="9"/>
        <v>1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BB42" s="211" t="str">
        <f t="shared" si="10"/>
        <v/>
      </c>
      <c r="BC42" s="211" t="str">
        <f t="shared" si="10"/>
        <v/>
      </c>
      <c r="BD42" s="211" t="str">
        <f t="shared" si="10"/>
        <v/>
      </c>
      <c r="BE42" s="211" t="str">
        <f t="shared" si="10"/>
        <v/>
      </c>
      <c r="BF42" s="211" t="str">
        <f t="shared" si="10"/>
        <v/>
      </c>
      <c r="BH42" s="226" t="b">
        <f t="shared" si="16"/>
        <v>0</v>
      </c>
      <c r="BI42" s="226" t="b">
        <f t="shared" si="16"/>
        <v>0</v>
      </c>
    </row>
    <row r="43" spans="2:61" x14ac:dyDescent="0.25">
      <c r="B43" s="11" t="str">
        <f t="shared" si="3"/>
        <v/>
      </c>
      <c r="C43" s="8"/>
      <c r="D43" s="8"/>
      <c r="E43" s="8"/>
      <c r="F43" s="340"/>
      <c r="G43" s="10"/>
      <c r="H43" s="10"/>
      <c r="I43" s="194"/>
      <c r="J43" s="11" t="str">
        <f t="shared" si="11"/>
        <v/>
      </c>
      <c r="K43" s="11" t="str">
        <f t="shared" si="17"/>
        <v/>
      </c>
      <c r="L43" s="11" t="str">
        <f t="shared" si="12"/>
        <v/>
      </c>
      <c r="M43" s="11" t="str">
        <f t="shared" si="5"/>
        <v/>
      </c>
      <c r="N43" s="11" t="str">
        <f t="shared" si="6"/>
        <v/>
      </c>
      <c r="O43" s="11" t="str">
        <f t="shared" si="7"/>
        <v/>
      </c>
      <c r="P43" s="173"/>
      <c r="Q43" s="11"/>
      <c r="R43" s="11"/>
      <c r="S43" s="11"/>
      <c r="T43" s="11"/>
      <c r="U43" s="11"/>
      <c r="V43" s="11" t="str">
        <f t="shared" si="8"/>
        <v/>
      </c>
      <c r="W43" s="11">
        <v>13</v>
      </c>
      <c r="X43" s="173"/>
      <c r="Y43" s="173"/>
      <c r="Z43" s="11" t="str">
        <f t="shared" si="13"/>
        <v/>
      </c>
      <c r="AA43" s="211">
        <f t="shared" si="14"/>
        <v>0</v>
      </c>
      <c r="AB43" s="211" t="str">
        <f t="shared" si="15"/>
        <v/>
      </c>
      <c r="AC43" s="211" t="str">
        <f t="shared" si="15"/>
        <v/>
      </c>
      <c r="AD43" s="210">
        <f t="shared" si="9"/>
        <v>0</v>
      </c>
      <c r="AE43" s="210">
        <f t="shared" si="9"/>
        <v>0</v>
      </c>
      <c r="AF43" s="210">
        <f t="shared" si="9"/>
        <v>0</v>
      </c>
      <c r="AG43" s="210">
        <f t="shared" si="9"/>
        <v>1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BB43" s="211" t="str">
        <f t="shared" si="10"/>
        <v/>
      </c>
      <c r="BC43" s="211" t="str">
        <f t="shared" si="10"/>
        <v/>
      </c>
      <c r="BD43" s="211" t="str">
        <f t="shared" si="10"/>
        <v/>
      </c>
      <c r="BE43" s="211" t="str">
        <f t="shared" si="10"/>
        <v/>
      </c>
      <c r="BF43" s="211" t="str">
        <f t="shared" si="10"/>
        <v/>
      </c>
      <c r="BH43" s="226" t="b">
        <f t="shared" si="16"/>
        <v>0</v>
      </c>
      <c r="BI43" s="226" t="b">
        <f t="shared" si="16"/>
        <v>0</v>
      </c>
    </row>
    <row r="44" spans="2:61" x14ac:dyDescent="0.25">
      <c r="B44" s="11" t="str">
        <f t="shared" si="3"/>
        <v/>
      </c>
      <c r="C44" s="8"/>
      <c r="D44" s="8"/>
      <c r="E44" s="8"/>
      <c r="F44" s="340"/>
      <c r="G44" s="10"/>
      <c r="H44" s="10"/>
      <c r="I44" s="194"/>
      <c r="J44" s="11" t="str">
        <f t="shared" si="11"/>
        <v/>
      </c>
      <c r="K44" s="11" t="str">
        <f t="shared" si="17"/>
        <v/>
      </c>
      <c r="L44" s="11" t="str">
        <f t="shared" si="12"/>
        <v/>
      </c>
      <c r="M44" s="11" t="str">
        <f t="shared" si="5"/>
        <v/>
      </c>
      <c r="N44" s="11" t="str">
        <f t="shared" si="6"/>
        <v/>
      </c>
      <c r="O44" s="11" t="str">
        <f t="shared" si="7"/>
        <v/>
      </c>
      <c r="P44" s="173"/>
      <c r="Q44" s="11"/>
      <c r="R44" s="11"/>
      <c r="S44" s="11"/>
      <c r="T44" s="11"/>
      <c r="U44" s="11"/>
      <c r="V44" s="11" t="str">
        <f t="shared" si="8"/>
        <v/>
      </c>
      <c r="W44" s="11">
        <v>14</v>
      </c>
      <c r="X44" s="173"/>
      <c r="Y44" s="173"/>
      <c r="Z44" s="11" t="str">
        <f t="shared" si="13"/>
        <v/>
      </c>
      <c r="AA44" s="211">
        <f t="shared" si="14"/>
        <v>0</v>
      </c>
      <c r="AB44" s="211" t="str">
        <f t="shared" si="15"/>
        <v/>
      </c>
      <c r="AC44" s="211" t="str">
        <f t="shared" si="15"/>
        <v/>
      </c>
      <c r="AD44" s="210">
        <f t="shared" si="9"/>
        <v>0</v>
      </c>
      <c r="AE44" s="210">
        <f t="shared" si="9"/>
        <v>0</v>
      </c>
      <c r="AF44" s="210">
        <f t="shared" si="9"/>
        <v>0</v>
      </c>
      <c r="AG44" s="210">
        <f t="shared" si="9"/>
        <v>1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BB44" s="211" t="str">
        <f t="shared" si="10"/>
        <v/>
      </c>
      <c r="BC44" s="211" t="str">
        <f t="shared" si="10"/>
        <v/>
      </c>
      <c r="BD44" s="211" t="str">
        <f t="shared" si="10"/>
        <v/>
      </c>
      <c r="BE44" s="211" t="str">
        <f t="shared" si="10"/>
        <v/>
      </c>
      <c r="BF44" s="211" t="str">
        <f t="shared" si="10"/>
        <v/>
      </c>
      <c r="BH44" s="226" t="b">
        <f t="shared" si="16"/>
        <v>0</v>
      </c>
      <c r="BI44" s="226" t="b">
        <f t="shared" si="16"/>
        <v>0</v>
      </c>
    </row>
    <row r="45" spans="2:61" x14ac:dyDescent="0.25">
      <c r="B45" s="11" t="str">
        <f t="shared" si="3"/>
        <v/>
      </c>
      <c r="C45" s="8"/>
      <c r="D45" s="8"/>
      <c r="E45" s="8"/>
      <c r="F45" s="340"/>
      <c r="G45" s="10"/>
      <c r="H45" s="10"/>
      <c r="I45" s="194"/>
      <c r="J45" s="11" t="str">
        <f t="shared" si="11"/>
        <v/>
      </c>
      <c r="K45" s="11" t="str">
        <f t="shared" si="17"/>
        <v/>
      </c>
      <c r="L45" s="11" t="str">
        <f t="shared" si="12"/>
        <v/>
      </c>
      <c r="M45" s="11" t="str">
        <f t="shared" si="5"/>
        <v/>
      </c>
      <c r="N45" s="11" t="str">
        <f t="shared" si="6"/>
        <v/>
      </c>
      <c r="O45" s="11" t="str">
        <f t="shared" si="7"/>
        <v/>
      </c>
      <c r="P45" s="173"/>
      <c r="Q45" s="11"/>
      <c r="R45" s="11"/>
      <c r="S45" s="11"/>
      <c r="T45" s="11"/>
      <c r="U45" s="11"/>
      <c r="V45" s="11" t="str">
        <f t="shared" si="8"/>
        <v/>
      </c>
      <c r="W45" s="11">
        <v>15</v>
      </c>
      <c r="X45" s="173"/>
      <c r="Y45" s="173"/>
      <c r="Z45" s="11" t="str">
        <f t="shared" si="13"/>
        <v/>
      </c>
      <c r="AA45" s="211">
        <f t="shared" si="14"/>
        <v>0</v>
      </c>
      <c r="AB45" s="211" t="str">
        <f t="shared" si="15"/>
        <v/>
      </c>
      <c r="AC45" s="211" t="str">
        <f t="shared" si="15"/>
        <v/>
      </c>
      <c r="AD45" s="210">
        <f t="shared" si="9"/>
        <v>0</v>
      </c>
      <c r="AE45" s="210">
        <f t="shared" si="9"/>
        <v>0</v>
      </c>
      <c r="AF45" s="210">
        <f t="shared" si="9"/>
        <v>0</v>
      </c>
      <c r="AG45" s="210">
        <f t="shared" si="9"/>
        <v>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B45" s="211" t="str">
        <f t="shared" si="10"/>
        <v/>
      </c>
      <c r="BC45" s="211" t="str">
        <f t="shared" si="10"/>
        <v/>
      </c>
      <c r="BD45" s="211" t="str">
        <f t="shared" si="10"/>
        <v/>
      </c>
      <c r="BE45" s="211" t="str">
        <f t="shared" si="10"/>
        <v/>
      </c>
      <c r="BF45" s="211" t="str">
        <f t="shared" si="10"/>
        <v/>
      </c>
      <c r="BH45" s="226" t="b">
        <f t="shared" si="16"/>
        <v>0</v>
      </c>
      <c r="BI45" s="226" t="b">
        <f t="shared" si="16"/>
        <v>0</v>
      </c>
    </row>
    <row r="46" spans="2:61" x14ac:dyDescent="0.25">
      <c r="B46" s="11" t="str">
        <f t="shared" si="3"/>
        <v/>
      </c>
      <c r="C46" s="8"/>
      <c r="D46" s="8"/>
      <c r="E46" s="8"/>
      <c r="F46" s="340"/>
      <c r="G46" s="10"/>
      <c r="H46" s="10"/>
      <c r="I46" s="194"/>
      <c r="J46" s="11" t="str">
        <f t="shared" si="11"/>
        <v/>
      </c>
      <c r="K46" s="11" t="str">
        <f t="shared" si="17"/>
        <v/>
      </c>
      <c r="L46" s="11" t="str">
        <f t="shared" si="12"/>
        <v/>
      </c>
      <c r="M46" s="11" t="str">
        <f t="shared" si="5"/>
        <v/>
      </c>
      <c r="N46" s="11" t="str">
        <f t="shared" si="6"/>
        <v/>
      </c>
      <c r="O46" s="11" t="str">
        <f t="shared" si="7"/>
        <v/>
      </c>
      <c r="P46" s="173"/>
      <c r="Q46" s="11"/>
      <c r="R46" s="11"/>
      <c r="S46" s="11"/>
      <c r="T46" s="11"/>
      <c r="U46" s="11"/>
      <c r="V46" s="11" t="str">
        <f t="shared" si="8"/>
        <v/>
      </c>
      <c r="W46" s="11">
        <v>16</v>
      </c>
      <c r="X46" s="173"/>
      <c r="Y46" s="173"/>
      <c r="Z46" s="11" t="str">
        <f t="shared" si="13"/>
        <v/>
      </c>
      <c r="AA46" s="211">
        <f t="shared" si="14"/>
        <v>0</v>
      </c>
      <c r="AB46" s="211" t="str">
        <f t="shared" si="15"/>
        <v/>
      </c>
      <c r="AC46" s="211" t="str">
        <f t="shared" si="15"/>
        <v/>
      </c>
      <c r="AD46" s="210">
        <f t="shared" si="9"/>
        <v>0</v>
      </c>
      <c r="AE46" s="210">
        <f t="shared" si="9"/>
        <v>0</v>
      </c>
      <c r="AF46" s="210">
        <f t="shared" si="9"/>
        <v>0</v>
      </c>
      <c r="AG46" s="210">
        <f t="shared" si="9"/>
        <v>1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B46" s="211" t="str">
        <f t="shared" si="10"/>
        <v/>
      </c>
      <c r="BC46" s="211" t="str">
        <f t="shared" si="10"/>
        <v/>
      </c>
      <c r="BD46" s="211" t="str">
        <f t="shared" si="10"/>
        <v/>
      </c>
      <c r="BE46" s="211" t="str">
        <f t="shared" si="10"/>
        <v/>
      </c>
      <c r="BF46" s="211" t="str">
        <f t="shared" si="10"/>
        <v/>
      </c>
      <c r="BH46" s="226" t="b">
        <f t="shared" si="16"/>
        <v>0</v>
      </c>
      <c r="BI46" s="226" t="b">
        <f t="shared" si="16"/>
        <v>0</v>
      </c>
    </row>
    <row r="47" spans="2:61" x14ac:dyDescent="0.25">
      <c r="B47" s="11" t="str">
        <f t="shared" si="3"/>
        <v/>
      </c>
      <c r="C47" s="8"/>
      <c r="D47" s="8"/>
      <c r="E47" s="8"/>
      <c r="F47" s="340"/>
      <c r="G47" s="10"/>
      <c r="H47" s="10"/>
      <c r="I47" s="194"/>
      <c r="J47" s="11" t="str">
        <f t="shared" si="11"/>
        <v/>
      </c>
      <c r="K47" s="11" t="str">
        <f t="shared" si="17"/>
        <v/>
      </c>
      <c r="L47" s="11" t="str">
        <f t="shared" si="12"/>
        <v/>
      </c>
      <c r="M47" s="11" t="str">
        <f t="shared" si="5"/>
        <v/>
      </c>
      <c r="N47" s="11" t="str">
        <f t="shared" si="6"/>
        <v/>
      </c>
      <c r="O47" s="11" t="str">
        <f t="shared" si="7"/>
        <v/>
      </c>
      <c r="P47" s="173"/>
      <c r="Q47" s="11"/>
      <c r="R47" s="11"/>
      <c r="S47" s="11"/>
      <c r="T47" s="11"/>
      <c r="U47" s="11"/>
      <c r="V47" s="11" t="str">
        <f t="shared" si="8"/>
        <v/>
      </c>
      <c r="W47" s="11">
        <v>17</v>
      </c>
      <c r="X47" s="173"/>
      <c r="Y47" s="173"/>
      <c r="Z47" s="11" t="str">
        <f t="shared" si="13"/>
        <v/>
      </c>
      <c r="AA47" s="211">
        <f t="shared" si="14"/>
        <v>0</v>
      </c>
      <c r="AB47" s="211" t="str">
        <f t="shared" si="15"/>
        <v/>
      </c>
      <c r="AC47" s="211" t="str">
        <f t="shared" si="15"/>
        <v/>
      </c>
      <c r="AD47" s="210">
        <f t="shared" si="9"/>
        <v>0</v>
      </c>
      <c r="AE47" s="210">
        <f t="shared" si="9"/>
        <v>0</v>
      </c>
      <c r="AF47" s="210">
        <f t="shared" si="9"/>
        <v>0</v>
      </c>
      <c r="AG47" s="210">
        <f t="shared" si="9"/>
        <v>1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BB47" s="211" t="str">
        <f t="shared" ref="BB47:BF62" si="18">IF($F47="","",BB$30)</f>
        <v/>
      </c>
      <c r="BC47" s="211" t="str">
        <f t="shared" si="18"/>
        <v/>
      </c>
      <c r="BD47" s="211" t="str">
        <f t="shared" si="18"/>
        <v/>
      </c>
      <c r="BE47" s="211" t="str">
        <f t="shared" si="18"/>
        <v/>
      </c>
      <c r="BF47" s="211" t="str">
        <f t="shared" si="18"/>
        <v/>
      </c>
      <c r="BH47" s="226" t="b">
        <f t="shared" si="16"/>
        <v>0</v>
      </c>
      <c r="BI47" s="226" t="b">
        <f t="shared" si="16"/>
        <v>0</v>
      </c>
    </row>
    <row r="48" spans="2:61" x14ac:dyDescent="0.25">
      <c r="B48" s="11" t="str">
        <f t="shared" si="3"/>
        <v/>
      </c>
      <c r="C48" s="8"/>
      <c r="D48" s="8"/>
      <c r="E48" s="8"/>
      <c r="F48" s="340"/>
      <c r="G48" s="10"/>
      <c r="H48" s="10"/>
      <c r="I48" s="194"/>
      <c r="J48" s="11" t="str">
        <f t="shared" si="11"/>
        <v/>
      </c>
      <c r="K48" s="11" t="str">
        <f t="shared" si="17"/>
        <v/>
      </c>
      <c r="L48" s="11" t="str">
        <f t="shared" si="12"/>
        <v/>
      </c>
      <c r="M48" s="11" t="str">
        <f t="shared" si="5"/>
        <v/>
      </c>
      <c r="N48" s="11" t="str">
        <f t="shared" si="6"/>
        <v/>
      </c>
      <c r="O48" s="11" t="str">
        <f t="shared" si="7"/>
        <v/>
      </c>
      <c r="P48" s="173"/>
      <c r="Q48" s="11"/>
      <c r="R48" s="11"/>
      <c r="S48" s="11"/>
      <c r="T48" s="11"/>
      <c r="U48" s="11"/>
      <c r="V48" s="11" t="str">
        <f t="shared" si="8"/>
        <v/>
      </c>
      <c r="W48" s="11">
        <v>18</v>
      </c>
      <c r="X48" s="173"/>
      <c r="Y48" s="173"/>
      <c r="Z48" s="11" t="str">
        <f t="shared" si="13"/>
        <v/>
      </c>
      <c r="AA48" s="211">
        <f t="shared" si="14"/>
        <v>0</v>
      </c>
      <c r="AB48" s="211" t="str">
        <f t="shared" si="15"/>
        <v/>
      </c>
      <c r="AC48" s="211" t="str">
        <f t="shared" si="15"/>
        <v/>
      </c>
      <c r="AD48" s="210">
        <f t="shared" si="9"/>
        <v>0</v>
      </c>
      <c r="AE48" s="210">
        <f t="shared" si="9"/>
        <v>0</v>
      </c>
      <c r="AF48" s="210">
        <f t="shared" si="9"/>
        <v>0</v>
      </c>
      <c r="AG48" s="210">
        <f t="shared" si="9"/>
        <v>1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BB48" s="211" t="str">
        <f t="shared" si="18"/>
        <v/>
      </c>
      <c r="BC48" s="211" t="str">
        <f t="shared" si="18"/>
        <v/>
      </c>
      <c r="BD48" s="211" t="str">
        <f t="shared" si="18"/>
        <v/>
      </c>
      <c r="BE48" s="211" t="str">
        <f t="shared" si="18"/>
        <v/>
      </c>
      <c r="BF48" s="211" t="str">
        <f t="shared" si="18"/>
        <v/>
      </c>
      <c r="BH48" s="226" t="b">
        <f t="shared" si="16"/>
        <v>0</v>
      </c>
      <c r="BI48" s="226" t="b">
        <f t="shared" si="16"/>
        <v>0</v>
      </c>
    </row>
    <row r="49" spans="2:61" x14ac:dyDescent="0.25">
      <c r="B49" s="11" t="str">
        <f t="shared" si="3"/>
        <v/>
      </c>
      <c r="C49" s="8"/>
      <c r="D49" s="8"/>
      <c r="E49" s="8"/>
      <c r="F49" s="340"/>
      <c r="G49" s="10"/>
      <c r="H49" s="10"/>
      <c r="I49" s="194"/>
      <c r="J49" s="11" t="str">
        <f t="shared" si="11"/>
        <v/>
      </c>
      <c r="K49" s="11" t="str">
        <f t="shared" si="17"/>
        <v/>
      </c>
      <c r="L49" s="11" t="str">
        <f t="shared" si="12"/>
        <v/>
      </c>
      <c r="M49" s="11" t="str">
        <f t="shared" si="5"/>
        <v/>
      </c>
      <c r="N49" s="11" t="str">
        <f t="shared" si="6"/>
        <v/>
      </c>
      <c r="O49" s="11" t="str">
        <f t="shared" si="7"/>
        <v/>
      </c>
      <c r="P49" s="173"/>
      <c r="Q49" s="11"/>
      <c r="R49" s="11"/>
      <c r="S49" s="11"/>
      <c r="T49" s="11"/>
      <c r="U49" s="11"/>
      <c r="V49" s="11" t="str">
        <f t="shared" si="8"/>
        <v/>
      </c>
      <c r="W49" s="11">
        <v>19</v>
      </c>
      <c r="X49" s="173"/>
      <c r="Y49" s="173"/>
      <c r="Z49" s="11" t="str">
        <f t="shared" si="13"/>
        <v/>
      </c>
      <c r="AA49" s="211">
        <f t="shared" si="14"/>
        <v>0</v>
      </c>
      <c r="AB49" s="211" t="str">
        <f t="shared" si="15"/>
        <v/>
      </c>
      <c r="AC49" s="211" t="str">
        <f t="shared" si="15"/>
        <v/>
      </c>
      <c r="AD49" s="210">
        <f t="shared" si="9"/>
        <v>0</v>
      </c>
      <c r="AE49" s="210">
        <f t="shared" si="9"/>
        <v>0</v>
      </c>
      <c r="AF49" s="210">
        <f t="shared" si="9"/>
        <v>0</v>
      </c>
      <c r="AG49" s="210">
        <f t="shared" si="9"/>
        <v>1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BB49" s="211" t="str">
        <f t="shared" si="18"/>
        <v/>
      </c>
      <c r="BC49" s="211" t="str">
        <f t="shared" si="18"/>
        <v/>
      </c>
      <c r="BD49" s="211" t="str">
        <f t="shared" si="18"/>
        <v/>
      </c>
      <c r="BE49" s="211" t="str">
        <f t="shared" si="18"/>
        <v/>
      </c>
      <c r="BF49" s="211" t="str">
        <f t="shared" si="18"/>
        <v/>
      </c>
      <c r="BH49" s="226" t="b">
        <f t="shared" si="16"/>
        <v>0</v>
      </c>
      <c r="BI49" s="226" t="b">
        <f t="shared" si="16"/>
        <v>0</v>
      </c>
    </row>
    <row r="50" spans="2:61" x14ac:dyDescent="0.25">
      <c r="B50" s="11" t="str">
        <f t="shared" si="3"/>
        <v/>
      </c>
      <c r="C50" s="8"/>
      <c r="D50" s="8"/>
      <c r="E50" s="8"/>
      <c r="F50" s="340"/>
      <c r="G50" s="10"/>
      <c r="H50" s="10"/>
      <c r="I50" s="194"/>
      <c r="J50" s="11" t="str">
        <f t="shared" si="11"/>
        <v/>
      </c>
      <c r="K50" s="11" t="str">
        <f t="shared" si="17"/>
        <v/>
      </c>
      <c r="L50" s="11" t="str">
        <f t="shared" si="12"/>
        <v/>
      </c>
      <c r="M50" s="11" t="str">
        <f t="shared" si="5"/>
        <v/>
      </c>
      <c r="N50" s="11" t="str">
        <f t="shared" si="6"/>
        <v/>
      </c>
      <c r="O50" s="11" t="str">
        <f t="shared" si="7"/>
        <v/>
      </c>
      <c r="P50" s="173"/>
      <c r="Q50" s="11"/>
      <c r="R50" s="11"/>
      <c r="S50" s="11"/>
      <c r="T50" s="11"/>
      <c r="U50" s="11"/>
      <c r="V50" s="11" t="str">
        <f t="shared" si="8"/>
        <v/>
      </c>
      <c r="W50" s="11">
        <v>20</v>
      </c>
      <c r="X50" s="173"/>
      <c r="Y50" s="173"/>
      <c r="Z50" s="11" t="str">
        <f t="shared" si="13"/>
        <v/>
      </c>
      <c r="AA50" s="211">
        <f t="shared" si="14"/>
        <v>0</v>
      </c>
      <c r="AB50" s="211" t="str">
        <f t="shared" si="15"/>
        <v/>
      </c>
      <c r="AC50" s="211" t="str">
        <f t="shared" si="15"/>
        <v/>
      </c>
      <c r="AD50" s="210">
        <f t="shared" si="9"/>
        <v>0</v>
      </c>
      <c r="AE50" s="210">
        <f t="shared" si="9"/>
        <v>0</v>
      </c>
      <c r="AF50" s="210">
        <f t="shared" si="9"/>
        <v>0</v>
      </c>
      <c r="AG50" s="210">
        <f t="shared" si="9"/>
        <v>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BB50" s="211" t="str">
        <f t="shared" si="18"/>
        <v/>
      </c>
      <c r="BC50" s="211" t="str">
        <f t="shared" si="18"/>
        <v/>
      </c>
      <c r="BD50" s="211" t="str">
        <f t="shared" si="18"/>
        <v/>
      </c>
      <c r="BE50" s="211" t="str">
        <f t="shared" si="18"/>
        <v/>
      </c>
      <c r="BF50" s="211" t="str">
        <f t="shared" si="18"/>
        <v/>
      </c>
      <c r="BH50" s="226" t="b">
        <f t="shared" si="16"/>
        <v>0</v>
      </c>
      <c r="BI50" s="226" t="b">
        <f t="shared" si="16"/>
        <v>0</v>
      </c>
    </row>
    <row r="51" spans="2:61" x14ac:dyDescent="0.25">
      <c r="B51" s="11" t="str">
        <f t="shared" si="3"/>
        <v/>
      </c>
      <c r="C51" s="8"/>
      <c r="D51" s="8"/>
      <c r="E51" s="8"/>
      <c r="F51" s="340"/>
      <c r="G51" s="10"/>
      <c r="H51" s="10"/>
      <c r="I51" s="194"/>
      <c r="J51" s="11" t="str">
        <f t="shared" si="11"/>
        <v/>
      </c>
      <c r="K51" s="11" t="str">
        <f t="shared" si="17"/>
        <v/>
      </c>
      <c r="L51" s="11" t="str">
        <f t="shared" si="12"/>
        <v/>
      </c>
      <c r="M51" s="11" t="str">
        <f t="shared" si="5"/>
        <v/>
      </c>
      <c r="N51" s="11" t="str">
        <f t="shared" si="6"/>
        <v/>
      </c>
      <c r="O51" s="11" t="str">
        <f t="shared" si="7"/>
        <v/>
      </c>
      <c r="P51" s="173"/>
      <c r="Q51" s="11"/>
      <c r="R51" s="11"/>
      <c r="S51" s="11"/>
      <c r="T51" s="11"/>
      <c r="U51" s="11"/>
      <c r="V51" s="11" t="str">
        <f t="shared" si="8"/>
        <v/>
      </c>
      <c r="W51" s="11">
        <v>21</v>
      </c>
      <c r="X51" s="173"/>
      <c r="Y51" s="173"/>
      <c r="Z51" s="11" t="str">
        <f t="shared" si="13"/>
        <v/>
      </c>
      <c r="AA51" s="211">
        <f t="shared" si="14"/>
        <v>0</v>
      </c>
      <c r="AB51" s="211" t="str">
        <f t="shared" si="15"/>
        <v/>
      </c>
      <c r="AC51" s="211" t="str">
        <f t="shared" si="15"/>
        <v/>
      </c>
      <c r="AD51" s="210">
        <f t="shared" si="9"/>
        <v>0</v>
      </c>
      <c r="AE51" s="210">
        <f t="shared" si="9"/>
        <v>0</v>
      </c>
      <c r="AF51" s="210">
        <f t="shared" si="9"/>
        <v>0</v>
      </c>
      <c r="AG51" s="210">
        <f t="shared" si="9"/>
        <v>1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BB51" s="211" t="str">
        <f t="shared" si="18"/>
        <v/>
      </c>
      <c r="BC51" s="211" t="str">
        <f t="shared" si="18"/>
        <v/>
      </c>
      <c r="BD51" s="211" t="str">
        <f t="shared" si="18"/>
        <v/>
      </c>
      <c r="BE51" s="211" t="str">
        <f t="shared" si="18"/>
        <v/>
      </c>
      <c r="BF51" s="211" t="str">
        <f t="shared" si="18"/>
        <v/>
      </c>
      <c r="BH51" s="226" t="b">
        <f t="shared" si="16"/>
        <v>0</v>
      </c>
      <c r="BI51" s="226" t="b">
        <f t="shared" si="16"/>
        <v>0</v>
      </c>
    </row>
    <row r="52" spans="2:61" x14ac:dyDescent="0.25">
      <c r="B52" s="11" t="str">
        <f t="shared" si="3"/>
        <v/>
      </c>
      <c r="C52" s="8"/>
      <c r="D52" s="8"/>
      <c r="E52" s="8"/>
      <c r="F52" s="340"/>
      <c r="G52" s="10"/>
      <c r="H52" s="10"/>
      <c r="I52" s="194"/>
      <c r="J52" s="11" t="str">
        <f t="shared" si="11"/>
        <v/>
      </c>
      <c r="K52" s="11" t="str">
        <f t="shared" si="17"/>
        <v/>
      </c>
      <c r="L52" s="11" t="str">
        <f t="shared" si="12"/>
        <v/>
      </c>
      <c r="M52" s="11" t="str">
        <f t="shared" si="5"/>
        <v/>
      </c>
      <c r="N52" s="11" t="str">
        <f t="shared" si="6"/>
        <v/>
      </c>
      <c r="O52" s="11" t="str">
        <f t="shared" si="7"/>
        <v/>
      </c>
      <c r="P52" s="173"/>
      <c r="Q52" s="11"/>
      <c r="R52" s="11"/>
      <c r="S52" s="11"/>
      <c r="T52" s="11"/>
      <c r="U52" s="11"/>
      <c r="V52" s="11" t="str">
        <f t="shared" si="8"/>
        <v/>
      </c>
      <c r="W52" s="11">
        <v>22</v>
      </c>
      <c r="X52" s="173"/>
      <c r="Y52" s="173"/>
      <c r="Z52" s="11" t="str">
        <f t="shared" si="13"/>
        <v/>
      </c>
      <c r="AA52" s="211">
        <f t="shared" si="14"/>
        <v>0</v>
      </c>
      <c r="AB52" s="211" t="str">
        <f t="shared" si="15"/>
        <v/>
      </c>
      <c r="AC52" s="211" t="str">
        <f t="shared" si="15"/>
        <v/>
      </c>
      <c r="AD52" s="210">
        <f t="shared" si="9"/>
        <v>0</v>
      </c>
      <c r="AE52" s="210">
        <f t="shared" si="9"/>
        <v>0</v>
      </c>
      <c r="AF52" s="210">
        <f t="shared" si="9"/>
        <v>0</v>
      </c>
      <c r="AG52" s="210">
        <f t="shared" si="9"/>
        <v>1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BB52" s="211" t="str">
        <f t="shared" si="18"/>
        <v/>
      </c>
      <c r="BC52" s="211" t="str">
        <f t="shared" si="18"/>
        <v/>
      </c>
      <c r="BD52" s="211" t="str">
        <f t="shared" si="18"/>
        <v/>
      </c>
      <c r="BE52" s="211" t="str">
        <f t="shared" si="18"/>
        <v/>
      </c>
      <c r="BF52" s="211" t="str">
        <f t="shared" si="18"/>
        <v/>
      </c>
      <c r="BH52" s="226" t="b">
        <f t="shared" si="16"/>
        <v>0</v>
      </c>
      <c r="BI52" s="226" t="b">
        <f t="shared" si="16"/>
        <v>0</v>
      </c>
    </row>
    <row r="53" spans="2:61" x14ac:dyDescent="0.25">
      <c r="B53" s="11" t="str">
        <f t="shared" si="3"/>
        <v/>
      </c>
      <c r="C53" s="8"/>
      <c r="D53" s="8"/>
      <c r="E53" s="8"/>
      <c r="F53" s="340"/>
      <c r="G53" s="10"/>
      <c r="H53" s="10"/>
      <c r="I53" s="194"/>
      <c r="J53" s="11" t="str">
        <f t="shared" si="11"/>
        <v/>
      </c>
      <c r="K53" s="11" t="str">
        <f t="shared" si="17"/>
        <v/>
      </c>
      <c r="L53" s="11" t="str">
        <f t="shared" si="12"/>
        <v/>
      </c>
      <c r="M53" s="11" t="str">
        <f t="shared" si="5"/>
        <v/>
      </c>
      <c r="N53" s="11" t="str">
        <f t="shared" si="6"/>
        <v/>
      </c>
      <c r="O53" s="11" t="str">
        <f t="shared" si="7"/>
        <v/>
      </c>
      <c r="P53" s="173"/>
      <c r="Q53" s="11"/>
      <c r="R53" s="11"/>
      <c r="S53" s="11"/>
      <c r="T53" s="11"/>
      <c r="U53" s="11"/>
      <c r="V53" s="11" t="str">
        <f t="shared" si="8"/>
        <v/>
      </c>
      <c r="W53" s="11">
        <v>23</v>
      </c>
      <c r="X53" s="173"/>
      <c r="Y53" s="173"/>
      <c r="Z53" s="11" t="str">
        <f t="shared" si="13"/>
        <v/>
      </c>
      <c r="AA53" s="211">
        <f t="shared" si="14"/>
        <v>0</v>
      </c>
      <c r="AB53" s="211" t="str">
        <f t="shared" si="15"/>
        <v/>
      </c>
      <c r="AC53" s="211" t="str">
        <f t="shared" si="15"/>
        <v/>
      </c>
      <c r="AD53" s="210">
        <f t="shared" si="9"/>
        <v>0</v>
      </c>
      <c r="AE53" s="210">
        <f t="shared" si="9"/>
        <v>0</v>
      </c>
      <c r="AF53" s="210">
        <f t="shared" si="9"/>
        <v>0</v>
      </c>
      <c r="AG53" s="210">
        <f t="shared" si="9"/>
        <v>1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BB53" s="211" t="str">
        <f t="shared" si="18"/>
        <v/>
      </c>
      <c r="BC53" s="211" t="str">
        <f t="shared" si="18"/>
        <v/>
      </c>
      <c r="BD53" s="211" t="str">
        <f t="shared" si="18"/>
        <v/>
      </c>
      <c r="BE53" s="211" t="str">
        <f t="shared" si="18"/>
        <v/>
      </c>
      <c r="BF53" s="211" t="str">
        <f t="shared" si="18"/>
        <v/>
      </c>
      <c r="BH53" s="226" t="b">
        <f t="shared" si="16"/>
        <v>0</v>
      </c>
      <c r="BI53" s="226" t="b">
        <f t="shared" si="16"/>
        <v>0</v>
      </c>
    </row>
    <row r="54" spans="2:61" x14ac:dyDescent="0.25">
      <c r="B54" s="11" t="str">
        <f t="shared" si="3"/>
        <v/>
      </c>
      <c r="C54" s="8"/>
      <c r="D54" s="8"/>
      <c r="E54" s="8"/>
      <c r="F54" s="340"/>
      <c r="G54" s="10"/>
      <c r="H54" s="10"/>
      <c r="I54" s="194"/>
      <c r="J54" s="11" t="str">
        <f t="shared" si="11"/>
        <v/>
      </c>
      <c r="K54" s="11" t="str">
        <f t="shared" si="17"/>
        <v/>
      </c>
      <c r="L54" s="11" t="str">
        <f t="shared" si="12"/>
        <v/>
      </c>
      <c r="M54" s="11" t="str">
        <f t="shared" si="5"/>
        <v/>
      </c>
      <c r="N54" s="11" t="str">
        <f t="shared" si="6"/>
        <v/>
      </c>
      <c r="O54" s="11" t="str">
        <f t="shared" si="7"/>
        <v/>
      </c>
      <c r="P54" s="173"/>
      <c r="Q54" s="11"/>
      <c r="R54" s="11"/>
      <c r="S54" s="11"/>
      <c r="T54" s="11"/>
      <c r="U54" s="11"/>
      <c r="V54" s="11" t="str">
        <f t="shared" si="8"/>
        <v/>
      </c>
      <c r="W54" s="11">
        <v>24</v>
      </c>
      <c r="X54" s="173"/>
      <c r="Y54" s="173"/>
      <c r="Z54" s="11" t="str">
        <f t="shared" si="13"/>
        <v/>
      </c>
      <c r="AA54" s="211">
        <f t="shared" si="14"/>
        <v>0</v>
      </c>
      <c r="AB54" s="211" t="str">
        <f t="shared" si="15"/>
        <v/>
      </c>
      <c r="AC54" s="211" t="str">
        <f t="shared" si="15"/>
        <v/>
      </c>
      <c r="AD54" s="210">
        <f t="shared" si="9"/>
        <v>0</v>
      </c>
      <c r="AE54" s="210">
        <f t="shared" si="9"/>
        <v>0</v>
      </c>
      <c r="AF54" s="210">
        <f t="shared" si="9"/>
        <v>0</v>
      </c>
      <c r="AG54" s="210">
        <f t="shared" si="9"/>
        <v>1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BB54" s="211" t="str">
        <f t="shared" si="18"/>
        <v/>
      </c>
      <c r="BC54" s="211" t="str">
        <f t="shared" si="18"/>
        <v/>
      </c>
      <c r="BD54" s="211" t="str">
        <f t="shared" si="18"/>
        <v/>
      </c>
      <c r="BE54" s="211" t="str">
        <f t="shared" si="18"/>
        <v/>
      </c>
      <c r="BF54" s="211" t="str">
        <f t="shared" si="18"/>
        <v/>
      </c>
      <c r="BH54" s="226" t="b">
        <f t="shared" si="16"/>
        <v>0</v>
      </c>
      <c r="BI54" s="226" t="b">
        <f t="shared" si="16"/>
        <v>0</v>
      </c>
    </row>
    <row r="55" spans="2:61" x14ac:dyDescent="0.25">
      <c r="B55" s="11" t="str">
        <f t="shared" si="3"/>
        <v/>
      </c>
      <c r="C55" s="8"/>
      <c r="D55" s="8"/>
      <c r="E55" s="8"/>
      <c r="F55" s="340"/>
      <c r="G55" s="10"/>
      <c r="H55" s="10"/>
      <c r="I55" s="194"/>
      <c r="J55" s="11" t="str">
        <f t="shared" si="11"/>
        <v/>
      </c>
      <c r="K55" s="11" t="str">
        <f t="shared" si="17"/>
        <v/>
      </c>
      <c r="L55" s="11" t="str">
        <f t="shared" si="12"/>
        <v/>
      </c>
      <c r="M55" s="11" t="str">
        <f t="shared" si="5"/>
        <v/>
      </c>
      <c r="N55" s="11" t="str">
        <f t="shared" si="6"/>
        <v/>
      </c>
      <c r="O55" s="11" t="str">
        <f t="shared" si="7"/>
        <v/>
      </c>
      <c r="P55" s="173"/>
      <c r="Q55" s="11"/>
      <c r="R55" s="11"/>
      <c r="S55" s="11"/>
      <c r="T55" s="11"/>
      <c r="U55" s="11"/>
      <c r="V55" s="11" t="str">
        <f t="shared" si="8"/>
        <v/>
      </c>
      <c r="W55" s="11">
        <v>25</v>
      </c>
      <c r="X55" s="173"/>
      <c r="Y55" s="173"/>
      <c r="Z55" s="11" t="str">
        <f t="shared" si="13"/>
        <v/>
      </c>
      <c r="AA55" s="211">
        <f t="shared" si="14"/>
        <v>0</v>
      </c>
      <c r="AB55" s="211" t="str">
        <f t="shared" si="15"/>
        <v/>
      </c>
      <c r="AC55" s="211" t="str">
        <f t="shared" si="15"/>
        <v/>
      </c>
      <c r="AD55" s="210">
        <f t="shared" si="9"/>
        <v>0</v>
      </c>
      <c r="AE55" s="210">
        <f t="shared" si="9"/>
        <v>0</v>
      </c>
      <c r="AF55" s="210">
        <f t="shared" si="9"/>
        <v>0</v>
      </c>
      <c r="AG55" s="210">
        <f t="shared" si="9"/>
        <v>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BB55" s="211" t="str">
        <f t="shared" si="18"/>
        <v/>
      </c>
      <c r="BC55" s="211" t="str">
        <f t="shared" si="18"/>
        <v/>
      </c>
      <c r="BD55" s="211" t="str">
        <f t="shared" si="18"/>
        <v/>
      </c>
      <c r="BE55" s="211" t="str">
        <f t="shared" si="18"/>
        <v/>
      </c>
      <c r="BF55" s="211" t="str">
        <f t="shared" si="18"/>
        <v/>
      </c>
      <c r="BH55" s="226" t="b">
        <f t="shared" si="16"/>
        <v>0</v>
      </c>
      <c r="BI55" s="226" t="b">
        <f t="shared" si="16"/>
        <v>0</v>
      </c>
    </row>
    <row r="56" spans="2:61" x14ac:dyDescent="0.25">
      <c r="B56" s="11" t="str">
        <f t="shared" si="3"/>
        <v/>
      </c>
      <c r="C56" s="8"/>
      <c r="D56" s="8"/>
      <c r="E56" s="8"/>
      <c r="F56" s="340"/>
      <c r="G56" s="10"/>
      <c r="H56" s="10"/>
      <c r="I56" s="194"/>
      <c r="J56" s="11" t="str">
        <f t="shared" si="11"/>
        <v/>
      </c>
      <c r="K56" s="11" t="str">
        <f t="shared" si="17"/>
        <v/>
      </c>
      <c r="L56" s="11" t="str">
        <f t="shared" si="12"/>
        <v/>
      </c>
      <c r="M56" s="11" t="str">
        <f t="shared" si="5"/>
        <v/>
      </c>
      <c r="N56" s="11" t="str">
        <f t="shared" si="6"/>
        <v/>
      </c>
      <c r="O56" s="11" t="str">
        <f t="shared" si="7"/>
        <v/>
      </c>
      <c r="P56" s="173"/>
      <c r="Q56" s="11"/>
      <c r="R56" s="11"/>
      <c r="S56" s="11"/>
      <c r="T56" s="11"/>
      <c r="U56" s="11"/>
      <c r="V56" s="11" t="str">
        <f t="shared" si="8"/>
        <v/>
      </c>
      <c r="W56" s="11">
        <v>26</v>
      </c>
      <c r="X56" s="173"/>
      <c r="Y56" s="173"/>
      <c r="Z56" s="11" t="str">
        <f t="shared" si="13"/>
        <v/>
      </c>
      <c r="AA56" s="211">
        <f t="shared" si="14"/>
        <v>0</v>
      </c>
      <c r="AB56" s="211" t="str">
        <f t="shared" si="15"/>
        <v/>
      </c>
      <c r="AC56" s="211" t="str">
        <f t="shared" si="15"/>
        <v/>
      </c>
      <c r="AD56" s="210">
        <f t="shared" si="9"/>
        <v>0</v>
      </c>
      <c r="AE56" s="210">
        <f t="shared" si="9"/>
        <v>0</v>
      </c>
      <c r="AF56" s="210">
        <f t="shared" si="9"/>
        <v>0</v>
      </c>
      <c r="AG56" s="210">
        <f t="shared" si="9"/>
        <v>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BB56" s="211" t="str">
        <f t="shared" si="18"/>
        <v/>
      </c>
      <c r="BC56" s="211" t="str">
        <f t="shared" si="18"/>
        <v/>
      </c>
      <c r="BD56" s="211" t="str">
        <f t="shared" si="18"/>
        <v/>
      </c>
      <c r="BE56" s="211" t="str">
        <f t="shared" si="18"/>
        <v/>
      </c>
      <c r="BF56" s="211" t="str">
        <f t="shared" si="18"/>
        <v/>
      </c>
      <c r="BH56" s="226" t="b">
        <f t="shared" si="16"/>
        <v>0</v>
      </c>
      <c r="BI56" s="226" t="b">
        <f t="shared" si="16"/>
        <v>0</v>
      </c>
    </row>
    <row r="57" spans="2:61" x14ac:dyDescent="0.25">
      <c r="B57" s="11" t="str">
        <f t="shared" si="3"/>
        <v/>
      </c>
      <c r="C57" s="8"/>
      <c r="D57" s="8"/>
      <c r="E57" s="8"/>
      <c r="F57" s="340"/>
      <c r="G57" s="10"/>
      <c r="H57" s="10"/>
      <c r="I57" s="194"/>
      <c r="J57" s="11" t="str">
        <f t="shared" si="11"/>
        <v/>
      </c>
      <c r="K57" s="11" t="str">
        <f t="shared" si="17"/>
        <v/>
      </c>
      <c r="L57" s="11" t="str">
        <f t="shared" si="12"/>
        <v/>
      </c>
      <c r="M57" s="11" t="str">
        <f t="shared" si="5"/>
        <v/>
      </c>
      <c r="N57" s="11" t="str">
        <f t="shared" si="6"/>
        <v/>
      </c>
      <c r="O57" s="11" t="str">
        <f t="shared" si="7"/>
        <v/>
      </c>
      <c r="P57" s="173"/>
      <c r="Q57" s="11"/>
      <c r="R57" s="11"/>
      <c r="S57" s="11"/>
      <c r="T57" s="11"/>
      <c r="U57" s="11"/>
      <c r="V57" s="11" t="str">
        <f t="shared" si="8"/>
        <v/>
      </c>
      <c r="W57" s="11">
        <v>27</v>
      </c>
      <c r="X57" s="173"/>
      <c r="Y57" s="173"/>
      <c r="Z57" s="11" t="str">
        <f t="shared" si="13"/>
        <v/>
      </c>
      <c r="AA57" s="211">
        <f t="shared" si="14"/>
        <v>0</v>
      </c>
      <c r="AB57" s="211" t="str">
        <f t="shared" si="15"/>
        <v/>
      </c>
      <c r="AC57" s="211" t="str">
        <f t="shared" si="15"/>
        <v/>
      </c>
      <c r="AD57" s="210">
        <f t="shared" si="9"/>
        <v>0</v>
      </c>
      <c r="AE57" s="210">
        <f t="shared" si="9"/>
        <v>0</v>
      </c>
      <c r="AF57" s="210">
        <f t="shared" si="9"/>
        <v>0</v>
      </c>
      <c r="AG57" s="210">
        <f t="shared" si="9"/>
        <v>1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BB57" s="211" t="str">
        <f t="shared" si="18"/>
        <v/>
      </c>
      <c r="BC57" s="211" t="str">
        <f t="shared" si="18"/>
        <v/>
      </c>
      <c r="BD57" s="211" t="str">
        <f t="shared" si="18"/>
        <v/>
      </c>
      <c r="BE57" s="211" t="str">
        <f t="shared" si="18"/>
        <v/>
      </c>
      <c r="BF57" s="211" t="str">
        <f t="shared" si="18"/>
        <v/>
      </c>
      <c r="BH57" s="226" t="b">
        <f t="shared" si="16"/>
        <v>0</v>
      </c>
      <c r="BI57" s="226" t="b">
        <f t="shared" si="16"/>
        <v>0</v>
      </c>
    </row>
    <row r="58" spans="2:61" x14ac:dyDescent="0.25">
      <c r="B58" s="11" t="str">
        <f t="shared" si="3"/>
        <v/>
      </c>
      <c r="C58" s="8"/>
      <c r="D58" s="8"/>
      <c r="E58" s="8"/>
      <c r="F58" s="340"/>
      <c r="G58" s="10"/>
      <c r="H58" s="10"/>
      <c r="I58" s="194"/>
      <c r="J58" s="11" t="str">
        <f t="shared" si="11"/>
        <v/>
      </c>
      <c r="K58" s="11" t="str">
        <f t="shared" si="17"/>
        <v/>
      </c>
      <c r="L58" s="11" t="str">
        <f t="shared" si="12"/>
        <v/>
      </c>
      <c r="M58" s="11" t="str">
        <f t="shared" si="5"/>
        <v/>
      </c>
      <c r="N58" s="11" t="str">
        <f t="shared" si="6"/>
        <v/>
      </c>
      <c r="O58" s="11" t="str">
        <f t="shared" si="7"/>
        <v/>
      </c>
      <c r="P58" s="173"/>
      <c r="Q58" s="11"/>
      <c r="R58" s="11"/>
      <c r="S58" s="11"/>
      <c r="T58" s="11"/>
      <c r="U58" s="11"/>
      <c r="V58" s="11" t="str">
        <f t="shared" si="8"/>
        <v/>
      </c>
      <c r="W58" s="11">
        <v>28</v>
      </c>
      <c r="X58" s="173"/>
      <c r="Y58" s="173"/>
      <c r="Z58" s="11" t="str">
        <f t="shared" si="13"/>
        <v/>
      </c>
      <c r="AA58" s="211">
        <f t="shared" si="14"/>
        <v>0</v>
      </c>
      <c r="AB58" s="211" t="str">
        <f t="shared" si="15"/>
        <v/>
      </c>
      <c r="AC58" s="211" t="str">
        <f t="shared" si="15"/>
        <v/>
      </c>
      <c r="AD58" s="210">
        <f t="shared" si="9"/>
        <v>0</v>
      </c>
      <c r="AE58" s="210">
        <f t="shared" si="9"/>
        <v>0</v>
      </c>
      <c r="AF58" s="210">
        <f t="shared" si="9"/>
        <v>0</v>
      </c>
      <c r="AG58" s="210">
        <f t="shared" si="9"/>
        <v>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BB58" s="211" t="str">
        <f t="shared" si="18"/>
        <v/>
      </c>
      <c r="BC58" s="211" t="str">
        <f t="shared" si="18"/>
        <v/>
      </c>
      <c r="BD58" s="211" t="str">
        <f t="shared" si="18"/>
        <v/>
      </c>
      <c r="BE58" s="211" t="str">
        <f t="shared" si="18"/>
        <v/>
      </c>
      <c r="BF58" s="211" t="str">
        <f t="shared" si="18"/>
        <v/>
      </c>
      <c r="BH58" s="226" t="b">
        <f t="shared" si="16"/>
        <v>0</v>
      </c>
      <c r="BI58" s="226" t="b">
        <f t="shared" si="16"/>
        <v>0</v>
      </c>
    </row>
    <row r="59" spans="2:61" x14ac:dyDescent="0.25">
      <c r="B59" s="11" t="str">
        <f t="shared" si="3"/>
        <v/>
      </c>
      <c r="C59" s="8"/>
      <c r="D59" s="8"/>
      <c r="E59" s="8"/>
      <c r="F59" s="340"/>
      <c r="G59" s="10"/>
      <c r="H59" s="10"/>
      <c r="I59" s="194"/>
      <c r="J59" s="11" t="str">
        <f t="shared" si="11"/>
        <v/>
      </c>
      <c r="K59" s="11" t="str">
        <f t="shared" si="17"/>
        <v/>
      </c>
      <c r="L59" s="11" t="str">
        <f t="shared" si="12"/>
        <v/>
      </c>
      <c r="M59" s="11" t="str">
        <f t="shared" si="5"/>
        <v/>
      </c>
      <c r="N59" s="11" t="str">
        <f t="shared" si="6"/>
        <v/>
      </c>
      <c r="O59" s="11" t="str">
        <f t="shared" si="7"/>
        <v/>
      </c>
      <c r="P59" s="173"/>
      <c r="Q59" s="11"/>
      <c r="R59" s="11"/>
      <c r="S59" s="11"/>
      <c r="T59" s="11"/>
      <c r="U59" s="11"/>
      <c r="V59" s="11" t="str">
        <f t="shared" si="8"/>
        <v/>
      </c>
      <c r="W59" s="11">
        <v>29</v>
      </c>
      <c r="X59" s="173"/>
      <c r="Y59" s="173"/>
      <c r="Z59" s="11" t="str">
        <f t="shared" si="13"/>
        <v/>
      </c>
      <c r="AA59" s="211">
        <f t="shared" si="14"/>
        <v>0</v>
      </c>
      <c r="AB59" s="211" t="str">
        <f t="shared" si="15"/>
        <v/>
      </c>
      <c r="AC59" s="211" t="str">
        <f t="shared" si="15"/>
        <v/>
      </c>
      <c r="AD59" s="210">
        <f t="shared" si="9"/>
        <v>0</v>
      </c>
      <c r="AE59" s="210">
        <f t="shared" si="9"/>
        <v>0</v>
      </c>
      <c r="AF59" s="210">
        <f t="shared" si="9"/>
        <v>0</v>
      </c>
      <c r="AG59" s="210">
        <f t="shared" si="9"/>
        <v>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BB59" s="211" t="str">
        <f t="shared" si="18"/>
        <v/>
      </c>
      <c r="BC59" s="211" t="str">
        <f t="shared" si="18"/>
        <v/>
      </c>
      <c r="BD59" s="211" t="str">
        <f t="shared" si="18"/>
        <v/>
      </c>
      <c r="BE59" s="211" t="str">
        <f t="shared" si="18"/>
        <v/>
      </c>
      <c r="BF59" s="211" t="str">
        <f t="shared" si="18"/>
        <v/>
      </c>
      <c r="BH59" s="226" t="b">
        <f t="shared" si="16"/>
        <v>0</v>
      </c>
      <c r="BI59" s="226" t="b">
        <f t="shared" si="16"/>
        <v>0</v>
      </c>
    </row>
    <row r="60" spans="2:61" x14ac:dyDescent="0.25">
      <c r="B60" s="11" t="str">
        <f t="shared" si="3"/>
        <v/>
      </c>
      <c r="C60" s="8"/>
      <c r="D60" s="8"/>
      <c r="E60" s="8"/>
      <c r="F60" s="340"/>
      <c r="G60" s="10"/>
      <c r="H60" s="10"/>
      <c r="I60" s="194"/>
      <c r="J60" s="11" t="str">
        <f t="shared" si="11"/>
        <v/>
      </c>
      <c r="K60" s="11" t="str">
        <f t="shared" si="17"/>
        <v/>
      </c>
      <c r="L60" s="11" t="str">
        <f t="shared" si="12"/>
        <v/>
      </c>
      <c r="M60" s="11" t="str">
        <f t="shared" si="5"/>
        <v/>
      </c>
      <c r="N60" s="11" t="str">
        <f t="shared" si="6"/>
        <v/>
      </c>
      <c r="O60" s="11" t="str">
        <f t="shared" si="7"/>
        <v/>
      </c>
      <c r="P60" s="173"/>
      <c r="Q60" s="11"/>
      <c r="R60" s="11"/>
      <c r="S60" s="11"/>
      <c r="T60" s="11"/>
      <c r="U60" s="11"/>
      <c r="V60" s="11" t="str">
        <f t="shared" si="8"/>
        <v/>
      </c>
      <c r="W60" s="11">
        <v>30</v>
      </c>
      <c r="X60" s="173"/>
      <c r="Y60" s="173"/>
      <c r="Z60" s="11" t="str">
        <f t="shared" si="13"/>
        <v/>
      </c>
      <c r="AA60" s="211">
        <f t="shared" si="14"/>
        <v>0</v>
      </c>
      <c r="AB60" s="211" t="str">
        <f t="shared" si="15"/>
        <v/>
      </c>
      <c r="AC60" s="211" t="str">
        <f t="shared" si="15"/>
        <v/>
      </c>
      <c r="AD60" s="210">
        <f t="shared" si="9"/>
        <v>0</v>
      </c>
      <c r="AE60" s="210">
        <f t="shared" si="9"/>
        <v>0</v>
      </c>
      <c r="AF60" s="210">
        <f t="shared" si="9"/>
        <v>0</v>
      </c>
      <c r="AG60" s="210">
        <f t="shared" si="9"/>
        <v>1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BB60" s="211" t="str">
        <f t="shared" si="18"/>
        <v/>
      </c>
      <c r="BC60" s="211" t="str">
        <f t="shared" si="18"/>
        <v/>
      </c>
      <c r="BD60" s="211" t="str">
        <f t="shared" si="18"/>
        <v/>
      </c>
      <c r="BE60" s="211" t="str">
        <f t="shared" si="18"/>
        <v/>
      </c>
      <c r="BF60" s="211" t="str">
        <f t="shared" si="18"/>
        <v/>
      </c>
      <c r="BH60" s="226" t="b">
        <f t="shared" si="16"/>
        <v>0</v>
      </c>
      <c r="BI60" s="226" t="b">
        <f t="shared" si="16"/>
        <v>0</v>
      </c>
    </row>
    <row r="61" spans="2:61" x14ac:dyDescent="0.25">
      <c r="B61" s="11" t="str">
        <f t="shared" si="3"/>
        <v/>
      </c>
      <c r="C61" s="8"/>
      <c r="D61" s="8"/>
      <c r="E61" s="8"/>
      <c r="F61" s="340"/>
      <c r="G61" s="10"/>
      <c r="H61" s="10"/>
      <c r="I61" s="194"/>
      <c r="J61" s="11" t="str">
        <f t="shared" si="11"/>
        <v/>
      </c>
      <c r="K61" s="11" t="str">
        <f t="shared" si="17"/>
        <v/>
      </c>
      <c r="L61" s="11" t="str">
        <f t="shared" si="12"/>
        <v/>
      </c>
      <c r="M61" s="11" t="str">
        <f t="shared" si="5"/>
        <v/>
      </c>
      <c r="N61" s="11" t="str">
        <f t="shared" si="6"/>
        <v/>
      </c>
      <c r="O61" s="11" t="str">
        <f t="shared" si="7"/>
        <v/>
      </c>
      <c r="P61" s="173"/>
      <c r="Q61" s="11"/>
      <c r="R61" s="11"/>
      <c r="S61" s="11"/>
      <c r="T61" s="11"/>
      <c r="U61" s="11"/>
      <c r="V61" s="11" t="str">
        <f t="shared" si="8"/>
        <v/>
      </c>
      <c r="W61" s="11">
        <v>31</v>
      </c>
      <c r="X61" s="173"/>
      <c r="Y61" s="173"/>
      <c r="Z61" s="11" t="str">
        <f t="shared" si="13"/>
        <v/>
      </c>
      <c r="AA61" s="211">
        <f t="shared" si="14"/>
        <v>0</v>
      </c>
      <c r="AB61" s="211" t="str">
        <f t="shared" si="15"/>
        <v/>
      </c>
      <c r="AC61" s="211" t="str">
        <f t="shared" si="15"/>
        <v/>
      </c>
      <c r="AD61" s="210">
        <f t="shared" si="9"/>
        <v>0</v>
      </c>
      <c r="AE61" s="210">
        <f t="shared" si="9"/>
        <v>0</v>
      </c>
      <c r="AF61" s="210">
        <f t="shared" si="9"/>
        <v>0</v>
      </c>
      <c r="AG61" s="210">
        <f t="shared" si="9"/>
        <v>1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BB61" s="211" t="str">
        <f t="shared" si="18"/>
        <v/>
      </c>
      <c r="BC61" s="211" t="str">
        <f t="shared" si="18"/>
        <v/>
      </c>
      <c r="BD61" s="211" t="str">
        <f t="shared" si="18"/>
        <v/>
      </c>
      <c r="BE61" s="211" t="str">
        <f t="shared" si="18"/>
        <v/>
      </c>
      <c r="BF61" s="211" t="str">
        <f t="shared" si="18"/>
        <v/>
      </c>
      <c r="BH61" s="226" t="b">
        <f t="shared" si="16"/>
        <v>0</v>
      </c>
      <c r="BI61" s="226" t="b">
        <f t="shared" si="16"/>
        <v>0</v>
      </c>
    </row>
    <row r="62" spans="2:61" x14ac:dyDescent="0.25">
      <c r="B62" s="11" t="str">
        <f t="shared" si="3"/>
        <v/>
      </c>
      <c r="C62" s="8"/>
      <c r="D62" s="8"/>
      <c r="E62" s="8"/>
      <c r="F62" s="340"/>
      <c r="G62" s="10"/>
      <c r="H62" s="10"/>
      <c r="I62" s="194"/>
      <c r="J62" s="11" t="str">
        <f t="shared" si="11"/>
        <v/>
      </c>
      <c r="K62" s="11" t="str">
        <f t="shared" si="17"/>
        <v/>
      </c>
      <c r="L62" s="11" t="str">
        <f t="shared" si="12"/>
        <v/>
      </c>
      <c r="M62" s="11" t="str">
        <f t="shared" si="5"/>
        <v/>
      </c>
      <c r="N62" s="11" t="str">
        <f t="shared" si="6"/>
        <v/>
      </c>
      <c r="O62" s="11" t="str">
        <f t="shared" si="7"/>
        <v/>
      </c>
      <c r="P62" s="173"/>
      <c r="Q62" s="11"/>
      <c r="R62" s="11"/>
      <c r="S62" s="11"/>
      <c r="T62" s="11"/>
      <c r="U62" s="11"/>
      <c r="V62" s="11" t="str">
        <f t="shared" si="8"/>
        <v/>
      </c>
      <c r="W62" s="11">
        <v>32</v>
      </c>
      <c r="X62" s="173"/>
      <c r="Y62" s="173"/>
      <c r="Z62" s="11" t="str">
        <f t="shared" si="13"/>
        <v/>
      </c>
      <c r="AA62" s="211">
        <f t="shared" si="14"/>
        <v>0</v>
      </c>
      <c r="AB62" s="211" t="str">
        <f t="shared" si="15"/>
        <v/>
      </c>
      <c r="AC62" s="211" t="str">
        <f t="shared" si="15"/>
        <v/>
      </c>
      <c r="AD62" s="210">
        <f t="shared" si="9"/>
        <v>0</v>
      </c>
      <c r="AE62" s="210">
        <f t="shared" si="9"/>
        <v>0</v>
      </c>
      <c r="AF62" s="210">
        <f t="shared" si="9"/>
        <v>0</v>
      </c>
      <c r="AG62" s="210">
        <f t="shared" si="9"/>
        <v>1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BB62" s="211" t="str">
        <f t="shared" si="18"/>
        <v/>
      </c>
      <c r="BC62" s="211" t="str">
        <f t="shared" si="18"/>
        <v/>
      </c>
      <c r="BD62" s="211" t="str">
        <f t="shared" si="18"/>
        <v/>
      </c>
      <c r="BE62" s="211" t="str">
        <f t="shared" si="18"/>
        <v/>
      </c>
      <c r="BF62" s="211" t="str">
        <f t="shared" si="18"/>
        <v/>
      </c>
      <c r="BH62" s="226" t="b">
        <f t="shared" si="16"/>
        <v>0</v>
      </c>
      <c r="BI62" s="226" t="b">
        <f t="shared" si="16"/>
        <v>0</v>
      </c>
    </row>
    <row r="63" spans="2:61" x14ac:dyDescent="0.25">
      <c r="B63" s="11" t="str">
        <f t="shared" si="3"/>
        <v/>
      </c>
      <c r="C63" s="8"/>
      <c r="D63" s="8"/>
      <c r="E63" s="8"/>
      <c r="F63" s="340"/>
      <c r="G63" s="10"/>
      <c r="H63" s="10"/>
      <c r="I63" s="194"/>
      <c r="J63" s="11" t="str">
        <f t="shared" si="11"/>
        <v/>
      </c>
      <c r="K63" s="11" t="str">
        <f t="shared" si="17"/>
        <v/>
      </c>
      <c r="L63" s="11" t="str">
        <f t="shared" si="12"/>
        <v/>
      </c>
      <c r="M63" s="11" t="str">
        <f t="shared" ref="M63:M94" si="19">IF($F63="","",IF($AA63&lt;&gt;1,$AB$1,IFERROR(IF($H63&gt;=$G$6*$G$10,1,0),$AB$1)))</f>
        <v/>
      </c>
      <c r="N63" s="11" t="str">
        <f t="shared" ref="N63:N94" si="20">IF($F63="","",IF($AA63&lt;&gt;1,$AB$1,IFERROR(IF(K63*J63=1,1,0),$AB$1)))</f>
        <v/>
      </c>
      <c r="O63" s="11" t="str">
        <f t="shared" ref="O63:O94" si="21">IF($F63="","",IF($AA63&lt;&gt;1,$AB$1,IFERROR(IF(OR(N63=1,M63*J63=1,K63*L63=1,L63*M63=1),1,0),$AB$1)))</f>
        <v/>
      </c>
      <c r="P63" s="173"/>
      <c r="Q63" s="11"/>
      <c r="R63" s="11"/>
      <c r="S63" s="11"/>
      <c r="T63" s="11"/>
      <c r="U63" s="11"/>
      <c r="V63" s="11" t="str">
        <f t="shared" si="8"/>
        <v/>
      </c>
      <c r="W63" s="11">
        <v>33</v>
      </c>
      <c r="X63" s="173"/>
      <c r="Y63" s="173"/>
      <c r="Z63" s="11" t="str">
        <f t="shared" si="13"/>
        <v/>
      </c>
      <c r="AA63" s="211">
        <f t="shared" si="14"/>
        <v>0</v>
      </c>
      <c r="AB63" s="211" t="str">
        <f t="shared" si="15"/>
        <v/>
      </c>
      <c r="AC63" s="211" t="str">
        <f t="shared" si="15"/>
        <v/>
      </c>
      <c r="AD63" s="210">
        <f t="shared" ref="AD63:AG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210">
        <f t="shared" si="22"/>
        <v>0</v>
      </c>
      <c r="AF63" s="210">
        <f t="shared" si="22"/>
        <v>0</v>
      </c>
      <c r="AG63" s="210">
        <f t="shared" si="22"/>
        <v>1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BB63" s="211" t="str">
        <f t="shared" ref="BB63:BF78" si="23">IF($F63="","",BB$30)</f>
        <v/>
      </c>
      <c r="BC63" s="211" t="str">
        <f t="shared" si="23"/>
        <v/>
      </c>
      <c r="BD63" s="211" t="str">
        <f t="shared" si="23"/>
        <v/>
      </c>
      <c r="BE63" s="211" t="str">
        <f t="shared" si="23"/>
        <v/>
      </c>
      <c r="BF63" s="211" t="str">
        <f t="shared" si="23"/>
        <v/>
      </c>
      <c r="BH63" s="226" t="b">
        <f t="shared" si="16"/>
        <v>0</v>
      </c>
      <c r="BI63" s="226" t="b">
        <f t="shared" si="16"/>
        <v>0</v>
      </c>
    </row>
    <row r="64" spans="2:61" x14ac:dyDescent="0.25">
      <c r="B64" s="11" t="str">
        <f t="shared" si="3"/>
        <v/>
      </c>
      <c r="C64" s="8"/>
      <c r="D64" s="8"/>
      <c r="E64" s="8"/>
      <c r="F64" s="340"/>
      <c r="G64" s="10"/>
      <c r="H64" s="10"/>
      <c r="I64" s="194"/>
      <c r="J64" s="11" t="str">
        <f t="shared" si="11"/>
        <v/>
      </c>
      <c r="K64" s="11" t="str">
        <f t="shared" si="17"/>
        <v/>
      </c>
      <c r="L64" s="11" t="str">
        <f t="shared" si="12"/>
        <v/>
      </c>
      <c r="M64" s="11" t="str">
        <f t="shared" si="19"/>
        <v/>
      </c>
      <c r="N64" s="11" t="str">
        <f t="shared" si="20"/>
        <v/>
      </c>
      <c r="O64" s="11" t="str">
        <f t="shared" si="21"/>
        <v/>
      </c>
      <c r="P64" s="173"/>
      <c r="Q64" s="11"/>
      <c r="R64" s="11"/>
      <c r="S64" s="11"/>
      <c r="T64" s="11"/>
      <c r="U64" s="11"/>
      <c r="V64" s="11" t="str">
        <f t="shared" si="8"/>
        <v/>
      </c>
      <c r="W64" s="11">
        <v>34</v>
      </c>
      <c r="X64" s="173"/>
      <c r="Y64" s="173"/>
      <c r="Z64" s="11" t="str">
        <f t="shared" si="13"/>
        <v/>
      </c>
      <c r="AA64" s="211">
        <f t="shared" si="14"/>
        <v>0</v>
      </c>
      <c r="AB64" s="211" t="str">
        <f t="shared" ref="AB64:AC91" si="24">IF($F64="","",AB$30)</f>
        <v/>
      </c>
      <c r="AC64" s="211" t="str">
        <f t="shared" si="24"/>
        <v/>
      </c>
      <c r="AD64" s="210">
        <f t="shared" si="22"/>
        <v>0</v>
      </c>
      <c r="AE64" s="210">
        <f t="shared" si="22"/>
        <v>0</v>
      </c>
      <c r="AF64" s="210">
        <f t="shared" si="22"/>
        <v>0</v>
      </c>
      <c r="AG64" s="210">
        <f t="shared" si="22"/>
        <v>1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BB64" s="211" t="str">
        <f t="shared" si="23"/>
        <v/>
      </c>
      <c r="BC64" s="211" t="str">
        <f t="shared" si="23"/>
        <v/>
      </c>
      <c r="BD64" s="211" t="str">
        <f t="shared" si="23"/>
        <v/>
      </c>
      <c r="BE64" s="211" t="str">
        <f t="shared" si="23"/>
        <v/>
      </c>
      <c r="BF64" s="211" t="str">
        <f t="shared" si="23"/>
        <v/>
      </c>
      <c r="BH64" s="226" t="b">
        <f t="shared" si="16"/>
        <v>0</v>
      </c>
      <c r="BI64" s="226" t="b">
        <f t="shared" si="16"/>
        <v>0</v>
      </c>
    </row>
    <row r="65" spans="2:61" x14ac:dyDescent="0.25">
      <c r="B65" s="11" t="str">
        <f t="shared" si="3"/>
        <v/>
      </c>
      <c r="C65" s="8"/>
      <c r="D65" s="8"/>
      <c r="E65" s="8"/>
      <c r="F65" s="340"/>
      <c r="G65" s="10"/>
      <c r="H65" s="10"/>
      <c r="I65" s="194"/>
      <c r="J65" s="11" t="str">
        <f t="shared" si="11"/>
        <v/>
      </c>
      <c r="K65" s="11" t="str">
        <f t="shared" si="17"/>
        <v/>
      </c>
      <c r="L65" s="11" t="str">
        <f t="shared" si="12"/>
        <v/>
      </c>
      <c r="M65" s="11" t="str">
        <f t="shared" si="19"/>
        <v/>
      </c>
      <c r="N65" s="11" t="str">
        <f t="shared" si="20"/>
        <v/>
      </c>
      <c r="O65" s="11" t="str">
        <f t="shared" si="21"/>
        <v/>
      </c>
      <c r="P65" s="173"/>
      <c r="Q65" s="11"/>
      <c r="R65" s="11"/>
      <c r="S65" s="11"/>
      <c r="T65" s="11"/>
      <c r="U65" s="11"/>
      <c r="V65" s="11" t="str">
        <f t="shared" si="8"/>
        <v/>
      </c>
      <c r="W65" s="11">
        <v>35</v>
      </c>
      <c r="X65" s="173"/>
      <c r="Y65" s="173"/>
      <c r="Z65" s="11" t="str">
        <f t="shared" si="13"/>
        <v/>
      </c>
      <c r="AA65" s="211">
        <f t="shared" si="14"/>
        <v>0</v>
      </c>
      <c r="AB65" s="211" t="str">
        <f t="shared" si="24"/>
        <v/>
      </c>
      <c r="AC65" s="211" t="str">
        <f t="shared" si="24"/>
        <v/>
      </c>
      <c r="AD65" s="210">
        <f t="shared" si="22"/>
        <v>0</v>
      </c>
      <c r="AE65" s="210">
        <f t="shared" si="22"/>
        <v>0</v>
      </c>
      <c r="AF65" s="210">
        <f t="shared" si="22"/>
        <v>0</v>
      </c>
      <c r="AG65" s="210">
        <f t="shared" si="22"/>
        <v>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BB65" s="211" t="str">
        <f t="shared" si="23"/>
        <v/>
      </c>
      <c r="BC65" s="211" t="str">
        <f t="shared" si="23"/>
        <v/>
      </c>
      <c r="BD65" s="211" t="str">
        <f t="shared" si="23"/>
        <v/>
      </c>
      <c r="BE65" s="211" t="str">
        <f t="shared" si="23"/>
        <v/>
      </c>
      <c r="BF65" s="211" t="str">
        <f t="shared" si="23"/>
        <v/>
      </c>
      <c r="BH65" s="226" t="b">
        <f t="shared" si="16"/>
        <v>0</v>
      </c>
      <c r="BI65" s="226" t="b">
        <f t="shared" si="16"/>
        <v>0</v>
      </c>
    </row>
    <row r="66" spans="2:61" x14ac:dyDescent="0.25">
      <c r="B66" s="11" t="str">
        <f t="shared" si="3"/>
        <v/>
      </c>
      <c r="C66" s="8"/>
      <c r="D66" s="8"/>
      <c r="E66" s="8"/>
      <c r="F66" s="340"/>
      <c r="G66" s="10"/>
      <c r="H66" s="10"/>
      <c r="I66" s="194"/>
      <c r="J66" s="11" t="str">
        <f t="shared" si="11"/>
        <v/>
      </c>
      <c r="K66" s="11" t="str">
        <f t="shared" si="17"/>
        <v/>
      </c>
      <c r="L66" s="11" t="str">
        <f t="shared" si="12"/>
        <v/>
      </c>
      <c r="M66" s="11" t="str">
        <f t="shared" si="19"/>
        <v/>
      </c>
      <c r="N66" s="11" t="str">
        <f t="shared" si="20"/>
        <v/>
      </c>
      <c r="O66" s="11" t="str">
        <f t="shared" si="21"/>
        <v/>
      </c>
      <c r="P66" s="173"/>
      <c r="Q66" s="11"/>
      <c r="R66" s="11"/>
      <c r="S66" s="11"/>
      <c r="T66" s="11"/>
      <c r="U66" s="11"/>
      <c r="V66" s="11" t="str">
        <f t="shared" si="8"/>
        <v/>
      </c>
      <c r="W66" s="11">
        <v>36</v>
      </c>
      <c r="X66" s="173"/>
      <c r="Y66" s="173"/>
      <c r="Z66" s="11" t="str">
        <f t="shared" si="13"/>
        <v/>
      </c>
      <c r="AA66" s="211">
        <f t="shared" si="14"/>
        <v>0</v>
      </c>
      <c r="AB66" s="211" t="str">
        <f t="shared" si="24"/>
        <v/>
      </c>
      <c r="AC66" s="211" t="str">
        <f t="shared" si="24"/>
        <v/>
      </c>
      <c r="AD66" s="210">
        <f t="shared" si="22"/>
        <v>0</v>
      </c>
      <c r="AE66" s="210">
        <f t="shared" si="22"/>
        <v>0</v>
      </c>
      <c r="AF66" s="210">
        <f t="shared" si="22"/>
        <v>0</v>
      </c>
      <c r="AG66" s="210">
        <f t="shared" si="22"/>
        <v>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BB66" s="211" t="str">
        <f t="shared" si="23"/>
        <v/>
      </c>
      <c r="BC66" s="211" t="str">
        <f t="shared" si="23"/>
        <v/>
      </c>
      <c r="BD66" s="211" t="str">
        <f t="shared" si="23"/>
        <v/>
      </c>
      <c r="BE66" s="211" t="str">
        <f t="shared" si="23"/>
        <v/>
      </c>
      <c r="BF66" s="211" t="str">
        <f t="shared" si="23"/>
        <v/>
      </c>
      <c r="BH66" s="226" t="b">
        <f t="shared" si="16"/>
        <v>0</v>
      </c>
      <c r="BI66" s="226" t="b">
        <f t="shared" si="16"/>
        <v>0</v>
      </c>
    </row>
    <row r="67" spans="2:61" x14ac:dyDescent="0.25">
      <c r="B67" s="11" t="str">
        <f t="shared" si="3"/>
        <v/>
      </c>
      <c r="C67" s="8"/>
      <c r="D67" s="8"/>
      <c r="E67" s="8"/>
      <c r="F67" s="340"/>
      <c r="G67" s="10"/>
      <c r="H67" s="10"/>
      <c r="I67" s="194"/>
      <c r="J67" s="11" t="str">
        <f t="shared" si="11"/>
        <v/>
      </c>
      <c r="K67" s="11" t="str">
        <f t="shared" si="17"/>
        <v/>
      </c>
      <c r="L67" s="11" t="str">
        <f t="shared" si="12"/>
        <v/>
      </c>
      <c r="M67" s="11" t="str">
        <f t="shared" si="19"/>
        <v/>
      </c>
      <c r="N67" s="11" t="str">
        <f t="shared" si="20"/>
        <v/>
      </c>
      <c r="O67" s="11" t="str">
        <f t="shared" si="21"/>
        <v/>
      </c>
      <c r="P67" s="173"/>
      <c r="Q67" s="11"/>
      <c r="R67" s="11"/>
      <c r="S67" s="11"/>
      <c r="T67" s="11"/>
      <c r="U67" s="11"/>
      <c r="V67" s="11" t="str">
        <f t="shared" si="8"/>
        <v/>
      </c>
      <c r="W67" s="11">
        <v>37</v>
      </c>
      <c r="X67" s="173"/>
      <c r="Y67" s="173"/>
      <c r="Z67" s="11" t="str">
        <f t="shared" si="13"/>
        <v/>
      </c>
      <c r="AA67" s="211">
        <f t="shared" si="14"/>
        <v>0</v>
      </c>
      <c r="AB67" s="211" t="str">
        <f t="shared" si="24"/>
        <v/>
      </c>
      <c r="AC67" s="211" t="str">
        <f t="shared" si="24"/>
        <v/>
      </c>
      <c r="AD67" s="210">
        <f t="shared" si="22"/>
        <v>0</v>
      </c>
      <c r="AE67" s="210">
        <f t="shared" si="22"/>
        <v>0</v>
      </c>
      <c r="AF67" s="210">
        <f t="shared" si="22"/>
        <v>0</v>
      </c>
      <c r="AG67" s="210">
        <f t="shared" si="22"/>
        <v>1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BB67" s="211" t="str">
        <f t="shared" si="23"/>
        <v/>
      </c>
      <c r="BC67" s="211" t="str">
        <f t="shared" si="23"/>
        <v/>
      </c>
      <c r="BD67" s="211" t="str">
        <f t="shared" si="23"/>
        <v/>
      </c>
      <c r="BE67" s="211" t="str">
        <f t="shared" si="23"/>
        <v/>
      </c>
      <c r="BF67" s="211" t="str">
        <f t="shared" si="23"/>
        <v/>
      </c>
      <c r="BH67" s="226" t="b">
        <f t="shared" si="16"/>
        <v>0</v>
      </c>
      <c r="BI67" s="226" t="b">
        <f t="shared" si="16"/>
        <v>0</v>
      </c>
    </row>
    <row r="68" spans="2:61" x14ac:dyDescent="0.25">
      <c r="B68" s="11" t="str">
        <f t="shared" si="3"/>
        <v/>
      </c>
      <c r="C68" s="8"/>
      <c r="D68" s="8"/>
      <c r="E68" s="8"/>
      <c r="F68" s="340"/>
      <c r="G68" s="10"/>
      <c r="H68" s="10"/>
      <c r="I68" s="194"/>
      <c r="J68" s="11" t="str">
        <f t="shared" si="11"/>
        <v/>
      </c>
      <c r="K68" s="11" t="str">
        <f t="shared" si="17"/>
        <v/>
      </c>
      <c r="L68" s="11" t="str">
        <f t="shared" si="12"/>
        <v/>
      </c>
      <c r="M68" s="11" t="str">
        <f t="shared" si="19"/>
        <v/>
      </c>
      <c r="N68" s="11" t="str">
        <f t="shared" si="20"/>
        <v/>
      </c>
      <c r="O68" s="11" t="str">
        <f t="shared" si="21"/>
        <v/>
      </c>
      <c r="P68" s="173"/>
      <c r="Q68" s="11"/>
      <c r="R68" s="11"/>
      <c r="S68" s="11"/>
      <c r="T68" s="11"/>
      <c r="U68" s="11"/>
      <c r="V68" s="11" t="str">
        <f t="shared" si="8"/>
        <v/>
      </c>
      <c r="W68" s="11">
        <v>38</v>
      </c>
      <c r="X68" s="173"/>
      <c r="Y68" s="173"/>
      <c r="Z68" s="11" t="str">
        <f t="shared" si="13"/>
        <v/>
      </c>
      <c r="AA68" s="211">
        <f t="shared" si="14"/>
        <v>0</v>
      </c>
      <c r="AB68" s="211" t="str">
        <f t="shared" si="24"/>
        <v/>
      </c>
      <c r="AC68" s="211" t="str">
        <f t="shared" si="24"/>
        <v/>
      </c>
      <c r="AD68" s="210">
        <f t="shared" si="22"/>
        <v>0</v>
      </c>
      <c r="AE68" s="210">
        <f t="shared" si="22"/>
        <v>0</v>
      </c>
      <c r="AF68" s="210">
        <f t="shared" si="22"/>
        <v>0</v>
      </c>
      <c r="AG68" s="210">
        <f t="shared" si="22"/>
        <v>1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BB68" s="211" t="str">
        <f t="shared" si="23"/>
        <v/>
      </c>
      <c r="BC68" s="211" t="str">
        <f t="shared" si="23"/>
        <v/>
      </c>
      <c r="BD68" s="211" t="str">
        <f t="shared" si="23"/>
        <v/>
      </c>
      <c r="BE68" s="211" t="str">
        <f t="shared" si="23"/>
        <v/>
      </c>
      <c r="BF68" s="211" t="str">
        <f t="shared" si="23"/>
        <v/>
      </c>
      <c r="BH68" s="226" t="b">
        <f t="shared" si="16"/>
        <v>0</v>
      </c>
      <c r="BI68" s="226" t="b">
        <f t="shared" si="16"/>
        <v>0</v>
      </c>
    </row>
    <row r="69" spans="2:61" x14ac:dyDescent="0.25">
      <c r="B69" s="11" t="str">
        <f t="shared" si="3"/>
        <v/>
      </c>
      <c r="C69" s="8"/>
      <c r="D69" s="8"/>
      <c r="E69" s="8"/>
      <c r="F69" s="340"/>
      <c r="G69" s="10"/>
      <c r="H69" s="10"/>
      <c r="I69" s="194"/>
      <c r="J69" s="11" t="str">
        <f t="shared" si="11"/>
        <v/>
      </c>
      <c r="K69" s="11" t="str">
        <f t="shared" si="17"/>
        <v/>
      </c>
      <c r="L69" s="11" t="str">
        <f t="shared" si="12"/>
        <v/>
      </c>
      <c r="M69" s="11" t="str">
        <f t="shared" si="19"/>
        <v/>
      </c>
      <c r="N69" s="11" t="str">
        <f t="shared" si="20"/>
        <v/>
      </c>
      <c r="O69" s="11" t="str">
        <f t="shared" si="21"/>
        <v/>
      </c>
      <c r="P69" s="173"/>
      <c r="Q69" s="11"/>
      <c r="R69" s="11"/>
      <c r="S69" s="11"/>
      <c r="T69" s="11"/>
      <c r="U69" s="11"/>
      <c r="V69" s="11" t="str">
        <f t="shared" si="8"/>
        <v/>
      </c>
      <c r="W69" s="11">
        <v>39</v>
      </c>
      <c r="X69" s="173"/>
      <c r="Y69" s="173"/>
      <c r="Z69" s="11" t="str">
        <f t="shared" si="13"/>
        <v/>
      </c>
      <c r="AA69" s="211">
        <f t="shared" si="14"/>
        <v>0</v>
      </c>
      <c r="AB69" s="211" t="str">
        <f t="shared" si="24"/>
        <v/>
      </c>
      <c r="AC69" s="211" t="str">
        <f t="shared" si="24"/>
        <v/>
      </c>
      <c r="AD69" s="210">
        <f t="shared" si="22"/>
        <v>0</v>
      </c>
      <c r="AE69" s="210">
        <f t="shared" si="22"/>
        <v>0</v>
      </c>
      <c r="AF69" s="210">
        <f t="shared" si="22"/>
        <v>0</v>
      </c>
      <c r="AG69" s="210">
        <f t="shared" si="22"/>
        <v>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BB69" s="211" t="str">
        <f t="shared" si="23"/>
        <v/>
      </c>
      <c r="BC69" s="211" t="str">
        <f t="shared" si="23"/>
        <v/>
      </c>
      <c r="BD69" s="211" t="str">
        <f t="shared" si="23"/>
        <v/>
      </c>
      <c r="BE69" s="211" t="str">
        <f t="shared" si="23"/>
        <v/>
      </c>
      <c r="BF69" s="211" t="str">
        <f t="shared" si="23"/>
        <v/>
      </c>
      <c r="BH69" s="226" t="b">
        <f t="shared" si="16"/>
        <v>0</v>
      </c>
      <c r="BI69" s="226" t="b">
        <f t="shared" si="16"/>
        <v>0</v>
      </c>
    </row>
    <row r="70" spans="2:61" x14ac:dyDescent="0.25">
      <c r="B70" s="11" t="str">
        <f t="shared" si="3"/>
        <v/>
      </c>
      <c r="C70" s="8"/>
      <c r="D70" s="8"/>
      <c r="E70" s="8"/>
      <c r="F70" s="340"/>
      <c r="G70" s="10"/>
      <c r="H70" s="10"/>
      <c r="I70" s="194"/>
      <c r="J70" s="11" t="str">
        <f t="shared" si="11"/>
        <v/>
      </c>
      <c r="K70" s="11" t="str">
        <f t="shared" si="17"/>
        <v/>
      </c>
      <c r="L70" s="11" t="str">
        <f t="shared" si="12"/>
        <v/>
      </c>
      <c r="M70" s="11" t="str">
        <f t="shared" si="19"/>
        <v/>
      </c>
      <c r="N70" s="11" t="str">
        <f t="shared" si="20"/>
        <v/>
      </c>
      <c r="O70" s="11" t="str">
        <f t="shared" si="21"/>
        <v/>
      </c>
      <c r="P70" s="173"/>
      <c r="Q70" s="11"/>
      <c r="R70" s="11"/>
      <c r="S70" s="11"/>
      <c r="T70" s="11"/>
      <c r="U70" s="11"/>
      <c r="V70" s="11" t="str">
        <f t="shared" si="8"/>
        <v/>
      </c>
      <c r="W70" s="11">
        <v>40</v>
      </c>
      <c r="X70" s="173"/>
      <c r="Y70" s="173"/>
      <c r="Z70" s="11" t="str">
        <f t="shared" si="13"/>
        <v/>
      </c>
      <c r="AA70" s="211">
        <f t="shared" si="14"/>
        <v>0</v>
      </c>
      <c r="AB70" s="211" t="str">
        <f t="shared" si="24"/>
        <v/>
      </c>
      <c r="AC70" s="211" t="str">
        <f t="shared" si="24"/>
        <v/>
      </c>
      <c r="AD70" s="210">
        <f t="shared" si="22"/>
        <v>0</v>
      </c>
      <c r="AE70" s="210">
        <f t="shared" si="22"/>
        <v>0</v>
      </c>
      <c r="AF70" s="210">
        <f t="shared" si="22"/>
        <v>0</v>
      </c>
      <c r="AG70" s="210">
        <f t="shared" si="22"/>
        <v>1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BB70" s="211" t="str">
        <f t="shared" si="23"/>
        <v/>
      </c>
      <c r="BC70" s="211" t="str">
        <f t="shared" si="23"/>
        <v/>
      </c>
      <c r="BD70" s="211" t="str">
        <f t="shared" si="23"/>
        <v/>
      </c>
      <c r="BE70" s="211" t="str">
        <f t="shared" si="23"/>
        <v/>
      </c>
      <c r="BF70" s="211" t="str">
        <f t="shared" si="23"/>
        <v/>
      </c>
      <c r="BH70" s="226" t="b">
        <f t="shared" si="16"/>
        <v>0</v>
      </c>
      <c r="BI70" s="226" t="b">
        <f t="shared" si="16"/>
        <v>0</v>
      </c>
    </row>
    <row r="71" spans="2:61" x14ac:dyDescent="0.25">
      <c r="B71" s="11" t="str">
        <f t="shared" si="3"/>
        <v/>
      </c>
      <c r="C71" s="8"/>
      <c r="D71" s="8"/>
      <c r="E71" s="8"/>
      <c r="F71" s="340"/>
      <c r="G71" s="10"/>
      <c r="H71" s="10"/>
      <c r="I71" s="194"/>
      <c r="J71" s="11" t="str">
        <f t="shared" si="11"/>
        <v/>
      </c>
      <c r="K71" s="11" t="str">
        <f t="shared" si="17"/>
        <v/>
      </c>
      <c r="L71" s="11" t="str">
        <f t="shared" si="12"/>
        <v/>
      </c>
      <c r="M71" s="11" t="str">
        <f t="shared" si="19"/>
        <v/>
      </c>
      <c r="N71" s="11" t="str">
        <f t="shared" si="20"/>
        <v/>
      </c>
      <c r="O71" s="11" t="str">
        <f t="shared" si="21"/>
        <v/>
      </c>
      <c r="P71" s="173"/>
      <c r="Q71" s="11"/>
      <c r="R71" s="11"/>
      <c r="S71" s="11"/>
      <c r="T71" s="11"/>
      <c r="U71" s="11"/>
      <c r="V71" s="11" t="str">
        <f t="shared" si="8"/>
        <v/>
      </c>
      <c r="W71" s="11">
        <v>41</v>
      </c>
      <c r="X71" s="173"/>
      <c r="Y71" s="173"/>
      <c r="Z71" s="11" t="str">
        <f t="shared" si="13"/>
        <v/>
      </c>
      <c r="AA71" s="211">
        <f t="shared" si="14"/>
        <v>0</v>
      </c>
      <c r="AB71" s="211" t="str">
        <f t="shared" si="24"/>
        <v/>
      </c>
      <c r="AC71" s="211" t="str">
        <f t="shared" si="24"/>
        <v/>
      </c>
      <c r="AD71" s="210">
        <f t="shared" si="22"/>
        <v>0</v>
      </c>
      <c r="AE71" s="210">
        <f t="shared" si="22"/>
        <v>0</v>
      </c>
      <c r="AF71" s="210">
        <f t="shared" si="22"/>
        <v>0</v>
      </c>
      <c r="AG71" s="210">
        <f t="shared" si="22"/>
        <v>1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BB71" s="211" t="str">
        <f t="shared" si="23"/>
        <v/>
      </c>
      <c r="BC71" s="211" t="str">
        <f t="shared" si="23"/>
        <v/>
      </c>
      <c r="BD71" s="211" t="str">
        <f t="shared" si="23"/>
        <v/>
      </c>
      <c r="BE71" s="211" t="str">
        <f t="shared" si="23"/>
        <v/>
      </c>
      <c r="BF71" s="211" t="str">
        <f t="shared" si="23"/>
        <v/>
      </c>
      <c r="BH71" s="226" t="b">
        <f t="shared" si="16"/>
        <v>0</v>
      </c>
      <c r="BI71" s="226" t="b">
        <f t="shared" si="16"/>
        <v>0</v>
      </c>
    </row>
    <row r="72" spans="2:61" x14ac:dyDescent="0.25">
      <c r="B72" s="11" t="str">
        <f t="shared" si="3"/>
        <v/>
      </c>
      <c r="C72" s="8"/>
      <c r="D72" s="8"/>
      <c r="E72" s="8"/>
      <c r="F72" s="340"/>
      <c r="G72" s="10"/>
      <c r="H72" s="10"/>
      <c r="I72" s="194"/>
      <c r="J72" s="11" t="str">
        <f t="shared" si="11"/>
        <v/>
      </c>
      <c r="K72" s="11" t="str">
        <f t="shared" si="17"/>
        <v/>
      </c>
      <c r="L72" s="11" t="str">
        <f t="shared" si="12"/>
        <v/>
      </c>
      <c r="M72" s="11" t="str">
        <f t="shared" si="19"/>
        <v/>
      </c>
      <c r="N72" s="11" t="str">
        <f t="shared" si="20"/>
        <v/>
      </c>
      <c r="O72" s="11" t="str">
        <f t="shared" si="21"/>
        <v/>
      </c>
      <c r="P72" s="173"/>
      <c r="Q72" s="11"/>
      <c r="R72" s="11"/>
      <c r="S72" s="11"/>
      <c r="T72" s="11"/>
      <c r="U72" s="11"/>
      <c r="V72" s="11" t="str">
        <f t="shared" si="8"/>
        <v/>
      </c>
      <c r="W72" s="11">
        <v>42</v>
      </c>
      <c r="X72" s="173"/>
      <c r="Y72" s="173"/>
      <c r="Z72" s="11" t="str">
        <f t="shared" si="13"/>
        <v/>
      </c>
      <c r="AA72" s="211">
        <f t="shared" si="14"/>
        <v>0</v>
      </c>
      <c r="AB72" s="211" t="str">
        <f t="shared" si="24"/>
        <v/>
      </c>
      <c r="AC72" s="211" t="str">
        <f t="shared" si="24"/>
        <v/>
      </c>
      <c r="AD72" s="210">
        <f t="shared" si="22"/>
        <v>0</v>
      </c>
      <c r="AE72" s="210">
        <f t="shared" si="22"/>
        <v>0</v>
      </c>
      <c r="AF72" s="210">
        <f t="shared" si="22"/>
        <v>0</v>
      </c>
      <c r="AG72" s="210">
        <f t="shared" si="22"/>
        <v>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BB72" s="211" t="str">
        <f t="shared" si="23"/>
        <v/>
      </c>
      <c r="BC72" s="211" t="str">
        <f t="shared" si="23"/>
        <v/>
      </c>
      <c r="BD72" s="211" t="str">
        <f t="shared" si="23"/>
        <v/>
      </c>
      <c r="BE72" s="211" t="str">
        <f t="shared" si="23"/>
        <v/>
      </c>
      <c r="BF72" s="211" t="str">
        <f t="shared" si="23"/>
        <v/>
      </c>
      <c r="BH72" s="226" t="b">
        <f t="shared" si="16"/>
        <v>0</v>
      </c>
      <c r="BI72" s="226" t="b">
        <f t="shared" si="16"/>
        <v>0</v>
      </c>
    </row>
    <row r="73" spans="2:61" x14ac:dyDescent="0.25">
      <c r="B73" s="11" t="str">
        <f t="shared" si="3"/>
        <v/>
      </c>
      <c r="C73" s="8"/>
      <c r="D73" s="8"/>
      <c r="E73" s="8"/>
      <c r="F73" s="340"/>
      <c r="G73" s="10"/>
      <c r="H73" s="10"/>
      <c r="I73" s="194"/>
      <c r="J73" s="11" t="str">
        <f t="shared" si="11"/>
        <v/>
      </c>
      <c r="K73" s="11" t="str">
        <f t="shared" si="17"/>
        <v/>
      </c>
      <c r="L73" s="11" t="str">
        <f t="shared" si="12"/>
        <v/>
      </c>
      <c r="M73" s="11" t="str">
        <f t="shared" si="19"/>
        <v/>
      </c>
      <c r="N73" s="11" t="str">
        <f t="shared" si="20"/>
        <v/>
      </c>
      <c r="O73" s="11" t="str">
        <f t="shared" si="21"/>
        <v/>
      </c>
      <c r="P73" s="173"/>
      <c r="Q73" s="11"/>
      <c r="R73" s="11"/>
      <c r="S73" s="11"/>
      <c r="T73" s="11"/>
      <c r="U73" s="11"/>
      <c r="V73" s="11" t="str">
        <f t="shared" si="8"/>
        <v/>
      </c>
      <c r="W73" s="11">
        <v>43</v>
      </c>
      <c r="X73" s="173"/>
      <c r="Y73" s="173"/>
      <c r="Z73" s="11" t="str">
        <f t="shared" si="13"/>
        <v/>
      </c>
      <c r="AA73" s="211">
        <f t="shared" si="14"/>
        <v>0</v>
      </c>
      <c r="AB73" s="211" t="str">
        <f t="shared" si="24"/>
        <v/>
      </c>
      <c r="AC73" s="211" t="str">
        <f t="shared" si="24"/>
        <v/>
      </c>
      <c r="AD73" s="210">
        <f t="shared" si="22"/>
        <v>0</v>
      </c>
      <c r="AE73" s="210">
        <f t="shared" si="22"/>
        <v>0</v>
      </c>
      <c r="AF73" s="210">
        <f t="shared" si="22"/>
        <v>0</v>
      </c>
      <c r="AG73" s="210">
        <f t="shared" si="22"/>
        <v>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BB73" s="211" t="str">
        <f t="shared" si="23"/>
        <v/>
      </c>
      <c r="BC73" s="211" t="str">
        <f t="shared" si="23"/>
        <v/>
      </c>
      <c r="BD73" s="211" t="str">
        <f t="shared" si="23"/>
        <v/>
      </c>
      <c r="BE73" s="211" t="str">
        <f t="shared" si="23"/>
        <v/>
      </c>
      <c r="BF73" s="211" t="str">
        <f t="shared" si="23"/>
        <v/>
      </c>
      <c r="BH73" s="226" t="b">
        <f t="shared" si="16"/>
        <v>0</v>
      </c>
      <c r="BI73" s="226" t="b">
        <f t="shared" si="16"/>
        <v>0</v>
      </c>
    </row>
    <row r="74" spans="2:61" x14ac:dyDescent="0.25">
      <c r="B74" s="11" t="str">
        <f t="shared" si="3"/>
        <v/>
      </c>
      <c r="C74" s="8"/>
      <c r="D74" s="8"/>
      <c r="E74" s="8"/>
      <c r="F74" s="340"/>
      <c r="G74" s="10"/>
      <c r="H74" s="10"/>
      <c r="I74" s="194"/>
      <c r="J74" s="11" t="str">
        <f t="shared" si="11"/>
        <v/>
      </c>
      <c r="K74" s="11" t="str">
        <f t="shared" si="17"/>
        <v/>
      </c>
      <c r="L74" s="11" t="str">
        <f t="shared" si="12"/>
        <v/>
      </c>
      <c r="M74" s="11" t="str">
        <f t="shared" si="19"/>
        <v/>
      </c>
      <c r="N74" s="11" t="str">
        <f t="shared" si="20"/>
        <v/>
      </c>
      <c r="O74" s="11" t="str">
        <f t="shared" si="21"/>
        <v/>
      </c>
      <c r="P74" s="173"/>
      <c r="Q74" s="11"/>
      <c r="R74" s="11"/>
      <c r="S74" s="11"/>
      <c r="T74" s="11"/>
      <c r="U74" s="11"/>
      <c r="V74" s="11" t="str">
        <f t="shared" si="8"/>
        <v/>
      </c>
      <c r="W74" s="11">
        <v>44</v>
      </c>
      <c r="X74" s="173"/>
      <c r="Y74" s="173"/>
      <c r="Z74" s="11" t="str">
        <f t="shared" si="13"/>
        <v/>
      </c>
      <c r="AA74" s="211">
        <f t="shared" si="14"/>
        <v>0</v>
      </c>
      <c r="AB74" s="211" t="str">
        <f t="shared" si="24"/>
        <v/>
      </c>
      <c r="AC74" s="211" t="str">
        <f t="shared" si="24"/>
        <v/>
      </c>
      <c r="AD74" s="210">
        <f t="shared" si="22"/>
        <v>0</v>
      </c>
      <c r="AE74" s="210">
        <f t="shared" si="22"/>
        <v>0</v>
      </c>
      <c r="AF74" s="210">
        <f t="shared" si="22"/>
        <v>0</v>
      </c>
      <c r="AG74" s="210">
        <f t="shared" si="22"/>
        <v>1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BB74" s="211" t="str">
        <f t="shared" si="23"/>
        <v/>
      </c>
      <c r="BC74" s="211" t="str">
        <f t="shared" si="23"/>
        <v/>
      </c>
      <c r="BD74" s="211" t="str">
        <f t="shared" si="23"/>
        <v/>
      </c>
      <c r="BE74" s="211" t="str">
        <f t="shared" si="23"/>
        <v/>
      </c>
      <c r="BF74" s="211" t="str">
        <f t="shared" si="23"/>
        <v/>
      </c>
      <c r="BH74" s="226" t="b">
        <f t="shared" si="16"/>
        <v>0</v>
      </c>
      <c r="BI74" s="226" t="b">
        <f t="shared" si="16"/>
        <v>0</v>
      </c>
    </row>
    <row r="75" spans="2:61" x14ac:dyDescent="0.25">
      <c r="B75" s="11" t="str">
        <f t="shared" si="3"/>
        <v/>
      </c>
      <c r="C75" s="8"/>
      <c r="D75" s="8"/>
      <c r="E75" s="8"/>
      <c r="F75" s="340"/>
      <c r="G75" s="10"/>
      <c r="H75" s="10"/>
      <c r="I75" s="194"/>
      <c r="J75" s="11" t="str">
        <f t="shared" si="11"/>
        <v/>
      </c>
      <c r="K75" s="11" t="str">
        <f t="shared" si="17"/>
        <v/>
      </c>
      <c r="L75" s="11" t="str">
        <f t="shared" si="12"/>
        <v/>
      </c>
      <c r="M75" s="11" t="str">
        <f t="shared" si="19"/>
        <v/>
      </c>
      <c r="N75" s="11" t="str">
        <f t="shared" si="20"/>
        <v/>
      </c>
      <c r="O75" s="11" t="str">
        <f t="shared" si="21"/>
        <v/>
      </c>
      <c r="P75" s="173"/>
      <c r="Q75" s="11"/>
      <c r="R75" s="11"/>
      <c r="S75" s="11"/>
      <c r="T75" s="11"/>
      <c r="U75" s="11"/>
      <c r="V75" s="11" t="str">
        <f t="shared" si="8"/>
        <v/>
      </c>
      <c r="W75" s="11">
        <v>45</v>
      </c>
      <c r="X75" s="173"/>
      <c r="Y75" s="173"/>
      <c r="Z75" s="11" t="str">
        <f t="shared" si="13"/>
        <v/>
      </c>
      <c r="AA75" s="211">
        <f t="shared" si="14"/>
        <v>0</v>
      </c>
      <c r="AB75" s="211" t="str">
        <f t="shared" si="24"/>
        <v/>
      </c>
      <c r="AC75" s="211" t="str">
        <f t="shared" si="24"/>
        <v/>
      </c>
      <c r="AD75" s="210">
        <f t="shared" si="22"/>
        <v>0</v>
      </c>
      <c r="AE75" s="210">
        <f t="shared" si="22"/>
        <v>0</v>
      </c>
      <c r="AF75" s="210">
        <f t="shared" si="22"/>
        <v>0</v>
      </c>
      <c r="AG75" s="210">
        <f t="shared" si="22"/>
        <v>1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BB75" s="211" t="str">
        <f t="shared" si="23"/>
        <v/>
      </c>
      <c r="BC75" s="211" t="str">
        <f t="shared" si="23"/>
        <v/>
      </c>
      <c r="BD75" s="211" t="str">
        <f t="shared" si="23"/>
        <v/>
      </c>
      <c r="BE75" s="211" t="str">
        <f t="shared" si="23"/>
        <v/>
      </c>
      <c r="BF75" s="211" t="str">
        <f t="shared" si="23"/>
        <v/>
      </c>
      <c r="BH75" s="226" t="b">
        <f t="shared" si="16"/>
        <v>0</v>
      </c>
      <c r="BI75" s="226" t="b">
        <f t="shared" si="16"/>
        <v>0</v>
      </c>
    </row>
    <row r="76" spans="2:61" x14ac:dyDescent="0.25">
      <c r="B76" s="11" t="str">
        <f t="shared" si="3"/>
        <v/>
      </c>
      <c r="C76" s="8"/>
      <c r="D76" s="8"/>
      <c r="E76" s="8"/>
      <c r="F76" s="340"/>
      <c r="G76" s="10"/>
      <c r="H76" s="10"/>
      <c r="I76" s="194"/>
      <c r="J76" s="11" t="str">
        <f t="shared" si="11"/>
        <v/>
      </c>
      <c r="K76" s="11" t="str">
        <f t="shared" si="17"/>
        <v/>
      </c>
      <c r="L76" s="11" t="str">
        <f t="shared" si="12"/>
        <v/>
      </c>
      <c r="M76" s="11" t="str">
        <f t="shared" si="19"/>
        <v/>
      </c>
      <c r="N76" s="11" t="str">
        <f t="shared" si="20"/>
        <v/>
      </c>
      <c r="O76" s="11" t="str">
        <f t="shared" si="21"/>
        <v/>
      </c>
      <c r="P76" s="173"/>
      <c r="Q76" s="11"/>
      <c r="R76" s="11"/>
      <c r="S76" s="11"/>
      <c r="T76" s="11"/>
      <c r="U76" s="11"/>
      <c r="V76" s="11" t="str">
        <f t="shared" si="8"/>
        <v/>
      </c>
      <c r="W76" s="11">
        <v>46</v>
      </c>
      <c r="X76" s="173"/>
      <c r="Y76" s="173"/>
      <c r="Z76" s="11" t="str">
        <f t="shared" si="13"/>
        <v/>
      </c>
      <c r="AA76" s="211">
        <f t="shared" si="14"/>
        <v>0</v>
      </c>
      <c r="AB76" s="211" t="str">
        <f t="shared" si="24"/>
        <v/>
      </c>
      <c r="AC76" s="211" t="str">
        <f t="shared" si="24"/>
        <v/>
      </c>
      <c r="AD76" s="210">
        <f t="shared" si="22"/>
        <v>0</v>
      </c>
      <c r="AE76" s="210">
        <f t="shared" si="22"/>
        <v>0</v>
      </c>
      <c r="AF76" s="210">
        <f t="shared" si="22"/>
        <v>0</v>
      </c>
      <c r="AG76" s="210">
        <f t="shared" si="22"/>
        <v>1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BB76" s="211" t="str">
        <f t="shared" si="23"/>
        <v/>
      </c>
      <c r="BC76" s="211" t="str">
        <f t="shared" si="23"/>
        <v/>
      </c>
      <c r="BD76" s="211" t="str">
        <f t="shared" si="23"/>
        <v/>
      </c>
      <c r="BE76" s="211" t="str">
        <f t="shared" si="23"/>
        <v/>
      </c>
      <c r="BF76" s="211" t="str">
        <f t="shared" si="23"/>
        <v/>
      </c>
      <c r="BH76" s="226" t="b">
        <f t="shared" si="16"/>
        <v>0</v>
      </c>
      <c r="BI76" s="226" t="b">
        <f t="shared" si="16"/>
        <v>0</v>
      </c>
    </row>
    <row r="77" spans="2:61" x14ac:dyDescent="0.25">
      <c r="B77" s="11" t="str">
        <f t="shared" si="3"/>
        <v/>
      </c>
      <c r="C77" s="8"/>
      <c r="D77" s="8"/>
      <c r="E77" s="8"/>
      <c r="F77" s="340"/>
      <c r="G77" s="10"/>
      <c r="H77" s="10"/>
      <c r="I77" s="194"/>
      <c r="J77" s="11" t="str">
        <f t="shared" si="11"/>
        <v/>
      </c>
      <c r="K77" s="11" t="str">
        <f t="shared" si="17"/>
        <v/>
      </c>
      <c r="L77" s="11" t="str">
        <f t="shared" si="12"/>
        <v/>
      </c>
      <c r="M77" s="11" t="str">
        <f t="shared" si="19"/>
        <v/>
      </c>
      <c r="N77" s="11" t="str">
        <f t="shared" si="20"/>
        <v/>
      </c>
      <c r="O77" s="11" t="str">
        <f t="shared" si="21"/>
        <v/>
      </c>
      <c r="P77" s="173"/>
      <c r="Q77" s="11"/>
      <c r="R77" s="11"/>
      <c r="S77" s="11"/>
      <c r="T77" s="11"/>
      <c r="U77" s="11"/>
      <c r="V77" s="11" t="str">
        <f t="shared" si="8"/>
        <v/>
      </c>
      <c r="W77" s="11">
        <v>47</v>
      </c>
      <c r="X77" s="173"/>
      <c r="Y77" s="173"/>
      <c r="Z77" s="11" t="str">
        <f t="shared" si="13"/>
        <v/>
      </c>
      <c r="AA77" s="211">
        <f t="shared" si="14"/>
        <v>0</v>
      </c>
      <c r="AB77" s="211" t="str">
        <f t="shared" si="24"/>
        <v/>
      </c>
      <c r="AC77" s="211" t="str">
        <f t="shared" si="24"/>
        <v/>
      </c>
      <c r="AD77" s="210">
        <f t="shared" si="22"/>
        <v>0</v>
      </c>
      <c r="AE77" s="210">
        <f t="shared" si="22"/>
        <v>0</v>
      </c>
      <c r="AF77" s="210">
        <f t="shared" si="22"/>
        <v>0</v>
      </c>
      <c r="AG77" s="210">
        <f t="shared" si="22"/>
        <v>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BB77" s="211" t="str">
        <f t="shared" si="23"/>
        <v/>
      </c>
      <c r="BC77" s="211" t="str">
        <f t="shared" si="23"/>
        <v/>
      </c>
      <c r="BD77" s="211" t="str">
        <f t="shared" si="23"/>
        <v/>
      </c>
      <c r="BE77" s="211" t="str">
        <f t="shared" si="23"/>
        <v/>
      </c>
      <c r="BF77" s="211" t="str">
        <f t="shared" si="23"/>
        <v/>
      </c>
      <c r="BH77" s="226" t="b">
        <f t="shared" si="16"/>
        <v>0</v>
      </c>
      <c r="BI77" s="226" t="b">
        <f t="shared" si="16"/>
        <v>0</v>
      </c>
    </row>
    <row r="78" spans="2:61" x14ac:dyDescent="0.25">
      <c r="B78" s="11" t="str">
        <f t="shared" si="3"/>
        <v/>
      </c>
      <c r="C78" s="8"/>
      <c r="D78" s="8"/>
      <c r="E78" s="8"/>
      <c r="F78" s="340"/>
      <c r="G78" s="10"/>
      <c r="H78" s="10"/>
      <c r="I78" s="194"/>
      <c r="J78" s="11" t="str">
        <f t="shared" si="11"/>
        <v/>
      </c>
      <c r="K78" s="11" t="str">
        <f t="shared" si="17"/>
        <v/>
      </c>
      <c r="L78" s="11" t="str">
        <f t="shared" si="12"/>
        <v/>
      </c>
      <c r="M78" s="11" t="str">
        <f t="shared" si="19"/>
        <v/>
      </c>
      <c r="N78" s="11" t="str">
        <f t="shared" si="20"/>
        <v/>
      </c>
      <c r="O78" s="11" t="str">
        <f t="shared" si="21"/>
        <v/>
      </c>
      <c r="P78" s="173"/>
      <c r="Q78" s="11"/>
      <c r="R78" s="11"/>
      <c r="S78" s="11"/>
      <c r="T78" s="11"/>
      <c r="U78" s="11"/>
      <c r="V78" s="11" t="str">
        <f t="shared" si="8"/>
        <v/>
      </c>
      <c r="W78" s="11">
        <v>48</v>
      </c>
      <c r="X78" s="173"/>
      <c r="Y78" s="173"/>
      <c r="Z78" s="11" t="str">
        <f t="shared" si="13"/>
        <v/>
      </c>
      <c r="AA78" s="211">
        <f t="shared" si="14"/>
        <v>0</v>
      </c>
      <c r="AB78" s="211" t="str">
        <f t="shared" si="24"/>
        <v/>
      </c>
      <c r="AC78" s="211" t="str">
        <f t="shared" si="24"/>
        <v/>
      </c>
      <c r="AD78" s="210">
        <f t="shared" si="22"/>
        <v>0</v>
      </c>
      <c r="AE78" s="210">
        <f t="shared" si="22"/>
        <v>0</v>
      </c>
      <c r="AF78" s="210">
        <f t="shared" si="22"/>
        <v>0</v>
      </c>
      <c r="AG78" s="210">
        <f t="shared" si="22"/>
        <v>1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BB78" s="211" t="str">
        <f t="shared" si="23"/>
        <v/>
      </c>
      <c r="BC78" s="211" t="str">
        <f t="shared" si="23"/>
        <v/>
      </c>
      <c r="BD78" s="211" t="str">
        <f t="shared" si="23"/>
        <v/>
      </c>
      <c r="BE78" s="211" t="str">
        <f t="shared" si="23"/>
        <v/>
      </c>
      <c r="BF78" s="211" t="str">
        <f t="shared" si="23"/>
        <v/>
      </c>
      <c r="BH78" s="226" t="b">
        <f t="shared" si="16"/>
        <v>0</v>
      </c>
      <c r="BI78" s="226" t="b">
        <f t="shared" si="16"/>
        <v>0</v>
      </c>
    </row>
    <row r="79" spans="2:61" x14ac:dyDescent="0.25">
      <c r="B79" s="11" t="str">
        <f t="shared" si="3"/>
        <v/>
      </c>
      <c r="C79" s="8"/>
      <c r="D79" s="8"/>
      <c r="E79" s="8"/>
      <c r="F79" s="340"/>
      <c r="G79" s="10"/>
      <c r="H79" s="10"/>
      <c r="I79" s="194"/>
      <c r="J79" s="11" t="str">
        <f t="shared" si="11"/>
        <v/>
      </c>
      <c r="K79" s="11" t="str">
        <f t="shared" si="17"/>
        <v/>
      </c>
      <c r="L79" s="11" t="str">
        <f t="shared" si="12"/>
        <v/>
      </c>
      <c r="M79" s="11" t="str">
        <f t="shared" si="19"/>
        <v/>
      </c>
      <c r="N79" s="11" t="str">
        <f t="shared" si="20"/>
        <v/>
      </c>
      <c r="O79" s="11" t="str">
        <f t="shared" si="21"/>
        <v/>
      </c>
      <c r="P79" s="173"/>
      <c r="Q79" s="11"/>
      <c r="R79" s="11"/>
      <c r="S79" s="11"/>
      <c r="T79" s="11"/>
      <c r="U79" s="11"/>
      <c r="V79" s="11" t="str">
        <f t="shared" si="8"/>
        <v/>
      </c>
      <c r="W79" s="11">
        <v>49</v>
      </c>
      <c r="X79" s="173"/>
      <c r="Y79" s="173"/>
      <c r="Z79" s="11" t="str">
        <f t="shared" si="13"/>
        <v/>
      </c>
      <c r="AA79" s="211">
        <f t="shared" si="14"/>
        <v>0</v>
      </c>
      <c r="AB79" s="211" t="str">
        <f t="shared" si="24"/>
        <v/>
      </c>
      <c r="AC79" s="211" t="str">
        <f t="shared" si="24"/>
        <v/>
      </c>
      <c r="AD79" s="210">
        <f t="shared" si="22"/>
        <v>0</v>
      </c>
      <c r="AE79" s="210">
        <f t="shared" si="22"/>
        <v>0</v>
      </c>
      <c r="AF79" s="210">
        <f t="shared" si="22"/>
        <v>0</v>
      </c>
      <c r="AG79" s="210">
        <f t="shared" si="22"/>
        <v>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BB79" s="211" t="str">
        <f t="shared" ref="BB79:BF94" si="25">IF($F79="","",BB$30)</f>
        <v/>
      </c>
      <c r="BC79" s="211" t="str">
        <f t="shared" si="25"/>
        <v/>
      </c>
      <c r="BD79" s="211" t="str">
        <f t="shared" si="25"/>
        <v/>
      </c>
      <c r="BE79" s="211" t="str">
        <f t="shared" si="25"/>
        <v/>
      </c>
      <c r="BF79" s="211" t="str">
        <f t="shared" si="25"/>
        <v/>
      </c>
      <c r="BH79" s="226" t="b">
        <f t="shared" si="16"/>
        <v>0</v>
      </c>
      <c r="BI79" s="226" t="b">
        <f t="shared" si="16"/>
        <v>0</v>
      </c>
    </row>
    <row r="80" spans="2:61" x14ac:dyDescent="0.25">
      <c r="B80" s="11" t="str">
        <f t="shared" si="3"/>
        <v/>
      </c>
      <c r="C80" s="8"/>
      <c r="D80" s="8"/>
      <c r="E80" s="8"/>
      <c r="F80" s="340"/>
      <c r="G80" s="10"/>
      <c r="H80" s="10"/>
      <c r="I80" s="194"/>
      <c r="J80" s="11" t="str">
        <f t="shared" si="11"/>
        <v/>
      </c>
      <c r="K80" s="11" t="str">
        <f t="shared" si="17"/>
        <v/>
      </c>
      <c r="L80" s="11" t="str">
        <f t="shared" si="12"/>
        <v/>
      </c>
      <c r="M80" s="11" t="str">
        <f t="shared" si="19"/>
        <v/>
      </c>
      <c r="N80" s="11" t="str">
        <f t="shared" si="20"/>
        <v/>
      </c>
      <c r="O80" s="11" t="str">
        <f t="shared" si="21"/>
        <v/>
      </c>
      <c r="P80" s="173"/>
      <c r="Q80" s="11"/>
      <c r="R80" s="11"/>
      <c r="S80" s="11"/>
      <c r="T80" s="11"/>
      <c r="U80" s="11"/>
      <c r="V80" s="11" t="str">
        <f t="shared" si="8"/>
        <v/>
      </c>
      <c r="W80" s="11">
        <v>50</v>
      </c>
      <c r="X80" s="173"/>
      <c r="Y80" s="173"/>
      <c r="Z80" s="11" t="str">
        <f t="shared" si="13"/>
        <v/>
      </c>
      <c r="AA80" s="211">
        <f t="shared" si="14"/>
        <v>0</v>
      </c>
      <c r="AB80" s="211" t="str">
        <f t="shared" si="24"/>
        <v/>
      </c>
      <c r="AC80" s="211" t="str">
        <f t="shared" si="24"/>
        <v/>
      </c>
      <c r="AD80" s="210">
        <f t="shared" si="22"/>
        <v>0</v>
      </c>
      <c r="AE80" s="210">
        <f t="shared" si="22"/>
        <v>0</v>
      </c>
      <c r="AF80" s="210">
        <f t="shared" si="22"/>
        <v>0</v>
      </c>
      <c r="AG80" s="210">
        <f t="shared" si="22"/>
        <v>1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BB80" s="211" t="str">
        <f t="shared" si="25"/>
        <v/>
      </c>
      <c r="BC80" s="211" t="str">
        <f t="shared" si="25"/>
        <v/>
      </c>
      <c r="BD80" s="211" t="str">
        <f t="shared" si="25"/>
        <v/>
      </c>
      <c r="BE80" s="211" t="str">
        <f t="shared" si="25"/>
        <v/>
      </c>
      <c r="BF80" s="211" t="str">
        <f t="shared" si="25"/>
        <v/>
      </c>
      <c r="BH80" s="226" t="b">
        <f t="shared" si="16"/>
        <v>0</v>
      </c>
      <c r="BI80" s="226" t="b">
        <f t="shared" si="16"/>
        <v>0</v>
      </c>
    </row>
    <row r="81" spans="2:61" x14ac:dyDescent="0.25">
      <c r="B81" s="11" t="str">
        <f t="shared" si="3"/>
        <v/>
      </c>
      <c r="C81" s="8"/>
      <c r="D81" s="8"/>
      <c r="E81" s="8"/>
      <c r="F81" s="340"/>
      <c r="G81" s="10"/>
      <c r="H81" s="10"/>
      <c r="I81" s="194"/>
      <c r="J81" s="11" t="str">
        <f t="shared" si="11"/>
        <v/>
      </c>
      <c r="K81" s="11" t="str">
        <f t="shared" si="17"/>
        <v/>
      </c>
      <c r="L81" s="11" t="str">
        <f t="shared" si="12"/>
        <v/>
      </c>
      <c r="M81" s="11" t="str">
        <f t="shared" si="19"/>
        <v/>
      </c>
      <c r="N81" s="11" t="str">
        <f t="shared" si="20"/>
        <v/>
      </c>
      <c r="O81" s="11" t="str">
        <f t="shared" si="21"/>
        <v/>
      </c>
      <c r="P81" s="173"/>
      <c r="Q81" s="11"/>
      <c r="R81" s="11"/>
      <c r="S81" s="11"/>
      <c r="T81" s="11"/>
      <c r="U81" s="11"/>
      <c r="V81" s="11" t="str">
        <f t="shared" si="8"/>
        <v/>
      </c>
      <c r="W81" s="11">
        <v>51</v>
      </c>
      <c r="X81" s="173"/>
      <c r="Y81" s="173"/>
      <c r="Z81" s="11" t="str">
        <f t="shared" si="13"/>
        <v/>
      </c>
      <c r="AA81" s="211">
        <f t="shared" si="14"/>
        <v>0</v>
      </c>
      <c r="AB81" s="211" t="str">
        <f t="shared" si="24"/>
        <v/>
      </c>
      <c r="AC81" s="211" t="str">
        <f t="shared" si="24"/>
        <v/>
      </c>
      <c r="AD81" s="210">
        <f t="shared" si="22"/>
        <v>0</v>
      </c>
      <c r="AE81" s="210">
        <f t="shared" si="22"/>
        <v>0</v>
      </c>
      <c r="AF81" s="210">
        <f t="shared" si="22"/>
        <v>0</v>
      </c>
      <c r="AG81" s="210">
        <f t="shared" si="22"/>
        <v>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BB81" s="211" t="str">
        <f t="shared" si="25"/>
        <v/>
      </c>
      <c r="BC81" s="211" t="str">
        <f t="shared" si="25"/>
        <v/>
      </c>
      <c r="BD81" s="211" t="str">
        <f t="shared" si="25"/>
        <v/>
      </c>
      <c r="BE81" s="211" t="str">
        <f t="shared" si="25"/>
        <v/>
      </c>
      <c r="BF81" s="211" t="str">
        <f t="shared" si="25"/>
        <v/>
      </c>
      <c r="BH81" s="226" t="b">
        <f t="shared" si="16"/>
        <v>0</v>
      </c>
      <c r="BI81" s="226" t="b">
        <f t="shared" si="16"/>
        <v>0</v>
      </c>
    </row>
    <row r="82" spans="2:61" x14ac:dyDescent="0.25">
      <c r="B82" s="11" t="str">
        <f t="shared" si="3"/>
        <v/>
      </c>
      <c r="C82" s="8"/>
      <c r="D82" s="8"/>
      <c r="E82" s="8"/>
      <c r="F82" s="340"/>
      <c r="G82" s="10"/>
      <c r="H82" s="10"/>
      <c r="I82" s="194"/>
      <c r="J82" s="11" t="str">
        <f t="shared" si="11"/>
        <v/>
      </c>
      <c r="K82" s="11" t="str">
        <f t="shared" si="17"/>
        <v/>
      </c>
      <c r="L82" s="11" t="str">
        <f t="shared" si="12"/>
        <v/>
      </c>
      <c r="M82" s="11" t="str">
        <f t="shared" si="19"/>
        <v/>
      </c>
      <c r="N82" s="11" t="str">
        <f t="shared" si="20"/>
        <v/>
      </c>
      <c r="O82" s="11" t="str">
        <f t="shared" si="21"/>
        <v/>
      </c>
      <c r="P82" s="173"/>
      <c r="Q82" s="11"/>
      <c r="R82" s="11"/>
      <c r="S82" s="11"/>
      <c r="T82" s="11"/>
      <c r="U82" s="11"/>
      <c r="V82" s="11" t="str">
        <f t="shared" si="8"/>
        <v/>
      </c>
      <c r="W82" s="11">
        <v>52</v>
      </c>
      <c r="X82" s="173"/>
      <c r="Y82" s="173"/>
      <c r="Z82" s="11" t="str">
        <f t="shared" si="13"/>
        <v/>
      </c>
      <c r="AA82" s="211">
        <f t="shared" si="14"/>
        <v>0</v>
      </c>
      <c r="AB82" s="211" t="str">
        <f t="shared" si="24"/>
        <v/>
      </c>
      <c r="AC82" s="211" t="str">
        <f t="shared" si="24"/>
        <v/>
      </c>
      <c r="AD82" s="210">
        <f t="shared" si="22"/>
        <v>0</v>
      </c>
      <c r="AE82" s="210">
        <f t="shared" si="22"/>
        <v>0</v>
      </c>
      <c r="AF82" s="210">
        <f t="shared" si="22"/>
        <v>0</v>
      </c>
      <c r="AG82" s="210">
        <f t="shared" si="22"/>
        <v>1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BB82" s="211" t="str">
        <f t="shared" si="25"/>
        <v/>
      </c>
      <c r="BC82" s="211" t="str">
        <f t="shared" si="25"/>
        <v/>
      </c>
      <c r="BD82" s="211" t="str">
        <f t="shared" si="25"/>
        <v/>
      </c>
      <c r="BE82" s="211" t="str">
        <f t="shared" si="25"/>
        <v/>
      </c>
      <c r="BF82" s="211" t="str">
        <f t="shared" si="25"/>
        <v/>
      </c>
      <c r="BH82" s="226" t="b">
        <f t="shared" si="16"/>
        <v>0</v>
      </c>
      <c r="BI82" s="226" t="b">
        <f t="shared" si="16"/>
        <v>0</v>
      </c>
    </row>
    <row r="83" spans="2:61" x14ac:dyDescent="0.25">
      <c r="B83" s="11" t="str">
        <f t="shared" si="3"/>
        <v/>
      </c>
      <c r="C83" s="8"/>
      <c r="D83" s="8"/>
      <c r="E83" s="8"/>
      <c r="F83" s="340"/>
      <c r="G83" s="10"/>
      <c r="H83" s="10"/>
      <c r="I83" s="194"/>
      <c r="J83" s="11" t="str">
        <f t="shared" si="11"/>
        <v/>
      </c>
      <c r="K83" s="11" t="str">
        <f t="shared" si="17"/>
        <v/>
      </c>
      <c r="L83" s="11" t="str">
        <f t="shared" si="12"/>
        <v/>
      </c>
      <c r="M83" s="11" t="str">
        <f t="shared" si="19"/>
        <v/>
      </c>
      <c r="N83" s="11" t="str">
        <f t="shared" si="20"/>
        <v/>
      </c>
      <c r="O83" s="11" t="str">
        <f t="shared" si="21"/>
        <v/>
      </c>
      <c r="P83" s="173"/>
      <c r="Q83" s="11"/>
      <c r="R83" s="11"/>
      <c r="S83" s="11"/>
      <c r="T83" s="11"/>
      <c r="U83" s="11"/>
      <c r="V83" s="11" t="str">
        <f t="shared" si="8"/>
        <v/>
      </c>
      <c r="W83" s="11">
        <v>53</v>
      </c>
      <c r="X83" s="173"/>
      <c r="Y83" s="173"/>
      <c r="Z83" s="11" t="str">
        <f t="shared" si="13"/>
        <v/>
      </c>
      <c r="AA83" s="211">
        <f t="shared" si="14"/>
        <v>0</v>
      </c>
      <c r="AB83" s="211" t="str">
        <f t="shared" si="24"/>
        <v/>
      </c>
      <c r="AC83" s="211" t="str">
        <f t="shared" si="24"/>
        <v/>
      </c>
      <c r="AD83" s="210">
        <f t="shared" si="22"/>
        <v>0</v>
      </c>
      <c r="AE83" s="210">
        <f t="shared" si="22"/>
        <v>0</v>
      </c>
      <c r="AF83" s="210">
        <f t="shared" si="22"/>
        <v>0</v>
      </c>
      <c r="AG83" s="210">
        <f t="shared" si="22"/>
        <v>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BB83" s="211" t="str">
        <f t="shared" si="25"/>
        <v/>
      </c>
      <c r="BC83" s="211" t="str">
        <f t="shared" si="25"/>
        <v/>
      </c>
      <c r="BD83" s="211" t="str">
        <f t="shared" si="25"/>
        <v/>
      </c>
      <c r="BE83" s="211" t="str">
        <f t="shared" si="25"/>
        <v/>
      </c>
      <c r="BF83" s="211" t="str">
        <f t="shared" si="25"/>
        <v/>
      </c>
      <c r="BH83" s="226" t="b">
        <f t="shared" si="16"/>
        <v>0</v>
      </c>
      <c r="BI83" s="226" t="b">
        <f t="shared" si="16"/>
        <v>0</v>
      </c>
    </row>
    <row r="84" spans="2:61" x14ac:dyDescent="0.25">
      <c r="B84" s="11" t="str">
        <f t="shared" si="3"/>
        <v/>
      </c>
      <c r="C84" s="8"/>
      <c r="D84" s="8"/>
      <c r="E84" s="8"/>
      <c r="F84" s="340"/>
      <c r="G84" s="10"/>
      <c r="H84" s="10"/>
      <c r="I84" s="194"/>
      <c r="J84" s="11" t="str">
        <f t="shared" si="11"/>
        <v/>
      </c>
      <c r="K84" s="11" t="str">
        <f t="shared" si="17"/>
        <v/>
      </c>
      <c r="L84" s="11" t="str">
        <f t="shared" si="12"/>
        <v/>
      </c>
      <c r="M84" s="11" t="str">
        <f t="shared" si="19"/>
        <v/>
      </c>
      <c r="N84" s="11" t="str">
        <f t="shared" si="20"/>
        <v/>
      </c>
      <c r="O84" s="11" t="str">
        <f t="shared" si="21"/>
        <v/>
      </c>
      <c r="P84" s="173"/>
      <c r="Q84" s="11"/>
      <c r="R84" s="11"/>
      <c r="S84" s="11"/>
      <c r="T84" s="11"/>
      <c r="U84" s="11"/>
      <c r="V84" s="11" t="str">
        <f t="shared" si="8"/>
        <v/>
      </c>
      <c r="W84" s="11">
        <v>54</v>
      </c>
      <c r="X84" s="173"/>
      <c r="Y84" s="173"/>
      <c r="Z84" s="11" t="str">
        <f t="shared" si="13"/>
        <v/>
      </c>
      <c r="AA84" s="211">
        <f t="shared" si="14"/>
        <v>0</v>
      </c>
      <c r="AB84" s="211" t="str">
        <f t="shared" si="24"/>
        <v/>
      </c>
      <c r="AC84" s="211" t="str">
        <f t="shared" si="24"/>
        <v/>
      </c>
      <c r="AD84" s="210">
        <f t="shared" si="22"/>
        <v>0</v>
      </c>
      <c r="AE84" s="210">
        <f t="shared" si="22"/>
        <v>0</v>
      </c>
      <c r="AF84" s="210">
        <f t="shared" si="22"/>
        <v>0</v>
      </c>
      <c r="AG84" s="210">
        <f t="shared" si="22"/>
        <v>1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BB84" s="211" t="str">
        <f t="shared" si="25"/>
        <v/>
      </c>
      <c r="BC84" s="211" t="str">
        <f t="shared" si="25"/>
        <v/>
      </c>
      <c r="BD84" s="211" t="str">
        <f t="shared" si="25"/>
        <v/>
      </c>
      <c r="BE84" s="211" t="str">
        <f t="shared" si="25"/>
        <v/>
      </c>
      <c r="BF84" s="211" t="str">
        <f t="shared" si="25"/>
        <v/>
      </c>
      <c r="BH84" s="226" t="b">
        <f t="shared" si="16"/>
        <v>0</v>
      </c>
      <c r="BI84" s="226" t="b">
        <f t="shared" si="16"/>
        <v>0</v>
      </c>
    </row>
    <row r="85" spans="2:61" x14ac:dyDescent="0.25">
      <c r="B85" s="11" t="str">
        <f t="shared" si="3"/>
        <v/>
      </c>
      <c r="C85" s="8"/>
      <c r="D85" s="8"/>
      <c r="E85" s="8"/>
      <c r="F85" s="340"/>
      <c r="G85" s="10"/>
      <c r="H85" s="10"/>
      <c r="I85" s="194"/>
      <c r="J85" s="11" t="str">
        <f t="shared" si="11"/>
        <v/>
      </c>
      <c r="K85" s="11" t="str">
        <f t="shared" si="17"/>
        <v/>
      </c>
      <c r="L85" s="11" t="str">
        <f t="shared" si="12"/>
        <v/>
      </c>
      <c r="M85" s="11" t="str">
        <f t="shared" si="19"/>
        <v/>
      </c>
      <c r="N85" s="11" t="str">
        <f t="shared" si="20"/>
        <v/>
      </c>
      <c r="O85" s="11" t="str">
        <f t="shared" si="21"/>
        <v/>
      </c>
      <c r="P85" s="173"/>
      <c r="Q85" s="11"/>
      <c r="R85" s="11"/>
      <c r="S85" s="11"/>
      <c r="T85" s="11"/>
      <c r="U85" s="11"/>
      <c r="V85" s="11" t="str">
        <f t="shared" si="8"/>
        <v/>
      </c>
      <c r="W85" s="11">
        <v>55</v>
      </c>
      <c r="X85" s="173"/>
      <c r="Y85" s="173"/>
      <c r="Z85" s="11" t="str">
        <f t="shared" si="13"/>
        <v/>
      </c>
      <c r="AA85" s="211">
        <f t="shared" si="14"/>
        <v>0</v>
      </c>
      <c r="AB85" s="211" t="str">
        <f t="shared" si="24"/>
        <v/>
      </c>
      <c r="AC85" s="211" t="str">
        <f t="shared" si="24"/>
        <v/>
      </c>
      <c r="AD85" s="210">
        <f t="shared" si="22"/>
        <v>0</v>
      </c>
      <c r="AE85" s="210">
        <f t="shared" si="22"/>
        <v>0</v>
      </c>
      <c r="AF85" s="210">
        <f t="shared" si="22"/>
        <v>0</v>
      </c>
      <c r="AG85" s="210">
        <f t="shared" si="22"/>
        <v>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BB85" s="211" t="str">
        <f t="shared" si="25"/>
        <v/>
      </c>
      <c r="BC85" s="211" t="str">
        <f t="shared" si="25"/>
        <v/>
      </c>
      <c r="BD85" s="211" t="str">
        <f t="shared" si="25"/>
        <v/>
      </c>
      <c r="BE85" s="211" t="str">
        <f t="shared" si="25"/>
        <v/>
      </c>
      <c r="BF85" s="211" t="str">
        <f t="shared" si="25"/>
        <v/>
      </c>
      <c r="BH85" s="226" t="b">
        <f t="shared" si="16"/>
        <v>0</v>
      </c>
      <c r="BI85" s="226" t="b">
        <f t="shared" si="16"/>
        <v>0</v>
      </c>
    </row>
    <row r="86" spans="2:61" x14ac:dyDescent="0.25">
      <c r="B86" s="11" t="str">
        <f t="shared" si="3"/>
        <v/>
      </c>
      <c r="C86" s="8"/>
      <c r="D86" s="8"/>
      <c r="E86" s="8"/>
      <c r="F86" s="340"/>
      <c r="G86" s="10"/>
      <c r="H86" s="10"/>
      <c r="I86" s="194"/>
      <c r="J86" s="11" t="str">
        <f t="shared" si="11"/>
        <v/>
      </c>
      <c r="K86" s="11" t="str">
        <f t="shared" si="17"/>
        <v/>
      </c>
      <c r="L86" s="11" t="str">
        <f t="shared" si="12"/>
        <v/>
      </c>
      <c r="M86" s="11" t="str">
        <f t="shared" si="19"/>
        <v/>
      </c>
      <c r="N86" s="11" t="str">
        <f t="shared" si="20"/>
        <v/>
      </c>
      <c r="O86" s="11" t="str">
        <f t="shared" si="21"/>
        <v/>
      </c>
      <c r="P86" s="173"/>
      <c r="Q86" s="11"/>
      <c r="R86" s="11"/>
      <c r="S86" s="11"/>
      <c r="T86" s="11"/>
      <c r="U86" s="11"/>
      <c r="V86" s="11" t="str">
        <f t="shared" si="8"/>
        <v/>
      </c>
      <c r="W86" s="11">
        <v>56</v>
      </c>
      <c r="X86" s="173"/>
      <c r="Y86" s="173"/>
      <c r="Z86" s="11" t="str">
        <f t="shared" si="13"/>
        <v/>
      </c>
      <c r="AA86" s="211">
        <f t="shared" si="14"/>
        <v>0</v>
      </c>
      <c r="AB86" s="211" t="str">
        <f t="shared" si="24"/>
        <v/>
      </c>
      <c r="AC86" s="211" t="str">
        <f t="shared" si="24"/>
        <v/>
      </c>
      <c r="AD86" s="210">
        <f t="shared" si="22"/>
        <v>0</v>
      </c>
      <c r="AE86" s="210">
        <f t="shared" si="22"/>
        <v>0</v>
      </c>
      <c r="AF86" s="210">
        <f t="shared" si="22"/>
        <v>0</v>
      </c>
      <c r="AG86" s="210">
        <f t="shared" si="22"/>
        <v>1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BB86" s="211" t="str">
        <f t="shared" si="25"/>
        <v/>
      </c>
      <c r="BC86" s="211" t="str">
        <f t="shared" si="25"/>
        <v/>
      </c>
      <c r="BD86" s="211" t="str">
        <f t="shared" si="25"/>
        <v/>
      </c>
      <c r="BE86" s="211" t="str">
        <f t="shared" si="25"/>
        <v/>
      </c>
      <c r="BF86" s="211" t="str">
        <f t="shared" si="25"/>
        <v/>
      </c>
      <c r="BH86" s="226" t="b">
        <f t="shared" si="16"/>
        <v>0</v>
      </c>
      <c r="BI86" s="226" t="b">
        <f t="shared" si="16"/>
        <v>0</v>
      </c>
    </row>
    <row r="87" spans="2:61" x14ac:dyDescent="0.25">
      <c r="B87" s="11" t="str">
        <f t="shared" si="3"/>
        <v/>
      </c>
      <c r="C87" s="8"/>
      <c r="D87" s="8"/>
      <c r="E87" s="8"/>
      <c r="F87" s="340"/>
      <c r="G87" s="10"/>
      <c r="H87" s="10"/>
      <c r="I87" s="194"/>
      <c r="J87" s="11" t="str">
        <f t="shared" si="11"/>
        <v/>
      </c>
      <c r="K87" s="11" t="str">
        <f t="shared" si="17"/>
        <v/>
      </c>
      <c r="L87" s="11" t="str">
        <f t="shared" si="12"/>
        <v/>
      </c>
      <c r="M87" s="11" t="str">
        <f t="shared" si="19"/>
        <v/>
      </c>
      <c r="N87" s="11" t="str">
        <f t="shared" si="20"/>
        <v/>
      </c>
      <c r="O87" s="11" t="str">
        <f t="shared" si="21"/>
        <v/>
      </c>
      <c r="P87" s="173"/>
      <c r="Q87" s="11"/>
      <c r="R87" s="11"/>
      <c r="S87" s="11"/>
      <c r="T87" s="11"/>
      <c r="U87" s="11"/>
      <c r="V87" s="11" t="str">
        <f t="shared" si="8"/>
        <v/>
      </c>
      <c r="W87" s="11">
        <v>57</v>
      </c>
      <c r="X87" s="173"/>
      <c r="Y87" s="173"/>
      <c r="Z87" s="11" t="str">
        <f t="shared" si="13"/>
        <v/>
      </c>
      <c r="AA87" s="211">
        <f t="shared" si="14"/>
        <v>0</v>
      </c>
      <c r="AB87" s="211" t="str">
        <f t="shared" si="24"/>
        <v/>
      </c>
      <c r="AC87" s="211" t="str">
        <f t="shared" si="24"/>
        <v/>
      </c>
      <c r="AD87" s="210">
        <f t="shared" si="22"/>
        <v>0</v>
      </c>
      <c r="AE87" s="210">
        <f t="shared" si="22"/>
        <v>0</v>
      </c>
      <c r="AF87" s="210">
        <f t="shared" si="22"/>
        <v>0</v>
      </c>
      <c r="AG87" s="210">
        <f t="shared" si="22"/>
        <v>1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BB87" s="211" t="str">
        <f t="shared" si="25"/>
        <v/>
      </c>
      <c r="BC87" s="211" t="str">
        <f t="shared" si="25"/>
        <v/>
      </c>
      <c r="BD87" s="211" t="str">
        <f t="shared" si="25"/>
        <v/>
      </c>
      <c r="BE87" s="211" t="str">
        <f t="shared" si="25"/>
        <v/>
      </c>
      <c r="BF87" s="211" t="str">
        <f t="shared" si="25"/>
        <v/>
      </c>
      <c r="BH87" s="226" t="b">
        <f t="shared" si="16"/>
        <v>0</v>
      </c>
      <c r="BI87" s="226" t="b">
        <f t="shared" si="16"/>
        <v>0</v>
      </c>
    </row>
    <row r="88" spans="2:61" x14ac:dyDescent="0.25">
      <c r="B88" s="11" t="str">
        <f t="shared" si="3"/>
        <v/>
      </c>
      <c r="C88" s="8"/>
      <c r="D88" s="8"/>
      <c r="E88" s="8"/>
      <c r="F88" s="340"/>
      <c r="G88" s="10"/>
      <c r="H88" s="10"/>
      <c r="I88" s="194"/>
      <c r="J88" s="11" t="str">
        <f t="shared" si="11"/>
        <v/>
      </c>
      <c r="K88" s="11" t="str">
        <f t="shared" si="17"/>
        <v/>
      </c>
      <c r="L88" s="11" t="str">
        <f t="shared" si="12"/>
        <v/>
      </c>
      <c r="M88" s="11" t="str">
        <f t="shared" si="19"/>
        <v/>
      </c>
      <c r="N88" s="11" t="str">
        <f t="shared" si="20"/>
        <v/>
      </c>
      <c r="O88" s="11" t="str">
        <f t="shared" si="21"/>
        <v/>
      </c>
      <c r="P88" s="173"/>
      <c r="Q88" s="11"/>
      <c r="R88" s="11"/>
      <c r="S88" s="11"/>
      <c r="T88" s="11"/>
      <c r="U88" s="11"/>
      <c r="V88" s="11" t="str">
        <f t="shared" si="8"/>
        <v/>
      </c>
      <c r="W88" s="11">
        <v>58</v>
      </c>
      <c r="X88" s="173"/>
      <c r="Y88" s="173"/>
      <c r="Z88" s="11" t="str">
        <f t="shared" si="13"/>
        <v/>
      </c>
      <c r="AA88" s="211">
        <f t="shared" si="14"/>
        <v>0</v>
      </c>
      <c r="AB88" s="211" t="str">
        <f t="shared" si="24"/>
        <v/>
      </c>
      <c r="AC88" s="211" t="str">
        <f t="shared" si="24"/>
        <v/>
      </c>
      <c r="AD88" s="210">
        <f t="shared" si="22"/>
        <v>0</v>
      </c>
      <c r="AE88" s="210">
        <f t="shared" si="22"/>
        <v>0</v>
      </c>
      <c r="AF88" s="210">
        <f t="shared" si="22"/>
        <v>0</v>
      </c>
      <c r="AG88" s="210">
        <f t="shared" si="22"/>
        <v>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BB88" s="211" t="str">
        <f t="shared" si="25"/>
        <v/>
      </c>
      <c r="BC88" s="211" t="str">
        <f t="shared" si="25"/>
        <v/>
      </c>
      <c r="BD88" s="211" t="str">
        <f t="shared" si="25"/>
        <v/>
      </c>
      <c r="BE88" s="211" t="str">
        <f t="shared" si="25"/>
        <v/>
      </c>
      <c r="BF88" s="211" t="str">
        <f t="shared" si="25"/>
        <v/>
      </c>
      <c r="BH88" s="226" t="b">
        <f t="shared" si="16"/>
        <v>0</v>
      </c>
      <c r="BI88" s="226" t="b">
        <f t="shared" si="16"/>
        <v>0</v>
      </c>
    </row>
    <row r="89" spans="2:61" x14ac:dyDescent="0.25">
      <c r="B89" s="11" t="str">
        <f t="shared" si="3"/>
        <v/>
      </c>
      <c r="C89" s="8"/>
      <c r="D89" s="8"/>
      <c r="E89" s="8"/>
      <c r="F89" s="340"/>
      <c r="G89" s="10"/>
      <c r="H89" s="10"/>
      <c r="I89" s="194"/>
      <c r="J89" s="11" t="str">
        <f t="shared" si="11"/>
        <v/>
      </c>
      <c r="K89" s="11" t="str">
        <f t="shared" si="17"/>
        <v/>
      </c>
      <c r="L89" s="11" t="str">
        <f t="shared" si="12"/>
        <v/>
      </c>
      <c r="M89" s="11" t="str">
        <f t="shared" si="19"/>
        <v/>
      </c>
      <c r="N89" s="11" t="str">
        <f t="shared" si="20"/>
        <v/>
      </c>
      <c r="O89" s="11" t="str">
        <f t="shared" si="21"/>
        <v/>
      </c>
      <c r="P89" s="173"/>
      <c r="Q89" s="11"/>
      <c r="R89" s="11"/>
      <c r="S89" s="11"/>
      <c r="T89" s="11"/>
      <c r="U89" s="11"/>
      <c r="V89" s="11" t="str">
        <f t="shared" si="8"/>
        <v/>
      </c>
      <c r="W89" s="11">
        <v>59</v>
      </c>
      <c r="X89" s="173"/>
      <c r="Y89" s="173"/>
      <c r="Z89" s="11" t="str">
        <f t="shared" si="13"/>
        <v/>
      </c>
      <c r="AA89" s="211">
        <f t="shared" si="14"/>
        <v>0</v>
      </c>
      <c r="AB89" s="211" t="str">
        <f t="shared" si="24"/>
        <v/>
      </c>
      <c r="AC89" s="211" t="str">
        <f t="shared" si="24"/>
        <v/>
      </c>
      <c r="AD89" s="210">
        <f t="shared" si="22"/>
        <v>0</v>
      </c>
      <c r="AE89" s="210">
        <f t="shared" si="22"/>
        <v>0</v>
      </c>
      <c r="AF89" s="210">
        <f t="shared" si="22"/>
        <v>0</v>
      </c>
      <c r="AG89" s="210">
        <f t="shared" si="22"/>
        <v>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BB89" s="211" t="str">
        <f t="shared" si="25"/>
        <v/>
      </c>
      <c r="BC89" s="211" t="str">
        <f t="shared" si="25"/>
        <v/>
      </c>
      <c r="BD89" s="211" t="str">
        <f t="shared" si="25"/>
        <v/>
      </c>
      <c r="BE89" s="211" t="str">
        <f t="shared" si="25"/>
        <v/>
      </c>
      <c r="BF89" s="211" t="str">
        <f t="shared" si="25"/>
        <v/>
      </c>
      <c r="BH89" s="226" t="b">
        <f t="shared" si="16"/>
        <v>0</v>
      </c>
      <c r="BI89" s="226" t="b">
        <f t="shared" si="16"/>
        <v>0</v>
      </c>
    </row>
    <row r="90" spans="2:61" x14ac:dyDescent="0.25">
      <c r="B90" s="11" t="str">
        <f t="shared" si="3"/>
        <v/>
      </c>
      <c r="C90" s="8"/>
      <c r="D90" s="8"/>
      <c r="E90" s="8"/>
      <c r="F90" s="340"/>
      <c r="G90" s="10"/>
      <c r="H90" s="10"/>
      <c r="I90" s="194"/>
      <c r="J90" s="11" t="str">
        <f t="shared" si="11"/>
        <v/>
      </c>
      <c r="K90" s="11" t="str">
        <f t="shared" si="17"/>
        <v/>
      </c>
      <c r="L90" s="11" t="str">
        <f t="shared" si="12"/>
        <v/>
      </c>
      <c r="M90" s="11" t="str">
        <f t="shared" si="19"/>
        <v/>
      </c>
      <c r="N90" s="11" t="str">
        <f t="shared" si="20"/>
        <v/>
      </c>
      <c r="O90" s="11" t="str">
        <f t="shared" si="21"/>
        <v/>
      </c>
      <c r="P90" s="173"/>
      <c r="Q90" s="11"/>
      <c r="R90" s="11"/>
      <c r="S90" s="11"/>
      <c r="T90" s="11"/>
      <c r="U90" s="11"/>
      <c r="V90" s="11" t="str">
        <f t="shared" si="8"/>
        <v/>
      </c>
      <c r="W90" s="11">
        <v>60</v>
      </c>
      <c r="X90" s="173"/>
      <c r="Y90" s="173"/>
      <c r="Z90" s="11" t="str">
        <f t="shared" si="13"/>
        <v/>
      </c>
      <c r="AA90" s="211">
        <f t="shared" si="14"/>
        <v>0</v>
      </c>
      <c r="AB90" s="211" t="str">
        <f t="shared" si="24"/>
        <v/>
      </c>
      <c r="AC90" s="211" t="str">
        <f t="shared" si="24"/>
        <v/>
      </c>
      <c r="AD90" s="210">
        <f t="shared" si="22"/>
        <v>0</v>
      </c>
      <c r="AE90" s="210">
        <f t="shared" si="22"/>
        <v>0</v>
      </c>
      <c r="AF90" s="210">
        <f t="shared" si="22"/>
        <v>0</v>
      </c>
      <c r="AG90" s="210">
        <f t="shared" si="22"/>
        <v>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BB90" s="211" t="str">
        <f t="shared" si="25"/>
        <v/>
      </c>
      <c r="BC90" s="211" t="str">
        <f t="shared" si="25"/>
        <v/>
      </c>
      <c r="BD90" s="211" t="str">
        <f t="shared" si="25"/>
        <v/>
      </c>
      <c r="BE90" s="211" t="str">
        <f t="shared" si="25"/>
        <v/>
      </c>
      <c r="BF90" s="211" t="str">
        <f t="shared" si="25"/>
        <v/>
      </c>
      <c r="BH90" s="226" t="b">
        <f t="shared" si="16"/>
        <v>0</v>
      </c>
      <c r="BI90" s="226" t="b">
        <f t="shared" si="16"/>
        <v>0</v>
      </c>
    </row>
    <row r="91" spans="2:61" x14ac:dyDescent="0.25">
      <c r="B91" s="11" t="str">
        <f t="shared" si="3"/>
        <v/>
      </c>
      <c r="C91" s="8"/>
      <c r="D91" s="8"/>
      <c r="E91" s="8"/>
      <c r="F91" s="340"/>
      <c r="G91" s="10"/>
      <c r="H91" s="10"/>
      <c r="I91" s="194"/>
      <c r="J91" s="11" t="str">
        <f t="shared" si="11"/>
        <v/>
      </c>
      <c r="K91" s="11" t="str">
        <f t="shared" si="17"/>
        <v/>
      </c>
      <c r="L91" s="11" t="str">
        <f t="shared" si="12"/>
        <v/>
      </c>
      <c r="M91" s="11" t="str">
        <f t="shared" si="19"/>
        <v/>
      </c>
      <c r="N91" s="11" t="str">
        <f t="shared" si="20"/>
        <v/>
      </c>
      <c r="O91" s="11" t="str">
        <f t="shared" si="21"/>
        <v/>
      </c>
      <c r="P91" s="173"/>
      <c r="Q91" s="11"/>
      <c r="R91" s="11"/>
      <c r="S91" s="11"/>
      <c r="T91" s="11"/>
      <c r="U91" s="11"/>
      <c r="V91" s="11" t="str">
        <f t="shared" si="8"/>
        <v/>
      </c>
      <c r="W91" s="11">
        <v>61</v>
      </c>
      <c r="X91" s="173"/>
      <c r="Y91" s="173"/>
      <c r="Z91" s="11" t="str">
        <f t="shared" si="13"/>
        <v/>
      </c>
      <c r="AA91" s="211">
        <f t="shared" si="14"/>
        <v>0</v>
      </c>
      <c r="AB91" s="211" t="str">
        <f t="shared" si="24"/>
        <v/>
      </c>
      <c r="AC91" s="211" t="str">
        <f t="shared" si="24"/>
        <v/>
      </c>
      <c r="AD91" s="210">
        <f t="shared" si="22"/>
        <v>0</v>
      </c>
      <c r="AE91" s="210">
        <f t="shared" si="22"/>
        <v>0</v>
      </c>
      <c r="AF91" s="210">
        <f t="shared" si="22"/>
        <v>0</v>
      </c>
      <c r="AG91" s="210">
        <f t="shared" si="22"/>
        <v>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BB91" s="211" t="str">
        <f t="shared" si="25"/>
        <v/>
      </c>
      <c r="BC91" s="211" t="str">
        <f t="shared" si="25"/>
        <v/>
      </c>
      <c r="BD91" s="211" t="str">
        <f t="shared" si="25"/>
        <v/>
      </c>
      <c r="BE91" s="211" t="str">
        <f t="shared" si="25"/>
        <v/>
      </c>
      <c r="BF91" s="211" t="str">
        <f t="shared" si="25"/>
        <v/>
      </c>
      <c r="BH91" s="226" t="b">
        <f t="shared" si="16"/>
        <v>0</v>
      </c>
      <c r="BI91" s="226" t="b">
        <f t="shared" si="16"/>
        <v>0</v>
      </c>
    </row>
    <row r="92" spans="2:61" x14ac:dyDescent="0.25">
      <c r="B92" s="11" t="str">
        <f t="shared" si="3"/>
        <v/>
      </c>
      <c r="C92" s="8"/>
      <c r="D92" s="8"/>
      <c r="E92" s="8"/>
      <c r="F92" s="340"/>
      <c r="G92" s="10"/>
      <c r="H92" s="10"/>
      <c r="I92" s="194"/>
      <c r="J92" s="11" t="str">
        <f t="shared" si="11"/>
        <v/>
      </c>
      <c r="K92" s="11" t="str">
        <f t="shared" si="17"/>
        <v/>
      </c>
      <c r="L92" s="11" t="str">
        <f t="shared" si="12"/>
        <v/>
      </c>
      <c r="M92" s="11" t="str">
        <f t="shared" si="19"/>
        <v/>
      </c>
      <c r="N92" s="11" t="str">
        <f t="shared" si="20"/>
        <v/>
      </c>
      <c r="O92" s="11" t="str">
        <f t="shared" si="21"/>
        <v/>
      </c>
      <c r="P92" s="173"/>
      <c r="Q92" s="11"/>
      <c r="R92" s="11"/>
      <c r="S92" s="11"/>
      <c r="T92" s="11"/>
      <c r="U92" s="11"/>
      <c r="V92" s="11" t="str">
        <f t="shared" si="8"/>
        <v/>
      </c>
      <c r="W92" s="11">
        <v>62</v>
      </c>
      <c r="X92" s="173"/>
      <c r="Y92" s="173"/>
      <c r="Z92" s="11" t="str">
        <f t="shared" si="13"/>
        <v/>
      </c>
      <c r="AA92" s="211">
        <f t="shared" si="14"/>
        <v>0</v>
      </c>
      <c r="AB92" s="211" t="str">
        <f t="shared" ref="AB92:AC130" si="26">IF($F92="","",AB$30)</f>
        <v/>
      </c>
      <c r="AC92" s="211" t="str">
        <f t="shared" si="26"/>
        <v/>
      </c>
      <c r="AD92" s="210">
        <f t="shared" si="22"/>
        <v>0</v>
      </c>
      <c r="AE92" s="210">
        <f t="shared" si="22"/>
        <v>0</v>
      </c>
      <c r="AF92" s="210">
        <f t="shared" si="22"/>
        <v>0</v>
      </c>
      <c r="AG92" s="210">
        <f t="shared" si="22"/>
        <v>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BB92" s="211" t="str">
        <f t="shared" si="25"/>
        <v/>
      </c>
      <c r="BC92" s="211" t="str">
        <f t="shared" si="25"/>
        <v/>
      </c>
      <c r="BD92" s="211" t="str">
        <f t="shared" si="25"/>
        <v/>
      </c>
      <c r="BE92" s="211" t="str">
        <f t="shared" si="25"/>
        <v/>
      </c>
      <c r="BF92" s="211" t="str">
        <f t="shared" si="25"/>
        <v/>
      </c>
      <c r="BH92" s="226" t="b">
        <f t="shared" si="16"/>
        <v>0</v>
      </c>
      <c r="BI92" s="226" t="b">
        <f t="shared" si="16"/>
        <v>0</v>
      </c>
    </row>
    <row r="93" spans="2:61" x14ac:dyDescent="0.25">
      <c r="B93" s="11" t="str">
        <f t="shared" si="3"/>
        <v/>
      </c>
      <c r="C93" s="8"/>
      <c r="D93" s="8"/>
      <c r="E93" s="8"/>
      <c r="F93" s="340"/>
      <c r="G93" s="10"/>
      <c r="H93" s="10"/>
      <c r="I93" s="194"/>
      <c r="J93" s="11" t="str">
        <f t="shared" si="11"/>
        <v/>
      </c>
      <c r="K93" s="11" t="str">
        <f t="shared" si="17"/>
        <v/>
      </c>
      <c r="L93" s="11" t="str">
        <f t="shared" si="12"/>
        <v/>
      </c>
      <c r="M93" s="11" t="str">
        <f t="shared" si="19"/>
        <v/>
      </c>
      <c r="N93" s="11" t="str">
        <f t="shared" si="20"/>
        <v/>
      </c>
      <c r="O93" s="11" t="str">
        <f t="shared" si="21"/>
        <v/>
      </c>
      <c r="P93" s="173"/>
      <c r="Q93" s="11"/>
      <c r="R93" s="11"/>
      <c r="S93" s="11"/>
      <c r="T93" s="11"/>
      <c r="U93" s="11"/>
      <c r="V93" s="11" t="str">
        <f t="shared" si="8"/>
        <v/>
      </c>
      <c r="W93" s="11">
        <v>63</v>
      </c>
      <c r="X93" s="173"/>
      <c r="Y93" s="173"/>
      <c r="Z93" s="11" t="str">
        <f t="shared" si="13"/>
        <v/>
      </c>
      <c r="AA93" s="211">
        <f t="shared" si="14"/>
        <v>0</v>
      </c>
      <c r="AB93" s="211" t="str">
        <f t="shared" si="26"/>
        <v/>
      </c>
      <c r="AC93" s="211" t="str">
        <f t="shared" si="26"/>
        <v/>
      </c>
      <c r="AD93" s="210">
        <f t="shared" si="22"/>
        <v>0</v>
      </c>
      <c r="AE93" s="210">
        <f t="shared" si="22"/>
        <v>0</v>
      </c>
      <c r="AF93" s="210">
        <f t="shared" si="22"/>
        <v>0</v>
      </c>
      <c r="AG93" s="210">
        <f t="shared" si="22"/>
        <v>1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BB93" s="211" t="str">
        <f t="shared" si="25"/>
        <v/>
      </c>
      <c r="BC93" s="211" t="str">
        <f t="shared" si="25"/>
        <v/>
      </c>
      <c r="BD93" s="211" t="str">
        <f t="shared" si="25"/>
        <v/>
      </c>
      <c r="BE93" s="211" t="str">
        <f t="shared" si="25"/>
        <v/>
      </c>
      <c r="BF93" s="211" t="str">
        <f t="shared" si="25"/>
        <v/>
      </c>
      <c r="BH93" s="226" t="b">
        <f t="shared" si="16"/>
        <v>0</v>
      </c>
      <c r="BI93" s="226" t="b">
        <f t="shared" si="16"/>
        <v>0</v>
      </c>
    </row>
    <row r="94" spans="2:61" x14ac:dyDescent="0.25">
      <c r="B94" s="11" t="str">
        <f t="shared" si="3"/>
        <v/>
      </c>
      <c r="C94" s="8"/>
      <c r="D94" s="8"/>
      <c r="E94" s="8"/>
      <c r="F94" s="340"/>
      <c r="G94" s="10"/>
      <c r="H94" s="10"/>
      <c r="I94" s="194"/>
      <c r="J94" s="11" t="str">
        <f t="shared" si="11"/>
        <v/>
      </c>
      <c r="K94" s="11" t="str">
        <f t="shared" si="17"/>
        <v/>
      </c>
      <c r="L94" s="11" t="str">
        <f t="shared" si="12"/>
        <v/>
      </c>
      <c r="M94" s="11" t="str">
        <f t="shared" si="19"/>
        <v/>
      </c>
      <c r="N94" s="11" t="str">
        <f t="shared" si="20"/>
        <v/>
      </c>
      <c r="O94" s="11" t="str">
        <f t="shared" si="21"/>
        <v/>
      </c>
      <c r="P94" s="173"/>
      <c r="Q94" s="11"/>
      <c r="R94" s="11"/>
      <c r="S94" s="11"/>
      <c r="T94" s="11"/>
      <c r="U94" s="11"/>
      <c r="V94" s="11" t="str">
        <f t="shared" si="8"/>
        <v/>
      </c>
      <c r="W94" s="11">
        <v>64</v>
      </c>
      <c r="X94" s="173"/>
      <c r="Y94" s="173"/>
      <c r="Z94" s="11" t="str">
        <f t="shared" si="13"/>
        <v/>
      </c>
      <c r="AA94" s="211">
        <f t="shared" si="14"/>
        <v>0</v>
      </c>
      <c r="AB94" s="211" t="str">
        <f t="shared" si="26"/>
        <v/>
      </c>
      <c r="AC94" s="211" t="str">
        <f t="shared" si="26"/>
        <v/>
      </c>
      <c r="AD94" s="210">
        <f t="shared" si="22"/>
        <v>0</v>
      </c>
      <c r="AE94" s="210">
        <f t="shared" si="22"/>
        <v>0</v>
      </c>
      <c r="AF94" s="210">
        <f t="shared" si="22"/>
        <v>0</v>
      </c>
      <c r="AG94" s="210">
        <f t="shared" si="22"/>
        <v>1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BB94" s="211" t="str">
        <f t="shared" si="25"/>
        <v/>
      </c>
      <c r="BC94" s="211" t="str">
        <f t="shared" si="25"/>
        <v/>
      </c>
      <c r="BD94" s="211" t="str">
        <f t="shared" si="25"/>
        <v/>
      </c>
      <c r="BE94" s="211" t="str">
        <f t="shared" si="25"/>
        <v/>
      </c>
      <c r="BF94" s="211" t="str">
        <f t="shared" si="25"/>
        <v/>
      </c>
      <c r="BH94" s="226" t="b">
        <f t="shared" si="16"/>
        <v>0</v>
      </c>
      <c r="BI94" s="226" t="b">
        <f t="shared" si="16"/>
        <v>0</v>
      </c>
    </row>
    <row r="95" spans="2:61" x14ac:dyDescent="0.25">
      <c r="B95" s="11" t="str">
        <f t="shared" ref="B95:B130" si="27">IF(F95="","",ROW()-30)</f>
        <v/>
      </c>
      <c r="C95" s="8"/>
      <c r="D95" s="8"/>
      <c r="E95" s="8"/>
      <c r="F95" s="340"/>
      <c r="G95" s="10"/>
      <c r="H95" s="10"/>
      <c r="I95" s="194"/>
      <c r="J95" s="11" t="str">
        <f t="shared" si="11"/>
        <v/>
      </c>
      <c r="K95" s="11" t="str">
        <f t="shared" si="17"/>
        <v/>
      </c>
      <c r="L95" s="11" t="str">
        <f t="shared" si="12"/>
        <v/>
      </c>
      <c r="M95" s="11" t="str">
        <f t="shared" ref="M95:M130" si="28">IF($F95="","",IF($AA95&lt;&gt;1,$AB$1,IFERROR(IF($H95&gt;=$G$6*$G$10,1,0),$AB$1)))</f>
        <v/>
      </c>
      <c r="N95" s="11" t="str">
        <f t="shared" ref="N95:N130" si="29">IF($F95="","",IF($AA95&lt;&gt;1,$AB$1,IFERROR(IF(K95*J95=1,1,0),$AB$1)))</f>
        <v/>
      </c>
      <c r="O95" s="11" t="str">
        <f t="shared" ref="O95:O126" si="30">IF($F95="","",IF($AA95&lt;&gt;1,$AB$1,IFERROR(IF(OR(N95=1,M95*J95=1,K95*L95=1,L95*M95=1),1,0),$AB$1)))</f>
        <v/>
      </c>
      <c r="P95" s="173"/>
      <c r="Q95" s="11"/>
      <c r="R95" s="11"/>
      <c r="S95" s="11"/>
      <c r="T95" s="11"/>
      <c r="U95" s="11"/>
      <c r="V95" s="11" t="str">
        <f t="shared" ref="V95:V130" si="31">IFERROR(IF($F95="","",IF($AA95&lt;&gt;1,$AB$1,Q95)),$AB$1)</f>
        <v/>
      </c>
      <c r="W95" s="11">
        <v>65</v>
      </c>
      <c r="X95" s="173"/>
      <c r="Y95" s="173"/>
      <c r="Z95" s="11" t="str">
        <f t="shared" si="13"/>
        <v/>
      </c>
      <c r="AA95" s="211">
        <f t="shared" si="14"/>
        <v>0</v>
      </c>
      <c r="AB95" s="211" t="str">
        <f t="shared" si="26"/>
        <v/>
      </c>
      <c r="AC95" s="211" t="str">
        <f t="shared" si="26"/>
        <v/>
      </c>
      <c r="AD95" s="210">
        <f t="shared" ref="AD95:AG130" si="32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210">
        <f t="shared" si="32"/>
        <v>0</v>
      </c>
      <c r="AF95" s="210">
        <f t="shared" si="32"/>
        <v>0</v>
      </c>
      <c r="AG95" s="210">
        <f t="shared" si="32"/>
        <v>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BB95" s="211" t="str">
        <f t="shared" ref="BB95:BF110" si="33">IF($F95="","",BB$30)</f>
        <v/>
      </c>
      <c r="BC95" s="211" t="str">
        <f t="shared" si="33"/>
        <v/>
      </c>
      <c r="BD95" s="211" t="str">
        <f t="shared" si="33"/>
        <v/>
      </c>
      <c r="BE95" s="211" t="str">
        <f t="shared" si="33"/>
        <v/>
      </c>
      <c r="BF95" s="211" t="str">
        <f t="shared" si="33"/>
        <v/>
      </c>
      <c r="BH95" s="226" t="b">
        <f t="shared" si="16"/>
        <v>0</v>
      </c>
      <c r="BI95" s="226" t="b">
        <f t="shared" si="16"/>
        <v>0</v>
      </c>
    </row>
    <row r="96" spans="2:61" x14ac:dyDescent="0.25">
      <c r="B96" s="11" t="str">
        <f t="shared" si="27"/>
        <v/>
      </c>
      <c r="C96" s="8"/>
      <c r="D96" s="8"/>
      <c r="E96" s="8"/>
      <c r="F96" s="340"/>
      <c r="G96" s="10"/>
      <c r="H96" s="10"/>
      <c r="I96" s="194"/>
      <c r="J96" s="11" t="str">
        <f t="shared" ref="J96:J130" si="34">IF($F96="","",IF($AA96&lt;&gt;1,$AB$1,IFERROR(IF($G96&gt;=$G$7,1,0),$AB$1)))</f>
        <v/>
      </c>
      <c r="K96" s="11" t="str">
        <f t="shared" si="17"/>
        <v/>
      </c>
      <c r="L96" s="11" t="str">
        <f t="shared" ref="L96:L130" si="35">IF($F96="","",IF($AA96&lt;&gt;1,$AB$1,IFERROR(IF($G96&gt;=$G$7*$G$10,1,0),$AB$1)))</f>
        <v/>
      </c>
      <c r="M96" s="11" t="str">
        <f t="shared" si="28"/>
        <v/>
      </c>
      <c r="N96" s="11" t="str">
        <f t="shared" si="29"/>
        <v/>
      </c>
      <c r="O96" s="11" t="str">
        <f t="shared" si="30"/>
        <v/>
      </c>
      <c r="P96" s="173"/>
      <c r="Q96" s="11"/>
      <c r="R96" s="11"/>
      <c r="S96" s="11"/>
      <c r="T96" s="11"/>
      <c r="U96" s="11"/>
      <c r="V96" s="11" t="str">
        <f t="shared" si="31"/>
        <v/>
      </c>
      <c r="W96" s="11">
        <v>66</v>
      </c>
      <c r="X96" s="173"/>
      <c r="Y96" s="173"/>
      <c r="Z96" s="11" t="str">
        <f t="shared" ref="Z96:Z130" si="36">IF($F96="","",IF($AA96&lt;&gt;1,$AB$1,IFERROR(IF(AND(OR(N96=1,O96=1),Y96=1),1,0),$AB$1)))</f>
        <v/>
      </c>
      <c r="AA96" s="211">
        <f t="shared" ref="AA96:AA130" si="37">IF(SUM(AD96:AW96)=COUNT(AD96:AW96),1,0)</f>
        <v>0</v>
      </c>
      <c r="AB96" s="211" t="str">
        <f t="shared" si="26"/>
        <v/>
      </c>
      <c r="AC96" s="211" t="str">
        <f t="shared" si="26"/>
        <v/>
      </c>
      <c r="AD96" s="210">
        <f t="shared" si="32"/>
        <v>0</v>
      </c>
      <c r="AE96" s="210">
        <f t="shared" si="32"/>
        <v>0</v>
      </c>
      <c r="AF96" s="210">
        <f t="shared" si="32"/>
        <v>0</v>
      </c>
      <c r="AG96" s="210">
        <f t="shared" si="32"/>
        <v>1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BB96" s="211" t="str">
        <f t="shared" si="33"/>
        <v/>
      </c>
      <c r="BC96" s="211" t="str">
        <f t="shared" si="33"/>
        <v/>
      </c>
      <c r="BD96" s="211" t="str">
        <f t="shared" si="33"/>
        <v/>
      </c>
      <c r="BE96" s="211" t="str">
        <f t="shared" si="33"/>
        <v/>
      </c>
      <c r="BF96" s="211" t="str">
        <f t="shared" si="33"/>
        <v/>
      </c>
      <c r="BH96" s="226" t="b">
        <f t="shared" ref="BH96:BI130" si="38">AND(L96=1,J96=0)</f>
        <v>0</v>
      </c>
      <c r="BI96" s="226" t="b">
        <f t="shared" si="38"/>
        <v>0</v>
      </c>
    </row>
    <row r="97" spans="2:61" x14ac:dyDescent="0.25">
      <c r="B97" s="11" t="str">
        <f t="shared" si="27"/>
        <v/>
      </c>
      <c r="C97" s="8"/>
      <c r="D97" s="8"/>
      <c r="E97" s="8"/>
      <c r="F97" s="340"/>
      <c r="G97" s="10"/>
      <c r="H97" s="10"/>
      <c r="I97" s="194"/>
      <c r="J97" s="11" t="str">
        <f t="shared" si="34"/>
        <v/>
      </c>
      <c r="K97" s="11" t="str">
        <f t="shared" ref="K97:K130" si="39">IF($F97="","",IF($AA97&lt;&gt;1,$AB$1,IFERROR(IF($H97&gt;=$G$6,1,0),$AB$1)))</f>
        <v/>
      </c>
      <c r="L97" s="11" t="str">
        <f t="shared" si="35"/>
        <v/>
      </c>
      <c r="M97" s="11" t="str">
        <f t="shared" si="28"/>
        <v/>
      </c>
      <c r="N97" s="11" t="str">
        <f t="shared" si="29"/>
        <v/>
      </c>
      <c r="O97" s="11" t="str">
        <f t="shared" si="30"/>
        <v/>
      </c>
      <c r="P97" s="173"/>
      <c r="Q97" s="11"/>
      <c r="R97" s="11"/>
      <c r="S97" s="11"/>
      <c r="T97" s="11"/>
      <c r="U97" s="11"/>
      <c r="V97" s="11" t="str">
        <f t="shared" si="31"/>
        <v/>
      </c>
      <c r="W97" s="11">
        <v>67</v>
      </c>
      <c r="X97" s="173"/>
      <c r="Y97" s="173"/>
      <c r="Z97" s="11" t="str">
        <f t="shared" si="36"/>
        <v/>
      </c>
      <c r="AA97" s="211">
        <f t="shared" si="37"/>
        <v>0</v>
      </c>
      <c r="AB97" s="211" t="str">
        <f t="shared" si="26"/>
        <v/>
      </c>
      <c r="AC97" s="211" t="str">
        <f t="shared" si="26"/>
        <v/>
      </c>
      <c r="AD97" s="210">
        <f t="shared" si="32"/>
        <v>0</v>
      </c>
      <c r="AE97" s="210">
        <f t="shared" si="32"/>
        <v>0</v>
      </c>
      <c r="AF97" s="210">
        <f t="shared" si="32"/>
        <v>0</v>
      </c>
      <c r="AG97" s="210">
        <f t="shared" si="32"/>
        <v>1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BB97" s="211" t="str">
        <f t="shared" si="33"/>
        <v/>
      </c>
      <c r="BC97" s="211" t="str">
        <f t="shared" si="33"/>
        <v/>
      </c>
      <c r="BD97" s="211" t="str">
        <f t="shared" si="33"/>
        <v/>
      </c>
      <c r="BE97" s="211" t="str">
        <f t="shared" si="33"/>
        <v/>
      </c>
      <c r="BF97" s="211" t="str">
        <f t="shared" si="33"/>
        <v/>
      </c>
      <c r="BH97" s="226" t="b">
        <f t="shared" si="38"/>
        <v>0</v>
      </c>
      <c r="BI97" s="226" t="b">
        <f t="shared" si="38"/>
        <v>0</v>
      </c>
    </row>
    <row r="98" spans="2:61" x14ac:dyDescent="0.25">
      <c r="B98" s="11" t="str">
        <f t="shared" si="27"/>
        <v/>
      </c>
      <c r="C98" s="8"/>
      <c r="D98" s="8"/>
      <c r="E98" s="8"/>
      <c r="F98" s="340"/>
      <c r="G98" s="10"/>
      <c r="H98" s="10"/>
      <c r="I98" s="194"/>
      <c r="J98" s="11" t="str">
        <f t="shared" si="34"/>
        <v/>
      </c>
      <c r="K98" s="11" t="str">
        <f t="shared" si="39"/>
        <v/>
      </c>
      <c r="L98" s="11" t="str">
        <f t="shared" si="35"/>
        <v/>
      </c>
      <c r="M98" s="11" t="str">
        <f t="shared" si="28"/>
        <v/>
      </c>
      <c r="N98" s="11" t="str">
        <f t="shared" si="29"/>
        <v/>
      </c>
      <c r="O98" s="11" t="str">
        <f t="shared" si="30"/>
        <v/>
      </c>
      <c r="P98" s="173"/>
      <c r="Q98" s="11"/>
      <c r="R98" s="11"/>
      <c r="S98" s="11"/>
      <c r="T98" s="11"/>
      <c r="U98" s="11"/>
      <c r="V98" s="11" t="str">
        <f t="shared" si="31"/>
        <v/>
      </c>
      <c r="W98" s="11">
        <v>68</v>
      </c>
      <c r="X98" s="173"/>
      <c r="Y98" s="173"/>
      <c r="Z98" s="11" t="str">
        <f t="shared" si="36"/>
        <v/>
      </c>
      <c r="AA98" s="211">
        <f t="shared" si="37"/>
        <v>0</v>
      </c>
      <c r="AB98" s="211" t="str">
        <f t="shared" si="26"/>
        <v/>
      </c>
      <c r="AC98" s="211" t="str">
        <f t="shared" si="26"/>
        <v/>
      </c>
      <c r="AD98" s="210">
        <f t="shared" si="32"/>
        <v>0</v>
      </c>
      <c r="AE98" s="210">
        <f t="shared" si="32"/>
        <v>0</v>
      </c>
      <c r="AF98" s="210">
        <f t="shared" si="32"/>
        <v>0</v>
      </c>
      <c r="AG98" s="210">
        <f t="shared" si="32"/>
        <v>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BB98" s="211" t="str">
        <f t="shared" si="33"/>
        <v/>
      </c>
      <c r="BC98" s="211" t="str">
        <f t="shared" si="33"/>
        <v/>
      </c>
      <c r="BD98" s="211" t="str">
        <f t="shared" si="33"/>
        <v/>
      </c>
      <c r="BE98" s="211" t="str">
        <f t="shared" si="33"/>
        <v/>
      </c>
      <c r="BF98" s="211" t="str">
        <f t="shared" si="33"/>
        <v/>
      </c>
      <c r="BH98" s="226" t="b">
        <f t="shared" si="38"/>
        <v>0</v>
      </c>
      <c r="BI98" s="226" t="b">
        <f t="shared" si="38"/>
        <v>0</v>
      </c>
    </row>
    <row r="99" spans="2:61" x14ac:dyDescent="0.25">
      <c r="B99" s="11" t="str">
        <f t="shared" si="27"/>
        <v/>
      </c>
      <c r="C99" s="8"/>
      <c r="D99" s="8"/>
      <c r="E99" s="8"/>
      <c r="F99" s="340"/>
      <c r="G99" s="10"/>
      <c r="H99" s="10"/>
      <c r="I99" s="194"/>
      <c r="J99" s="11" t="str">
        <f t="shared" si="34"/>
        <v/>
      </c>
      <c r="K99" s="11" t="str">
        <f t="shared" si="39"/>
        <v/>
      </c>
      <c r="L99" s="11" t="str">
        <f t="shared" si="35"/>
        <v/>
      </c>
      <c r="M99" s="11" t="str">
        <f t="shared" si="28"/>
        <v/>
      </c>
      <c r="N99" s="11" t="str">
        <f t="shared" si="29"/>
        <v/>
      </c>
      <c r="O99" s="11" t="str">
        <f t="shared" si="30"/>
        <v/>
      </c>
      <c r="P99" s="173"/>
      <c r="Q99" s="11"/>
      <c r="R99" s="11"/>
      <c r="S99" s="11"/>
      <c r="T99" s="11"/>
      <c r="U99" s="11"/>
      <c r="V99" s="11" t="str">
        <f t="shared" si="31"/>
        <v/>
      </c>
      <c r="W99" s="11">
        <v>69</v>
      </c>
      <c r="X99" s="173"/>
      <c r="Y99" s="173"/>
      <c r="Z99" s="11" t="str">
        <f t="shared" si="36"/>
        <v/>
      </c>
      <c r="AA99" s="211">
        <f t="shared" si="37"/>
        <v>0</v>
      </c>
      <c r="AB99" s="211" t="str">
        <f t="shared" si="26"/>
        <v/>
      </c>
      <c r="AC99" s="211" t="str">
        <f t="shared" si="26"/>
        <v/>
      </c>
      <c r="AD99" s="210">
        <f t="shared" si="32"/>
        <v>0</v>
      </c>
      <c r="AE99" s="210">
        <f t="shared" si="32"/>
        <v>0</v>
      </c>
      <c r="AF99" s="210">
        <f t="shared" si="32"/>
        <v>0</v>
      </c>
      <c r="AG99" s="210">
        <f t="shared" si="32"/>
        <v>1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BB99" s="211" t="str">
        <f t="shared" si="33"/>
        <v/>
      </c>
      <c r="BC99" s="211" t="str">
        <f t="shared" si="33"/>
        <v/>
      </c>
      <c r="BD99" s="211" t="str">
        <f t="shared" si="33"/>
        <v/>
      </c>
      <c r="BE99" s="211" t="str">
        <f t="shared" si="33"/>
        <v/>
      </c>
      <c r="BF99" s="211" t="str">
        <f t="shared" si="33"/>
        <v/>
      </c>
      <c r="BH99" s="226" t="b">
        <f t="shared" si="38"/>
        <v>0</v>
      </c>
      <c r="BI99" s="226" t="b">
        <f t="shared" si="38"/>
        <v>0</v>
      </c>
    </row>
    <row r="100" spans="2:61" x14ac:dyDescent="0.25">
      <c r="B100" s="11" t="str">
        <f t="shared" si="27"/>
        <v/>
      </c>
      <c r="C100" s="8"/>
      <c r="D100" s="8"/>
      <c r="E100" s="8"/>
      <c r="F100" s="340"/>
      <c r="G100" s="10"/>
      <c r="H100" s="10"/>
      <c r="I100" s="194"/>
      <c r="J100" s="11" t="str">
        <f t="shared" si="34"/>
        <v/>
      </c>
      <c r="K100" s="11" t="str">
        <f t="shared" si="39"/>
        <v/>
      </c>
      <c r="L100" s="11" t="str">
        <f t="shared" si="35"/>
        <v/>
      </c>
      <c r="M100" s="11" t="str">
        <f t="shared" si="28"/>
        <v/>
      </c>
      <c r="N100" s="11" t="str">
        <f t="shared" si="29"/>
        <v/>
      </c>
      <c r="O100" s="11" t="str">
        <f t="shared" si="30"/>
        <v/>
      </c>
      <c r="P100" s="173"/>
      <c r="Q100" s="11"/>
      <c r="R100" s="11"/>
      <c r="S100" s="11"/>
      <c r="T100" s="11"/>
      <c r="U100" s="11"/>
      <c r="V100" s="11" t="str">
        <f t="shared" si="31"/>
        <v/>
      </c>
      <c r="W100" s="11">
        <v>70</v>
      </c>
      <c r="X100" s="173"/>
      <c r="Y100" s="173"/>
      <c r="Z100" s="11" t="str">
        <f t="shared" si="36"/>
        <v/>
      </c>
      <c r="AA100" s="211">
        <f t="shared" si="37"/>
        <v>0</v>
      </c>
      <c r="AB100" s="211" t="str">
        <f t="shared" si="26"/>
        <v/>
      </c>
      <c r="AC100" s="211" t="str">
        <f t="shared" si="26"/>
        <v/>
      </c>
      <c r="AD100" s="210">
        <f t="shared" si="32"/>
        <v>0</v>
      </c>
      <c r="AE100" s="210">
        <f t="shared" si="32"/>
        <v>0</v>
      </c>
      <c r="AF100" s="210">
        <f t="shared" si="32"/>
        <v>0</v>
      </c>
      <c r="AG100" s="210">
        <f t="shared" si="32"/>
        <v>1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BB100" s="211" t="str">
        <f t="shared" si="33"/>
        <v/>
      </c>
      <c r="BC100" s="211" t="str">
        <f t="shared" si="33"/>
        <v/>
      </c>
      <c r="BD100" s="211" t="str">
        <f t="shared" si="33"/>
        <v/>
      </c>
      <c r="BE100" s="211" t="str">
        <f t="shared" si="33"/>
        <v/>
      </c>
      <c r="BF100" s="211" t="str">
        <f t="shared" si="33"/>
        <v/>
      </c>
      <c r="BH100" s="226" t="b">
        <f t="shared" si="38"/>
        <v>0</v>
      </c>
      <c r="BI100" s="226" t="b">
        <f t="shared" si="38"/>
        <v>0</v>
      </c>
    </row>
    <row r="101" spans="2:61" x14ac:dyDescent="0.25">
      <c r="B101" s="11" t="str">
        <f t="shared" si="27"/>
        <v/>
      </c>
      <c r="C101" s="8"/>
      <c r="D101" s="8"/>
      <c r="E101" s="8"/>
      <c r="F101" s="340"/>
      <c r="G101" s="10"/>
      <c r="H101" s="10"/>
      <c r="I101" s="194"/>
      <c r="J101" s="11" t="str">
        <f t="shared" si="34"/>
        <v/>
      </c>
      <c r="K101" s="11" t="str">
        <f t="shared" si="39"/>
        <v/>
      </c>
      <c r="L101" s="11" t="str">
        <f t="shared" si="35"/>
        <v/>
      </c>
      <c r="M101" s="11" t="str">
        <f t="shared" si="28"/>
        <v/>
      </c>
      <c r="N101" s="11" t="str">
        <f t="shared" si="29"/>
        <v/>
      </c>
      <c r="O101" s="11" t="str">
        <f t="shared" si="30"/>
        <v/>
      </c>
      <c r="P101" s="173"/>
      <c r="Q101" s="11"/>
      <c r="R101" s="11"/>
      <c r="S101" s="11"/>
      <c r="T101" s="11"/>
      <c r="U101" s="11"/>
      <c r="V101" s="11" t="str">
        <f t="shared" si="31"/>
        <v/>
      </c>
      <c r="W101" s="11">
        <v>71</v>
      </c>
      <c r="X101" s="173"/>
      <c r="Y101" s="173"/>
      <c r="Z101" s="11" t="str">
        <f t="shared" si="36"/>
        <v/>
      </c>
      <c r="AA101" s="211">
        <f t="shared" si="37"/>
        <v>0</v>
      </c>
      <c r="AB101" s="211" t="str">
        <f t="shared" si="26"/>
        <v/>
      </c>
      <c r="AC101" s="211" t="str">
        <f t="shared" si="26"/>
        <v/>
      </c>
      <c r="AD101" s="210">
        <f t="shared" si="32"/>
        <v>0</v>
      </c>
      <c r="AE101" s="210">
        <f t="shared" si="32"/>
        <v>0</v>
      </c>
      <c r="AF101" s="210">
        <f t="shared" si="32"/>
        <v>0</v>
      </c>
      <c r="AG101" s="210">
        <f t="shared" si="32"/>
        <v>1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BB101" s="211" t="str">
        <f t="shared" si="33"/>
        <v/>
      </c>
      <c r="BC101" s="211" t="str">
        <f t="shared" si="33"/>
        <v/>
      </c>
      <c r="BD101" s="211" t="str">
        <f t="shared" si="33"/>
        <v/>
      </c>
      <c r="BE101" s="211" t="str">
        <f t="shared" si="33"/>
        <v/>
      </c>
      <c r="BF101" s="211" t="str">
        <f t="shared" si="33"/>
        <v/>
      </c>
      <c r="BH101" s="226" t="b">
        <f t="shared" si="38"/>
        <v>0</v>
      </c>
      <c r="BI101" s="226" t="b">
        <f t="shared" si="38"/>
        <v>0</v>
      </c>
    </row>
    <row r="102" spans="2:61" x14ac:dyDescent="0.25">
      <c r="B102" s="11" t="str">
        <f t="shared" si="27"/>
        <v/>
      </c>
      <c r="C102" s="8"/>
      <c r="D102" s="8"/>
      <c r="E102" s="8"/>
      <c r="F102" s="340"/>
      <c r="G102" s="10"/>
      <c r="H102" s="10"/>
      <c r="I102" s="194"/>
      <c r="J102" s="11" t="str">
        <f t="shared" si="34"/>
        <v/>
      </c>
      <c r="K102" s="11" t="str">
        <f t="shared" si="39"/>
        <v/>
      </c>
      <c r="L102" s="11" t="str">
        <f t="shared" si="35"/>
        <v/>
      </c>
      <c r="M102" s="11" t="str">
        <f t="shared" si="28"/>
        <v/>
      </c>
      <c r="N102" s="11" t="str">
        <f t="shared" si="29"/>
        <v/>
      </c>
      <c r="O102" s="11" t="str">
        <f t="shared" si="30"/>
        <v/>
      </c>
      <c r="P102" s="173"/>
      <c r="Q102" s="11"/>
      <c r="R102" s="11"/>
      <c r="S102" s="11"/>
      <c r="T102" s="11"/>
      <c r="U102" s="11"/>
      <c r="V102" s="11" t="str">
        <f t="shared" si="31"/>
        <v/>
      </c>
      <c r="W102" s="11">
        <v>72</v>
      </c>
      <c r="X102" s="173"/>
      <c r="Y102" s="173"/>
      <c r="Z102" s="11" t="str">
        <f t="shared" si="36"/>
        <v/>
      </c>
      <c r="AA102" s="211">
        <f t="shared" si="37"/>
        <v>0</v>
      </c>
      <c r="AB102" s="211" t="str">
        <f t="shared" si="26"/>
        <v/>
      </c>
      <c r="AC102" s="211" t="str">
        <f t="shared" si="26"/>
        <v/>
      </c>
      <c r="AD102" s="210">
        <f t="shared" si="32"/>
        <v>0</v>
      </c>
      <c r="AE102" s="210">
        <f t="shared" si="32"/>
        <v>0</v>
      </c>
      <c r="AF102" s="210">
        <f t="shared" si="32"/>
        <v>0</v>
      </c>
      <c r="AG102" s="210">
        <f t="shared" si="32"/>
        <v>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BB102" s="211" t="str">
        <f t="shared" si="33"/>
        <v/>
      </c>
      <c r="BC102" s="211" t="str">
        <f t="shared" si="33"/>
        <v/>
      </c>
      <c r="BD102" s="211" t="str">
        <f t="shared" si="33"/>
        <v/>
      </c>
      <c r="BE102" s="211" t="str">
        <f t="shared" si="33"/>
        <v/>
      </c>
      <c r="BF102" s="211" t="str">
        <f t="shared" si="33"/>
        <v/>
      </c>
      <c r="BH102" s="226" t="b">
        <f t="shared" si="38"/>
        <v>0</v>
      </c>
      <c r="BI102" s="226" t="b">
        <f t="shared" si="38"/>
        <v>0</v>
      </c>
    </row>
    <row r="103" spans="2:61" x14ac:dyDescent="0.25">
      <c r="B103" s="11" t="str">
        <f t="shared" si="27"/>
        <v/>
      </c>
      <c r="C103" s="8"/>
      <c r="D103" s="8"/>
      <c r="E103" s="8"/>
      <c r="F103" s="340"/>
      <c r="G103" s="10"/>
      <c r="H103" s="10"/>
      <c r="I103" s="194"/>
      <c r="J103" s="11" t="str">
        <f t="shared" si="34"/>
        <v/>
      </c>
      <c r="K103" s="11" t="str">
        <f t="shared" si="39"/>
        <v/>
      </c>
      <c r="L103" s="11" t="str">
        <f t="shared" si="35"/>
        <v/>
      </c>
      <c r="M103" s="11" t="str">
        <f t="shared" si="28"/>
        <v/>
      </c>
      <c r="N103" s="11" t="str">
        <f t="shared" si="29"/>
        <v/>
      </c>
      <c r="O103" s="11" t="str">
        <f t="shared" si="30"/>
        <v/>
      </c>
      <c r="P103" s="173"/>
      <c r="Q103" s="11"/>
      <c r="R103" s="11"/>
      <c r="S103" s="11"/>
      <c r="T103" s="11"/>
      <c r="U103" s="11"/>
      <c r="V103" s="11" t="str">
        <f t="shared" si="31"/>
        <v/>
      </c>
      <c r="W103" s="11">
        <v>73</v>
      </c>
      <c r="X103" s="173"/>
      <c r="Y103" s="173"/>
      <c r="Z103" s="11" t="str">
        <f t="shared" si="36"/>
        <v/>
      </c>
      <c r="AA103" s="211">
        <f t="shared" si="37"/>
        <v>0</v>
      </c>
      <c r="AB103" s="211" t="str">
        <f t="shared" si="26"/>
        <v/>
      </c>
      <c r="AC103" s="211" t="str">
        <f t="shared" si="26"/>
        <v/>
      </c>
      <c r="AD103" s="210">
        <f t="shared" si="32"/>
        <v>0</v>
      </c>
      <c r="AE103" s="210">
        <f t="shared" si="32"/>
        <v>0</v>
      </c>
      <c r="AF103" s="210">
        <f t="shared" si="32"/>
        <v>0</v>
      </c>
      <c r="AG103" s="210">
        <f t="shared" si="32"/>
        <v>1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BB103" s="211" t="str">
        <f t="shared" si="33"/>
        <v/>
      </c>
      <c r="BC103" s="211" t="str">
        <f t="shared" si="33"/>
        <v/>
      </c>
      <c r="BD103" s="211" t="str">
        <f t="shared" si="33"/>
        <v/>
      </c>
      <c r="BE103" s="211" t="str">
        <f t="shared" si="33"/>
        <v/>
      </c>
      <c r="BF103" s="211" t="str">
        <f t="shared" si="33"/>
        <v/>
      </c>
      <c r="BH103" s="226" t="b">
        <f t="shared" si="38"/>
        <v>0</v>
      </c>
      <c r="BI103" s="226" t="b">
        <f t="shared" si="38"/>
        <v>0</v>
      </c>
    </row>
    <row r="104" spans="2:61" x14ac:dyDescent="0.25">
      <c r="B104" s="11" t="str">
        <f t="shared" si="27"/>
        <v/>
      </c>
      <c r="C104" s="8"/>
      <c r="D104" s="8"/>
      <c r="E104" s="8"/>
      <c r="F104" s="340"/>
      <c r="G104" s="10"/>
      <c r="H104" s="10"/>
      <c r="I104" s="194"/>
      <c r="J104" s="11" t="str">
        <f t="shared" si="34"/>
        <v/>
      </c>
      <c r="K104" s="11" t="str">
        <f t="shared" si="39"/>
        <v/>
      </c>
      <c r="L104" s="11" t="str">
        <f t="shared" si="35"/>
        <v/>
      </c>
      <c r="M104" s="11" t="str">
        <f t="shared" si="28"/>
        <v/>
      </c>
      <c r="N104" s="11" t="str">
        <f t="shared" si="29"/>
        <v/>
      </c>
      <c r="O104" s="11" t="str">
        <f t="shared" si="30"/>
        <v/>
      </c>
      <c r="P104" s="173"/>
      <c r="Q104" s="11"/>
      <c r="R104" s="11"/>
      <c r="S104" s="11"/>
      <c r="T104" s="11"/>
      <c r="U104" s="11"/>
      <c r="V104" s="11" t="str">
        <f t="shared" si="31"/>
        <v/>
      </c>
      <c r="W104" s="11">
        <v>74</v>
      </c>
      <c r="X104" s="173"/>
      <c r="Y104" s="173"/>
      <c r="Z104" s="11" t="str">
        <f t="shared" si="36"/>
        <v/>
      </c>
      <c r="AA104" s="211">
        <f t="shared" si="37"/>
        <v>0</v>
      </c>
      <c r="AB104" s="211" t="str">
        <f t="shared" si="26"/>
        <v/>
      </c>
      <c r="AC104" s="211" t="str">
        <f t="shared" si="26"/>
        <v/>
      </c>
      <c r="AD104" s="210">
        <f t="shared" si="32"/>
        <v>0</v>
      </c>
      <c r="AE104" s="210">
        <f t="shared" si="32"/>
        <v>0</v>
      </c>
      <c r="AF104" s="210">
        <f t="shared" si="32"/>
        <v>0</v>
      </c>
      <c r="AG104" s="210">
        <f t="shared" si="32"/>
        <v>1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BB104" s="211" t="str">
        <f t="shared" si="33"/>
        <v/>
      </c>
      <c r="BC104" s="211" t="str">
        <f t="shared" si="33"/>
        <v/>
      </c>
      <c r="BD104" s="211" t="str">
        <f t="shared" si="33"/>
        <v/>
      </c>
      <c r="BE104" s="211" t="str">
        <f t="shared" si="33"/>
        <v/>
      </c>
      <c r="BF104" s="211" t="str">
        <f t="shared" si="33"/>
        <v/>
      </c>
      <c r="BH104" s="226" t="b">
        <f t="shared" si="38"/>
        <v>0</v>
      </c>
      <c r="BI104" s="226" t="b">
        <f t="shared" si="38"/>
        <v>0</v>
      </c>
    </row>
    <row r="105" spans="2:61" x14ac:dyDescent="0.25">
      <c r="B105" s="11" t="str">
        <f t="shared" si="27"/>
        <v/>
      </c>
      <c r="C105" s="8"/>
      <c r="D105" s="8"/>
      <c r="E105" s="8"/>
      <c r="F105" s="340"/>
      <c r="G105" s="10"/>
      <c r="H105" s="10"/>
      <c r="I105" s="194"/>
      <c r="J105" s="11" t="str">
        <f t="shared" si="34"/>
        <v/>
      </c>
      <c r="K105" s="11" t="str">
        <f t="shared" si="39"/>
        <v/>
      </c>
      <c r="L105" s="11" t="str">
        <f t="shared" si="35"/>
        <v/>
      </c>
      <c r="M105" s="11" t="str">
        <f t="shared" si="28"/>
        <v/>
      </c>
      <c r="N105" s="11" t="str">
        <f t="shared" si="29"/>
        <v/>
      </c>
      <c r="O105" s="11" t="str">
        <f t="shared" si="30"/>
        <v/>
      </c>
      <c r="P105" s="173"/>
      <c r="Q105" s="11"/>
      <c r="R105" s="11"/>
      <c r="S105" s="11"/>
      <c r="T105" s="11"/>
      <c r="U105" s="11"/>
      <c r="V105" s="11" t="str">
        <f t="shared" si="31"/>
        <v/>
      </c>
      <c r="W105" s="11">
        <v>75</v>
      </c>
      <c r="X105" s="173"/>
      <c r="Y105" s="173"/>
      <c r="Z105" s="11" t="str">
        <f t="shared" si="36"/>
        <v/>
      </c>
      <c r="AA105" s="211">
        <f t="shared" si="37"/>
        <v>0</v>
      </c>
      <c r="AB105" s="211" t="str">
        <f t="shared" si="26"/>
        <v/>
      </c>
      <c r="AC105" s="211" t="str">
        <f t="shared" si="26"/>
        <v/>
      </c>
      <c r="AD105" s="210">
        <f t="shared" si="32"/>
        <v>0</v>
      </c>
      <c r="AE105" s="210">
        <f t="shared" si="32"/>
        <v>0</v>
      </c>
      <c r="AF105" s="210">
        <f t="shared" si="32"/>
        <v>0</v>
      </c>
      <c r="AG105" s="210">
        <f t="shared" si="32"/>
        <v>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BB105" s="211" t="str">
        <f t="shared" si="33"/>
        <v/>
      </c>
      <c r="BC105" s="211" t="str">
        <f t="shared" si="33"/>
        <v/>
      </c>
      <c r="BD105" s="211" t="str">
        <f t="shared" si="33"/>
        <v/>
      </c>
      <c r="BE105" s="211" t="str">
        <f t="shared" si="33"/>
        <v/>
      </c>
      <c r="BF105" s="211" t="str">
        <f t="shared" si="33"/>
        <v/>
      </c>
      <c r="BH105" s="226" t="b">
        <f t="shared" si="38"/>
        <v>0</v>
      </c>
      <c r="BI105" s="226" t="b">
        <f t="shared" si="38"/>
        <v>0</v>
      </c>
    </row>
    <row r="106" spans="2:61" x14ac:dyDescent="0.25">
      <c r="B106" s="11" t="str">
        <f t="shared" si="27"/>
        <v/>
      </c>
      <c r="C106" s="8"/>
      <c r="D106" s="8"/>
      <c r="E106" s="8"/>
      <c r="F106" s="340"/>
      <c r="G106" s="10"/>
      <c r="H106" s="10"/>
      <c r="I106" s="194"/>
      <c r="J106" s="11" t="str">
        <f t="shared" si="34"/>
        <v/>
      </c>
      <c r="K106" s="11" t="str">
        <f t="shared" si="39"/>
        <v/>
      </c>
      <c r="L106" s="11" t="str">
        <f t="shared" si="35"/>
        <v/>
      </c>
      <c r="M106" s="11" t="str">
        <f t="shared" si="28"/>
        <v/>
      </c>
      <c r="N106" s="11" t="str">
        <f t="shared" si="29"/>
        <v/>
      </c>
      <c r="O106" s="11" t="str">
        <f t="shared" si="30"/>
        <v/>
      </c>
      <c r="P106" s="173"/>
      <c r="Q106" s="11"/>
      <c r="R106" s="11"/>
      <c r="S106" s="11"/>
      <c r="T106" s="11"/>
      <c r="U106" s="11"/>
      <c r="V106" s="11" t="str">
        <f t="shared" si="31"/>
        <v/>
      </c>
      <c r="W106" s="11">
        <v>76</v>
      </c>
      <c r="X106" s="173"/>
      <c r="Y106" s="173"/>
      <c r="Z106" s="11" t="str">
        <f t="shared" si="36"/>
        <v/>
      </c>
      <c r="AA106" s="211">
        <f t="shared" si="37"/>
        <v>0</v>
      </c>
      <c r="AB106" s="211" t="str">
        <f t="shared" si="26"/>
        <v/>
      </c>
      <c r="AC106" s="211" t="str">
        <f t="shared" si="26"/>
        <v/>
      </c>
      <c r="AD106" s="210">
        <f t="shared" si="32"/>
        <v>0</v>
      </c>
      <c r="AE106" s="210">
        <f t="shared" si="32"/>
        <v>0</v>
      </c>
      <c r="AF106" s="210">
        <f t="shared" si="32"/>
        <v>0</v>
      </c>
      <c r="AG106" s="210">
        <f t="shared" si="32"/>
        <v>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BB106" s="211" t="str">
        <f t="shared" si="33"/>
        <v/>
      </c>
      <c r="BC106" s="211" t="str">
        <f t="shared" si="33"/>
        <v/>
      </c>
      <c r="BD106" s="211" t="str">
        <f t="shared" si="33"/>
        <v/>
      </c>
      <c r="BE106" s="211" t="str">
        <f t="shared" si="33"/>
        <v/>
      </c>
      <c r="BF106" s="211" t="str">
        <f t="shared" si="33"/>
        <v/>
      </c>
      <c r="BH106" s="226" t="b">
        <f t="shared" si="38"/>
        <v>0</v>
      </c>
      <c r="BI106" s="226" t="b">
        <f t="shared" si="38"/>
        <v>0</v>
      </c>
    </row>
    <row r="107" spans="2:61" x14ac:dyDescent="0.25">
      <c r="B107" s="11" t="str">
        <f t="shared" si="27"/>
        <v/>
      </c>
      <c r="C107" s="8"/>
      <c r="D107" s="8"/>
      <c r="E107" s="8"/>
      <c r="F107" s="340"/>
      <c r="G107" s="10"/>
      <c r="H107" s="10"/>
      <c r="I107" s="194"/>
      <c r="J107" s="11" t="str">
        <f t="shared" si="34"/>
        <v/>
      </c>
      <c r="K107" s="11" t="str">
        <f t="shared" si="39"/>
        <v/>
      </c>
      <c r="L107" s="11" t="str">
        <f t="shared" si="35"/>
        <v/>
      </c>
      <c r="M107" s="11" t="str">
        <f t="shared" si="28"/>
        <v/>
      </c>
      <c r="N107" s="11" t="str">
        <f t="shared" si="29"/>
        <v/>
      </c>
      <c r="O107" s="11" t="str">
        <f t="shared" si="30"/>
        <v/>
      </c>
      <c r="P107" s="173"/>
      <c r="Q107" s="11"/>
      <c r="R107" s="11"/>
      <c r="S107" s="11"/>
      <c r="T107" s="11"/>
      <c r="U107" s="11"/>
      <c r="V107" s="11" t="str">
        <f t="shared" si="31"/>
        <v/>
      </c>
      <c r="W107" s="11">
        <v>77</v>
      </c>
      <c r="X107" s="173"/>
      <c r="Y107" s="173"/>
      <c r="Z107" s="11" t="str">
        <f t="shared" si="36"/>
        <v/>
      </c>
      <c r="AA107" s="211">
        <f t="shared" si="37"/>
        <v>0</v>
      </c>
      <c r="AB107" s="211" t="str">
        <f t="shared" si="26"/>
        <v/>
      </c>
      <c r="AC107" s="211" t="str">
        <f t="shared" si="26"/>
        <v/>
      </c>
      <c r="AD107" s="210">
        <f t="shared" si="32"/>
        <v>0</v>
      </c>
      <c r="AE107" s="210">
        <f t="shared" si="32"/>
        <v>0</v>
      </c>
      <c r="AF107" s="210">
        <f t="shared" si="32"/>
        <v>0</v>
      </c>
      <c r="AG107" s="210">
        <f t="shared" si="32"/>
        <v>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BB107" s="211" t="str">
        <f t="shared" si="33"/>
        <v/>
      </c>
      <c r="BC107" s="211" t="str">
        <f t="shared" si="33"/>
        <v/>
      </c>
      <c r="BD107" s="211" t="str">
        <f t="shared" si="33"/>
        <v/>
      </c>
      <c r="BE107" s="211" t="str">
        <f t="shared" si="33"/>
        <v/>
      </c>
      <c r="BF107" s="211" t="str">
        <f t="shared" si="33"/>
        <v/>
      </c>
      <c r="BH107" s="226" t="b">
        <f t="shared" si="38"/>
        <v>0</v>
      </c>
      <c r="BI107" s="226" t="b">
        <f t="shared" si="38"/>
        <v>0</v>
      </c>
    </row>
    <row r="108" spans="2:61" x14ac:dyDescent="0.25">
      <c r="B108" s="11" t="str">
        <f t="shared" si="27"/>
        <v/>
      </c>
      <c r="C108" s="8"/>
      <c r="D108" s="8"/>
      <c r="E108" s="8"/>
      <c r="F108" s="340"/>
      <c r="G108" s="10"/>
      <c r="H108" s="10"/>
      <c r="I108" s="194"/>
      <c r="J108" s="11" t="str">
        <f t="shared" si="34"/>
        <v/>
      </c>
      <c r="K108" s="11" t="str">
        <f t="shared" si="39"/>
        <v/>
      </c>
      <c r="L108" s="11" t="str">
        <f t="shared" si="35"/>
        <v/>
      </c>
      <c r="M108" s="11" t="str">
        <f t="shared" si="28"/>
        <v/>
      </c>
      <c r="N108" s="11" t="str">
        <f t="shared" si="29"/>
        <v/>
      </c>
      <c r="O108" s="11" t="str">
        <f t="shared" si="30"/>
        <v/>
      </c>
      <c r="P108" s="173"/>
      <c r="Q108" s="11"/>
      <c r="R108" s="11"/>
      <c r="S108" s="11"/>
      <c r="T108" s="11"/>
      <c r="U108" s="11"/>
      <c r="V108" s="11" t="str">
        <f t="shared" si="31"/>
        <v/>
      </c>
      <c r="W108" s="11">
        <v>78</v>
      </c>
      <c r="X108" s="173"/>
      <c r="Y108" s="173"/>
      <c r="Z108" s="11" t="str">
        <f t="shared" si="36"/>
        <v/>
      </c>
      <c r="AA108" s="211">
        <f t="shared" si="37"/>
        <v>0</v>
      </c>
      <c r="AB108" s="211" t="str">
        <f t="shared" si="26"/>
        <v/>
      </c>
      <c r="AC108" s="211" t="str">
        <f t="shared" si="26"/>
        <v/>
      </c>
      <c r="AD108" s="210">
        <f t="shared" si="32"/>
        <v>0</v>
      </c>
      <c r="AE108" s="210">
        <f t="shared" si="32"/>
        <v>0</v>
      </c>
      <c r="AF108" s="210">
        <f t="shared" si="32"/>
        <v>0</v>
      </c>
      <c r="AG108" s="210">
        <f t="shared" si="32"/>
        <v>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BB108" s="211" t="str">
        <f t="shared" si="33"/>
        <v/>
      </c>
      <c r="BC108" s="211" t="str">
        <f t="shared" si="33"/>
        <v/>
      </c>
      <c r="BD108" s="211" t="str">
        <f t="shared" si="33"/>
        <v/>
      </c>
      <c r="BE108" s="211" t="str">
        <f t="shared" si="33"/>
        <v/>
      </c>
      <c r="BF108" s="211" t="str">
        <f t="shared" si="33"/>
        <v/>
      </c>
      <c r="BH108" s="226" t="b">
        <f t="shared" si="38"/>
        <v>0</v>
      </c>
      <c r="BI108" s="226" t="b">
        <f t="shared" si="38"/>
        <v>0</v>
      </c>
    </row>
    <row r="109" spans="2:61" x14ac:dyDescent="0.25">
      <c r="B109" s="11" t="str">
        <f t="shared" si="27"/>
        <v/>
      </c>
      <c r="C109" s="8"/>
      <c r="D109" s="8"/>
      <c r="E109" s="8"/>
      <c r="F109" s="340"/>
      <c r="G109" s="10"/>
      <c r="H109" s="10"/>
      <c r="I109" s="194"/>
      <c r="J109" s="11" t="str">
        <f t="shared" si="34"/>
        <v/>
      </c>
      <c r="K109" s="11" t="str">
        <f t="shared" si="39"/>
        <v/>
      </c>
      <c r="L109" s="11" t="str">
        <f t="shared" si="35"/>
        <v/>
      </c>
      <c r="M109" s="11" t="str">
        <f t="shared" si="28"/>
        <v/>
      </c>
      <c r="N109" s="11" t="str">
        <f t="shared" si="29"/>
        <v/>
      </c>
      <c r="O109" s="11" t="str">
        <f t="shared" si="30"/>
        <v/>
      </c>
      <c r="P109" s="173"/>
      <c r="Q109" s="11"/>
      <c r="R109" s="11"/>
      <c r="S109" s="11"/>
      <c r="T109" s="11"/>
      <c r="U109" s="11"/>
      <c r="V109" s="11" t="str">
        <f t="shared" si="31"/>
        <v/>
      </c>
      <c r="W109" s="11">
        <v>79</v>
      </c>
      <c r="X109" s="173"/>
      <c r="Y109" s="173"/>
      <c r="Z109" s="11" t="str">
        <f t="shared" si="36"/>
        <v/>
      </c>
      <c r="AA109" s="211">
        <f t="shared" si="37"/>
        <v>0</v>
      </c>
      <c r="AB109" s="211" t="str">
        <f t="shared" si="26"/>
        <v/>
      </c>
      <c r="AC109" s="211" t="str">
        <f t="shared" si="26"/>
        <v/>
      </c>
      <c r="AD109" s="210">
        <f t="shared" si="32"/>
        <v>0</v>
      </c>
      <c r="AE109" s="210">
        <f t="shared" si="32"/>
        <v>0</v>
      </c>
      <c r="AF109" s="210">
        <f t="shared" si="32"/>
        <v>0</v>
      </c>
      <c r="AG109" s="210">
        <f t="shared" si="32"/>
        <v>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BB109" s="211" t="str">
        <f t="shared" si="33"/>
        <v/>
      </c>
      <c r="BC109" s="211" t="str">
        <f t="shared" si="33"/>
        <v/>
      </c>
      <c r="BD109" s="211" t="str">
        <f t="shared" si="33"/>
        <v/>
      </c>
      <c r="BE109" s="211" t="str">
        <f t="shared" si="33"/>
        <v/>
      </c>
      <c r="BF109" s="211" t="str">
        <f t="shared" si="33"/>
        <v/>
      </c>
      <c r="BH109" s="226" t="b">
        <f t="shared" si="38"/>
        <v>0</v>
      </c>
      <c r="BI109" s="226" t="b">
        <f t="shared" si="38"/>
        <v>0</v>
      </c>
    </row>
    <row r="110" spans="2:61" x14ac:dyDescent="0.25">
      <c r="B110" s="11" t="str">
        <f t="shared" si="27"/>
        <v/>
      </c>
      <c r="C110" s="8"/>
      <c r="D110" s="8"/>
      <c r="E110" s="8"/>
      <c r="F110" s="340"/>
      <c r="G110" s="10"/>
      <c r="H110" s="10"/>
      <c r="I110" s="194"/>
      <c r="J110" s="11" t="str">
        <f t="shared" si="34"/>
        <v/>
      </c>
      <c r="K110" s="11" t="str">
        <f t="shared" si="39"/>
        <v/>
      </c>
      <c r="L110" s="11" t="str">
        <f t="shared" si="35"/>
        <v/>
      </c>
      <c r="M110" s="11" t="str">
        <f t="shared" si="28"/>
        <v/>
      </c>
      <c r="N110" s="11" t="str">
        <f t="shared" si="29"/>
        <v/>
      </c>
      <c r="O110" s="11" t="str">
        <f t="shared" si="30"/>
        <v/>
      </c>
      <c r="P110" s="173"/>
      <c r="Q110" s="11"/>
      <c r="R110" s="11"/>
      <c r="S110" s="11"/>
      <c r="T110" s="11"/>
      <c r="U110" s="11"/>
      <c r="V110" s="11" t="str">
        <f t="shared" si="31"/>
        <v/>
      </c>
      <c r="W110" s="11">
        <v>80</v>
      </c>
      <c r="X110" s="173"/>
      <c r="Y110" s="173"/>
      <c r="Z110" s="11" t="str">
        <f t="shared" si="36"/>
        <v/>
      </c>
      <c r="AA110" s="211">
        <f t="shared" si="37"/>
        <v>0</v>
      </c>
      <c r="AB110" s="211" t="str">
        <f t="shared" si="26"/>
        <v/>
      </c>
      <c r="AC110" s="211" t="str">
        <f t="shared" si="26"/>
        <v/>
      </c>
      <c r="AD110" s="210">
        <f t="shared" si="32"/>
        <v>0</v>
      </c>
      <c r="AE110" s="210">
        <f t="shared" si="32"/>
        <v>0</v>
      </c>
      <c r="AF110" s="210">
        <f t="shared" si="32"/>
        <v>0</v>
      </c>
      <c r="AG110" s="210">
        <f t="shared" si="32"/>
        <v>1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BB110" s="211" t="str">
        <f t="shared" si="33"/>
        <v/>
      </c>
      <c r="BC110" s="211" t="str">
        <f t="shared" si="33"/>
        <v/>
      </c>
      <c r="BD110" s="211" t="str">
        <f t="shared" si="33"/>
        <v/>
      </c>
      <c r="BE110" s="211" t="str">
        <f t="shared" si="33"/>
        <v/>
      </c>
      <c r="BF110" s="211" t="str">
        <f t="shared" si="33"/>
        <v/>
      </c>
      <c r="BH110" s="226" t="b">
        <f t="shared" si="38"/>
        <v>0</v>
      </c>
      <c r="BI110" s="226" t="b">
        <f t="shared" si="38"/>
        <v>0</v>
      </c>
    </row>
    <row r="111" spans="2:61" x14ac:dyDescent="0.25">
      <c r="B111" s="11" t="str">
        <f t="shared" si="27"/>
        <v/>
      </c>
      <c r="C111" s="8"/>
      <c r="D111" s="8"/>
      <c r="E111" s="8"/>
      <c r="F111" s="340"/>
      <c r="G111" s="10"/>
      <c r="H111" s="10"/>
      <c r="I111" s="194"/>
      <c r="J111" s="11" t="str">
        <f t="shared" si="34"/>
        <v/>
      </c>
      <c r="K111" s="11" t="str">
        <f t="shared" si="39"/>
        <v/>
      </c>
      <c r="L111" s="11" t="str">
        <f t="shared" si="35"/>
        <v/>
      </c>
      <c r="M111" s="11" t="str">
        <f t="shared" si="28"/>
        <v/>
      </c>
      <c r="N111" s="11" t="str">
        <f t="shared" si="29"/>
        <v/>
      </c>
      <c r="O111" s="11" t="str">
        <f t="shared" si="30"/>
        <v/>
      </c>
      <c r="P111" s="173"/>
      <c r="Q111" s="11"/>
      <c r="R111" s="11"/>
      <c r="S111" s="11"/>
      <c r="T111" s="11"/>
      <c r="U111" s="11"/>
      <c r="V111" s="11" t="str">
        <f t="shared" si="31"/>
        <v/>
      </c>
      <c r="W111" s="11">
        <v>81</v>
      </c>
      <c r="X111" s="173"/>
      <c r="Y111" s="173"/>
      <c r="Z111" s="11" t="str">
        <f t="shared" si="36"/>
        <v/>
      </c>
      <c r="AA111" s="211">
        <f t="shared" si="37"/>
        <v>0</v>
      </c>
      <c r="AB111" s="211" t="str">
        <f t="shared" si="26"/>
        <v/>
      </c>
      <c r="AC111" s="211" t="str">
        <f t="shared" si="26"/>
        <v/>
      </c>
      <c r="AD111" s="210">
        <f t="shared" si="32"/>
        <v>0</v>
      </c>
      <c r="AE111" s="210">
        <f t="shared" si="32"/>
        <v>0</v>
      </c>
      <c r="AF111" s="210">
        <f t="shared" si="32"/>
        <v>0</v>
      </c>
      <c r="AG111" s="210">
        <f t="shared" si="32"/>
        <v>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BB111" s="211" t="str">
        <f t="shared" ref="BB111:BF126" si="40">IF($F111="","",BB$30)</f>
        <v/>
      </c>
      <c r="BC111" s="211" t="str">
        <f t="shared" si="40"/>
        <v/>
      </c>
      <c r="BD111" s="211" t="str">
        <f t="shared" si="40"/>
        <v/>
      </c>
      <c r="BE111" s="211" t="str">
        <f t="shared" si="40"/>
        <v/>
      </c>
      <c r="BF111" s="211" t="str">
        <f t="shared" si="40"/>
        <v/>
      </c>
      <c r="BH111" s="226" t="b">
        <f t="shared" si="38"/>
        <v>0</v>
      </c>
      <c r="BI111" s="226" t="b">
        <f t="shared" si="38"/>
        <v>0</v>
      </c>
    </row>
    <row r="112" spans="2:61" x14ac:dyDescent="0.25">
      <c r="B112" s="11" t="str">
        <f t="shared" si="27"/>
        <v/>
      </c>
      <c r="C112" s="8"/>
      <c r="D112" s="8"/>
      <c r="E112" s="8"/>
      <c r="F112" s="340"/>
      <c r="G112" s="10"/>
      <c r="H112" s="10"/>
      <c r="I112" s="194"/>
      <c r="J112" s="11" t="str">
        <f t="shared" si="34"/>
        <v/>
      </c>
      <c r="K112" s="11" t="str">
        <f t="shared" si="39"/>
        <v/>
      </c>
      <c r="L112" s="11" t="str">
        <f t="shared" si="35"/>
        <v/>
      </c>
      <c r="M112" s="11" t="str">
        <f t="shared" si="28"/>
        <v/>
      </c>
      <c r="N112" s="11" t="str">
        <f t="shared" si="29"/>
        <v/>
      </c>
      <c r="O112" s="11" t="str">
        <f t="shared" si="30"/>
        <v/>
      </c>
      <c r="P112" s="173"/>
      <c r="Q112" s="11"/>
      <c r="R112" s="11"/>
      <c r="S112" s="11"/>
      <c r="T112" s="11"/>
      <c r="U112" s="11"/>
      <c r="V112" s="11" t="str">
        <f t="shared" si="31"/>
        <v/>
      </c>
      <c r="W112" s="11">
        <v>82</v>
      </c>
      <c r="X112" s="173"/>
      <c r="Y112" s="173"/>
      <c r="Z112" s="11" t="str">
        <f t="shared" si="36"/>
        <v/>
      </c>
      <c r="AA112" s="211">
        <f t="shared" si="37"/>
        <v>0</v>
      </c>
      <c r="AB112" s="211" t="str">
        <f t="shared" si="26"/>
        <v/>
      </c>
      <c r="AC112" s="211" t="str">
        <f t="shared" si="26"/>
        <v/>
      </c>
      <c r="AD112" s="210">
        <f t="shared" si="32"/>
        <v>0</v>
      </c>
      <c r="AE112" s="210">
        <f t="shared" si="32"/>
        <v>0</v>
      </c>
      <c r="AF112" s="210">
        <f t="shared" si="32"/>
        <v>0</v>
      </c>
      <c r="AG112" s="210">
        <f t="shared" si="32"/>
        <v>1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BB112" s="211" t="str">
        <f t="shared" si="40"/>
        <v/>
      </c>
      <c r="BC112" s="211" t="str">
        <f t="shared" si="40"/>
        <v/>
      </c>
      <c r="BD112" s="211" t="str">
        <f t="shared" si="40"/>
        <v/>
      </c>
      <c r="BE112" s="211" t="str">
        <f t="shared" si="40"/>
        <v/>
      </c>
      <c r="BF112" s="211" t="str">
        <f t="shared" si="40"/>
        <v/>
      </c>
      <c r="BH112" s="226" t="b">
        <f t="shared" si="38"/>
        <v>0</v>
      </c>
      <c r="BI112" s="226" t="b">
        <f t="shared" si="38"/>
        <v>0</v>
      </c>
    </row>
    <row r="113" spans="2:61" x14ac:dyDescent="0.25">
      <c r="B113" s="11" t="str">
        <f t="shared" si="27"/>
        <v/>
      </c>
      <c r="C113" s="8"/>
      <c r="D113" s="8"/>
      <c r="E113" s="8"/>
      <c r="F113" s="340"/>
      <c r="G113" s="10"/>
      <c r="H113" s="10"/>
      <c r="I113" s="194"/>
      <c r="J113" s="11" t="str">
        <f t="shared" si="34"/>
        <v/>
      </c>
      <c r="K113" s="11" t="str">
        <f t="shared" si="39"/>
        <v/>
      </c>
      <c r="L113" s="11" t="str">
        <f t="shared" si="35"/>
        <v/>
      </c>
      <c r="M113" s="11" t="str">
        <f t="shared" si="28"/>
        <v/>
      </c>
      <c r="N113" s="11" t="str">
        <f t="shared" si="29"/>
        <v/>
      </c>
      <c r="O113" s="11" t="str">
        <f t="shared" si="30"/>
        <v/>
      </c>
      <c r="P113" s="173"/>
      <c r="Q113" s="11"/>
      <c r="R113" s="11"/>
      <c r="S113" s="11"/>
      <c r="T113" s="11"/>
      <c r="U113" s="11"/>
      <c r="V113" s="11" t="str">
        <f t="shared" si="31"/>
        <v/>
      </c>
      <c r="W113" s="11">
        <v>83</v>
      </c>
      <c r="X113" s="173"/>
      <c r="Y113" s="173"/>
      <c r="Z113" s="11" t="str">
        <f t="shared" si="36"/>
        <v/>
      </c>
      <c r="AA113" s="211">
        <f t="shared" si="37"/>
        <v>0</v>
      </c>
      <c r="AB113" s="211" t="str">
        <f t="shared" si="26"/>
        <v/>
      </c>
      <c r="AC113" s="211" t="str">
        <f t="shared" si="26"/>
        <v/>
      </c>
      <c r="AD113" s="210">
        <f t="shared" si="32"/>
        <v>0</v>
      </c>
      <c r="AE113" s="210">
        <f t="shared" si="32"/>
        <v>0</v>
      </c>
      <c r="AF113" s="210">
        <f t="shared" si="32"/>
        <v>0</v>
      </c>
      <c r="AG113" s="210">
        <f t="shared" si="32"/>
        <v>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BB113" s="211" t="str">
        <f t="shared" si="40"/>
        <v/>
      </c>
      <c r="BC113" s="211" t="str">
        <f t="shared" si="40"/>
        <v/>
      </c>
      <c r="BD113" s="211" t="str">
        <f t="shared" si="40"/>
        <v/>
      </c>
      <c r="BE113" s="211" t="str">
        <f t="shared" si="40"/>
        <v/>
      </c>
      <c r="BF113" s="211" t="str">
        <f t="shared" si="40"/>
        <v/>
      </c>
      <c r="BH113" s="226" t="b">
        <f t="shared" si="38"/>
        <v>0</v>
      </c>
      <c r="BI113" s="226" t="b">
        <f t="shared" si="38"/>
        <v>0</v>
      </c>
    </row>
    <row r="114" spans="2:61" x14ac:dyDescent="0.25">
      <c r="B114" s="11" t="str">
        <f t="shared" si="27"/>
        <v/>
      </c>
      <c r="C114" s="8"/>
      <c r="D114" s="8"/>
      <c r="E114" s="8"/>
      <c r="F114" s="340"/>
      <c r="G114" s="10"/>
      <c r="H114" s="10"/>
      <c r="I114" s="194"/>
      <c r="J114" s="11" t="str">
        <f t="shared" si="34"/>
        <v/>
      </c>
      <c r="K114" s="11" t="str">
        <f t="shared" si="39"/>
        <v/>
      </c>
      <c r="L114" s="11" t="str">
        <f t="shared" si="35"/>
        <v/>
      </c>
      <c r="M114" s="11" t="str">
        <f t="shared" si="28"/>
        <v/>
      </c>
      <c r="N114" s="11" t="str">
        <f t="shared" si="29"/>
        <v/>
      </c>
      <c r="O114" s="11" t="str">
        <f t="shared" si="30"/>
        <v/>
      </c>
      <c r="P114" s="173"/>
      <c r="Q114" s="11"/>
      <c r="R114" s="11"/>
      <c r="S114" s="11"/>
      <c r="T114" s="11"/>
      <c r="U114" s="11"/>
      <c r="V114" s="11" t="str">
        <f t="shared" si="31"/>
        <v/>
      </c>
      <c r="W114" s="11">
        <v>84</v>
      </c>
      <c r="X114" s="173"/>
      <c r="Y114" s="173"/>
      <c r="Z114" s="11" t="str">
        <f t="shared" si="36"/>
        <v/>
      </c>
      <c r="AA114" s="211">
        <f t="shared" si="37"/>
        <v>0</v>
      </c>
      <c r="AB114" s="211" t="str">
        <f t="shared" si="26"/>
        <v/>
      </c>
      <c r="AC114" s="211" t="str">
        <f t="shared" si="26"/>
        <v/>
      </c>
      <c r="AD114" s="210">
        <f t="shared" si="32"/>
        <v>0</v>
      </c>
      <c r="AE114" s="210">
        <f t="shared" si="32"/>
        <v>0</v>
      </c>
      <c r="AF114" s="210">
        <f t="shared" si="32"/>
        <v>0</v>
      </c>
      <c r="AG114" s="210">
        <f t="shared" si="32"/>
        <v>1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BB114" s="211" t="str">
        <f t="shared" si="40"/>
        <v/>
      </c>
      <c r="BC114" s="211" t="str">
        <f t="shared" si="40"/>
        <v/>
      </c>
      <c r="BD114" s="211" t="str">
        <f t="shared" si="40"/>
        <v/>
      </c>
      <c r="BE114" s="211" t="str">
        <f t="shared" si="40"/>
        <v/>
      </c>
      <c r="BF114" s="211" t="str">
        <f t="shared" si="40"/>
        <v/>
      </c>
      <c r="BH114" s="226" t="b">
        <f t="shared" si="38"/>
        <v>0</v>
      </c>
      <c r="BI114" s="226" t="b">
        <f t="shared" si="38"/>
        <v>0</v>
      </c>
    </row>
    <row r="115" spans="2:61" x14ac:dyDescent="0.25">
      <c r="B115" s="11" t="str">
        <f t="shared" si="27"/>
        <v/>
      </c>
      <c r="C115" s="8"/>
      <c r="D115" s="8"/>
      <c r="E115" s="8"/>
      <c r="F115" s="340"/>
      <c r="G115" s="10"/>
      <c r="H115" s="10"/>
      <c r="I115" s="194"/>
      <c r="J115" s="11" t="str">
        <f t="shared" si="34"/>
        <v/>
      </c>
      <c r="K115" s="11" t="str">
        <f t="shared" si="39"/>
        <v/>
      </c>
      <c r="L115" s="11" t="str">
        <f t="shared" si="35"/>
        <v/>
      </c>
      <c r="M115" s="11" t="str">
        <f t="shared" si="28"/>
        <v/>
      </c>
      <c r="N115" s="11" t="str">
        <f t="shared" si="29"/>
        <v/>
      </c>
      <c r="O115" s="11" t="str">
        <f t="shared" si="30"/>
        <v/>
      </c>
      <c r="P115" s="173"/>
      <c r="Q115" s="11"/>
      <c r="R115" s="11"/>
      <c r="S115" s="11"/>
      <c r="T115" s="11"/>
      <c r="U115" s="11"/>
      <c r="V115" s="11" t="str">
        <f t="shared" si="31"/>
        <v/>
      </c>
      <c r="W115" s="11">
        <v>85</v>
      </c>
      <c r="X115" s="173"/>
      <c r="Y115" s="173"/>
      <c r="Z115" s="11" t="str">
        <f t="shared" si="36"/>
        <v/>
      </c>
      <c r="AA115" s="211">
        <f t="shared" si="37"/>
        <v>0</v>
      </c>
      <c r="AB115" s="211" t="str">
        <f t="shared" si="26"/>
        <v/>
      </c>
      <c r="AC115" s="211" t="str">
        <f t="shared" si="26"/>
        <v/>
      </c>
      <c r="AD115" s="210">
        <f t="shared" si="32"/>
        <v>0</v>
      </c>
      <c r="AE115" s="210">
        <f t="shared" si="32"/>
        <v>0</v>
      </c>
      <c r="AF115" s="210">
        <f t="shared" si="32"/>
        <v>0</v>
      </c>
      <c r="AG115" s="210">
        <f t="shared" si="32"/>
        <v>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BB115" s="211" t="str">
        <f t="shared" si="40"/>
        <v/>
      </c>
      <c r="BC115" s="211" t="str">
        <f t="shared" si="40"/>
        <v/>
      </c>
      <c r="BD115" s="211" t="str">
        <f t="shared" si="40"/>
        <v/>
      </c>
      <c r="BE115" s="211" t="str">
        <f t="shared" si="40"/>
        <v/>
      </c>
      <c r="BF115" s="211" t="str">
        <f t="shared" si="40"/>
        <v/>
      </c>
      <c r="BH115" s="226" t="b">
        <f t="shared" si="38"/>
        <v>0</v>
      </c>
      <c r="BI115" s="226" t="b">
        <f t="shared" si="38"/>
        <v>0</v>
      </c>
    </row>
    <row r="116" spans="2:61" x14ac:dyDescent="0.25">
      <c r="B116" s="11" t="str">
        <f t="shared" si="27"/>
        <v/>
      </c>
      <c r="C116" s="8"/>
      <c r="D116" s="8"/>
      <c r="E116" s="8"/>
      <c r="F116" s="340"/>
      <c r="G116" s="10"/>
      <c r="H116" s="10"/>
      <c r="I116" s="194"/>
      <c r="J116" s="11" t="str">
        <f t="shared" si="34"/>
        <v/>
      </c>
      <c r="K116" s="11" t="str">
        <f t="shared" si="39"/>
        <v/>
      </c>
      <c r="L116" s="11" t="str">
        <f t="shared" si="35"/>
        <v/>
      </c>
      <c r="M116" s="11" t="str">
        <f t="shared" si="28"/>
        <v/>
      </c>
      <c r="N116" s="11" t="str">
        <f t="shared" si="29"/>
        <v/>
      </c>
      <c r="O116" s="11" t="str">
        <f t="shared" si="30"/>
        <v/>
      </c>
      <c r="P116" s="173"/>
      <c r="Q116" s="11"/>
      <c r="R116" s="11"/>
      <c r="S116" s="11"/>
      <c r="T116" s="11"/>
      <c r="U116" s="11"/>
      <c r="V116" s="11" t="str">
        <f t="shared" si="31"/>
        <v/>
      </c>
      <c r="W116" s="11">
        <v>86</v>
      </c>
      <c r="X116" s="173"/>
      <c r="Y116" s="173"/>
      <c r="Z116" s="11" t="str">
        <f t="shared" si="36"/>
        <v/>
      </c>
      <c r="AA116" s="211">
        <f t="shared" si="37"/>
        <v>0</v>
      </c>
      <c r="AB116" s="211" t="str">
        <f t="shared" si="26"/>
        <v/>
      </c>
      <c r="AC116" s="211" t="str">
        <f t="shared" si="26"/>
        <v/>
      </c>
      <c r="AD116" s="210">
        <f t="shared" si="32"/>
        <v>0</v>
      </c>
      <c r="AE116" s="210">
        <f t="shared" si="32"/>
        <v>0</v>
      </c>
      <c r="AF116" s="210">
        <f t="shared" si="32"/>
        <v>0</v>
      </c>
      <c r="AG116" s="210">
        <f t="shared" si="32"/>
        <v>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BB116" s="211" t="str">
        <f t="shared" si="40"/>
        <v/>
      </c>
      <c r="BC116" s="211" t="str">
        <f t="shared" si="40"/>
        <v/>
      </c>
      <c r="BD116" s="211" t="str">
        <f t="shared" si="40"/>
        <v/>
      </c>
      <c r="BE116" s="211" t="str">
        <f t="shared" si="40"/>
        <v/>
      </c>
      <c r="BF116" s="211" t="str">
        <f t="shared" si="40"/>
        <v/>
      </c>
      <c r="BH116" s="226" t="b">
        <f t="shared" si="38"/>
        <v>0</v>
      </c>
      <c r="BI116" s="226" t="b">
        <f t="shared" si="38"/>
        <v>0</v>
      </c>
    </row>
    <row r="117" spans="2:61" x14ac:dyDescent="0.25">
      <c r="B117" s="11" t="str">
        <f t="shared" si="27"/>
        <v/>
      </c>
      <c r="C117" s="8"/>
      <c r="D117" s="8"/>
      <c r="E117" s="8"/>
      <c r="F117" s="340"/>
      <c r="G117" s="10"/>
      <c r="H117" s="10"/>
      <c r="I117" s="194"/>
      <c r="J117" s="11" t="str">
        <f t="shared" si="34"/>
        <v/>
      </c>
      <c r="K117" s="11" t="str">
        <f t="shared" si="39"/>
        <v/>
      </c>
      <c r="L117" s="11" t="str">
        <f t="shared" si="35"/>
        <v/>
      </c>
      <c r="M117" s="11" t="str">
        <f t="shared" si="28"/>
        <v/>
      </c>
      <c r="N117" s="11" t="str">
        <f t="shared" si="29"/>
        <v/>
      </c>
      <c r="O117" s="11" t="str">
        <f t="shared" si="30"/>
        <v/>
      </c>
      <c r="P117" s="173"/>
      <c r="Q117" s="11"/>
      <c r="R117" s="11"/>
      <c r="S117" s="11"/>
      <c r="T117" s="11"/>
      <c r="U117" s="11"/>
      <c r="V117" s="11" t="str">
        <f t="shared" si="31"/>
        <v/>
      </c>
      <c r="W117" s="11">
        <v>87</v>
      </c>
      <c r="X117" s="173"/>
      <c r="Y117" s="173"/>
      <c r="Z117" s="11" t="str">
        <f t="shared" si="36"/>
        <v/>
      </c>
      <c r="AA117" s="211">
        <f t="shared" si="37"/>
        <v>0</v>
      </c>
      <c r="AB117" s="211" t="str">
        <f t="shared" si="26"/>
        <v/>
      </c>
      <c r="AC117" s="211" t="str">
        <f t="shared" si="26"/>
        <v/>
      </c>
      <c r="AD117" s="210">
        <f t="shared" si="32"/>
        <v>0</v>
      </c>
      <c r="AE117" s="210">
        <f t="shared" si="32"/>
        <v>0</v>
      </c>
      <c r="AF117" s="210">
        <f t="shared" si="32"/>
        <v>0</v>
      </c>
      <c r="AG117" s="210">
        <f t="shared" si="32"/>
        <v>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BB117" s="211" t="str">
        <f t="shared" si="40"/>
        <v/>
      </c>
      <c r="BC117" s="211" t="str">
        <f t="shared" si="40"/>
        <v/>
      </c>
      <c r="BD117" s="211" t="str">
        <f t="shared" si="40"/>
        <v/>
      </c>
      <c r="BE117" s="211" t="str">
        <f t="shared" si="40"/>
        <v/>
      </c>
      <c r="BF117" s="211" t="str">
        <f t="shared" si="40"/>
        <v/>
      </c>
      <c r="BH117" s="226" t="b">
        <f t="shared" si="38"/>
        <v>0</v>
      </c>
      <c r="BI117" s="226" t="b">
        <f t="shared" si="38"/>
        <v>0</v>
      </c>
    </row>
    <row r="118" spans="2:61" x14ac:dyDescent="0.25">
      <c r="B118" s="11" t="str">
        <f t="shared" si="27"/>
        <v/>
      </c>
      <c r="C118" s="8"/>
      <c r="D118" s="8"/>
      <c r="E118" s="8"/>
      <c r="F118" s="340"/>
      <c r="G118" s="10"/>
      <c r="H118" s="10"/>
      <c r="I118" s="194"/>
      <c r="J118" s="11" t="str">
        <f t="shared" si="34"/>
        <v/>
      </c>
      <c r="K118" s="11" t="str">
        <f t="shared" si="39"/>
        <v/>
      </c>
      <c r="L118" s="11" t="str">
        <f t="shared" si="35"/>
        <v/>
      </c>
      <c r="M118" s="11" t="str">
        <f t="shared" si="28"/>
        <v/>
      </c>
      <c r="N118" s="11" t="str">
        <f t="shared" si="29"/>
        <v/>
      </c>
      <c r="O118" s="11" t="str">
        <f t="shared" si="30"/>
        <v/>
      </c>
      <c r="P118" s="173"/>
      <c r="Q118" s="11"/>
      <c r="R118" s="11"/>
      <c r="S118" s="11"/>
      <c r="T118" s="11"/>
      <c r="U118" s="11"/>
      <c r="V118" s="11" t="str">
        <f t="shared" si="31"/>
        <v/>
      </c>
      <c r="W118" s="11">
        <v>88</v>
      </c>
      <c r="X118" s="173"/>
      <c r="Y118" s="173"/>
      <c r="Z118" s="11" t="str">
        <f t="shared" si="36"/>
        <v/>
      </c>
      <c r="AA118" s="211">
        <f t="shared" si="37"/>
        <v>0</v>
      </c>
      <c r="AB118" s="211" t="str">
        <f t="shared" si="26"/>
        <v/>
      </c>
      <c r="AC118" s="211" t="str">
        <f t="shared" si="26"/>
        <v/>
      </c>
      <c r="AD118" s="210">
        <f t="shared" si="32"/>
        <v>0</v>
      </c>
      <c r="AE118" s="210">
        <f t="shared" si="32"/>
        <v>0</v>
      </c>
      <c r="AF118" s="210">
        <f t="shared" si="32"/>
        <v>0</v>
      </c>
      <c r="AG118" s="210">
        <f t="shared" si="32"/>
        <v>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BB118" s="211" t="str">
        <f t="shared" si="40"/>
        <v/>
      </c>
      <c r="BC118" s="211" t="str">
        <f t="shared" si="40"/>
        <v/>
      </c>
      <c r="BD118" s="211" t="str">
        <f t="shared" si="40"/>
        <v/>
      </c>
      <c r="BE118" s="211" t="str">
        <f t="shared" si="40"/>
        <v/>
      </c>
      <c r="BF118" s="211" t="str">
        <f t="shared" si="40"/>
        <v/>
      </c>
      <c r="BH118" s="226" t="b">
        <f t="shared" si="38"/>
        <v>0</v>
      </c>
      <c r="BI118" s="226" t="b">
        <f t="shared" si="38"/>
        <v>0</v>
      </c>
    </row>
    <row r="119" spans="2:61" x14ac:dyDescent="0.25">
      <c r="B119" s="11" t="str">
        <f t="shared" si="27"/>
        <v/>
      </c>
      <c r="C119" s="8"/>
      <c r="D119" s="8"/>
      <c r="E119" s="8"/>
      <c r="F119" s="340"/>
      <c r="G119" s="10"/>
      <c r="H119" s="10"/>
      <c r="I119" s="194"/>
      <c r="J119" s="11" t="str">
        <f t="shared" si="34"/>
        <v/>
      </c>
      <c r="K119" s="11" t="str">
        <f t="shared" si="39"/>
        <v/>
      </c>
      <c r="L119" s="11" t="str">
        <f t="shared" si="35"/>
        <v/>
      </c>
      <c r="M119" s="11" t="str">
        <f t="shared" si="28"/>
        <v/>
      </c>
      <c r="N119" s="11" t="str">
        <f t="shared" si="29"/>
        <v/>
      </c>
      <c r="O119" s="11" t="str">
        <f t="shared" si="30"/>
        <v/>
      </c>
      <c r="P119" s="173"/>
      <c r="Q119" s="11"/>
      <c r="R119" s="11"/>
      <c r="S119" s="11"/>
      <c r="T119" s="11"/>
      <c r="U119" s="11"/>
      <c r="V119" s="11" t="str">
        <f t="shared" si="31"/>
        <v/>
      </c>
      <c r="W119" s="11">
        <v>89</v>
      </c>
      <c r="X119" s="173"/>
      <c r="Y119" s="173"/>
      <c r="Z119" s="11" t="str">
        <f t="shared" si="36"/>
        <v/>
      </c>
      <c r="AA119" s="211">
        <f t="shared" si="37"/>
        <v>0</v>
      </c>
      <c r="AB119" s="211" t="str">
        <f t="shared" si="26"/>
        <v/>
      </c>
      <c r="AC119" s="211" t="str">
        <f t="shared" si="26"/>
        <v/>
      </c>
      <c r="AD119" s="210">
        <f t="shared" si="32"/>
        <v>0</v>
      </c>
      <c r="AE119" s="210">
        <f t="shared" si="32"/>
        <v>0</v>
      </c>
      <c r="AF119" s="210">
        <f t="shared" si="32"/>
        <v>0</v>
      </c>
      <c r="AG119" s="210">
        <f t="shared" si="32"/>
        <v>1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BB119" s="211" t="str">
        <f t="shared" si="40"/>
        <v/>
      </c>
      <c r="BC119" s="211" t="str">
        <f t="shared" si="40"/>
        <v/>
      </c>
      <c r="BD119" s="211" t="str">
        <f t="shared" si="40"/>
        <v/>
      </c>
      <c r="BE119" s="211" t="str">
        <f t="shared" si="40"/>
        <v/>
      </c>
      <c r="BF119" s="211" t="str">
        <f t="shared" si="40"/>
        <v/>
      </c>
      <c r="BH119" s="226" t="b">
        <f t="shared" si="38"/>
        <v>0</v>
      </c>
      <c r="BI119" s="226" t="b">
        <f t="shared" si="38"/>
        <v>0</v>
      </c>
    </row>
    <row r="120" spans="2:61" x14ac:dyDescent="0.25">
      <c r="B120" s="11" t="str">
        <f t="shared" si="27"/>
        <v/>
      </c>
      <c r="C120" s="8"/>
      <c r="D120" s="8"/>
      <c r="E120" s="8"/>
      <c r="F120" s="340"/>
      <c r="G120" s="10"/>
      <c r="H120" s="10"/>
      <c r="I120" s="194"/>
      <c r="J120" s="11" t="str">
        <f t="shared" si="34"/>
        <v/>
      </c>
      <c r="K120" s="11" t="str">
        <f t="shared" si="39"/>
        <v/>
      </c>
      <c r="L120" s="11" t="str">
        <f t="shared" si="35"/>
        <v/>
      </c>
      <c r="M120" s="11" t="str">
        <f t="shared" si="28"/>
        <v/>
      </c>
      <c r="N120" s="11" t="str">
        <f t="shared" si="29"/>
        <v/>
      </c>
      <c r="O120" s="11" t="str">
        <f t="shared" si="30"/>
        <v/>
      </c>
      <c r="P120" s="173"/>
      <c r="Q120" s="11"/>
      <c r="R120" s="11"/>
      <c r="S120" s="11"/>
      <c r="T120" s="11"/>
      <c r="U120" s="11"/>
      <c r="V120" s="11" t="str">
        <f t="shared" si="31"/>
        <v/>
      </c>
      <c r="W120" s="11">
        <v>90</v>
      </c>
      <c r="X120" s="173"/>
      <c r="Y120" s="173"/>
      <c r="Z120" s="11" t="str">
        <f t="shared" si="36"/>
        <v/>
      </c>
      <c r="AA120" s="211">
        <f t="shared" si="37"/>
        <v>0</v>
      </c>
      <c r="AB120" s="211" t="str">
        <f t="shared" si="26"/>
        <v/>
      </c>
      <c r="AC120" s="211" t="str">
        <f t="shared" si="26"/>
        <v/>
      </c>
      <c r="AD120" s="210">
        <f t="shared" si="32"/>
        <v>0</v>
      </c>
      <c r="AE120" s="210">
        <f t="shared" si="32"/>
        <v>0</v>
      </c>
      <c r="AF120" s="210">
        <f t="shared" si="32"/>
        <v>0</v>
      </c>
      <c r="AG120" s="210">
        <f t="shared" si="32"/>
        <v>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BB120" s="211" t="str">
        <f t="shared" si="40"/>
        <v/>
      </c>
      <c r="BC120" s="211" t="str">
        <f t="shared" si="40"/>
        <v/>
      </c>
      <c r="BD120" s="211" t="str">
        <f t="shared" si="40"/>
        <v/>
      </c>
      <c r="BE120" s="211" t="str">
        <f t="shared" si="40"/>
        <v/>
      </c>
      <c r="BF120" s="211" t="str">
        <f t="shared" si="40"/>
        <v/>
      </c>
      <c r="BH120" s="226" t="b">
        <f t="shared" si="38"/>
        <v>0</v>
      </c>
      <c r="BI120" s="226" t="b">
        <f t="shared" si="38"/>
        <v>0</v>
      </c>
    </row>
    <row r="121" spans="2:61" x14ac:dyDescent="0.25">
      <c r="B121" s="11" t="str">
        <f t="shared" si="27"/>
        <v/>
      </c>
      <c r="C121" s="8"/>
      <c r="D121" s="8"/>
      <c r="E121" s="8"/>
      <c r="F121" s="340"/>
      <c r="G121" s="10"/>
      <c r="H121" s="10"/>
      <c r="I121" s="194"/>
      <c r="J121" s="11" t="str">
        <f t="shared" si="34"/>
        <v/>
      </c>
      <c r="K121" s="11" t="str">
        <f t="shared" si="39"/>
        <v/>
      </c>
      <c r="L121" s="11" t="str">
        <f t="shared" si="35"/>
        <v/>
      </c>
      <c r="M121" s="11" t="str">
        <f t="shared" si="28"/>
        <v/>
      </c>
      <c r="N121" s="11" t="str">
        <f t="shared" si="29"/>
        <v/>
      </c>
      <c r="O121" s="11" t="str">
        <f t="shared" si="30"/>
        <v/>
      </c>
      <c r="P121" s="173"/>
      <c r="Q121" s="11"/>
      <c r="R121" s="11"/>
      <c r="S121" s="11"/>
      <c r="T121" s="11"/>
      <c r="U121" s="11"/>
      <c r="V121" s="11" t="str">
        <f t="shared" si="31"/>
        <v/>
      </c>
      <c r="W121" s="11">
        <v>91</v>
      </c>
      <c r="X121" s="173"/>
      <c r="Y121" s="173"/>
      <c r="Z121" s="11" t="str">
        <f t="shared" si="36"/>
        <v/>
      </c>
      <c r="AA121" s="211">
        <f t="shared" si="37"/>
        <v>0</v>
      </c>
      <c r="AB121" s="211" t="str">
        <f t="shared" si="26"/>
        <v/>
      </c>
      <c r="AC121" s="211" t="str">
        <f t="shared" si="26"/>
        <v/>
      </c>
      <c r="AD121" s="210">
        <f t="shared" si="32"/>
        <v>0</v>
      </c>
      <c r="AE121" s="210">
        <f t="shared" si="32"/>
        <v>0</v>
      </c>
      <c r="AF121" s="210">
        <f t="shared" si="32"/>
        <v>0</v>
      </c>
      <c r="AG121" s="210">
        <f t="shared" si="32"/>
        <v>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BB121" s="211" t="str">
        <f t="shared" si="40"/>
        <v/>
      </c>
      <c r="BC121" s="211" t="str">
        <f t="shared" si="40"/>
        <v/>
      </c>
      <c r="BD121" s="211" t="str">
        <f t="shared" si="40"/>
        <v/>
      </c>
      <c r="BE121" s="211" t="str">
        <f t="shared" si="40"/>
        <v/>
      </c>
      <c r="BF121" s="211" t="str">
        <f t="shared" si="40"/>
        <v/>
      </c>
      <c r="BH121" s="226" t="b">
        <f t="shared" si="38"/>
        <v>0</v>
      </c>
      <c r="BI121" s="226" t="b">
        <f t="shared" si="38"/>
        <v>0</v>
      </c>
    </row>
    <row r="122" spans="2:61" x14ac:dyDescent="0.25">
      <c r="B122" s="11" t="str">
        <f t="shared" si="27"/>
        <v/>
      </c>
      <c r="C122" s="8"/>
      <c r="D122" s="8"/>
      <c r="E122" s="8"/>
      <c r="F122" s="340"/>
      <c r="G122" s="10"/>
      <c r="H122" s="10"/>
      <c r="I122" s="194"/>
      <c r="J122" s="11" t="str">
        <f t="shared" si="34"/>
        <v/>
      </c>
      <c r="K122" s="11" t="str">
        <f t="shared" si="39"/>
        <v/>
      </c>
      <c r="L122" s="11" t="str">
        <f t="shared" si="35"/>
        <v/>
      </c>
      <c r="M122" s="11" t="str">
        <f t="shared" si="28"/>
        <v/>
      </c>
      <c r="N122" s="11" t="str">
        <f t="shared" si="29"/>
        <v/>
      </c>
      <c r="O122" s="11" t="str">
        <f t="shared" si="30"/>
        <v/>
      </c>
      <c r="P122" s="173"/>
      <c r="Q122" s="11"/>
      <c r="R122" s="11"/>
      <c r="S122" s="11"/>
      <c r="T122" s="11"/>
      <c r="U122" s="11"/>
      <c r="V122" s="11" t="str">
        <f t="shared" si="31"/>
        <v/>
      </c>
      <c r="W122" s="11">
        <v>92</v>
      </c>
      <c r="X122" s="173"/>
      <c r="Y122" s="173"/>
      <c r="Z122" s="11" t="str">
        <f t="shared" si="36"/>
        <v/>
      </c>
      <c r="AA122" s="211">
        <f t="shared" si="37"/>
        <v>0</v>
      </c>
      <c r="AB122" s="211" t="str">
        <f t="shared" si="26"/>
        <v/>
      </c>
      <c r="AC122" s="211" t="str">
        <f t="shared" si="26"/>
        <v/>
      </c>
      <c r="AD122" s="210">
        <f t="shared" si="32"/>
        <v>0</v>
      </c>
      <c r="AE122" s="210">
        <f t="shared" si="32"/>
        <v>0</v>
      </c>
      <c r="AF122" s="210">
        <f t="shared" si="32"/>
        <v>0</v>
      </c>
      <c r="AG122" s="210">
        <f t="shared" si="32"/>
        <v>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BB122" s="211" t="str">
        <f t="shared" si="40"/>
        <v/>
      </c>
      <c r="BC122" s="211" t="str">
        <f t="shared" si="40"/>
        <v/>
      </c>
      <c r="BD122" s="211" t="str">
        <f t="shared" si="40"/>
        <v/>
      </c>
      <c r="BE122" s="211" t="str">
        <f t="shared" si="40"/>
        <v/>
      </c>
      <c r="BF122" s="211" t="str">
        <f t="shared" si="40"/>
        <v/>
      </c>
      <c r="BH122" s="226" t="b">
        <f t="shared" si="38"/>
        <v>0</v>
      </c>
      <c r="BI122" s="226" t="b">
        <f t="shared" si="38"/>
        <v>0</v>
      </c>
    </row>
    <row r="123" spans="2:61" x14ac:dyDescent="0.25">
      <c r="B123" s="11" t="str">
        <f t="shared" si="27"/>
        <v/>
      </c>
      <c r="C123" s="8"/>
      <c r="D123" s="8"/>
      <c r="E123" s="8"/>
      <c r="F123" s="340"/>
      <c r="G123" s="10"/>
      <c r="H123" s="10"/>
      <c r="I123" s="194"/>
      <c r="J123" s="11" t="str">
        <f t="shared" si="34"/>
        <v/>
      </c>
      <c r="K123" s="11" t="str">
        <f t="shared" si="39"/>
        <v/>
      </c>
      <c r="L123" s="11" t="str">
        <f t="shared" si="35"/>
        <v/>
      </c>
      <c r="M123" s="11" t="str">
        <f t="shared" si="28"/>
        <v/>
      </c>
      <c r="N123" s="11" t="str">
        <f t="shared" si="29"/>
        <v/>
      </c>
      <c r="O123" s="11" t="str">
        <f t="shared" si="30"/>
        <v/>
      </c>
      <c r="P123" s="173"/>
      <c r="Q123" s="11"/>
      <c r="R123" s="11"/>
      <c r="S123" s="11"/>
      <c r="T123" s="11"/>
      <c r="U123" s="11"/>
      <c r="V123" s="11" t="str">
        <f t="shared" si="31"/>
        <v/>
      </c>
      <c r="W123" s="11">
        <v>93</v>
      </c>
      <c r="X123" s="173"/>
      <c r="Y123" s="173"/>
      <c r="Z123" s="11" t="str">
        <f t="shared" si="36"/>
        <v/>
      </c>
      <c r="AA123" s="211">
        <f t="shared" si="37"/>
        <v>0</v>
      </c>
      <c r="AB123" s="211" t="str">
        <f t="shared" si="26"/>
        <v/>
      </c>
      <c r="AC123" s="211" t="str">
        <f t="shared" si="26"/>
        <v/>
      </c>
      <c r="AD123" s="210">
        <f t="shared" si="32"/>
        <v>0</v>
      </c>
      <c r="AE123" s="210">
        <f t="shared" si="32"/>
        <v>0</v>
      </c>
      <c r="AF123" s="210">
        <f t="shared" si="32"/>
        <v>0</v>
      </c>
      <c r="AG123" s="210">
        <f t="shared" si="32"/>
        <v>1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BB123" s="211" t="str">
        <f t="shared" si="40"/>
        <v/>
      </c>
      <c r="BC123" s="211" t="str">
        <f t="shared" si="40"/>
        <v/>
      </c>
      <c r="BD123" s="211" t="str">
        <f t="shared" si="40"/>
        <v/>
      </c>
      <c r="BE123" s="211" t="str">
        <f t="shared" si="40"/>
        <v/>
      </c>
      <c r="BF123" s="211" t="str">
        <f t="shared" si="40"/>
        <v/>
      </c>
      <c r="BH123" s="226" t="b">
        <f t="shared" si="38"/>
        <v>0</v>
      </c>
      <c r="BI123" s="226" t="b">
        <f t="shared" si="38"/>
        <v>0</v>
      </c>
    </row>
    <row r="124" spans="2:61" x14ac:dyDescent="0.25">
      <c r="B124" s="11" t="str">
        <f t="shared" si="27"/>
        <v/>
      </c>
      <c r="C124" s="8"/>
      <c r="D124" s="8"/>
      <c r="E124" s="8"/>
      <c r="F124" s="340"/>
      <c r="G124" s="10"/>
      <c r="H124" s="10"/>
      <c r="I124" s="194"/>
      <c r="J124" s="11" t="str">
        <f t="shared" si="34"/>
        <v/>
      </c>
      <c r="K124" s="11" t="str">
        <f t="shared" si="39"/>
        <v/>
      </c>
      <c r="L124" s="11" t="str">
        <f t="shared" si="35"/>
        <v/>
      </c>
      <c r="M124" s="11" t="str">
        <f t="shared" si="28"/>
        <v/>
      </c>
      <c r="N124" s="11" t="str">
        <f t="shared" si="29"/>
        <v/>
      </c>
      <c r="O124" s="11" t="str">
        <f t="shared" si="30"/>
        <v/>
      </c>
      <c r="P124" s="173"/>
      <c r="Q124" s="11"/>
      <c r="R124" s="11"/>
      <c r="S124" s="11"/>
      <c r="T124" s="11"/>
      <c r="U124" s="11"/>
      <c r="V124" s="11" t="str">
        <f t="shared" si="31"/>
        <v/>
      </c>
      <c r="W124" s="11">
        <v>94</v>
      </c>
      <c r="X124" s="173"/>
      <c r="Y124" s="173"/>
      <c r="Z124" s="11" t="str">
        <f t="shared" si="36"/>
        <v/>
      </c>
      <c r="AA124" s="211">
        <f t="shared" si="37"/>
        <v>0</v>
      </c>
      <c r="AB124" s="211" t="str">
        <f t="shared" si="26"/>
        <v/>
      </c>
      <c r="AC124" s="211" t="str">
        <f t="shared" si="26"/>
        <v/>
      </c>
      <c r="AD124" s="210">
        <f t="shared" si="32"/>
        <v>0</v>
      </c>
      <c r="AE124" s="210">
        <f t="shared" si="32"/>
        <v>0</v>
      </c>
      <c r="AF124" s="210">
        <f t="shared" si="32"/>
        <v>0</v>
      </c>
      <c r="AG124" s="210">
        <f t="shared" si="32"/>
        <v>1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BB124" s="211" t="str">
        <f t="shared" si="40"/>
        <v/>
      </c>
      <c r="BC124" s="211" t="str">
        <f t="shared" si="40"/>
        <v/>
      </c>
      <c r="BD124" s="211" t="str">
        <f t="shared" si="40"/>
        <v/>
      </c>
      <c r="BE124" s="211" t="str">
        <f t="shared" si="40"/>
        <v/>
      </c>
      <c r="BF124" s="211" t="str">
        <f t="shared" si="40"/>
        <v/>
      </c>
      <c r="BH124" s="226" t="b">
        <f t="shared" si="38"/>
        <v>0</v>
      </c>
      <c r="BI124" s="226" t="b">
        <f t="shared" si="38"/>
        <v>0</v>
      </c>
    </row>
    <row r="125" spans="2:61" x14ac:dyDescent="0.25">
      <c r="B125" s="11" t="str">
        <f t="shared" si="27"/>
        <v/>
      </c>
      <c r="C125" s="8"/>
      <c r="D125" s="8"/>
      <c r="E125" s="8"/>
      <c r="F125" s="340"/>
      <c r="G125" s="10"/>
      <c r="H125" s="10"/>
      <c r="I125" s="194"/>
      <c r="J125" s="11" t="str">
        <f t="shared" si="34"/>
        <v/>
      </c>
      <c r="K125" s="11" t="str">
        <f t="shared" si="39"/>
        <v/>
      </c>
      <c r="L125" s="11" t="str">
        <f t="shared" si="35"/>
        <v/>
      </c>
      <c r="M125" s="11" t="str">
        <f t="shared" si="28"/>
        <v/>
      </c>
      <c r="N125" s="11" t="str">
        <f t="shared" si="29"/>
        <v/>
      </c>
      <c r="O125" s="11" t="str">
        <f t="shared" si="30"/>
        <v/>
      </c>
      <c r="P125" s="173"/>
      <c r="Q125" s="11"/>
      <c r="R125" s="11"/>
      <c r="S125" s="11"/>
      <c r="T125" s="11"/>
      <c r="U125" s="11"/>
      <c r="V125" s="11" t="str">
        <f t="shared" si="31"/>
        <v/>
      </c>
      <c r="W125" s="11">
        <v>95</v>
      </c>
      <c r="X125" s="173"/>
      <c r="Y125" s="173"/>
      <c r="Z125" s="11" t="str">
        <f t="shared" si="36"/>
        <v/>
      </c>
      <c r="AA125" s="211">
        <f t="shared" si="37"/>
        <v>0</v>
      </c>
      <c r="AB125" s="211" t="str">
        <f t="shared" si="26"/>
        <v/>
      </c>
      <c r="AC125" s="211" t="str">
        <f t="shared" si="26"/>
        <v/>
      </c>
      <c r="AD125" s="210">
        <f t="shared" si="32"/>
        <v>0</v>
      </c>
      <c r="AE125" s="210">
        <f t="shared" si="32"/>
        <v>0</v>
      </c>
      <c r="AF125" s="210">
        <f t="shared" si="32"/>
        <v>0</v>
      </c>
      <c r="AG125" s="210">
        <f t="shared" si="32"/>
        <v>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BB125" s="211" t="str">
        <f t="shared" si="40"/>
        <v/>
      </c>
      <c r="BC125" s="211" t="str">
        <f t="shared" si="40"/>
        <v/>
      </c>
      <c r="BD125" s="211" t="str">
        <f t="shared" si="40"/>
        <v/>
      </c>
      <c r="BE125" s="211" t="str">
        <f t="shared" si="40"/>
        <v/>
      </c>
      <c r="BF125" s="211" t="str">
        <f t="shared" si="40"/>
        <v/>
      </c>
      <c r="BH125" s="226" t="b">
        <f t="shared" si="38"/>
        <v>0</v>
      </c>
      <c r="BI125" s="226" t="b">
        <f t="shared" si="38"/>
        <v>0</v>
      </c>
    </row>
    <row r="126" spans="2:61" x14ac:dyDescent="0.25">
      <c r="B126" s="11" t="str">
        <f t="shared" si="27"/>
        <v/>
      </c>
      <c r="C126" s="8"/>
      <c r="D126" s="8"/>
      <c r="E126" s="8"/>
      <c r="F126" s="340"/>
      <c r="G126" s="10"/>
      <c r="H126" s="10"/>
      <c r="I126" s="194"/>
      <c r="J126" s="11" t="str">
        <f t="shared" si="34"/>
        <v/>
      </c>
      <c r="K126" s="11" t="str">
        <f t="shared" si="39"/>
        <v/>
      </c>
      <c r="L126" s="11" t="str">
        <f t="shared" si="35"/>
        <v/>
      </c>
      <c r="M126" s="11" t="str">
        <f t="shared" si="28"/>
        <v/>
      </c>
      <c r="N126" s="11" t="str">
        <f t="shared" si="29"/>
        <v/>
      </c>
      <c r="O126" s="11" t="str">
        <f t="shared" si="30"/>
        <v/>
      </c>
      <c r="P126" s="173"/>
      <c r="Q126" s="11"/>
      <c r="R126" s="11"/>
      <c r="S126" s="11"/>
      <c r="T126" s="11"/>
      <c r="U126" s="11"/>
      <c r="V126" s="11" t="str">
        <f t="shared" si="31"/>
        <v/>
      </c>
      <c r="W126" s="11">
        <v>96</v>
      </c>
      <c r="X126" s="173"/>
      <c r="Y126" s="173"/>
      <c r="Z126" s="11" t="str">
        <f t="shared" si="36"/>
        <v/>
      </c>
      <c r="AA126" s="211">
        <f t="shared" si="37"/>
        <v>0</v>
      </c>
      <c r="AB126" s="211" t="str">
        <f t="shared" si="26"/>
        <v/>
      </c>
      <c r="AC126" s="211" t="str">
        <f t="shared" si="26"/>
        <v/>
      </c>
      <c r="AD126" s="210">
        <f t="shared" si="32"/>
        <v>0</v>
      </c>
      <c r="AE126" s="210">
        <f t="shared" si="32"/>
        <v>0</v>
      </c>
      <c r="AF126" s="210">
        <f t="shared" si="32"/>
        <v>0</v>
      </c>
      <c r="AG126" s="210">
        <f t="shared" si="32"/>
        <v>1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BB126" s="211" t="str">
        <f t="shared" si="40"/>
        <v/>
      </c>
      <c r="BC126" s="211" t="str">
        <f t="shared" si="40"/>
        <v/>
      </c>
      <c r="BD126" s="211" t="str">
        <f t="shared" si="40"/>
        <v/>
      </c>
      <c r="BE126" s="211" t="str">
        <f t="shared" si="40"/>
        <v/>
      </c>
      <c r="BF126" s="211" t="str">
        <f t="shared" si="40"/>
        <v/>
      </c>
      <c r="BH126" s="226" t="b">
        <f t="shared" si="38"/>
        <v>0</v>
      </c>
      <c r="BI126" s="226" t="b">
        <f t="shared" si="38"/>
        <v>0</v>
      </c>
    </row>
    <row r="127" spans="2:61" x14ac:dyDescent="0.25">
      <c r="B127" s="11" t="str">
        <f t="shared" si="27"/>
        <v/>
      </c>
      <c r="C127" s="8"/>
      <c r="D127" s="8"/>
      <c r="E127" s="8"/>
      <c r="F127" s="340"/>
      <c r="G127" s="10"/>
      <c r="H127" s="10"/>
      <c r="I127" s="194"/>
      <c r="J127" s="11" t="str">
        <f t="shared" si="34"/>
        <v/>
      </c>
      <c r="K127" s="11" t="str">
        <f t="shared" si="39"/>
        <v/>
      </c>
      <c r="L127" s="11" t="str">
        <f t="shared" si="35"/>
        <v/>
      </c>
      <c r="M127" s="11" t="str">
        <f t="shared" si="28"/>
        <v/>
      </c>
      <c r="N127" s="11" t="str">
        <f t="shared" si="29"/>
        <v/>
      </c>
      <c r="O127" s="11" t="str">
        <f t="shared" ref="O127:O130" si="41">IF($F127="","",IF($AA127&lt;&gt;1,$AB$1,IFERROR(IF(OR(N127=1,M127*J127=1,K127*L127=1,L127*M127=1),1,0),$AB$1)))</f>
        <v/>
      </c>
      <c r="P127" s="173"/>
      <c r="Q127" s="11"/>
      <c r="R127" s="11"/>
      <c r="S127" s="11"/>
      <c r="T127" s="11"/>
      <c r="U127" s="11"/>
      <c r="V127" s="11" t="str">
        <f t="shared" si="31"/>
        <v/>
      </c>
      <c r="W127" s="11">
        <v>97</v>
      </c>
      <c r="X127" s="173"/>
      <c r="Y127" s="173"/>
      <c r="Z127" s="11" t="str">
        <f t="shared" si="36"/>
        <v/>
      </c>
      <c r="AA127" s="211">
        <f t="shared" si="37"/>
        <v>0</v>
      </c>
      <c r="AB127" s="211" t="str">
        <f t="shared" si="26"/>
        <v/>
      </c>
      <c r="AC127" s="211" t="str">
        <f t="shared" si="26"/>
        <v/>
      </c>
      <c r="AD127" s="210">
        <f t="shared" si="32"/>
        <v>0</v>
      </c>
      <c r="AE127" s="210">
        <f t="shared" si="32"/>
        <v>0</v>
      </c>
      <c r="AF127" s="210">
        <f t="shared" si="32"/>
        <v>0</v>
      </c>
      <c r="AG127" s="210">
        <f t="shared" si="32"/>
        <v>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BB127" s="211" t="str">
        <f t="shared" ref="BB127:BF130" si="42">IF($F127="","",BB$30)</f>
        <v/>
      </c>
      <c r="BC127" s="211" t="str">
        <f t="shared" si="42"/>
        <v/>
      </c>
      <c r="BD127" s="211" t="str">
        <f t="shared" si="42"/>
        <v/>
      </c>
      <c r="BE127" s="211" t="str">
        <f t="shared" si="42"/>
        <v/>
      </c>
      <c r="BF127" s="211" t="str">
        <f t="shared" si="42"/>
        <v/>
      </c>
      <c r="BH127" s="226" t="b">
        <f t="shared" si="38"/>
        <v>0</v>
      </c>
      <c r="BI127" s="226" t="b">
        <f t="shared" si="38"/>
        <v>0</v>
      </c>
    </row>
    <row r="128" spans="2:61" x14ac:dyDescent="0.25">
      <c r="B128" s="11" t="str">
        <f t="shared" si="27"/>
        <v/>
      </c>
      <c r="C128" s="8"/>
      <c r="D128" s="8"/>
      <c r="E128" s="8"/>
      <c r="F128" s="340"/>
      <c r="G128" s="10"/>
      <c r="H128" s="10"/>
      <c r="I128" s="194"/>
      <c r="J128" s="11" t="str">
        <f t="shared" si="34"/>
        <v/>
      </c>
      <c r="K128" s="11" t="str">
        <f t="shared" si="39"/>
        <v/>
      </c>
      <c r="L128" s="11" t="str">
        <f t="shared" si="35"/>
        <v/>
      </c>
      <c r="M128" s="11" t="str">
        <f t="shared" si="28"/>
        <v/>
      </c>
      <c r="N128" s="11" t="str">
        <f t="shared" si="29"/>
        <v/>
      </c>
      <c r="O128" s="11" t="str">
        <f t="shared" si="41"/>
        <v/>
      </c>
      <c r="P128" s="173"/>
      <c r="Q128" s="11"/>
      <c r="R128" s="11"/>
      <c r="S128" s="11"/>
      <c r="T128" s="11"/>
      <c r="U128" s="11"/>
      <c r="V128" s="11" t="str">
        <f t="shared" si="31"/>
        <v/>
      </c>
      <c r="W128" s="11">
        <v>98</v>
      </c>
      <c r="X128" s="173"/>
      <c r="Y128" s="173"/>
      <c r="Z128" s="11" t="str">
        <f t="shared" si="36"/>
        <v/>
      </c>
      <c r="AA128" s="211">
        <f t="shared" si="37"/>
        <v>0</v>
      </c>
      <c r="AB128" s="211" t="str">
        <f t="shared" si="26"/>
        <v/>
      </c>
      <c r="AC128" s="211" t="str">
        <f t="shared" si="26"/>
        <v/>
      </c>
      <c r="AD128" s="210">
        <f t="shared" si="32"/>
        <v>0</v>
      </c>
      <c r="AE128" s="210">
        <f t="shared" si="32"/>
        <v>0</v>
      </c>
      <c r="AF128" s="210">
        <f t="shared" si="32"/>
        <v>0</v>
      </c>
      <c r="AG128" s="210">
        <f t="shared" si="32"/>
        <v>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BB128" s="211" t="str">
        <f t="shared" si="42"/>
        <v/>
      </c>
      <c r="BC128" s="211" t="str">
        <f t="shared" si="42"/>
        <v/>
      </c>
      <c r="BD128" s="211" t="str">
        <f t="shared" si="42"/>
        <v/>
      </c>
      <c r="BE128" s="211" t="str">
        <f t="shared" si="42"/>
        <v/>
      </c>
      <c r="BF128" s="211" t="str">
        <f t="shared" si="42"/>
        <v/>
      </c>
      <c r="BH128" s="226" t="b">
        <f t="shared" si="38"/>
        <v>0</v>
      </c>
      <c r="BI128" s="226" t="b">
        <f t="shared" si="38"/>
        <v>0</v>
      </c>
    </row>
    <row r="129" spans="1:61" x14ac:dyDescent="0.25">
      <c r="B129" s="11" t="str">
        <f t="shared" si="27"/>
        <v/>
      </c>
      <c r="C129" s="8"/>
      <c r="D129" s="8"/>
      <c r="E129" s="8"/>
      <c r="F129" s="340"/>
      <c r="G129" s="10"/>
      <c r="H129" s="10"/>
      <c r="I129" s="194"/>
      <c r="J129" s="11" t="str">
        <f t="shared" si="34"/>
        <v/>
      </c>
      <c r="K129" s="11" t="str">
        <f t="shared" si="39"/>
        <v/>
      </c>
      <c r="L129" s="11" t="str">
        <f t="shared" si="35"/>
        <v/>
      </c>
      <c r="M129" s="11" t="str">
        <f t="shared" si="28"/>
        <v/>
      </c>
      <c r="N129" s="11" t="str">
        <f t="shared" si="29"/>
        <v/>
      </c>
      <c r="O129" s="11" t="str">
        <f t="shared" si="41"/>
        <v/>
      </c>
      <c r="P129" s="173"/>
      <c r="Q129" s="11"/>
      <c r="R129" s="11"/>
      <c r="S129" s="11"/>
      <c r="T129" s="11"/>
      <c r="U129" s="11"/>
      <c r="V129" s="11" t="str">
        <f t="shared" si="31"/>
        <v/>
      </c>
      <c r="W129" s="11">
        <v>99</v>
      </c>
      <c r="X129" s="173"/>
      <c r="Y129" s="173"/>
      <c r="Z129" s="11" t="str">
        <f t="shared" si="36"/>
        <v/>
      </c>
      <c r="AA129" s="211">
        <f t="shared" si="37"/>
        <v>0</v>
      </c>
      <c r="AB129" s="211" t="str">
        <f t="shared" si="26"/>
        <v/>
      </c>
      <c r="AC129" s="211" t="str">
        <f t="shared" si="26"/>
        <v/>
      </c>
      <c r="AD129" s="210">
        <f t="shared" si="32"/>
        <v>0</v>
      </c>
      <c r="AE129" s="210">
        <f t="shared" si="32"/>
        <v>0</v>
      </c>
      <c r="AF129" s="210">
        <f t="shared" si="32"/>
        <v>0</v>
      </c>
      <c r="AG129" s="210">
        <f t="shared" si="32"/>
        <v>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BB129" s="211" t="str">
        <f t="shared" si="42"/>
        <v/>
      </c>
      <c r="BC129" s="211" t="str">
        <f t="shared" si="42"/>
        <v/>
      </c>
      <c r="BD129" s="211" t="str">
        <f t="shared" si="42"/>
        <v/>
      </c>
      <c r="BE129" s="211" t="str">
        <f t="shared" si="42"/>
        <v/>
      </c>
      <c r="BF129" s="211" t="str">
        <f t="shared" si="42"/>
        <v/>
      </c>
      <c r="BH129" s="226" t="b">
        <f t="shared" si="38"/>
        <v>0</v>
      </c>
      <c r="BI129" s="226" t="b">
        <f t="shared" si="38"/>
        <v>0</v>
      </c>
    </row>
    <row r="130" spans="1:61" ht="16.5" thickBot="1" x14ac:dyDescent="0.3">
      <c r="B130" s="11" t="str">
        <f t="shared" si="27"/>
        <v/>
      </c>
      <c r="C130" s="8"/>
      <c r="D130" s="8"/>
      <c r="E130" s="8"/>
      <c r="F130" s="340"/>
      <c r="G130" s="10"/>
      <c r="H130" s="10"/>
      <c r="I130" s="194"/>
      <c r="J130" s="11" t="str">
        <f t="shared" si="34"/>
        <v/>
      </c>
      <c r="K130" s="11" t="str">
        <f t="shared" si="39"/>
        <v/>
      </c>
      <c r="L130" s="11" t="str">
        <f t="shared" si="35"/>
        <v/>
      </c>
      <c r="M130" s="11" t="str">
        <f t="shared" si="28"/>
        <v/>
      </c>
      <c r="N130" s="11" t="str">
        <f t="shared" si="29"/>
        <v/>
      </c>
      <c r="O130" s="11" t="str">
        <f t="shared" si="41"/>
        <v/>
      </c>
      <c r="P130" s="173"/>
      <c r="Q130" s="11"/>
      <c r="R130" s="11"/>
      <c r="S130" s="11"/>
      <c r="T130" s="11"/>
      <c r="U130" s="11"/>
      <c r="V130" s="11" t="str">
        <f t="shared" si="31"/>
        <v/>
      </c>
      <c r="W130" s="11">
        <v>100</v>
      </c>
      <c r="X130" s="173"/>
      <c r="Y130" s="173"/>
      <c r="Z130" s="11" t="str">
        <f t="shared" si="36"/>
        <v/>
      </c>
      <c r="AA130" s="211">
        <f t="shared" si="37"/>
        <v>0</v>
      </c>
      <c r="AB130" s="211" t="str">
        <f t="shared" si="26"/>
        <v/>
      </c>
      <c r="AC130" s="211" t="str">
        <f t="shared" si="26"/>
        <v/>
      </c>
      <c r="AD130" s="210">
        <f t="shared" si="32"/>
        <v>0</v>
      </c>
      <c r="AE130" s="210">
        <f t="shared" si="32"/>
        <v>0</v>
      </c>
      <c r="AF130" s="210">
        <f t="shared" si="32"/>
        <v>0</v>
      </c>
      <c r="AG130" s="210">
        <f t="shared" si="32"/>
        <v>1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BB130" s="211" t="str">
        <f t="shared" si="42"/>
        <v/>
      </c>
      <c r="BC130" s="211" t="str">
        <f t="shared" si="42"/>
        <v/>
      </c>
      <c r="BD130" s="211" t="str">
        <f t="shared" si="42"/>
        <v/>
      </c>
      <c r="BE130" s="211" t="str">
        <f t="shared" si="42"/>
        <v/>
      </c>
      <c r="BF130" s="211" t="str">
        <f t="shared" si="42"/>
        <v/>
      </c>
      <c r="BH130" s="226" t="b">
        <f t="shared" si="38"/>
        <v>0</v>
      </c>
      <c r="BI130" s="226" t="b">
        <f t="shared" si="38"/>
        <v>0</v>
      </c>
    </row>
    <row r="131" spans="1:61" ht="19.5" thickBot="1" x14ac:dyDescent="0.35">
      <c r="B131" s="341" t="s">
        <v>47</v>
      </c>
      <c r="C131" s="342"/>
      <c r="D131" s="342"/>
      <c r="E131" s="342"/>
      <c r="F131" s="343"/>
      <c r="G131" s="13">
        <f t="shared" ref="G131:M131" si="43">SUM(G31:G130)</f>
        <v>0</v>
      </c>
      <c r="H131" s="13">
        <f t="shared" si="43"/>
        <v>0</v>
      </c>
      <c r="I131" s="13">
        <f t="shared" si="43"/>
        <v>0</v>
      </c>
      <c r="J131" s="13">
        <f t="shared" si="43"/>
        <v>0</v>
      </c>
      <c r="K131" s="13">
        <f t="shared" si="43"/>
        <v>0</v>
      </c>
      <c r="L131" s="13">
        <f t="shared" si="43"/>
        <v>0</v>
      </c>
      <c r="M131" s="13">
        <f t="shared" si="43"/>
        <v>0</v>
      </c>
      <c r="N131" s="13">
        <f>SUM(N31:N130)</f>
        <v>0</v>
      </c>
      <c r="O131" s="13">
        <f>SUM(O31:O130)</f>
        <v>0</v>
      </c>
      <c r="P131" s="13">
        <f t="shared" ref="P131:Z131" si="44">SUM(P31:P130)</f>
        <v>0</v>
      </c>
      <c r="Q131" s="13">
        <f t="shared" si="44"/>
        <v>0</v>
      </c>
      <c r="R131" s="13">
        <f t="shared" si="44"/>
        <v>0</v>
      </c>
      <c r="S131" s="13"/>
      <c r="T131" s="13">
        <f t="shared" si="44"/>
        <v>0</v>
      </c>
      <c r="U131" s="13">
        <f t="shared" si="44"/>
        <v>0</v>
      </c>
      <c r="V131" s="13">
        <f t="shared" si="44"/>
        <v>0</v>
      </c>
      <c r="W131" s="13">
        <f t="shared" si="44"/>
        <v>5050</v>
      </c>
      <c r="X131" s="13">
        <f t="shared" si="44"/>
        <v>0</v>
      </c>
      <c r="Y131" s="13">
        <f t="shared" si="44"/>
        <v>0</v>
      </c>
      <c r="Z131" s="13">
        <f t="shared" si="44"/>
        <v>0</v>
      </c>
    </row>
    <row r="132" spans="1:61" x14ac:dyDescent="0.25">
      <c r="A132" s="211">
        <v>1.5133082866668701E-2</v>
      </c>
      <c r="B132" s="185"/>
      <c r="C132" s="211" t="s">
        <v>363</v>
      </c>
    </row>
  </sheetData>
  <sheetProtection algorithmName="SHA-512" hashValue="J4YhzDrbtLXW/Up6PllRJmrQOBheCWOHDRgterb3bcyjyUXofzCc4cX7Ky5nW7kC+CZBw8BWG6fNUMZP/7aVuQ==" saltValue="3Vs+140KZp1/MC/AGrzbzw==" spinCount="100000" sheet="1" scenarios="1" formatColumns="0" formatRows="0"/>
  <mergeCells count="21">
    <mergeCell ref="Q29:Q30"/>
    <mergeCell ref="F4:G4"/>
    <mergeCell ref="B29:B30"/>
    <mergeCell ref="C29:C30"/>
    <mergeCell ref="D29:D30"/>
    <mergeCell ref="E29:E30"/>
    <mergeCell ref="J29:J30"/>
    <mergeCell ref="K29:K30"/>
    <mergeCell ref="L29:L30"/>
    <mergeCell ref="M29:M30"/>
    <mergeCell ref="N29:N30"/>
    <mergeCell ref="O29:O30"/>
    <mergeCell ref="Z29:Z30"/>
    <mergeCell ref="BH29:BH30"/>
    <mergeCell ref="BI29:BI30"/>
    <mergeCell ref="R29:R30"/>
    <mergeCell ref="S29:S30"/>
    <mergeCell ref="T29:T30"/>
    <mergeCell ref="U29:U30"/>
    <mergeCell ref="V29:V30"/>
    <mergeCell ref="W29:W30"/>
  </mergeCells>
  <conditionalFormatting sqref="B31:E130 P31:X130">
    <cfRule type="expression" dxfId="18" priority="34">
      <formula>$F31=""</formula>
    </cfRule>
    <cfRule type="expression" dxfId="17" priority="35">
      <formula>B$30&lt;&gt;""</formula>
    </cfRule>
  </conditionalFormatting>
  <conditionalFormatting sqref="B31:E130 R31:W130">
    <cfRule type="expression" dxfId="16" priority="33" stopIfTrue="1">
      <formula>AND($F31="",B31&lt;&gt;"")</formula>
    </cfRule>
  </conditionalFormatting>
  <conditionalFormatting sqref="G31:M130">
    <cfRule type="expression" dxfId="15" priority="12">
      <formula>$F31=""</formula>
    </cfRule>
    <cfRule type="expression" dxfId="14" priority="13">
      <formula>G$30&lt;&gt;""</formula>
    </cfRule>
  </conditionalFormatting>
  <conditionalFormatting sqref="J31:O130">
    <cfRule type="expression" dxfId="13" priority="11" stopIfTrue="1">
      <formula>AND($F31="",J31&lt;&gt;"")</formula>
    </cfRule>
  </conditionalFormatting>
  <conditionalFormatting sqref="N31:N130 Z31:Z130">
    <cfRule type="expression" dxfId="12" priority="38">
      <formula>O$30&lt;&gt;""</formula>
    </cfRule>
  </conditionalFormatting>
  <conditionalFormatting sqref="N31:O130 Z31:Z130">
    <cfRule type="expression" dxfId="11" priority="37">
      <formula>$F31=""</formula>
    </cfRule>
  </conditionalFormatting>
  <conditionalFormatting sqref="N31:O130">
    <cfRule type="cellIs" dxfId="10" priority="1" operator="equal">
      <formula>0</formula>
    </cfRule>
  </conditionalFormatting>
  <conditionalFormatting sqref="O31:O130">
    <cfRule type="expression" dxfId="9" priority="2">
      <formula>$F31=""</formula>
    </cfRule>
    <cfRule type="expression" dxfId="8" priority="3">
      <formula>P$30&lt;&gt;""</formula>
    </cfRule>
    <cfRule type="expression" dxfId="7" priority="40">
      <formula>Z$30&lt;&gt;""</formula>
    </cfRule>
  </conditionalFormatting>
  <conditionalFormatting sqref="Y31:Y130">
    <cfRule type="expression" dxfId="6" priority="6">
      <formula>$F31=""</formula>
    </cfRule>
    <cfRule type="expression" dxfId="5" priority="7">
      <formula>Y$30&lt;&gt;""</formula>
    </cfRule>
  </conditionalFormatting>
  <conditionalFormatting sqref="Z31:Z130">
    <cfRule type="expression" dxfId="4" priority="9" stopIfTrue="1">
      <formula>AND($F31="",Z31&lt;&gt;"")</formula>
    </cfRule>
  </conditionalFormatting>
  <dataValidations count="4">
    <dataValidation type="list" allowBlank="1" showInputMessage="1" showErrorMessage="1" errorTitle="נתון שגוי." error="ניתן להזין רק 0 או 1._x000a_0 = לא עומד בתנאי._x000a_1 = עומד בתנאי." sqref="P31:P130 I31:I130 X31:Y130" xr:uid="{00000000-0002-0000-2200-000000000000}">
      <formula1>$AB31:$AC31</formula1>
    </dataValidation>
    <dataValidation type="list" allowBlank="1" showInputMessage="1" showErrorMessage="1" sqref="G30:I30 X30:Y30 P30" xr:uid="{00000000-0002-0000-2200-000001000000}">
      <formula1>OFFSET($AE$1,0,0,1,COUNTA($AE$1:$BA$1))</formula1>
    </dataValidation>
    <dataValidation type="whole" operator="greaterThanOrEqual" allowBlank="1" showInputMessage="1" showErrorMessage="1" errorTitle="נתון שגוי." error="ניתן להזין רק מספר שלם גדול או שווה ל-0." sqref="G31:H130" xr:uid="{00000000-0002-0000-2200-000002000000}">
      <formula1>0</formula1>
    </dataValidation>
    <dataValidation type="list" allowBlank="1" showInputMessage="1" showErrorMessage="1" sqref="F30" xr:uid="{00000000-0002-0000-2200-000003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670DE33F-C448-4055-B278-86F17A9A6DD6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N31:W130</xm:sqref>
        </x14:conditionalFormatting>
        <x14:conditionalFormatting xmlns:xm="http://schemas.microsoft.com/office/excel/2006/main">
          <x14:cfRule type="containsText" priority="14" operator="containsText" id="{E2235ACD-B6E4-41C2-9279-586210BB6897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5" operator="containsText" id="{8C6A1DBC-9B30-4848-86AD-442F6BE7EE27}">
            <xm:f>NOT(ISERROR(SEARCH($AB$1,X31)))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X31:Y130</xm:sqref>
        </x14:conditionalFormatting>
        <x14:conditionalFormatting xmlns:xm="http://schemas.microsoft.com/office/excel/2006/main">
          <x14:cfRule type="containsText" priority="10" operator="containsText" id="{0B11FCDE-B2E8-4AB7-B2DC-E44AE86AC49D}">
            <xm:f>NOT(ISERROR(SEARCH($AB$1,Z31)))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Z31:Z130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BC4048-61BB-4218-B5E7-728B52A11C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03973E-99CB-43E2-B904-DBFA35328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AEAF0D-7728-432C-BC7D-C9E03A4DC3D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254ba46-2b42-46e2-b1fb-c0e93dfa82a1"/>
    <ds:schemaRef ds:uri="http://purl.org/dc/elements/1.1/"/>
    <ds:schemaRef ds:uri="http://schemas.microsoft.com/office/2006/metadata/properties"/>
    <ds:schemaRef ds:uri="ca106635-b9a8-4f0b-bbd7-d236a888003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62</vt:i4>
      </vt:variant>
    </vt:vector>
  </HeadingPairs>
  <TitlesOfParts>
    <vt:vector size="96" baseType="lpstr">
      <vt:lpstr>הדרכה למשתמש</vt:lpstr>
      <vt:lpstr>פרמטרים לקריטריונים</vt:lpstr>
      <vt:lpstr>הוראת שעה</vt:lpstr>
      <vt:lpstr>תנאי סף</vt:lpstr>
      <vt:lpstr>מספר פרסומים</vt:lpstr>
      <vt:lpstr>תקציב</vt:lpstr>
      <vt:lpstr>מספר אירועים</vt:lpstr>
      <vt:lpstr>עובדים מקצועיים</vt:lpstr>
      <vt:lpstr>מלחינים בראשית דרכם</vt:lpstr>
      <vt:lpstr>התחשיב הבסיסי</vt:lpstr>
      <vt:lpstr>פרמטרים לעקרונות חישוב התמיכה</vt:lpstr>
      <vt:lpstr>ייצוב</vt:lpstr>
      <vt:lpstr>הגנה</vt:lpstr>
      <vt:lpstr>הרכב חברי הוועדה</vt:lpstr>
      <vt:lpstr>תמיכה מינימלית</vt:lpstr>
      <vt:lpstr>הגנה (הוראת שעה)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ריכוז גיליונות עזר</vt:lpstr>
      <vt:lpstr>איגוד הקומפוזיטורים</vt:lpstr>
      <vt:lpstr>המכון למוסיקה ישראלית</vt:lpstr>
      <vt:lpstr>3</vt:lpstr>
      <vt:lpstr>4</vt:lpstr>
      <vt:lpstr>5</vt:lpstr>
      <vt:lpstr>6</vt:lpstr>
      <vt:lpstr>7</vt:lpstr>
      <vt:lpstr>8</vt:lpstr>
      <vt:lpstr>9</vt:lpstr>
      <vt:lpstr>10</vt:lpstr>
      <vt:lpstr>'10'!WPrint_Area_W</vt:lpstr>
      <vt:lpstr>'3'!WPrint_Area_W</vt:lpstr>
      <vt:lpstr>'4'!WPrint_Area_W</vt:lpstr>
      <vt:lpstr>'5'!WPrint_Area_W</vt:lpstr>
      <vt:lpstr>'6'!WPrint_Area_W</vt:lpstr>
      <vt:lpstr>'7'!WPrint_Area_W</vt:lpstr>
      <vt:lpstr>'8'!WPrint_Area_W</vt:lpstr>
      <vt:lpstr>'9'!WPrint_Area_W</vt:lpstr>
      <vt:lpstr>'איגוד הקומפוזיטורים'!WPrint_Area_W</vt:lpstr>
      <vt:lpstr>'הגבלה לסכום מבוקש (1)'!WPrint_Area_W</vt:lpstr>
      <vt:lpstr>'הגבלה לסכום מבוקש (2)'!WPrint_Area_W</vt:lpstr>
      <vt:lpstr>הגנה!WPrint_Area_W</vt:lpstr>
      <vt:lpstr>'הגנה (הוראת שעה)'!WPrint_Area_W</vt:lpstr>
      <vt:lpstr>'הדרכה למשתמש'!WPrint_Area_W</vt:lpstr>
      <vt:lpstr>'המכון למוסיקה ישראלית'!WPrint_Area_W</vt:lpstr>
      <vt:lpstr>'הרכב חברי הוועדה'!WPrint_Area_W</vt:lpstr>
      <vt:lpstr>'התחשיב הבסיסי'!WPrint_Area_W</vt:lpstr>
      <vt:lpstr>ייצוב!WPrint_Area_W</vt:lpstr>
      <vt:lpstr>'מלחינים בראשית דרכם'!WPrint_Area_W</vt:lpstr>
      <vt:lpstr>'מספר אירועים'!WPrint_Area_W</vt:lpstr>
      <vt:lpstr>'מספר פרסומים'!WPrint_Area_W</vt:lpstr>
      <vt:lpstr>סיכום!WPrint_Area_W</vt:lpstr>
      <vt:lpstr>'סיכום לועדה- הזנת נתונים'!WPrint_Area_W</vt:lpstr>
      <vt:lpstr>'סיכום לועדה - תוצאות'!WPrint_Area_W</vt:lpstr>
      <vt:lpstr>'עובדים מקצועיים'!WPrint_Area_W</vt:lpstr>
      <vt:lpstr>'פרמטרים לעקרונות חישוב התמיכה'!WPrint_Area_W</vt:lpstr>
      <vt:lpstr>'פרמטרים לקריטריונים'!WPrint_Area_W</vt:lpstr>
      <vt:lpstr>'קיזוזים- החלטות ועדה'!WPrint_Area_W</vt:lpstr>
      <vt:lpstr>'קיזוזים בגין איחורים'!WPrint_Area_W</vt:lpstr>
      <vt:lpstr>'ריכוז גיליונות עזר'!WPrint_Area_W</vt:lpstr>
      <vt:lpstr>'תמיכה מינימלית'!WPrint_Area_W</vt:lpstr>
      <vt:lpstr>'תנאי סף'!WPrint_Area_W</vt:lpstr>
      <vt:lpstr>תקציב!WPrint_Area_W</vt:lpstr>
      <vt:lpstr>'10'!WPrint_TitlesW</vt:lpstr>
      <vt:lpstr>'3'!WPrint_TitlesW</vt:lpstr>
      <vt:lpstr>'4'!WPrint_TitlesW</vt:lpstr>
      <vt:lpstr>'5'!WPrint_TitlesW</vt:lpstr>
      <vt:lpstr>'6'!WPrint_TitlesW</vt:lpstr>
      <vt:lpstr>'7'!WPrint_TitlesW</vt:lpstr>
      <vt:lpstr>'8'!WPrint_TitlesW</vt:lpstr>
      <vt:lpstr>'9'!WPrint_TitlesW</vt:lpstr>
      <vt:lpstr>'איגוד הקומפוזיטורים'!WPrint_TitlesW</vt:lpstr>
      <vt:lpstr>'הגבלה לסכום מבוקש (1)'!WPrint_TitlesW</vt:lpstr>
      <vt:lpstr>'הגבלה לסכום מבוקש (2)'!WPrint_TitlesW</vt:lpstr>
      <vt:lpstr>הגנה!WPrint_TitlesW</vt:lpstr>
      <vt:lpstr>'הגנה (הוראת שעה)'!WPrint_TitlesW</vt:lpstr>
      <vt:lpstr>'המכון למוסיקה ישראלית'!WPrint_TitlesW</vt:lpstr>
      <vt:lpstr>'הרכב חברי הוועדה'!WPrint_TitlesW</vt:lpstr>
      <vt:lpstr>ייצוב!WPrint_TitlesW</vt:lpstr>
      <vt:lpstr>'מלחינים בראשית דרכם'!WPrint_TitlesW</vt:lpstr>
      <vt:lpstr>'מספר אירועים'!WPrint_TitlesW</vt:lpstr>
      <vt:lpstr>'מספר פרסומים'!WPrint_TitlesW</vt:lpstr>
      <vt:lpstr>סיכום!WPrint_TitlesW</vt:lpstr>
      <vt:lpstr>'סיכום לועדה- הזנת נתונים'!WPrint_TitlesW</vt:lpstr>
      <vt:lpstr>'סיכום לועדה - תוצאות'!WPrint_TitlesW</vt:lpstr>
      <vt:lpstr>'עובדים מקצועיים'!WPrint_TitlesW</vt:lpstr>
      <vt:lpstr>'קיזוזים- החלטות ועדה'!WPrint_TitlesW</vt:lpstr>
      <vt:lpstr>'קיזוזים בגין איחורים'!WPrint_TitlesW</vt:lpstr>
      <vt:lpstr>'ריכוז גיליונות עזר'!WPrint_TitlesW</vt:lpstr>
      <vt:lpstr>'תמיכה מינימלית'!WPrint_TitlesW</vt:lpstr>
      <vt:lpstr>'תנאי סף'!WPrint_TitlesW</vt:lpstr>
      <vt:lpstr>תקציב!WPrint_TitlesW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dcterms:created xsi:type="dcterms:W3CDTF">2013-07-14T08:24:14Z</dcterms:created>
  <dcterms:modified xsi:type="dcterms:W3CDTF">2025-08-10T08:26:45Z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